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311"/>
  <workbookPr codeName="ThisWorkbook"/>
  <mc:AlternateContent xmlns:mc="http://schemas.openxmlformats.org/markup-compatibility/2006">
    <mc:Choice Requires="x15">
      <x15ac:absPath xmlns:x15ac="http://schemas.microsoft.com/office/spreadsheetml/2010/11/ac" url="https://sempra.sharepoint.com/teams/sdgecp/policyandStrategy/Policy  Strategy/2022/2024 - 2031 EE application/Combined Narrative &amp; Attachments/"/>
    </mc:Choice>
  </mc:AlternateContent>
  <xr:revisionPtr revIDLastSave="0" documentId="8_{8F696003-7636-43F5-8837-67428A502F15}" xr6:coauthVersionLast="47" xr6:coauthVersionMax="47" xr10:uidLastSave="{00000000-0000-0000-0000-000000000000}"/>
  <bookViews>
    <workbookView xWindow="-23148" yWindow="-96" windowWidth="23256" windowHeight="12576" tabRatio="910" xr2:uid="{00000000-000D-0000-FFFF-FFFF00000000}"/>
  </bookViews>
  <sheets>
    <sheet name="README" sheetId="56" r:id="rId1"/>
    <sheet name="0 Validations" sheetId="59" r:id="rId2"/>
    <sheet name="1 Bill Payer Impacts-IOU Only " sheetId="86" r:id="rId3"/>
    <sheet name="2 Rates Rev- IOU Only" sheetId="87" r:id="rId4"/>
    <sheet name="3.1 Funding Source Summary" sheetId="61" r:id="rId5"/>
    <sheet name="3.2 Funding Source" sheetId="43" r:id="rId6"/>
    <sheet name="4.1 Program Budget - 2024-2027" sheetId="44" r:id="rId7"/>
    <sheet name="4.2 Program Budget 2028-2031" sheetId="63" r:id="rId8"/>
    <sheet name="4.3 Program Changes" sheetId="82" r:id="rId9"/>
    <sheet name="5 Commitments" sheetId="21" r:id="rId10"/>
    <sheet name="6 StatewidePgms" sheetId="76" r:id="rId11"/>
    <sheet name="7.1 PA Budget 8 Yr Summary-Seg" sheetId="62" r:id="rId12"/>
    <sheet name="7.2 PA Budget 8 Yr Summary-Sect" sheetId="64" r:id="rId13"/>
    <sheet name="7.3 PA PY budget_savings" sheetId="55" r:id="rId14"/>
    <sheet name="8 Cap &amp; Target" sheetId="53" r:id="rId15"/>
    <sheet name="Functions Definitions" sheetId="24" r:id="rId16"/>
    <sheet name="9 Portfolio Summary" sheetId="23" r:id="rId17"/>
    <sheet name="10 Portfolio FTE" sheetId="25" r:id="rId18"/>
    <sheet name="11 Residential" sheetId="47" r:id="rId19"/>
    <sheet name="12 Commercial" sheetId="48" r:id="rId20"/>
    <sheet name="13 Industrial" sheetId="49" r:id="rId21"/>
    <sheet name="14 Agricultural" sheetId="50" r:id="rId22"/>
    <sheet name="15 Public Sector" sheetId="51" r:id="rId23"/>
    <sheet name="16 Cross Cutting" sheetId="52" r:id="rId24"/>
    <sheet name="17 BP Metrics" sheetId="83" r:id="rId25"/>
    <sheet name="18.1 Equity Segment Metrics" sheetId="84" r:id="rId26"/>
    <sheet name="18.2 Market Support Metrics" sheetId="85" r:id="rId27"/>
    <sheet name="Comments and Suggestions" sheetId="75" r:id="rId28"/>
    <sheet name="Sheet3" sheetId="72" r:id="rId29"/>
  </sheets>
  <definedNames>
    <definedName name="_AMO_UniqueIdentifier" hidden="1">"'7f26e32b-2cc9-4f43-881e-47427f0e1ea5'"</definedName>
    <definedName name="_xlnm._FilterDatabase" localSheetId="25" hidden="1">'18.1 Equity Segment Metrics'!$A$5:$U$5</definedName>
    <definedName name="_xlnm._FilterDatabase" localSheetId="26" hidden="1">'18.2 Market Support Metrics'!$A$5:$R$55</definedName>
    <definedName name="_xlnm._FilterDatabase" localSheetId="6" hidden="1">'4.1 Program Budget - 2024-2027'!$A$6:$CH$161</definedName>
    <definedName name="_xlnm._FilterDatabase" localSheetId="7" hidden="1">'4.2 Program Budget 2028-2031'!$D$6:$I$37</definedName>
    <definedName name="PA_NAME">README!$A$2</definedName>
    <definedName name="_xlnm.Print_Area" localSheetId="2">'1 Bill Payer Impacts-IOU Only '!$A$1:$I$30</definedName>
    <definedName name="_xlnm.Print_Area" localSheetId="17">'10 Portfolio FTE'!$A$1:$J$61</definedName>
    <definedName name="_xlnm.Print_Area" localSheetId="18">'11 Residential'!$A$1:$F$71</definedName>
    <definedName name="_xlnm.Print_Area" localSheetId="19">'12 Commercial'!$A$1:$F$71</definedName>
    <definedName name="_xlnm.Print_Area" localSheetId="20">'13 Industrial'!$A$1:$F$72</definedName>
    <definedName name="_xlnm.Print_Area" localSheetId="21">'14 Agricultural'!$A$1:$F$72</definedName>
    <definedName name="_xlnm.Print_Area" localSheetId="22">'15 Public Sector'!$A$1:$F$72</definedName>
    <definedName name="_xlnm.Print_Area" localSheetId="23">'16 Cross Cutting'!$A$1:$F$71</definedName>
    <definedName name="_xlnm.Print_Area" localSheetId="25">'18.1 Equity Segment Metrics'!$A$1:$U$55</definedName>
    <definedName name="_xlnm.Print_Area" localSheetId="26">'18.2 Market Support Metrics'!$A$1:$T$56</definedName>
    <definedName name="_xlnm.Print_Area" localSheetId="3">'2 Rates Rev- IOU Only'!$A$1:$AP$44</definedName>
    <definedName name="_xlnm.Print_Area" localSheetId="4">'3.1 Funding Source Summary'!$A$1:$U$32</definedName>
    <definedName name="_xlnm.Print_Area" localSheetId="5">'3.2 Funding Source'!$A$1:$AI$75</definedName>
    <definedName name="_xlnm.Print_Area" localSheetId="6">'4.1 Program Budget - 2024-2027'!$A$1:$CH$197</definedName>
    <definedName name="_xlnm.Print_Area" localSheetId="7">'4.2 Program Budget 2028-2031'!$A$1:$AZ$78</definedName>
    <definedName name="_xlnm.Print_Area" localSheetId="8">'4.3 Program Changes'!$A$1:$Q$82</definedName>
    <definedName name="_xlnm.Print_Area" localSheetId="9">'5 Commitments'!$A$1:$E$29</definedName>
    <definedName name="_xlnm.Print_Area" localSheetId="10">'6 StatewidePgms'!$A$1:$AY$54</definedName>
    <definedName name="_xlnm.Print_Area" localSheetId="11">'7.1 PA Budget 8 Yr Summary-Seg'!$A$1:$Q$69</definedName>
    <definedName name="_xlnm.Print_Area" localSheetId="12">'7.2 PA Budget 8 Yr Summary-Sect'!$A$1:$Q$132</definedName>
    <definedName name="_xlnm.Print_Area" localSheetId="13">'7.3 PA PY budget_savings'!$A$1:$AX$94</definedName>
    <definedName name="_xlnm.Print_Area" localSheetId="14">'8 Cap &amp; Target'!$A$1:$AB$52</definedName>
    <definedName name="_xlnm.Print_Area" localSheetId="16">'9 Portfolio Summary'!$A$1:$AJ$37</definedName>
    <definedName name="_xlnm.Print_Area" localSheetId="15">'Functions Definitions'!$A$1:$G$29</definedName>
    <definedName name="_xlnm.Print_Titles" localSheetId="3">'2 Rates Rev- IOU Only'!$A:$B</definedName>
    <definedName name="_xlnm.Print_Titles" localSheetId="6">'4.1 Program Budget - 2024-2027'!$A:$D,'4.1 Program Budget - 2024-2027'!$1:$6</definedName>
    <definedName name="_xlnm.Print_Titles" localSheetId="7">'4.2 Program Budget 2028-2031'!$A:$D,'4.2 Program Budget 2028-2031'!$1:$6</definedName>
    <definedName name="RPT_YEAR">README!$A$3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14" i="86" l="1"/>
  <c r="E14" i="86"/>
  <c r="E15" i="86" s="1"/>
  <c r="E16" i="86" s="1"/>
  <c r="E17" i="86" s="1"/>
  <c r="E18" i="86" s="1"/>
  <c r="F13" i="86"/>
  <c r="E13" i="86"/>
  <c r="F12" i="86"/>
  <c r="E12" i="86"/>
  <c r="F11" i="86"/>
  <c r="E11" i="86"/>
  <c r="AN12" i="87"/>
  <c r="AM12" i="87"/>
  <c r="AJ12" i="87"/>
  <c r="AI12" i="87"/>
  <c r="AF12" i="87"/>
  <c r="AE12" i="87"/>
  <c r="AB12" i="87"/>
  <c r="AA12" i="87"/>
  <c r="X12" i="87"/>
  <c r="W12" i="87"/>
  <c r="T12" i="87"/>
  <c r="S12" i="87"/>
  <c r="P12" i="87"/>
  <c r="O12" i="87"/>
  <c r="K12" i="87"/>
  <c r="AF11" i="87"/>
  <c r="AB11" i="87"/>
  <c r="X11" i="87"/>
  <c r="T11" i="87"/>
  <c r="P11" i="87"/>
  <c r="L11" i="87"/>
  <c r="AN10" i="87"/>
  <c r="AJ10" i="87"/>
  <c r="AF10" i="87"/>
  <c r="AB10" i="87"/>
  <c r="X10" i="87"/>
  <c r="T10" i="87"/>
  <c r="P10" i="87"/>
  <c r="AJ11" i="87"/>
  <c r="AN9" i="87"/>
  <c r="AJ9" i="87"/>
  <c r="AF9" i="87"/>
  <c r="AB9" i="87"/>
  <c r="X9" i="87"/>
  <c r="T9" i="87"/>
  <c r="P9" i="87"/>
  <c r="L9" i="87"/>
  <c r="AN8" i="87"/>
  <c r="AJ8" i="87"/>
  <c r="AF8" i="87"/>
  <c r="AB8" i="87"/>
  <c r="X8" i="87"/>
  <c r="T8" i="87"/>
  <c r="P8" i="87"/>
  <c r="L8" i="87"/>
  <c r="AN7" i="87"/>
  <c r="AJ7" i="87"/>
  <c r="AF7" i="87"/>
  <c r="AB7" i="87"/>
  <c r="X7" i="87"/>
  <c r="T7" i="87"/>
  <c r="P7" i="87"/>
  <c r="L7" i="87"/>
  <c r="AN6" i="87"/>
  <c r="AJ6" i="87"/>
  <c r="AF6" i="87"/>
  <c r="AB6" i="87"/>
  <c r="X6" i="87"/>
  <c r="T6" i="87"/>
  <c r="P6" i="87"/>
  <c r="L6" i="87"/>
  <c r="B2" i="87"/>
  <c r="B1" i="87"/>
  <c r="C18" i="86"/>
  <c r="C17" i="86"/>
  <c r="C16" i="86"/>
  <c r="C15" i="86"/>
  <c r="C14" i="86"/>
  <c r="C13" i="86"/>
  <c r="C12" i="86"/>
  <c r="C11" i="86"/>
  <c r="B2" i="86"/>
  <c r="B1" i="86"/>
  <c r="B1" i="83"/>
  <c r="F15" i="86" l="1"/>
  <c r="F16" i="86" s="1"/>
  <c r="F17" i="86" s="1"/>
  <c r="F18" i="86" s="1"/>
  <c r="AN11" i="87"/>
  <c r="L10" i="87"/>
  <c r="L12" i="87"/>
  <c r="B1" i="85"/>
  <c r="B48" i="85" s="1"/>
  <c r="B1" i="84"/>
  <c r="B51" i="84" s="1"/>
  <c r="B53" i="84" l="1"/>
  <c r="B50" i="85"/>
  <c r="B38" i="84"/>
  <c r="B35" i="85"/>
  <c r="B7" i="84"/>
  <c r="B55" i="84"/>
  <c r="B36" i="85"/>
  <c r="B40" i="84"/>
  <c r="B21" i="85"/>
  <c r="B6" i="85"/>
  <c r="B54" i="85"/>
  <c r="B7" i="85"/>
  <c r="B27" i="84"/>
  <c r="B8" i="85"/>
  <c r="B24" i="85"/>
  <c r="B40" i="85"/>
  <c r="B12" i="84"/>
  <c r="B28" i="84"/>
  <c r="B44" i="84"/>
  <c r="B9" i="85"/>
  <c r="B25" i="85"/>
  <c r="B41" i="85"/>
  <c r="B13" i="84"/>
  <c r="B29" i="84"/>
  <c r="B45" i="84"/>
  <c r="B10" i="85"/>
  <c r="B26" i="85"/>
  <c r="B42" i="85"/>
  <c r="B20" i="84"/>
  <c r="B52" i="84"/>
  <c r="B33" i="85"/>
  <c r="B49" i="85"/>
  <c r="B37" i="84"/>
  <c r="B34" i="85"/>
  <c r="B6" i="84"/>
  <c r="B54" i="84"/>
  <c r="B51" i="85"/>
  <c r="B39" i="84"/>
  <c r="B52" i="85"/>
  <c r="B24" i="84"/>
  <c r="B37" i="85"/>
  <c r="B41" i="84"/>
  <c r="B38" i="85"/>
  <c r="B42" i="84"/>
  <c r="B39" i="85"/>
  <c r="B11" i="84"/>
  <c r="B14" i="84"/>
  <c r="B11" i="85"/>
  <c r="B27" i="85"/>
  <c r="B31" i="84"/>
  <c r="B12" i="85"/>
  <c r="B44" i="85"/>
  <c r="B16" i="84"/>
  <c r="B32" i="84"/>
  <c r="B48" i="84"/>
  <c r="B13" i="85"/>
  <c r="B29" i="85"/>
  <c r="B45" i="85"/>
  <c r="B36" i="84"/>
  <c r="B17" i="85"/>
  <c r="B21" i="84"/>
  <c r="B18" i="85"/>
  <c r="B22" i="84"/>
  <c r="B19" i="85"/>
  <c r="B23" i="84"/>
  <c r="B20" i="85"/>
  <c r="B8" i="84"/>
  <c r="B53" i="85"/>
  <c r="B9" i="84"/>
  <c r="B25" i="84"/>
  <c r="B10" i="84"/>
  <c r="B55" i="85"/>
  <c r="B46" i="84"/>
  <c r="B43" i="85"/>
  <c r="B15" i="84"/>
  <c r="B47" i="84"/>
  <c r="B28" i="85"/>
  <c r="B17" i="84"/>
  <c r="B33" i="84"/>
  <c r="B49" i="84"/>
  <c r="B14" i="85"/>
  <c r="B30" i="85"/>
  <c r="B46" i="85"/>
  <c r="B22" i="85"/>
  <c r="B26" i="84"/>
  <c r="B23" i="85"/>
  <c r="B43" i="84"/>
  <c r="B30" i="84"/>
  <c r="B18" i="84"/>
  <c r="B34" i="84"/>
  <c r="B50" i="84"/>
  <c r="B15" i="85"/>
  <c r="B31" i="85"/>
  <c r="B47" i="85"/>
  <c r="B19" i="84"/>
  <c r="B35" i="84"/>
  <c r="B16" i="85"/>
  <c r="B32" i="85"/>
  <c r="Q99" i="64" l="1"/>
  <c r="B1" i="76"/>
  <c r="E21" i="64" l="1"/>
  <c r="E34" i="64"/>
  <c r="E60" i="64"/>
  <c r="E47" i="64"/>
  <c r="G114" i="64" l="1"/>
  <c r="F114" i="64"/>
  <c r="B2" i="82"/>
  <c r="B1" i="82"/>
  <c r="AY30" i="76" l="1"/>
  <c r="AX30" i="76"/>
  <c r="AW30" i="76"/>
  <c r="AV30" i="76"/>
  <c r="AU30" i="76"/>
  <c r="AT30" i="76"/>
  <c r="AS30" i="76"/>
  <c r="AR30" i="76"/>
  <c r="AQ30" i="76"/>
  <c r="AP30" i="76"/>
  <c r="AO30" i="76"/>
  <c r="AN30" i="76"/>
  <c r="AM30" i="76"/>
  <c r="AL30" i="76"/>
  <c r="AK30" i="76"/>
  <c r="AJ30" i="76"/>
  <c r="AI30" i="76"/>
  <c r="AH30" i="76"/>
  <c r="AG30" i="76"/>
  <c r="AF30" i="76"/>
  <c r="AE30" i="76"/>
  <c r="AD30" i="76"/>
  <c r="AC30" i="76"/>
  <c r="AB30" i="76"/>
  <c r="AA30" i="76"/>
  <c r="Z30" i="76"/>
  <c r="Y30" i="76"/>
  <c r="X30" i="76"/>
  <c r="W30" i="76"/>
  <c r="V30" i="76"/>
  <c r="U30" i="76"/>
  <c r="T30" i="76"/>
  <c r="K30" i="76"/>
  <c r="J30" i="76"/>
  <c r="I30" i="76"/>
  <c r="H30" i="76"/>
  <c r="G30" i="76"/>
  <c r="F30" i="76"/>
  <c r="E30" i="76"/>
  <c r="S29" i="76"/>
  <c r="R29" i="76"/>
  <c r="Q29" i="76"/>
  <c r="P29" i="76"/>
  <c r="S28" i="76"/>
  <c r="R28" i="76"/>
  <c r="Q28" i="76"/>
  <c r="P28" i="76"/>
  <c r="S27" i="76"/>
  <c r="R27" i="76"/>
  <c r="Q27" i="76"/>
  <c r="P27" i="76"/>
  <c r="S26" i="76"/>
  <c r="R26" i="76"/>
  <c r="Q26" i="76"/>
  <c r="P26" i="76"/>
  <c r="S25" i="76"/>
  <c r="R25" i="76"/>
  <c r="Q25" i="76"/>
  <c r="P25" i="76"/>
  <c r="S24" i="76"/>
  <c r="R24" i="76"/>
  <c r="Q24" i="76"/>
  <c r="P24" i="76"/>
  <c r="S23" i="76"/>
  <c r="R23" i="76"/>
  <c r="Q23" i="76"/>
  <c r="P23" i="76"/>
  <c r="S22" i="76"/>
  <c r="R22" i="76"/>
  <c r="Q22" i="76"/>
  <c r="P22" i="76"/>
  <c r="S21" i="76"/>
  <c r="R21" i="76"/>
  <c r="Q21" i="76"/>
  <c r="P21" i="76"/>
  <c r="S20" i="76"/>
  <c r="R20" i="76"/>
  <c r="Q20" i="76"/>
  <c r="P20" i="76"/>
  <c r="S19" i="76"/>
  <c r="R19" i="76"/>
  <c r="Q19" i="76"/>
  <c r="P19" i="76"/>
  <c r="S18" i="76"/>
  <c r="R18" i="76"/>
  <c r="Q18" i="76"/>
  <c r="P18" i="76"/>
  <c r="S17" i="76"/>
  <c r="R17" i="76"/>
  <c r="Q17" i="76"/>
  <c r="P17" i="76"/>
  <c r="S16" i="76"/>
  <c r="R16" i="76"/>
  <c r="Q16" i="76"/>
  <c r="P16" i="76"/>
  <c r="S15" i="76"/>
  <c r="R15" i="76"/>
  <c r="Q15" i="76"/>
  <c r="P15" i="76"/>
  <c r="S14" i="76"/>
  <c r="R14" i="76"/>
  <c r="Q14" i="76"/>
  <c r="P14" i="76"/>
  <c r="S13" i="76"/>
  <c r="R13" i="76"/>
  <c r="Q13" i="76"/>
  <c r="P13" i="76"/>
  <c r="S12" i="76"/>
  <c r="R12" i="76"/>
  <c r="Q12" i="76"/>
  <c r="P12" i="76"/>
  <c r="S11" i="76"/>
  <c r="R11" i="76"/>
  <c r="Q11" i="76"/>
  <c r="P11" i="76"/>
  <c r="S10" i="76"/>
  <c r="R10" i="76"/>
  <c r="Q10" i="76"/>
  <c r="P10" i="76"/>
  <c r="S9" i="76"/>
  <c r="R9" i="76"/>
  <c r="Q9" i="76"/>
  <c r="P9" i="76"/>
  <c r="S8" i="76"/>
  <c r="R8" i="76"/>
  <c r="Q8" i="76"/>
  <c r="P8" i="76"/>
  <c r="G68" i="64" l="1"/>
  <c r="G81" i="64" s="1"/>
  <c r="G94" i="64" s="1"/>
  <c r="G107" i="64" s="1"/>
  <c r="F68" i="64"/>
  <c r="F81" i="64" s="1"/>
  <c r="F94" i="64" s="1"/>
  <c r="F107" i="64" s="1"/>
  <c r="G70" i="64"/>
  <c r="G83" i="64" s="1"/>
  <c r="G96" i="64" s="1"/>
  <c r="G109" i="64" s="1"/>
  <c r="F70" i="64"/>
  <c r="F83" i="64" s="1"/>
  <c r="F96" i="64" s="1"/>
  <c r="F109" i="64" s="1"/>
  <c r="G66" i="64"/>
  <c r="G79" i="64" s="1"/>
  <c r="G92" i="64" s="1"/>
  <c r="G105" i="64" s="1"/>
  <c r="F66" i="64"/>
  <c r="F79" i="64" s="1"/>
  <c r="F92" i="64" s="1"/>
  <c r="F105" i="64" s="1"/>
  <c r="G64" i="64"/>
  <c r="G77" i="64" s="1"/>
  <c r="G90" i="64" s="1"/>
  <c r="G103" i="64" s="1"/>
  <c r="F64" i="64"/>
  <c r="F77" i="64" s="1"/>
  <c r="F90" i="64" s="1"/>
  <c r="F103" i="64" s="1"/>
  <c r="G63" i="64"/>
  <c r="G76" i="64" s="1"/>
  <c r="G89" i="64" s="1"/>
  <c r="G102" i="64" s="1"/>
  <c r="F63" i="64"/>
  <c r="F76" i="64" s="1"/>
  <c r="F89" i="64" s="1"/>
  <c r="F102" i="64" s="1"/>
  <c r="G62" i="64"/>
  <c r="G75" i="64" s="1"/>
  <c r="G88" i="64" s="1"/>
  <c r="G101" i="64" s="1"/>
  <c r="F62" i="64"/>
  <c r="F75" i="64" s="1"/>
  <c r="F88" i="64" s="1"/>
  <c r="F101" i="64" s="1"/>
  <c r="G61" i="64"/>
  <c r="G74" i="64" s="1"/>
  <c r="G87" i="64" s="1"/>
  <c r="G100" i="64" s="1"/>
  <c r="F61" i="64"/>
  <c r="F74" i="64" s="1"/>
  <c r="F87" i="64" s="1"/>
  <c r="F100" i="64" s="1"/>
  <c r="G69" i="64"/>
  <c r="G82" i="64" s="1"/>
  <c r="G95" i="64" s="1"/>
  <c r="G108" i="64" s="1"/>
  <c r="F69" i="64"/>
  <c r="F82" i="64" s="1"/>
  <c r="F95" i="64" s="1"/>
  <c r="F108" i="64" s="1"/>
  <c r="BU187" i="44"/>
  <c r="BV187" i="44" s="1"/>
  <c r="CA187" i="44"/>
  <c r="L67" i="63" s="1"/>
  <c r="W67" i="63" s="1"/>
  <c r="AH67" i="63" s="1"/>
  <c r="AS67" i="63" s="1"/>
  <c r="BZ187" i="44"/>
  <c r="K67" i="63" s="1"/>
  <c r="V67" i="63" s="1"/>
  <c r="AG67" i="63" s="1"/>
  <c r="AR67" i="63" s="1"/>
  <c r="BY187" i="44"/>
  <c r="J67" i="63" s="1"/>
  <c r="U67" i="63" s="1"/>
  <c r="AF67" i="63" s="1"/>
  <c r="AQ67" i="63" s="1"/>
  <c r="AL187" i="44"/>
  <c r="BD187" i="44"/>
  <c r="T62" i="43"/>
  <c r="X62" i="43"/>
  <c r="AB62" i="43" s="1"/>
  <c r="AF62" i="43" s="1"/>
  <c r="F72" i="64" l="1"/>
  <c r="F85" i="64" s="1"/>
  <c r="F98" i="64" s="1"/>
  <c r="F111" i="64" s="1"/>
  <c r="G72" i="64"/>
  <c r="G85" i="64" s="1"/>
  <c r="G98" i="64" s="1"/>
  <c r="G111" i="64" s="1"/>
  <c r="F67" i="64"/>
  <c r="F80" i="64" s="1"/>
  <c r="F93" i="64" s="1"/>
  <c r="F106" i="64" s="1"/>
  <c r="G67" i="64"/>
  <c r="G80" i="64" s="1"/>
  <c r="G93" i="64" s="1"/>
  <c r="G106" i="64" s="1"/>
  <c r="F65" i="64"/>
  <c r="F78" i="64" s="1"/>
  <c r="F91" i="64" s="1"/>
  <c r="F104" i="64" s="1"/>
  <c r="G65" i="64"/>
  <c r="G78" i="64" s="1"/>
  <c r="G91" i="64" s="1"/>
  <c r="G104" i="64" s="1"/>
  <c r="E124" i="64" l="1"/>
  <c r="E69" i="64"/>
  <c r="E82" i="64" s="1"/>
  <c r="E95" i="64" s="1"/>
  <c r="E108" i="64" s="1"/>
  <c r="I73" i="55"/>
  <c r="O73" i="55" s="1"/>
  <c r="U73" i="55" s="1"/>
  <c r="AA73" i="55" s="1"/>
  <c r="AG73" i="55" s="1"/>
  <c r="AM73" i="55" s="1"/>
  <c r="AS73" i="55" s="1"/>
  <c r="I64" i="55" l="1"/>
  <c r="O64" i="55"/>
  <c r="U64" i="55"/>
  <c r="AA64" i="55" s="1"/>
  <c r="AG64" i="55" s="1"/>
  <c r="AM64" i="55" s="1"/>
  <c r="AS64" i="55" s="1"/>
  <c r="C64" i="55"/>
  <c r="E61" i="64"/>
  <c r="E116" i="64"/>
  <c r="E117" i="64"/>
  <c r="E62" i="64"/>
  <c r="E75" i="64" s="1"/>
  <c r="E88" i="64" s="1"/>
  <c r="E101" i="64" s="1"/>
  <c r="E70" i="64"/>
  <c r="E83" i="64" s="1"/>
  <c r="E96" i="64" s="1"/>
  <c r="E109" i="64" s="1"/>
  <c r="E125" i="64"/>
  <c r="E68" i="64"/>
  <c r="E81" i="64" s="1"/>
  <c r="E94" i="64" s="1"/>
  <c r="E107" i="64" s="1"/>
  <c r="E123" i="64"/>
  <c r="E67" i="64"/>
  <c r="E80" i="64" s="1"/>
  <c r="E93" i="64" s="1"/>
  <c r="E106" i="64" s="1"/>
  <c r="E122" i="64"/>
  <c r="E66" i="64"/>
  <c r="E79" i="64" s="1"/>
  <c r="E92" i="64" s="1"/>
  <c r="E105" i="64" s="1"/>
  <c r="E121" i="64"/>
  <c r="E65" i="64"/>
  <c r="E78" i="64" s="1"/>
  <c r="E91" i="64" s="1"/>
  <c r="E104" i="64" s="1"/>
  <c r="E120" i="64"/>
  <c r="E64" i="64"/>
  <c r="E77" i="64" s="1"/>
  <c r="E90" i="64" s="1"/>
  <c r="E103" i="64" s="1"/>
  <c r="E119" i="64"/>
  <c r="E63" i="64"/>
  <c r="E76" i="64" s="1"/>
  <c r="E89" i="64" s="1"/>
  <c r="E102" i="64" s="1"/>
  <c r="E118" i="64"/>
  <c r="AA45" i="55"/>
  <c r="AG45" i="55" s="1"/>
  <c r="AM45" i="55" s="1"/>
  <c r="AS45" i="55" s="1"/>
  <c r="AA31" i="55"/>
  <c r="AG31" i="55" s="1"/>
  <c r="AM31" i="55" s="1"/>
  <c r="AS31" i="55" s="1"/>
  <c r="AA17" i="55"/>
  <c r="AG17" i="55" s="1"/>
  <c r="AM17" i="55" s="1"/>
  <c r="AS17" i="55" s="1"/>
  <c r="E73" i="64" l="1"/>
  <c r="E74" i="64"/>
  <c r="E86" i="64" s="1"/>
  <c r="E87" i="64" l="1"/>
  <c r="E99" i="64" s="1"/>
  <c r="E100" i="64" l="1"/>
  <c r="E112" i="64" s="1"/>
  <c r="T161" i="44" l="1"/>
  <c r="T160" i="44"/>
  <c r="T159" i="44"/>
  <c r="T158" i="44"/>
  <c r="T113" i="44"/>
  <c r="T112" i="44"/>
  <c r="T187" i="44"/>
  <c r="Y68" i="55" l="1"/>
  <c r="AE68" i="55" s="1"/>
  <c r="AK68" i="55" s="1"/>
  <c r="AQ68" i="55" s="1"/>
  <c r="AW68" i="55" s="1"/>
  <c r="Z68" i="55"/>
  <c r="AF68" i="55" s="1"/>
  <c r="AL68" i="55" s="1"/>
  <c r="AR68" i="55" s="1"/>
  <c r="AX68" i="55" s="1"/>
  <c r="S68" i="55"/>
  <c r="Q68" i="55"/>
  <c r="M68" i="55"/>
  <c r="W68" i="55"/>
  <c r="AC68" i="55" s="1"/>
  <c r="AI68" i="55" s="1"/>
  <c r="AO68" i="55" s="1"/>
  <c r="AU68" i="55" s="1"/>
  <c r="T68" i="55"/>
  <c r="J68" i="55"/>
  <c r="P68" i="55"/>
  <c r="K68" i="55"/>
  <c r="L68" i="55"/>
  <c r="V68" i="55"/>
  <c r="AB68" i="55" s="1"/>
  <c r="AH68" i="55" s="1"/>
  <c r="AN68" i="55" s="1"/>
  <c r="AT68" i="55" s="1"/>
  <c r="H109" i="64" s="1"/>
  <c r="R68" i="55"/>
  <c r="N68" i="55"/>
  <c r="X68" i="55"/>
  <c r="AD68" i="55" s="1"/>
  <c r="AJ68" i="55" s="1"/>
  <c r="AP68" i="55" s="1"/>
  <c r="AV68" i="55" s="1"/>
  <c r="T153" i="44"/>
  <c r="T151" i="44"/>
  <c r="T150" i="44"/>
  <c r="T149" i="44"/>
  <c r="T144" i="44"/>
  <c r="T143" i="44"/>
  <c r="T142" i="44"/>
  <c r="T141" i="44"/>
  <c r="T140" i="44"/>
  <c r="T139" i="44"/>
  <c r="T138" i="44"/>
  <c r="T137" i="44"/>
  <c r="T136" i="44"/>
  <c r="T134" i="44"/>
  <c r="T133" i="44"/>
  <c r="T132" i="44"/>
  <c r="J167" i="44" l="1"/>
  <c r="BU153" i="44"/>
  <c r="BC153" i="44"/>
  <c r="BF153" i="44" s="1"/>
  <c r="AK153" i="44"/>
  <c r="AN153" i="44" s="1"/>
  <c r="S153" i="44"/>
  <c r="V153" i="44" s="1"/>
  <c r="BU152" i="44"/>
  <c r="BX152" i="44" s="1"/>
  <c r="BC152" i="44"/>
  <c r="AK152" i="44"/>
  <c r="AN152" i="44" s="1"/>
  <c r="S152" i="44"/>
  <c r="BU151" i="44"/>
  <c r="BX151" i="44" s="1"/>
  <c r="BC151" i="44"/>
  <c r="AK151" i="44"/>
  <c r="AN151" i="44" s="1"/>
  <c r="S151" i="44"/>
  <c r="V151" i="44" s="1"/>
  <c r="BU150" i="44"/>
  <c r="BC150" i="44"/>
  <c r="BF150" i="44" s="1"/>
  <c r="AK150" i="44"/>
  <c r="AN150" i="44" s="1"/>
  <c r="S150" i="44"/>
  <c r="BU149" i="44"/>
  <c r="BX149" i="44" s="1"/>
  <c r="BC149" i="44"/>
  <c r="BF149" i="44" s="1"/>
  <c r="AK149" i="44"/>
  <c r="AN149" i="44" s="1"/>
  <c r="S149" i="44"/>
  <c r="BU148" i="44"/>
  <c r="BX148" i="44" s="1"/>
  <c r="BC148" i="44"/>
  <c r="AK148" i="44"/>
  <c r="S148" i="44"/>
  <c r="BU142" i="44"/>
  <c r="BX142" i="44" s="1"/>
  <c r="BC142" i="44"/>
  <c r="BF142" i="44" s="1"/>
  <c r="AK142" i="44"/>
  <c r="S142" i="44"/>
  <c r="V142" i="44" s="1"/>
  <c r="BU141" i="44"/>
  <c r="BX141" i="44" s="1"/>
  <c r="BC141" i="44"/>
  <c r="AK141" i="44"/>
  <c r="AN141" i="44" s="1"/>
  <c r="S141" i="44"/>
  <c r="V141" i="44" s="1"/>
  <c r="BU140" i="44"/>
  <c r="BX140" i="44" s="1"/>
  <c r="BC140" i="44"/>
  <c r="BF140" i="44" s="1"/>
  <c r="AK140" i="44"/>
  <c r="AN140" i="44" s="1"/>
  <c r="S140" i="44"/>
  <c r="V140" i="44" s="1"/>
  <c r="BU139" i="44"/>
  <c r="BC139" i="44"/>
  <c r="BF139" i="44" s="1"/>
  <c r="AK139" i="44"/>
  <c r="AN139" i="44" s="1"/>
  <c r="S139" i="44"/>
  <c r="BU138" i="44"/>
  <c r="BX138" i="44" s="1"/>
  <c r="BC138" i="44"/>
  <c r="BF138" i="44" s="1"/>
  <c r="AK138" i="44"/>
  <c r="AN138" i="44" s="1"/>
  <c r="S138" i="44"/>
  <c r="BU137" i="44"/>
  <c r="BX137" i="44" s="1"/>
  <c r="BC137" i="44"/>
  <c r="AK137" i="44"/>
  <c r="AN137" i="44" s="1"/>
  <c r="S137" i="44"/>
  <c r="BU136" i="44"/>
  <c r="BX136" i="44" s="1"/>
  <c r="BC136" i="44"/>
  <c r="BF136" i="44" s="1"/>
  <c r="AK136" i="44"/>
  <c r="AN136" i="44" s="1"/>
  <c r="S136" i="44"/>
  <c r="V136" i="44" s="1"/>
  <c r="BU135" i="44"/>
  <c r="BX135" i="44" s="1"/>
  <c r="BC135" i="44"/>
  <c r="BF135" i="44" s="1"/>
  <c r="AK135" i="44"/>
  <c r="S135" i="44"/>
  <c r="T135" i="44" s="1"/>
  <c r="BU134" i="44"/>
  <c r="BX134" i="44" s="1"/>
  <c r="BC134" i="44"/>
  <c r="BF134" i="44" s="1"/>
  <c r="AK134" i="44"/>
  <c r="AN134" i="44" s="1"/>
  <c r="S134" i="44"/>
  <c r="BU133" i="44"/>
  <c r="BX133" i="44" s="1"/>
  <c r="BC133" i="44"/>
  <c r="BF133" i="44" s="1"/>
  <c r="AK133" i="44"/>
  <c r="AN133" i="44" s="1"/>
  <c r="S133" i="44"/>
  <c r="BU132" i="44"/>
  <c r="BX132" i="44" s="1"/>
  <c r="BC132" i="44"/>
  <c r="BF132" i="44" s="1"/>
  <c r="AK132" i="44"/>
  <c r="S132" i="44"/>
  <c r="V132" i="44" s="1"/>
  <c r="T111" i="44"/>
  <c r="T110" i="44"/>
  <c r="T109" i="44"/>
  <c r="T108" i="44"/>
  <c r="T107" i="44"/>
  <c r="T106" i="44"/>
  <c r="T105" i="44"/>
  <c r="T104" i="44"/>
  <c r="T103" i="44"/>
  <c r="T102" i="44"/>
  <c r="T101" i="44"/>
  <c r="T100" i="44"/>
  <c r="T99" i="44"/>
  <c r="T98" i="44"/>
  <c r="T97" i="44"/>
  <c r="T96" i="44"/>
  <c r="T95" i="44"/>
  <c r="T94" i="44"/>
  <c r="T93" i="44"/>
  <c r="T92" i="44"/>
  <c r="T91" i="44"/>
  <c r="T90" i="44"/>
  <c r="T89" i="44"/>
  <c r="T88" i="44"/>
  <c r="T87" i="44"/>
  <c r="T86" i="44"/>
  <c r="T115" i="44" l="1"/>
  <c r="T131" i="44"/>
  <c r="T116" i="44"/>
  <c r="V148" i="44"/>
  <c r="T148" i="44"/>
  <c r="T117" i="44"/>
  <c r="T119" i="44"/>
  <c r="T120" i="44"/>
  <c r="V152" i="44"/>
  <c r="T152" i="44"/>
  <c r="T122" i="44"/>
  <c r="T118" i="44"/>
  <c r="T121" i="44"/>
  <c r="T127" i="44"/>
  <c r="T124" i="44"/>
  <c r="T125" i="44"/>
  <c r="T126" i="44"/>
  <c r="T128" i="44"/>
  <c r="T129" i="44"/>
  <c r="T114" i="44"/>
  <c r="T130" i="44"/>
  <c r="BV137" i="44"/>
  <c r="BV150" i="44"/>
  <c r="V150" i="44"/>
  <c r="V149" i="44"/>
  <c r="BV153" i="44"/>
  <c r="V137" i="44"/>
  <c r="BX153" i="44"/>
  <c r="V135" i="44"/>
  <c r="AL132" i="44"/>
  <c r="BV151" i="44"/>
  <c r="T123" i="44"/>
  <c r="AL152" i="44"/>
  <c r="V139" i="44"/>
  <c r="AL148" i="44"/>
  <c r="AL149" i="44"/>
  <c r="AL151" i="44"/>
  <c r="AL135" i="44"/>
  <c r="BV136" i="44"/>
  <c r="AL142" i="44"/>
  <c r="BV148" i="44"/>
  <c r="AL150" i="44"/>
  <c r="BV152" i="44"/>
  <c r="V138" i="44"/>
  <c r="BD151" i="44"/>
  <c r="BV149" i="44"/>
  <c r="V134" i="44"/>
  <c r="BX150" i="44"/>
  <c r="BD133" i="44"/>
  <c r="AN135" i="44"/>
  <c r="BD136" i="44"/>
  <c r="AL138" i="44"/>
  <c r="AN148" i="44"/>
  <c r="BV132" i="44"/>
  <c r="BV139" i="44"/>
  <c r="BD148" i="44"/>
  <c r="BF151" i="44"/>
  <c r="AL134" i="44"/>
  <c r="BF148" i="44"/>
  <c r="BD152" i="44"/>
  <c r="BD149" i="44"/>
  <c r="BF152" i="44"/>
  <c r="AL153" i="44"/>
  <c r="BD153" i="44"/>
  <c r="BD150" i="44"/>
  <c r="BV141" i="44"/>
  <c r="AN142" i="44"/>
  <c r="AL140" i="44"/>
  <c r="AL137" i="44"/>
  <c r="BX139" i="44"/>
  <c r="BV133" i="44"/>
  <c r="BD140" i="44"/>
  <c r="BD137" i="44"/>
  <c r="BD134" i="44"/>
  <c r="BF137" i="44"/>
  <c r="AL141" i="44"/>
  <c r="BV140" i="44"/>
  <c r="BV134" i="44"/>
  <c r="BD141" i="44"/>
  <c r="AN132" i="44"/>
  <c r="BD138" i="44"/>
  <c r="BF141" i="44"/>
  <c r="BD135" i="44"/>
  <c r="V133" i="44"/>
  <c r="BD132" i="44"/>
  <c r="AL139" i="44"/>
  <c r="AL136" i="44"/>
  <c r="BV138" i="44"/>
  <c r="AL133" i="44"/>
  <c r="BV135" i="44"/>
  <c r="BD142" i="44"/>
  <c r="BD139" i="44"/>
  <c r="BV142" i="44"/>
  <c r="BU119" i="44" l="1"/>
  <c r="BX119" i="44" s="1"/>
  <c r="BC119" i="44"/>
  <c r="BF119" i="44" s="1"/>
  <c r="AK119" i="44"/>
  <c r="AN119" i="44" s="1"/>
  <c r="S119" i="44"/>
  <c r="BU118" i="44"/>
  <c r="BX118" i="44" s="1"/>
  <c r="BC118" i="44"/>
  <c r="AK118" i="44"/>
  <c r="S118" i="44"/>
  <c r="V118" i="44" s="1"/>
  <c r="BU117" i="44"/>
  <c r="BX117" i="44" s="1"/>
  <c r="BC117" i="44"/>
  <c r="AK117" i="44"/>
  <c r="AN117" i="44" s="1"/>
  <c r="S117" i="44"/>
  <c r="V117" i="44" s="1"/>
  <c r="BU116" i="44"/>
  <c r="BC116" i="44"/>
  <c r="BF116" i="44" s="1"/>
  <c r="AK116" i="44"/>
  <c r="S116" i="44"/>
  <c r="V116" i="44" s="1"/>
  <c r="BU115" i="44"/>
  <c r="BX115" i="44" s="1"/>
  <c r="BC115" i="44"/>
  <c r="AK115" i="44"/>
  <c r="AN115" i="44" s="1"/>
  <c r="S115" i="44"/>
  <c r="BU114" i="44"/>
  <c r="BX114" i="44" s="1"/>
  <c r="BC114" i="44"/>
  <c r="AK114" i="44"/>
  <c r="AN114" i="44" s="1"/>
  <c r="S114" i="44"/>
  <c r="BU125" i="44"/>
  <c r="BX125" i="44" s="1"/>
  <c r="BC125" i="44"/>
  <c r="BF125" i="44" s="1"/>
  <c r="AK125" i="44"/>
  <c r="AN125" i="44" s="1"/>
  <c r="S125" i="44"/>
  <c r="V125" i="44" s="1"/>
  <c r="BU124" i="44"/>
  <c r="BX124" i="44" s="1"/>
  <c r="BC124" i="44"/>
  <c r="AK124" i="44"/>
  <c r="AN124" i="44" s="1"/>
  <c r="S124" i="44"/>
  <c r="V124" i="44" s="1"/>
  <c r="BU123" i="44"/>
  <c r="BX123" i="44" s="1"/>
  <c r="BC123" i="44"/>
  <c r="BF123" i="44" s="1"/>
  <c r="AK123" i="44"/>
  <c r="AN123" i="44" s="1"/>
  <c r="S123" i="44"/>
  <c r="BU122" i="44"/>
  <c r="BC122" i="44"/>
  <c r="BF122" i="44" s="1"/>
  <c r="AK122" i="44"/>
  <c r="AN122" i="44" s="1"/>
  <c r="S122" i="44"/>
  <c r="BU121" i="44"/>
  <c r="BX121" i="44" s="1"/>
  <c r="BC121" i="44"/>
  <c r="BF121" i="44" s="1"/>
  <c r="AK121" i="44"/>
  <c r="AN121" i="44" s="1"/>
  <c r="S121" i="44"/>
  <c r="V121" i="44" s="1"/>
  <c r="BU120" i="44"/>
  <c r="BX120" i="44" s="1"/>
  <c r="BC120" i="44"/>
  <c r="AK120" i="44"/>
  <c r="AN120" i="44" s="1"/>
  <c r="S120" i="44"/>
  <c r="BU131" i="44"/>
  <c r="BX131" i="44" s="1"/>
  <c r="BC131" i="44"/>
  <c r="AK131" i="44"/>
  <c r="AN131" i="44" s="1"/>
  <c r="S131" i="44"/>
  <c r="BU130" i="44"/>
  <c r="BC130" i="44"/>
  <c r="BF130" i="44" s="1"/>
  <c r="AK130" i="44"/>
  <c r="AN130" i="44" s="1"/>
  <c r="S130" i="44"/>
  <c r="V130" i="44" s="1"/>
  <c r="BU129" i="44"/>
  <c r="BX129" i="44" s="1"/>
  <c r="BC129" i="44"/>
  <c r="AK129" i="44"/>
  <c r="AN129" i="44" s="1"/>
  <c r="S129" i="44"/>
  <c r="BU128" i="44"/>
  <c r="BX128" i="44" s="1"/>
  <c r="BC128" i="44"/>
  <c r="BF128" i="44" s="1"/>
  <c r="AK128" i="44"/>
  <c r="AN128" i="44" s="1"/>
  <c r="S128" i="44"/>
  <c r="V128" i="44" s="1"/>
  <c r="BU127" i="44"/>
  <c r="BX127" i="44" s="1"/>
  <c r="BC127" i="44"/>
  <c r="AK127" i="44"/>
  <c r="AN127" i="44" s="1"/>
  <c r="S127" i="44"/>
  <c r="BU126" i="44"/>
  <c r="BX126" i="44" s="1"/>
  <c r="BC126" i="44"/>
  <c r="BF126" i="44" s="1"/>
  <c r="AK126" i="44"/>
  <c r="AN126" i="44" s="1"/>
  <c r="S126" i="44"/>
  <c r="BU154" i="44"/>
  <c r="BX154" i="44" s="1"/>
  <c r="BC154" i="44"/>
  <c r="BF154" i="44" s="1"/>
  <c r="AK154" i="44"/>
  <c r="AN154" i="44" s="1"/>
  <c r="S154" i="44"/>
  <c r="BU147" i="44"/>
  <c r="BX147" i="44" s="1"/>
  <c r="BC147" i="44"/>
  <c r="AK147" i="44"/>
  <c r="AN147" i="44" s="1"/>
  <c r="S147" i="44"/>
  <c r="BU146" i="44"/>
  <c r="BX146" i="44" s="1"/>
  <c r="BC146" i="44"/>
  <c r="BF146" i="44" s="1"/>
  <c r="AK146" i="44"/>
  <c r="S146" i="44"/>
  <c r="T146" i="44" s="1"/>
  <c r="BU145" i="44"/>
  <c r="BX145" i="44" s="1"/>
  <c r="BC145" i="44"/>
  <c r="BF145" i="44" s="1"/>
  <c r="AK145" i="44"/>
  <c r="AN145" i="44" s="1"/>
  <c r="S145" i="44"/>
  <c r="BU144" i="44"/>
  <c r="BX144" i="44" s="1"/>
  <c r="BC144" i="44"/>
  <c r="AK144" i="44"/>
  <c r="AN144" i="44" s="1"/>
  <c r="S144" i="44"/>
  <c r="V144" i="44" s="1"/>
  <c r="BU143" i="44"/>
  <c r="BX143" i="44" s="1"/>
  <c r="BC143" i="44"/>
  <c r="BF143" i="44" s="1"/>
  <c r="AK143" i="44"/>
  <c r="AN143" i="44" s="1"/>
  <c r="S143" i="44"/>
  <c r="V145" i="44" l="1"/>
  <c r="T145" i="44"/>
  <c r="V154" i="44"/>
  <c r="T154" i="44"/>
  <c r="AL123" i="44"/>
  <c r="V147" i="44"/>
  <c r="T147" i="44"/>
  <c r="BD146" i="44"/>
  <c r="BV122" i="44"/>
  <c r="BV114" i="44"/>
  <c r="BV130" i="44"/>
  <c r="BD116" i="44"/>
  <c r="BX122" i="44"/>
  <c r="BV116" i="44"/>
  <c r="V115" i="44"/>
  <c r="BV117" i="44"/>
  <c r="V119" i="44"/>
  <c r="AL146" i="44"/>
  <c r="AL129" i="44"/>
  <c r="BX116" i="44"/>
  <c r="BV115" i="44"/>
  <c r="V114" i="44"/>
  <c r="AL118" i="44"/>
  <c r="BV124" i="44"/>
  <c r="BV129" i="44"/>
  <c r="V122" i="44"/>
  <c r="AN116" i="44"/>
  <c r="AN118" i="44"/>
  <c r="AL114" i="44"/>
  <c r="AL115" i="44"/>
  <c r="AL117" i="44"/>
  <c r="BV118" i="44"/>
  <c r="BV147" i="44"/>
  <c r="AL120" i="44"/>
  <c r="BD124" i="44"/>
  <c r="BD117" i="44"/>
  <c r="BD114" i="44"/>
  <c r="BF117" i="44"/>
  <c r="BD123" i="44"/>
  <c r="BF114" i="44"/>
  <c r="BV120" i="44"/>
  <c r="BD118" i="44"/>
  <c r="BD115" i="44"/>
  <c r="BF118" i="44"/>
  <c r="BF115" i="44"/>
  <c r="AL119" i="44"/>
  <c r="AL116" i="44"/>
  <c r="BD119" i="44"/>
  <c r="BV127" i="44"/>
  <c r="BD128" i="44"/>
  <c r="AL125" i="44"/>
  <c r="BV119" i="44"/>
  <c r="BV143" i="44"/>
  <c r="V143" i="44"/>
  <c r="BD129" i="44"/>
  <c r="BX130" i="44"/>
  <c r="BD120" i="44"/>
  <c r="BV128" i="44"/>
  <c r="BF120" i="44"/>
  <c r="V123" i="44"/>
  <c r="AL124" i="44"/>
  <c r="V126" i="44"/>
  <c r="V127" i="44"/>
  <c r="V131" i="44"/>
  <c r="V120" i="44"/>
  <c r="AL121" i="44"/>
  <c r="BV123" i="44"/>
  <c r="BD121" i="44"/>
  <c r="BF124" i="44"/>
  <c r="AL122" i="44"/>
  <c r="BV121" i="44"/>
  <c r="BD125" i="44"/>
  <c r="BD122" i="44"/>
  <c r="AL130" i="44"/>
  <c r="BV125" i="44"/>
  <c r="AL126" i="44"/>
  <c r="AL127" i="44"/>
  <c r="BV131" i="44"/>
  <c r="BF129" i="44"/>
  <c r="AN146" i="44"/>
  <c r="BD126" i="44"/>
  <c r="V129" i="44"/>
  <c r="AL147" i="44"/>
  <c r="AL143" i="44"/>
  <c r="BV144" i="44"/>
  <c r="BD144" i="44"/>
  <c r="BV145" i="44"/>
  <c r="BV126" i="44"/>
  <c r="BD130" i="44"/>
  <c r="BD127" i="44"/>
  <c r="BF127" i="44"/>
  <c r="AL131" i="44"/>
  <c r="AL128" i="44"/>
  <c r="BD131" i="44"/>
  <c r="BF131" i="44"/>
  <c r="BD143" i="44"/>
  <c r="V146" i="44"/>
  <c r="AL144" i="44"/>
  <c r="BV146" i="44"/>
  <c r="BD147" i="44"/>
  <c r="BF147" i="44"/>
  <c r="BF144" i="44"/>
  <c r="AL154" i="44"/>
  <c r="AL145" i="44"/>
  <c r="BD154" i="44"/>
  <c r="BD145" i="44"/>
  <c r="BV154" i="44"/>
  <c r="E40" i="62" l="1"/>
  <c r="G128" i="64"/>
  <c r="Q10" i="63" l="1"/>
  <c r="AB10" i="63" s="1"/>
  <c r="AM10" i="63" s="1"/>
  <c r="AX10" i="63" s="1"/>
  <c r="R10" i="63"/>
  <c r="AC10" i="63" s="1"/>
  <c r="AN10" i="63" s="1"/>
  <c r="AY10" i="63" s="1"/>
  <c r="N10" i="63"/>
  <c r="Y10" i="63" s="1"/>
  <c r="AJ10" i="63" s="1"/>
  <c r="AU10" i="63" s="1"/>
  <c r="K10" i="63"/>
  <c r="V10" i="63" s="1"/>
  <c r="AG10" i="63" s="1"/>
  <c r="AR10" i="63" s="1"/>
  <c r="L10" i="63"/>
  <c r="W10" i="63" s="1"/>
  <c r="AH10" i="63" s="1"/>
  <c r="AS10" i="63" s="1"/>
  <c r="M9" i="63"/>
  <c r="X9" i="63" s="1"/>
  <c r="AI9" i="63" s="1"/>
  <c r="AT9" i="63" s="1"/>
  <c r="N9" i="63"/>
  <c r="Y9" i="63" s="1"/>
  <c r="AJ9" i="63" s="1"/>
  <c r="AU9" i="63" s="1"/>
  <c r="J33" i="63"/>
  <c r="U33" i="63" s="1"/>
  <c r="AF33" i="63" s="1"/>
  <c r="AQ33" i="63" s="1"/>
  <c r="K33" i="63"/>
  <c r="V33" i="63" s="1"/>
  <c r="AG33" i="63" s="1"/>
  <c r="AR33" i="63" s="1"/>
  <c r="R33" i="63"/>
  <c r="AC33" i="63" s="1"/>
  <c r="AN33" i="63" s="1"/>
  <c r="AY33" i="63" s="1"/>
  <c r="M24" i="63"/>
  <c r="X24" i="63" s="1"/>
  <c r="AI24" i="63" s="1"/>
  <c r="AT24" i="63" s="1"/>
  <c r="N24" i="63"/>
  <c r="Y24" i="63" s="1"/>
  <c r="AJ24" i="63" s="1"/>
  <c r="AU24" i="63" s="1"/>
  <c r="P24" i="63"/>
  <c r="AA24" i="63" s="1"/>
  <c r="AL24" i="63" s="1"/>
  <c r="AW24" i="63" s="1"/>
  <c r="Q24" i="63"/>
  <c r="AB24" i="63" s="1"/>
  <c r="AM24" i="63" s="1"/>
  <c r="AX24" i="63" s="1"/>
  <c r="R24" i="63"/>
  <c r="AC24" i="63" s="1"/>
  <c r="AN24" i="63" s="1"/>
  <c r="AY24" i="63" s="1"/>
  <c r="J24" i="63"/>
  <c r="U24" i="63" s="1"/>
  <c r="AF24" i="63" s="1"/>
  <c r="AQ24" i="63" s="1"/>
  <c r="K24" i="63"/>
  <c r="V24" i="63" s="1"/>
  <c r="AG24" i="63" s="1"/>
  <c r="AR24" i="63" s="1"/>
  <c r="L24" i="63"/>
  <c r="W24" i="63" s="1"/>
  <c r="AH24" i="63" s="1"/>
  <c r="AS24" i="63" s="1"/>
  <c r="O24" i="63"/>
  <c r="Z24" i="63" s="1"/>
  <c r="AK24" i="63" s="1"/>
  <c r="AV24" i="63" s="1"/>
  <c r="O10" i="63"/>
  <c r="Z10" i="63" s="1"/>
  <c r="AK10" i="63" s="1"/>
  <c r="AV10" i="63" s="1"/>
  <c r="O14" i="63"/>
  <c r="Z14" i="63" s="1"/>
  <c r="AK14" i="63" s="1"/>
  <c r="AV14" i="63" s="1"/>
  <c r="O25" i="63"/>
  <c r="Z25" i="63" s="1"/>
  <c r="AK25" i="63" s="1"/>
  <c r="AV25" i="63" s="1"/>
  <c r="O30" i="63"/>
  <c r="Z30" i="63" s="1"/>
  <c r="AK30" i="63" s="1"/>
  <c r="AV30" i="63" s="1"/>
  <c r="O32" i="63"/>
  <c r="Z32" i="63" s="1"/>
  <c r="AK32" i="63" s="1"/>
  <c r="AV32" i="63" s="1"/>
  <c r="O34" i="63"/>
  <c r="Z34" i="63" s="1"/>
  <c r="AK34" i="63" s="1"/>
  <c r="AV34" i="63" s="1"/>
  <c r="Q14" i="63"/>
  <c r="AB14" i="63" s="1"/>
  <c r="AM14" i="63" s="1"/>
  <c r="AX14" i="63" s="1"/>
  <c r="Q25" i="63"/>
  <c r="AB25" i="63" s="1"/>
  <c r="AM25" i="63" s="1"/>
  <c r="AX25" i="63" s="1"/>
  <c r="Q30" i="63"/>
  <c r="AB30" i="63" s="1"/>
  <c r="AM30" i="63" s="1"/>
  <c r="AX30" i="63" s="1"/>
  <c r="Q32" i="63"/>
  <c r="AB32" i="63" s="1"/>
  <c r="AM32" i="63" s="1"/>
  <c r="AX32" i="63" s="1"/>
  <c r="Q34" i="63"/>
  <c r="AB34" i="63" s="1"/>
  <c r="AM34" i="63" s="1"/>
  <c r="AX34" i="63" s="1"/>
  <c r="R14" i="63"/>
  <c r="AC14" i="63" s="1"/>
  <c r="AN14" i="63" s="1"/>
  <c r="AY14" i="63" s="1"/>
  <c r="R25" i="63"/>
  <c r="AC25" i="63" s="1"/>
  <c r="AN25" i="63" s="1"/>
  <c r="AY25" i="63" s="1"/>
  <c r="R30" i="63"/>
  <c r="AC30" i="63" s="1"/>
  <c r="AN30" i="63" s="1"/>
  <c r="AY30" i="63" s="1"/>
  <c r="R32" i="63"/>
  <c r="AC32" i="63" s="1"/>
  <c r="AN32" i="63" s="1"/>
  <c r="AY32" i="63" s="1"/>
  <c r="R34" i="63"/>
  <c r="AC34" i="63" s="1"/>
  <c r="AN34" i="63" s="1"/>
  <c r="AY34" i="63" s="1"/>
  <c r="K11" i="63"/>
  <c r="V11" i="63" s="1"/>
  <c r="AG11" i="63" s="1"/>
  <c r="AR11" i="63" s="1"/>
  <c r="K13" i="63"/>
  <c r="V13" i="63" s="1"/>
  <c r="AG13" i="63" s="1"/>
  <c r="AR13" i="63" s="1"/>
  <c r="K15" i="63"/>
  <c r="V15" i="63" s="1"/>
  <c r="AG15" i="63" s="1"/>
  <c r="AR15" i="63" s="1"/>
  <c r="K29" i="63"/>
  <c r="V29" i="63" s="1"/>
  <c r="AG29" i="63" s="1"/>
  <c r="AR29" i="63" s="1"/>
  <c r="K31" i="63"/>
  <c r="V31" i="63" s="1"/>
  <c r="AG31" i="63" s="1"/>
  <c r="AR31" i="63" s="1"/>
  <c r="K35" i="63"/>
  <c r="V35" i="63" s="1"/>
  <c r="AG35" i="63" s="1"/>
  <c r="AR35" i="63" s="1"/>
  <c r="L9" i="63"/>
  <c r="W9" i="63" s="1"/>
  <c r="AH9" i="63" s="1"/>
  <c r="AS9" i="63" s="1"/>
  <c r="L11" i="63"/>
  <c r="W11" i="63" s="1"/>
  <c r="AH11" i="63" s="1"/>
  <c r="AS11" i="63" s="1"/>
  <c r="L13" i="63"/>
  <c r="W13" i="63" s="1"/>
  <c r="AH13" i="63" s="1"/>
  <c r="AS13" i="63" s="1"/>
  <c r="L15" i="63"/>
  <c r="W15" i="63" s="1"/>
  <c r="AH15" i="63" s="1"/>
  <c r="AS15" i="63" s="1"/>
  <c r="L29" i="63"/>
  <c r="W29" i="63" s="1"/>
  <c r="AH29" i="63" s="1"/>
  <c r="AS29" i="63" s="1"/>
  <c r="L31" i="63"/>
  <c r="W31" i="63" s="1"/>
  <c r="AH31" i="63" s="1"/>
  <c r="AS31" i="63" s="1"/>
  <c r="L35" i="63"/>
  <c r="W35" i="63" s="1"/>
  <c r="AH35" i="63" s="1"/>
  <c r="AS35" i="63" s="1"/>
  <c r="J35" i="63"/>
  <c r="U35" i="63" s="1"/>
  <c r="AF35" i="63" s="1"/>
  <c r="AQ35" i="63" s="1"/>
  <c r="M11" i="63"/>
  <c r="X11" i="63" s="1"/>
  <c r="AI11" i="63" s="1"/>
  <c r="AT11" i="63" s="1"/>
  <c r="M13" i="63"/>
  <c r="X13" i="63" s="1"/>
  <c r="AI13" i="63" s="1"/>
  <c r="AT13" i="63" s="1"/>
  <c r="M15" i="63"/>
  <c r="X15" i="63" s="1"/>
  <c r="AI15" i="63" s="1"/>
  <c r="AT15" i="63" s="1"/>
  <c r="M29" i="63"/>
  <c r="X29" i="63" s="1"/>
  <c r="AI29" i="63" s="1"/>
  <c r="AT29" i="63" s="1"/>
  <c r="M31" i="63"/>
  <c r="X31" i="63" s="1"/>
  <c r="AI31" i="63" s="1"/>
  <c r="AT31" i="63" s="1"/>
  <c r="M35" i="63"/>
  <c r="X35" i="63" s="1"/>
  <c r="AI35" i="63" s="1"/>
  <c r="AT35" i="63" s="1"/>
  <c r="J34" i="63"/>
  <c r="U34" i="63" s="1"/>
  <c r="AF34" i="63" s="1"/>
  <c r="AQ34" i="63" s="1"/>
  <c r="Q11" i="63"/>
  <c r="AB11" i="63" s="1"/>
  <c r="AM11" i="63" s="1"/>
  <c r="AX11" i="63" s="1"/>
  <c r="Q13" i="63"/>
  <c r="AB13" i="63" s="1"/>
  <c r="AM13" i="63" s="1"/>
  <c r="AX13" i="63" s="1"/>
  <c r="Q15" i="63"/>
  <c r="AB15" i="63" s="1"/>
  <c r="AM15" i="63" s="1"/>
  <c r="AX15" i="63" s="1"/>
  <c r="Q29" i="63"/>
  <c r="AB29" i="63" s="1"/>
  <c r="AM29" i="63" s="1"/>
  <c r="AX29" i="63" s="1"/>
  <c r="Q31" i="63"/>
  <c r="AB31" i="63" s="1"/>
  <c r="AM31" i="63" s="1"/>
  <c r="AX31" i="63" s="1"/>
  <c r="Q35" i="63"/>
  <c r="AB35" i="63" s="1"/>
  <c r="AM35" i="63" s="1"/>
  <c r="AX35" i="63" s="1"/>
  <c r="J30" i="63"/>
  <c r="U30" i="63" s="1"/>
  <c r="AF30" i="63" s="1"/>
  <c r="AQ30" i="63" s="1"/>
  <c r="R11" i="63"/>
  <c r="AC11" i="63" s="1"/>
  <c r="AN11" i="63" s="1"/>
  <c r="AY11" i="63" s="1"/>
  <c r="R13" i="63"/>
  <c r="AC13" i="63" s="1"/>
  <c r="AN13" i="63" s="1"/>
  <c r="AY13" i="63" s="1"/>
  <c r="R15" i="63"/>
  <c r="AC15" i="63" s="1"/>
  <c r="AN15" i="63" s="1"/>
  <c r="AY15" i="63" s="1"/>
  <c r="R29" i="63"/>
  <c r="AC29" i="63" s="1"/>
  <c r="AN29" i="63" s="1"/>
  <c r="AY29" i="63" s="1"/>
  <c r="R31" i="63"/>
  <c r="AC31" i="63" s="1"/>
  <c r="AN31" i="63" s="1"/>
  <c r="AY31" i="63" s="1"/>
  <c r="R35" i="63"/>
  <c r="AC35" i="63" s="1"/>
  <c r="AN35" i="63" s="1"/>
  <c r="AY35" i="63" s="1"/>
  <c r="J29" i="63"/>
  <c r="U29" i="63" s="1"/>
  <c r="AF29" i="63" s="1"/>
  <c r="AQ29" i="63" s="1"/>
  <c r="J11" i="63"/>
  <c r="U11" i="63" s="1"/>
  <c r="AF11" i="63" s="1"/>
  <c r="AQ11" i="63" s="1"/>
  <c r="K14" i="63"/>
  <c r="V14" i="63" s="1"/>
  <c r="AG14" i="63" s="1"/>
  <c r="AR14" i="63" s="1"/>
  <c r="K25" i="63"/>
  <c r="V25" i="63" s="1"/>
  <c r="AG25" i="63" s="1"/>
  <c r="AR25" i="63" s="1"/>
  <c r="K30" i="63"/>
  <c r="V30" i="63" s="1"/>
  <c r="AG30" i="63" s="1"/>
  <c r="AR30" i="63" s="1"/>
  <c r="K32" i="63"/>
  <c r="V32" i="63" s="1"/>
  <c r="AG32" i="63" s="1"/>
  <c r="AR32" i="63" s="1"/>
  <c r="K34" i="63"/>
  <c r="V34" i="63" s="1"/>
  <c r="AG34" i="63" s="1"/>
  <c r="AR34" i="63" s="1"/>
  <c r="J10" i="63"/>
  <c r="U10" i="63" s="1"/>
  <c r="AF10" i="63" s="1"/>
  <c r="AQ10" i="63" s="1"/>
  <c r="L14" i="63"/>
  <c r="W14" i="63" s="1"/>
  <c r="AH14" i="63" s="1"/>
  <c r="AS14" i="63" s="1"/>
  <c r="L25" i="63"/>
  <c r="W25" i="63" s="1"/>
  <c r="AH25" i="63" s="1"/>
  <c r="AS25" i="63" s="1"/>
  <c r="L30" i="63"/>
  <c r="W30" i="63" s="1"/>
  <c r="AH30" i="63" s="1"/>
  <c r="AS30" i="63" s="1"/>
  <c r="L32" i="63"/>
  <c r="W32" i="63" s="1"/>
  <c r="AH32" i="63" s="1"/>
  <c r="AS32" i="63" s="1"/>
  <c r="L34" i="63"/>
  <c r="W34" i="63" s="1"/>
  <c r="AH34" i="63" s="1"/>
  <c r="AS34" i="63" s="1"/>
  <c r="M10" i="63"/>
  <c r="X10" i="63" s="1"/>
  <c r="AI10" i="63" s="1"/>
  <c r="AT10" i="63" s="1"/>
  <c r="M14" i="63"/>
  <c r="X14" i="63" s="1"/>
  <c r="AI14" i="63" s="1"/>
  <c r="AT14" i="63" s="1"/>
  <c r="M25" i="63"/>
  <c r="X25" i="63" s="1"/>
  <c r="AI25" i="63" s="1"/>
  <c r="AT25" i="63" s="1"/>
  <c r="M30" i="63"/>
  <c r="X30" i="63" s="1"/>
  <c r="AI30" i="63" s="1"/>
  <c r="AT30" i="63" s="1"/>
  <c r="M32" i="63"/>
  <c r="X32" i="63" s="1"/>
  <c r="AI32" i="63" s="1"/>
  <c r="AT32" i="63" s="1"/>
  <c r="M34" i="63"/>
  <c r="X34" i="63" s="1"/>
  <c r="AI34" i="63" s="1"/>
  <c r="AT34" i="63" s="1"/>
  <c r="J25" i="63"/>
  <c r="U25" i="63" s="1"/>
  <c r="AF25" i="63" s="1"/>
  <c r="AQ25" i="63" s="1"/>
  <c r="O15" i="63"/>
  <c r="Z15" i="63" s="1"/>
  <c r="AK15" i="63" s="1"/>
  <c r="AV15" i="63" s="1"/>
  <c r="N30" i="63"/>
  <c r="Y30" i="63" s="1"/>
  <c r="AJ30" i="63" s="1"/>
  <c r="AU30" i="63" s="1"/>
  <c r="P15" i="63"/>
  <c r="AA15" i="63" s="1"/>
  <c r="AL15" i="63" s="1"/>
  <c r="AW15" i="63" s="1"/>
  <c r="P30" i="63"/>
  <c r="AA30" i="63" s="1"/>
  <c r="AL30" i="63" s="1"/>
  <c r="AW30" i="63" s="1"/>
  <c r="N31" i="63"/>
  <c r="Y31" i="63" s="1"/>
  <c r="AJ31" i="63" s="1"/>
  <c r="AU31" i="63" s="1"/>
  <c r="J32" i="63"/>
  <c r="U32" i="63" s="1"/>
  <c r="AF32" i="63" s="1"/>
  <c r="AQ32" i="63" s="1"/>
  <c r="O31" i="63"/>
  <c r="Z31" i="63" s="1"/>
  <c r="AK31" i="63" s="1"/>
  <c r="AV31" i="63" s="1"/>
  <c r="J31" i="63"/>
  <c r="U31" i="63" s="1"/>
  <c r="AF31" i="63" s="1"/>
  <c r="AQ31" i="63" s="1"/>
  <c r="P10" i="63"/>
  <c r="AA10" i="63" s="1"/>
  <c r="AL10" i="63" s="1"/>
  <c r="AW10" i="63" s="1"/>
  <c r="P31" i="63"/>
  <c r="AA31" i="63" s="1"/>
  <c r="AL31" i="63" s="1"/>
  <c r="AW31" i="63" s="1"/>
  <c r="N11" i="63"/>
  <c r="Y11" i="63" s="1"/>
  <c r="AJ11" i="63" s="1"/>
  <c r="AU11" i="63" s="1"/>
  <c r="N32" i="63"/>
  <c r="Y32" i="63" s="1"/>
  <c r="AJ32" i="63" s="1"/>
  <c r="AU32" i="63" s="1"/>
  <c r="O11" i="63"/>
  <c r="Z11" i="63" s="1"/>
  <c r="AK11" i="63" s="1"/>
  <c r="AV11" i="63" s="1"/>
  <c r="N25" i="63"/>
  <c r="Y25" i="63" s="1"/>
  <c r="AJ25" i="63" s="1"/>
  <c r="AU25" i="63" s="1"/>
  <c r="P32" i="63"/>
  <c r="AA32" i="63" s="1"/>
  <c r="AL32" i="63" s="1"/>
  <c r="AW32" i="63" s="1"/>
  <c r="J15" i="63"/>
  <c r="U15" i="63" s="1"/>
  <c r="AF15" i="63" s="1"/>
  <c r="AQ15" i="63" s="1"/>
  <c r="P11" i="63"/>
  <c r="AA11" i="63" s="1"/>
  <c r="AL11" i="63" s="1"/>
  <c r="AW11" i="63" s="1"/>
  <c r="P25" i="63"/>
  <c r="AA25" i="63" s="1"/>
  <c r="AL25" i="63" s="1"/>
  <c r="AW25" i="63" s="1"/>
  <c r="J14" i="63"/>
  <c r="U14" i="63" s="1"/>
  <c r="AF14" i="63" s="1"/>
  <c r="AQ14" i="63" s="1"/>
  <c r="J13" i="63"/>
  <c r="U13" i="63" s="1"/>
  <c r="AF13" i="63" s="1"/>
  <c r="AQ13" i="63" s="1"/>
  <c r="N14" i="63"/>
  <c r="Y14" i="63" s="1"/>
  <c r="AJ14" i="63" s="1"/>
  <c r="AU14" i="63" s="1"/>
  <c r="N29" i="63"/>
  <c r="Y29" i="63" s="1"/>
  <c r="AJ29" i="63" s="1"/>
  <c r="AU29" i="63" s="1"/>
  <c r="O35" i="63"/>
  <c r="Z35" i="63" s="1"/>
  <c r="AK35" i="63" s="1"/>
  <c r="AV35" i="63" s="1"/>
  <c r="P14" i="63"/>
  <c r="AA14" i="63" s="1"/>
  <c r="AL14" i="63" s="1"/>
  <c r="AW14" i="63" s="1"/>
  <c r="O29" i="63"/>
  <c r="Z29" i="63" s="1"/>
  <c r="AK29" i="63" s="1"/>
  <c r="AV29" i="63" s="1"/>
  <c r="P35" i="63"/>
  <c r="AA35" i="63" s="1"/>
  <c r="AL35" i="63" s="1"/>
  <c r="AW35" i="63" s="1"/>
  <c r="N15" i="63"/>
  <c r="Y15" i="63" s="1"/>
  <c r="AJ15" i="63" s="1"/>
  <c r="AU15" i="63" s="1"/>
  <c r="P29" i="63"/>
  <c r="AA29" i="63" s="1"/>
  <c r="AL29" i="63" s="1"/>
  <c r="AW29" i="63" s="1"/>
  <c r="N13" i="63"/>
  <c r="Y13" i="63" s="1"/>
  <c r="AJ13" i="63" s="1"/>
  <c r="AU13" i="63" s="1"/>
  <c r="O13" i="63"/>
  <c r="Z13" i="63" s="1"/>
  <c r="AK13" i="63" s="1"/>
  <c r="AV13" i="63" s="1"/>
  <c r="P13" i="63"/>
  <c r="AA13" i="63" s="1"/>
  <c r="AL13" i="63" s="1"/>
  <c r="AW13" i="63" s="1"/>
  <c r="N34" i="63"/>
  <c r="Y34" i="63" s="1"/>
  <c r="AJ34" i="63" s="1"/>
  <c r="AU34" i="63" s="1"/>
  <c r="P34" i="63"/>
  <c r="AA34" i="63" s="1"/>
  <c r="AL34" i="63" s="1"/>
  <c r="AW34" i="63" s="1"/>
  <c r="N35" i="63"/>
  <c r="Y35" i="63" s="1"/>
  <c r="AJ35" i="63" s="1"/>
  <c r="AU35" i="63" s="1"/>
  <c r="R28" i="63"/>
  <c r="AC28" i="63" s="1"/>
  <c r="AN28" i="63" s="1"/>
  <c r="AY28" i="63" s="1"/>
  <c r="J28" i="63"/>
  <c r="U28" i="63" s="1"/>
  <c r="AF28" i="63" s="1"/>
  <c r="AQ28" i="63" s="1"/>
  <c r="K28" i="63"/>
  <c r="V28" i="63" s="1"/>
  <c r="AG28" i="63" s="1"/>
  <c r="AR28" i="63" s="1"/>
  <c r="L28" i="63"/>
  <c r="W28" i="63" s="1"/>
  <c r="AH28" i="63" s="1"/>
  <c r="AS28" i="63" s="1"/>
  <c r="M28" i="63"/>
  <c r="X28" i="63" s="1"/>
  <c r="AI28" i="63" s="1"/>
  <c r="AT28" i="63" s="1"/>
  <c r="N28" i="63"/>
  <c r="Y28" i="63" s="1"/>
  <c r="AJ28" i="63" s="1"/>
  <c r="AU28" i="63" s="1"/>
  <c r="O28" i="63"/>
  <c r="Z28" i="63" s="1"/>
  <c r="AK28" i="63" s="1"/>
  <c r="AV28" i="63" s="1"/>
  <c r="P28" i="63"/>
  <c r="AA28" i="63" s="1"/>
  <c r="AL28" i="63" s="1"/>
  <c r="AW28" i="63" s="1"/>
  <c r="Q28" i="63"/>
  <c r="AB28" i="63" s="1"/>
  <c r="AM28" i="63" s="1"/>
  <c r="AX28" i="63" s="1"/>
  <c r="K23" i="63"/>
  <c r="V23" i="63" s="1"/>
  <c r="AG23" i="63" s="1"/>
  <c r="AR23" i="63" s="1"/>
  <c r="P23" i="63"/>
  <c r="AA23" i="63" s="1"/>
  <c r="AL23" i="63" s="1"/>
  <c r="AW23" i="63" s="1"/>
  <c r="K27" i="63"/>
  <c r="V27" i="63" s="1"/>
  <c r="AG27" i="63" s="1"/>
  <c r="AR27" i="63" s="1"/>
  <c r="N27" i="63"/>
  <c r="Y27" i="63" s="1"/>
  <c r="AJ27" i="63" s="1"/>
  <c r="AU27" i="63" s="1"/>
  <c r="R27" i="63"/>
  <c r="AC27" i="63" s="1"/>
  <c r="AN27" i="63" s="1"/>
  <c r="AY27" i="63" s="1"/>
  <c r="P13" i="23"/>
  <c r="AK30" i="44"/>
  <c r="H13" i="23"/>
  <c r="L13" i="23"/>
  <c r="AK38" i="44"/>
  <c r="T13" i="23"/>
  <c r="AK37" i="44"/>
  <c r="AK32" i="44"/>
  <c r="AK35" i="44"/>
  <c r="AK33" i="44"/>
  <c r="AK36" i="44"/>
  <c r="AK31" i="44"/>
  <c r="AK39" i="44"/>
  <c r="AK34" i="44"/>
  <c r="J20" i="63" l="1"/>
  <c r="U20" i="63" s="1"/>
  <c r="AF20" i="63" s="1"/>
  <c r="AQ20" i="63" s="1"/>
  <c r="O23" i="63"/>
  <c r="Z23" i="63" s="1"/>
  <c r="AK23" i="63" s="1"/>
  <c r="AV23" i="63" s="1"/>
  <c r="N23" i="63"/>
  <c r="Y23" i="63" s="1"/>
  <c r="AJ23" i="63" s="1"/>
  <c r="AU23" i="63" s="1"/>
  <c r="N33" i="63"/>
  <c r="Y33" i="63" s="1"/>
  <c r="AJ33" i="63" s="1"/>
  <c r="AU33" i="63" s="1"/>
  <c r="Q9" i="63"/>
  <c r="AB9" i="63" s="1"/>
  <c r="AM9" i="63" s="1"/>
  <c r="AX9" i="63" s="1"/>
  <c r="P9" i="63"/>
  <c r="AA9" i="63" s="1"/>
  <c r="AL9" i="63" s="1"/>
  <c r="AW9" i="63" s="1"/>
  <c r="M33" i="63"/>
  <c r="X33" i="63" s="1"/>
  <c r="AI33" i="63" s="1"/>
  <c r="AT33" i="63" s="1"/>
  <c r="L33" i="63"/>
  <c r="W33" i="63" s="1"/>
  <c r="AH33" i="63" s="1"/>
  <c r="AS33" i="63" s="1"/>
  <c r="J9" i="63"/>
  <c r="U9" i="63" s="1"/>
  <c r="AF9" i="63" s="1"/>
  <c r="AQ9" i="63" s="1"/>
  <c r="R9" i="63"/>
  <c r="AC9" i="63" s="1"/>
  <c r="AN9" i="63" s="1"/>
  <c r="AY9" i="63" s="1"/>
  <c r="K9" i="63"/>
  <c r="V9" i="63" s="1"/>
  <c r="AG9" i="63" s="1"/>
  <c r="AR9" i="63" s="1"/>
  <c r="J23" i="63"/>
  <c r="U23" i="63" s="1"/>
  <c r="AF23" i="63" s="1"/>
  <c r="AQ23" i="63" s="1"/>
  <c r="O9" i="63"/>
  <c r="Z9" i="63" s="1"/>
  <c r="AK9" i="63" s="1"/>
  <c r="AV9" i="63" s="1"/>
  <c r="Q23" i="63"/>
  <c r="AB23" i="63" s="1"/>
  <c r="AM23" i="63" s="1"/>
  <c r="AX23" i="63" s="1"/>
  <c r="L22" i="63"/>
  <c r="W22" i="63" s="1"/>
  <c r="AH22" i="63" s="1"/>
  <c r="AS22" i="63" s="1"/>
  <c r="P27" i="63"/>
  <c r="AA27" i="63" s="1"/>
  <c r="AL27" i="63" s="1"/>
  <c r="AW27" i="63" s="1"/>
  <c r="M23" i="63"/>
  <c r="X23" i="63" s="1"/>
  <c r="AI23" i="63" s="1"/>
  <c r="AT23" i="63" s="1"/>
  <c r="P33" i="63"/>
  <c r="AA33" i="63" s="1"/>
  <c r="AL33" i="63" s="1"/>
  <c r="AW33" i="63" s="1"/>
  <c r="K37" i="63"/>
  <c r="V37" i="63" s="1"/>
  <c r="AG37" i="63" s="1"/>
  <c r="AR37" i="63" s="1"/>
  <c r="O33" i="63"/>
  <c r="Z33" i="63" s="1"/>
  <c r="AK33" i="63" s="1"/>
  <c r="AV33" i="63" s="1"/>
  <c r="R23" i="63"/>
  <c r="AC23" i="63" s="1"/>
  <c r="AN23" i="63" s="1"/>
  <c r="AY23" i="63" s="1"/>
  <c r="R37" i="63"/>
  <c r="AC37" i="63" s="1"/>
  <c r="AN37" i="63" s="1"/>
  <c r="AY37" i="63" s="1"/>
  <c r="L27" i="63"/>
  <c r="W27" i="63" s="1"/>
  <c r="AH27" i="63" s="1"/>
  <c r="AS27" i="63" s="1"/>
  <c r="Q33" i="63"/>
  <c r="AB33" i="63" s="1"/>
  <c r="AM33" i="63" s="1"/>
  <c r="AX33" i="63" s="1"/>
  <c r="J27" i="63"/>
  <c r="U27" i="63" s="1"/>
  <c r="AF27" i="63" s="1"/>
  <c r="AQ27" i="63" s="1"/>
  <c r="R19" i="63"/>
  <c r="AC19" i="63" s="1"/>
  <c r="AN19" i="63" s="1"/>
  <c r="AY19" i="63" s="1"/>
  <c r="M27" i="63"/>
  <c r="X27" i="63" s="1"/>
  <c r="AI27" i="63" s="1"/>
  <c r="AT27" i="63" s="1"/>
  <c r="Q37" i="63"/>
  <c r="AB37" i="63" s="1"/>
  <c r="AM37" i="63" s="1"/>
  <c r="AX37" i="63" s="1"/>
  <c r="O27" i="63"/>
  <c r="Z27" i="63" s="1"/>
  <c r="AK27" i="63" s="1"/>
  <c r="AV27" i="63" s="1"/>
  <c r="P37" i="63"/>
  <c r="AA37" i="63" s="1"/>
  <c r="AL37" i="63" s="1"/>
  <c r="AW37" i="63" s="1"/>
  <c r="M22" i="63"/>
  <c r="X22" i="63" s="1"/>
  <c r="AI22" i="63" s="1"/>
  <c r="AT22" i="63" s="1"/>
  <c r="Q12" i="63"/>
  <c r="AB12" i="63" s="1"/>
  <c r="AM12" i="63" s="1"/>
  <c r="AX12" i="63" s="1"/>
  <c r="P7" i="63"/>
  <c r="AA7" i="63" s="1"/>
  <c r="AL7" i="63" s="1"/>
  <c r="AW7" i="63" s="1"/>
  <c r="K22" i="63"/>
  <c r="V22" i="63" s="1"/>
  <c r="AG22" i="63" s="1"/>
  <c r="AR22" i="63" s="1"/>
  <c r="M20" i="63"/>
  <c r="X20" i="63" s="1"/>
  <c r="AI20" i="63" s="1"/>
  <c r="AT20" i="63" s="1"/>
  <c r="K20" i="63"/>
  <c r="V20" i="63" s="1"/>
  <c r="AG20" i="63" s="1"/>
  <c r="AR20" i="63" s="1"/>
  <c r="P22" i="63"/>
  <c r="AA22" i="63" s="1"/>
  <c r="AL22" i="63" s="1"/>
  <c r="AW22" i="63" s="1"/>
  <c r="L12" i="63"/>
  <c r="W12" i="63" s="1"/>
  <c r="AH12" i="63" s="1"/>
  <c r="AS12" i="63" s="1"/>
  <c r="J8" i="63"/>
  <c r="U8" i="63" s="1"/>
  <c r="AF8" i="63" s="1"/>
  <c r="AQ8" i="63" s="1"/>
  <c r="P17" i="63"/>
  <c r="AA17" i="63" s="1"/>
  <c r="AL17" i="63" s="1"/>
  <c r="AW17" i="63" s="1"/>
  <c r="R7" i="63"/>
  <c r="AC7" i="63" s="1"/>
  <c r="AN7" i="63" s="1"/>
  <c r="AY7" i="63" s="1"/>
  <c r="P12" i="63"/>
  <c r="AA12" i="63" s="1"/>
  <c r="AL12" i="63" s="1"/>
  <c r="AW12" i="63" s="1"/>
  <c r="O17" i="63"/>
  <c r="Z17" i="63" s="1"/>
  <c r="AK17" i="63" s="1"/>
  <c r="AV17" i="63" s="1"/>
  <c r="R21" i="63"/>
  <c r="AC21" i="63" s="1"/>
  <c r="AN21" i="63" s="1"/>
  <c r="AY21" i="63" s="1"/>
  <c r="P21" i="63"/>
  <c r="AA21" i="63" s="1"/>
  <c r="AL21" i="63" s="1"/>
  <c r="AW21" i="63" s="1"/>
  <c r="Q7" i="63"/>
  <c r="AB7" i="63" s="1"/>
  <c r="AM7" i="63" s="1"/>
  <c r="AX7" i="63" s="1"/>
  <c r="M17" i="63"/>
  <c r="X17" i="63" s="1"/>
  <c r="AI17" i="63" s="1"/>
  <c r="AT17" i="63" s="1"/>
  <c r="O21" i="63"/>
  <c r="Z21" i="63" s="1"/>
  <c r="AK21" i="63" s="1"/>
  <c r="AV21" i="63" s="1"/>
  <c r="O7" i="63"/>
  <c r="Z7" i="63" s="1"/>
  <c r="AK7" i="63" s="1"/>
  <c r="AV7" i="63" s="1"/>
  <c r="R20" i="63"/>
  <c r="AC20" i="63" s="1"/>
  <c r="AN20" i="63" s="1"/>
  <c r="AY20" i="63" s="1"/>
  <c r="L17" i="63"/>
  <c r="W17" i="63" s="1"/>
  <c r="AH17" i="63" s="1"/>
  <c r="AS17" i="63" s="1"/>
  <c r="N21" i="63"/>
  <c r="Y21" i="63" s="1"/>
  <c r="AJ21" i="63" s="1"/>
  <c r="AU21" i="63" s="1"/>
  <c r="N7" i="63"/>
  <c r="Y7" i="63" s="1"/>
  <c r="AJ7" i="63" s="1"/>
  <c r="AU7" i="63" s="1"/>
  <c r="Q20" i="63"/>
  <c r="AB20" i="63" s="1"/>
  <c r="AM20" i="63" s="1"/>
  <c r="AX20" i="63" s="1"/>
  <c r="Q19" i="63"/>
  <c r="AB19" i="63" s="1"/>
  <c r="AM19" i="63" s="1"/>
  <c r="AX19" i="63" s="1"/>
  <c r="K17" i="63"/>
  <c r="V17" i="63" s="1"/>
  <c r="AG17" i="63" s="1"/>
  <c r="AR17" i="63" s="1"/>
  <c r="K21" i="63"/>
  <c r="V21" i="63" s="1"/>
  <c r="AG21" i="63" s="1"/>
  <c r="AR21" i="63" s="1"/>
  <c r="M7" i="63"/>
  <c r="X7" i="63" s="1"/>
  <c r="AI7" i="63" s="1"/>
  <c r="AT7" i="63" s="1"/>
  <c r="J21" i="63"/>
  <c r="U21" i="63" s="1"/>
  <c r="AF21" i="63" s="1"/>
  <c r="AQ21" i="63" s="1"/>
  <c r="L7" i="63"/>
  <c r="W7" i="63" s="1"/>
  <c r="AH7" i="63" s="1"/>
  <c r="AS7" i="63" s="1"/>
  <c r="P20" i="63"/>
  <c r="AA20" i="63" s="1"/>
  <c r="AL20" i="63" s="1"/>
  <c r="AW20" i="63" s="1"/>
  <c r="Q21" i="63"/>
  <c r="AB21" i="63" s="1"/>
  <c r="AM21" i="63" s="1"/>
  <c r="AX21" i="63" s="1"/>
  <c r="J7" i="63"/>
  <c r="U7" i="63" s="1"/>
  <c r="AF7" i="63" s="1"/>
  <c r="AQ7" i="63" s="1"/>
  <c r="O19" i="63"/>
  <c r="Z19" i="63" s="1"/>
  <c r="AK19" i="63" s="1"/>
  <c r="AV19" i="63" s="1"/>
  <c r="M21" i="63"/>
  <c r="X21" i="63" s="1"/>
  <c r="AI21" i="63" s="1"/>
  <c r="AT21" i="63" s="1"/>
  <c r="K7" i="63"/>
  <c r="V7" i="63" s="1"/>
  <c r="AG7" i="63" s="1"/>
  <c r="AR7" i="63" s="1"/>
  <c r="L23" i="63"/>
  <c r="W23" i="63" s="1"/>
  <c r="AH23" i="63" s="1"/>
  <c r="AS23" i="63" s="1"/>
  <c r="Q17" i="63"/>
  <c r="AB17" i="63" s="1"/>
  <c r="AM17" i="63" s="1"/>
  <c r="AX17" i="63" s="1"/>
  <c r="L21" i="63"/>
  <c r="W21" i="63" s="1"/>
  <c r="AH21" i="63" s="1"/>
  <c r="AS21" i="63" s="1"/>
  <c r="N20" i="63"/>
  <c r="Y20" i="63" s="1"/>
  <c r="AJ20" i="63" s="1"/>
  <c r="AU20" i="63" s="1"/>
  <c r="L20" i="63"/>
  <c r="W20" i="63" s="1"/>
  <c r="AH20" i="63" s="1"/>
  <c r="AS20" i="63" s="1"/>
  <c r="Q27" i="63"/>
  <c r="AB27" i="63" s="1"/>
  <c r="AM27" i="63" s="1"/>
  <c r="AX27" i="63" s="1"/>
  <c r="O12" i="63"/>
  <c r="Z12" i="63" s="1"/>
  <c r="AK12" i="63" s="1"/>
  <c r="AV12" i="63" s="1"/>
  <c r="O20" i="63"/>
  <c r="Z20" i="63" s="1"/>
  <c r="AK20" i="63" s="1"/>
  <c r="AV20" i="63" s="1"/>
  <c r="N19" i="63"/>
  <c r="Y19" i="63" s="1"/>
  <c r="AJ19" i="63" s="1"/>
  <c r="AU19" i="63" s="1"/>
  <c r="N17" i="63"/>
  <c r="Y17" i="63" s="1"/>
  <c r="AJ17" i="63" s="1"/>
  <c r="AU17" i="63" s="1"/>
  <c r="R8" i="63"/>
  <c r="AC8" i="63" s="1"/>
  <c r="AN8" i="63" s="1"/>
  <c r="AY8" i="63" s="1"/>
  <c r="J37" i="63"/>
  <c r="U37" i="63" s="1"/>
  <c r="AF37" i="63" s="1"/>
  <c r="AQ37" i="63" s="1"/>
  <c r="J19" i="63"/>
  <c r="U19" i="63" s="1"/>
  <c r="AF19" i="63" s="1"/>
  <c r="AQ19" i="63" s="1"/>
  <c r="P18" i="63"/>
  <c r="AA18" i="63" s="1"/>
  <c r="AL18" i="63" s="1"/>
  <c r="AW18" i="63" s="1"/>
  <c r="Q8" i="63"/>
  <c r="AB8" i="63" s="1"/>
  <c r="AM8" i="63" s="1"/>
  <c r="AX8" i="63" s="1"/>
  <c r="N8" i="63"/>
  <c r="Y8" i="63" s="1"/>
  <c r="AJ8" i="63" s="1"/>
  <c r="AU8" i="63" s="1"/>
  <c r="L18" i="63"/>
  <c r="W18" i="63" s="1"/>
  <c r="AH18" i="63" s="1"/>
  <c r="AS18" i="63" s="1"/>
  <c r="O18" i="63"/>
  <c r="Z18" i="63" s="1"/>
  <c r="AK18" i="63" s="1"/>
  <c r="AV18" i="63" s="1"/>
  <c r="P8" i="63"/>
  <c r="AA8" i="63" s="1"/>
  <c r="AL8" i="63" s="1"/>
  <c r="AW8" i="63" s="1"/>
  <c r="M37" i="63"/>
  <c r="X37" i="63" s="1"/>
  <c r="AI37" i="63" s="1"/>
  <c r="AT37" i="63" s="1"/>
  <c r="P19" i="63"/>
  <c r="AA19" i="63" s="1"/>
  <c r="AL19" i="63" s="1"/>
  <c r="AW19" i="63" s="1"/>
  <c r="J17" i="63"/>
  <c r="U17" i="63" s="1"/>
  <c r="AF17" i="63" s="1"/>
  <c r="AQ17" i="63" s="1"/>
  <c r="N18" i="63"/>
  <c r="Y18" i="63" s="1"/>
  <c r="AJ18" i="63" s="1"/>
  <c r="AU18" i="63" s="1"/>
  <c r="O8" i="63"/>
  <c r="Z8" i="63" s="1"/>
  <c r="AK8" i="63" s="1"/>
  <c r="AV8" i="63" s="1"/>
  <c r="N37" i="63"/>
  <c r="Y37" i="63" s="1"/>
  <c r="AJ37" i="63" s="1"/>
  <c r="AU37" i="63" s="1"/>
  <c r="R22" i="63"/>
  <c r="AC22" i="63" s="1"/>
  <c r="AN22" i="63" s="1"/>
  <c r="AY22" i="63" s="1"/>
  <c r="K12" i="63"/>
  <c r="V12" i="63" s="1"/>
  <c r="AG12" i="63" s="1"/>
  <c r="AR12" i="63" s="1"/>
  <c r="O37" i="63"/>
  <c r="Z37" i="63" s="1"/>
  <c r="AK37" i="63" s="1"/>
  <c r="AV37" i="63" s="1"/>
  <c r="R17" i="63"/>
  <c r="AC17" i="63" s="1"/>
  <c r="AN17" i="63" s="1"/>
  <c r="AY17" i="63" s="1"/>
  <c r="Q22" i="63"/>
  <c r="AB22" i="63" s="1"/>
  <c r="AM22" i="63" s="1"/>
  <c r="AX22" i="63" s="1"/>
  <c r="L37" i="63"/>
  <c r="W37" i="63" s="1"/>
  <c r="AH37" i="63" s="1"/>
  <c r="AS37" i="63" s="1"/>
  <c r="M19" i="63"/>
  <c r="X19" i="63" s="1"/>
  <c r="AI19" i="63" s="1"/>
  <c r="AT19" i="63" s="1"/>
  <c r="O22" i="63"/>
  <c r="Z22" i="63" s="1"/>
  <c r="AK22" i="63" s="1"/>
  <c r="AV22" i="63" s="1"/>
  <c r="R18" i="63"/>
  <c r="AC18" i="63" s="1"/>
  <c r="AN18" i="63" s="1"/>
  <c r="AY18" i="63" s="1"/>
  <c r="J12" i="63"/>
  <c r="U12" i="63" s="1"/>
  <c r="AF12" i="63" s="1"/>
  <c r="AQ12" i="63" s="1"/>
  <c r="M8" i="63"/>
  <c r="X8" i="63" s="1"/>
  <c r="AI8" i="63" s="1"/>
  <c r="AT8" i="63" s="1"/>
  <c r="L19" i="63"/>
  <c r="W19" i="63" s="1"/>
  <c r="AH19" i="63" s="1"/>
  <c r="AS19" i="63" s="1"/>
  <c r="N22" i="63"/>
  <c r="Y22" i="63" s="1"/>
  <c r="AJ22" i="63" s="1"/>
  <c r="AU22" i="63" s="1"/>
  <c r="K19" i="63"/>
  <c r="V19" i="63" s="1"/>
  <c r="AG19" i="63" s="1"/>
  <c r="AR19" i="63" s="1"/>
  <c r="Q18" i="63"/>
  <c r="AB18" i="63" s="1"/>
  <c r="AM18" i="63" s="1"/>
  <c r="AX18" i="63" s="1"/>
  <c r="L8" i="63"/>
  <c r="W8" i="63" s="1"/>
  <c r="AH8" i="63" s="1"/>
  <c r="AS8" i="63" s="1"/>
  <c r="N12" i="63"/>
  <c r="Y12" i="63" s="1"/>
  <c r="AJ12" i="63" s="1"/>
  <c r="AU12" i="63" s="1"/>
  <c r="J22" i="63"/>
  <c r="U22" i="63" s="1"/>
  <c r="AF22" i="63" s="1"/>
  <c r="AQ22" i="63" s="1"/>
  <c r="M18" i="63"/>
  <c r="X18" i="63" s="1"/>
  <c r="AI18" i="63" s="1"/>
  <c r="AT18" i="63" s="1"/>
  <c r="M12" i="63"/>
  <c r="X12" i="63" s="1"/>
  <c r="AI12" i="63" s="1"/>
  <c r="AT12" i="63" s="1"/>
  <c r="K8" i="63"/>
  <c r="V8" i="63" s="1"/>
  <c r="AG8" i="63" s="1"/>
  <c r="AR8" i="63" s="1"/>
  <c r="K18" i="63"/>
  <c r="V18" i="63" s="1"/>
  <c r="AG18" i="63" s="1"/>
  <c r="AR18" i="63" s="1"/>
  <c r="R12" i="63"/>
  <c r="AC12" i="63" s="1"/>
  <c r="AN12" i="63" s="1"/>
  <c r="AY12" i="63" s="1"/>
  <c r="J18" i="63"/>
  <c r="U18" i="63" s="1"/>
  <c r="AF18" i="63" s="1"/>
  <c r="AQ18" i="63" s="1"/>
  <c r="D8" i="23"/>
  <c r="D12" i="23"/>
  <c r="D13" i="23"/>
  <c r="D11" i="23"/>
  <c r="D10" i="23"/>
  <c r="D9" i="23"/>
  <c r="AG38" i="63" l="1"/>
  <c r="AG53" i="63" s="1"/>
  <c r="U16" i="23" l="1"/>
  <c r="S16" i="23" s="1"/>
  <c r="Q16" i="23"/>
  <c r="O16" i="23" s="1"/>
  <c r="T166" i="44"/>
  <c r="AG45" i="63"/>
  <c r="B1" i="75"/>
  <c r="E62" i="62"/>
  <c r="H62" i="62"/>
  <c r="I62" i="62"/>
  <c r="J62" i="62"/>
  <c r="K62" i="62"/>
  <c r="L62" i="62"/>
  <c r="M62" i="62"/>
  <c r="N62" i="62"/>
  <c r="O62" i="62"/>
  <c r="P62" i="62"/>
  <c r="Q62" i="62"/>
  <c r="E63" i="62"/>
  <c r="H63" i="62"/>
  <c r="I63" i="62"/>
  <c r="J63" i="62"/>
  <c r="K63" i="62"/>
  <c r="L63" i="62"/>
  <c r="M63" i="62"/>
  <c r="N63" i="62"/>
  <c r="O63" i="62"/>
  <c r="P63" i="62"/>
  <c r="Q63" i="62"/>
  <c r="BV165" i="44"/>
  <c r="BD165" i="44"/>
  <c r="AL165" i="44"/>
  <c r="AM162" i="44"/>
  <c r="AM167" i="44"/>
  <c r="AM183" i="44"/>
  <c r="T165" i="44"/>
  <c r="U15" i="23"/>
  <c r="R15" i="23" s="1"/>
  <c r="Q15" i="23"/>
  <c r="N15" i="23" s="1"/>
  <c r="M15" i="23"/>
  <c r="J15" i="23" s="1"/>
  <c r="E15" i="23"/>
  <c r="B1" i="21"/>
  <c r="AL166" i="44" l="1"/>
  <c r="M16" i="23"/>
  <c r="K16" i="23" s="1"/>
  <c r="BV166" i="44"/>
  <c r="BD166" i="44"/>
  <c r="AM169" i="44"/>
  <c r="AM173" i="44" s="1"/>
  <c r="AF66" i="43" l="1"/>
  <c r="AB66" i="43"/>
  <c r="X66" i="43"/>
  <c r="T66" i="43"/>
  <c r="P66" i="43"/>
  <c r="L66" i="43"/>
  <c r="Q61" i="64"/>
  <c r="Q62" i="64"/>
  <c r="Q63" i="64"/>
  <c r="Q64" i="64"/>
  <c r="Q65" i="64"/>
  <c r="Q66" i="64"/>
  <c r="Q67" i="64"/>
  <c r="Q68" i="64"/>
  <c r="Q69" i="64"/>
  <c r="Q70" i="64"/>
  <c r="Q74" i="64"/>
  <c r="Q75" i="64"/>
  <c r="Q76" i="64"/>
  <c r="Q77" i="64"/>
  <c r="Q78" i="64"/>
  <c r="Q79" i="64"/>
  <c r="Q80" i="64"/>
  <c r="Q81" i="64"/>
  <c r="Q82" i="64"/>
  <c r="Q83" i="64"/>
  <c r="Q87" i="64"/>
  <c r="Q88" i="64"/>
  <c r="Q89" i="64"/>
  <c r="Q90" i="64"/>
  <c r="Q91" i="64"/>
  <c r="Q92" i="64"/>
  <c r="Q93" i="64"/>
  <c r="Q94" i="64"/>
  <c r="Q95" i="64"/>
  <c r="Q96" i="64"/>
  <c r="Q100" i="64"/>
  <c r="Q101" i="64"/>
  <c r="Q102" i="64"/>
  <c r="Q103" i="64"/>
  <c r="Q104" i="64"/>
  <c r="Q105" i="64"/>
  <c r="Q106" i="64"/>
  <c r="Q107" i="64"/>
  <c r="Q108" i="64"/>
  <c r="Q109" i="64"/>
  <c r="Q9" i="64"/>
  <c r="Q10" i="64"/>
  <c r="Q11" i="64"/>
  <c r="Q12" i="64"/>
  <c r="Q13" i="64"/>
  <c r="Q14" i="64"/>
  <c r="Q15" i="64"/>
  <c r="Q16" i="64"/>
  <c r="Q17" i="64"/>
  <c r="Q18" i="64"/>
  <c r="Q22" i="64"/>
  <c r="Q23" i="64"/>
  <c r="Q24" i="64"/>
  <c r="Q25" i="64"/>
  <c r="Q26" i="64"/>
  <c r="Q27" i="64"/>
  <c r="Q28" i="64"/>
  <c r="Q29" i="64"/>
  <c r="Q30" i="64"/>
  <c r="Q31" i="64"/>
  <c r="Q35" i="64"/>
  <c r="Q36" i="64"/>
  <c r="Q37" i="64"/>
  <c r="Q38" i="64"/>
  <c r="Q39" i="64"/>
  <c r="Q40" i="64"/>
  <c r="Q41" i="64"/>
  <c r="Q42" i="64"/>
  <c r="Q43" i="64"/>
  <c r="Q44" i="64"/>
  <c r="Q48" i="64"/>
  <c r="Q49" i="64"/>
  <c r="Q50" i="64"/>
  <c r="Q51" i="64"/>
  <c r="Q52" i="64"/>
  <c r="Q53" i="64"/>
  <c r="Q54" i="64"/>
  <c r="Q55" i="64"/>
  <c r="Q56" i="64"/>
  <c r="Q57" i="64"/>
  <c r="Q33" i="62"/>
  <c r="Q34" i="62"/>
  <c r="Q35" i="62"/>
  <c r="Q39" i="62"/>
  <c r="Q40" i="62"/>
  <c r="Q41" i="62"/>
  <c r="Q45" i="62"/>
  <c r="Q46" i="62"/>
  <c r="Q47" i="62"/>
  <c r="Q51" i="62"/>
  <c r="Q52" i="62"/>
  <c r="Q53" i="62"/>
  <c r="Q9" i="62"/>
  <c r="Q10" i="62"/>
  <c r="Q11" i="62"/>
  <c r="Q15" i="62"/>
  <c r="Q16" i="62"/>
  <c r="Q17" i="62"/>
  <c r="Q21" i="62"/>
  <c r="Q22" i="62"/>
  <c r="Q23" i="62"/>
  <c r="Q27" i="62"/>
  <c r="Q28" i="62"/>
  <c r="Q29" i="62"/>
  <c r="AZ63" i="63"/>
  <c r="AZ38" i="63"/>
  <c r="AZ53" i="63" s="1"/>
  <c r="AO63" i="63"/>
  <c r="AO38" i="63"/>
  <c r="AO53" i="63" s="1"/>
  <c r="AD63" i="63"/>
  <c r="AD38" i="63"/>
  <c r="AD53" i="63" s="1"/>
  <c r="S63" i="63"/>
  <c r="S38" i="63"/>
  <c r="S53" i="63" s="1"/>
  <c r="CH183" i="44"/>
  <c r="CH162" i="44"/>
  <c r="BP183" i="44"/>
  <c r="BP162" i="44"/>
  <c r="AX183" i="44"/>
  <c r="AX162" i="44"/>
  <c r="AF183" i="44"/>
  <c r="AF162" i="44"/>
  <c r="AF169" i="44" s="1"/>
  <c r="AF173" i="44" s="1"/>
  <c r="Q21" i="64" l="1"/>
  <c r="Q60" i="64"/>
  <c r="Q34" i="64"/>
  <c r="Q73" i="64"/>
  <c r="Q112" i="64"/>
  <c r="Q47" i="64"/>
  <c r="Q86" i="64"/>
  <c r="Q118" i="64"/>
  <c r="Q117" i="64"/>
  <c r="Q125" i="64"/>
  <c r="Q59" i="62"/>
  <c r="Q124" i="64"/>
  <c r="Q123" i="64"/>
  <c r="Q60" i="62"/>
  <c r="Q122" i="64"/>
  <c r="Q121" i="64"/>
  <c r="Q120" i="64"/>
  <c r="Q119" i="64"/>
  <c r="Q116" i="64"/>
  <c r="Q61" i="62"/>
  <c r="Q72" i="64"/>
  <c r="Q85" i="64"/>
  <c r="Q111" i="64"/>
  <c r="Q98" i="64"/>
  <c r="Q20" i="62"/>
  <c r="Q32" i="62"/>
  <c r="Q26" i="62"/>
  <c r="Q56" i="62"/>
  <c r="Q38" i="62"/>
  <c r="Q50" i="62"/>
  <c r="Q14" i="62"/>
  <c r="Q44" i="62"/>
  <c r="Q59" i="64"/>
  <c r="Q20" i="64"/>
  <c r="Q33" i="64"/>
  <c r="Q46" i="64"/>
  <c r="AZ45" i="63"/>
  <c r="AO45" i="63"/>
  <c r="AD45" i="63"/>
  <c r="S45" i="63"/>
  <c r="CH169" i="44"/>
  <c r="CH173" i="44" s="1"/>
  <c r="BP169" i="44"/>
  <c r="BP173" i="44" s="1"/>
  <c r="AX169" i="44"/>
  <c r="AX173" i="44" s="1"/>
  <c r="Q113" i="64" l="1"/>
  <c r="Q114" i="64" s="1"/>
  <c r="Q64" i="62"/>
  <c r="Q65" i="62" s="1"/>
  <c r="Q127" i="64"/>
  <c r="Q128" i="64" s="1"/>
  <c r="Q57" i="62"/>
  <c r="AP38" i="55"/>
  <c r="AX43" i="55"/>
  <c r="AW43" i="55"/>
  <c r="AV43" i="55"/>
  <c r="AU43" i="55"/>
  <c r="AT43" i="55"/>
  <c r="AR43" i="55"/>
  <c r="AQ43" i="55"/>
  <c r="AP43" i="55"/>
  <c r="AO43" i="55"/>
  <c r="AN43" i="55"/>
  <c r="AL43" i="55"/>
  <c r="AK43" i="55"/>
  <c r="AJ43" i="55"/>
  <c r="AI43" i="55"/>
  <c r="AH43" i="55"/>
  <c r="AF43" i="55"/>
  <c r="AE43" i="55"/>
  <c r="AD43" i="55"/>
  <c r="AC43" i="55"/>
  <c r="AB43" i="55"/>
  <c r="AX42" i="55"/>
  <c r="AW42" i="55"/>
  <c r="AV42" i="55"/>
  <c r="AU42" i="55"/>
  <c r="AT42" i="55"/>
  <c r="AR42" i="55"/>
  <c r="AQ42" i="55"/>
  <c r="AP42" i="55"/>
  <c r="AO42" i="55"/>
  <c r="AN42" i="55"/>
  <c r="AL42" i="55"/>
  <c r="AK42" i="55"/>
  <c r="AJ42" i="55"/>
  <c r="AI42" i="55"/>
  <c r="AH42" i="55"/>
  <c r="AF42" i="55"/>
  <c r="AE42" i="55"/>
  <c r="AD42" i="55"/>
  <c r="AC42" i="55"/>
  <c r="AB42" i="55"/>
  <c r="AX41" i="55"/>
  <c r="AW41" i="55"/>
  <c r="AV41" i="55"/>
  <c r="AU41" i="55"/>
  <c r="AT41" i="55"/>
  <c r="AR41" i="55"/>
  <c r="AQ41" i="55"/>
  <c r="AP41" i="55"/>
  <c r="AO41" i="55"/>
  <c r="AN41" i="55"/>
  <c r="AL41" i="55"/>
  <c r="AK41" i="55"/>
  <c r="AJ41" i="55"/>
  <c r="AI41" i="55"/>
  <c r="AH41" i="55"/>
  <c r="AF41" i="55"/>
  <c r="AE41" i="55"/>
  <c r="AD41" i="55"/>
  <c r="AC41" i="55"/>
  <c r="AB41" i="55"/>
  <c r="AX40" i="55"/>
  <c r="AW40" i="55"/>
  <c r="AV40" i="55"/>
  <c r="AU40" i="55"/>
  <c r="AT40" i="55"/>
  <c r="AR40" i="55"/>
  <c r="AQ40" i="55"/>
  <c r="AP40" i="55"/>
  <c r="AO40" i="55"/>
  <c r="AN40" i="55"/>
  <c r="AL40" i="55"/>
  <c r="AK40" i="55"/>
  <c r="AJ40" i="55"/>
  <c r="AI40" i="55"/>
  <c r="AH40" i="55"/>
  <c r="AF40" i="55"/>
  <c r="AE40" i="55"/>
  <c r="AD40" i="55"/>
  <c r="AC40" i="55"/>
  <c r="AB40" i="55"/>
  <c r="AX39" i="55"/>
  <c r="AW39" i="55"/>
  <c r="AV39" i="55"/>
  <c r="AU39" i="55"/>
  <c r="AT39" i="55"/>
  <c r="AR39" i="55"/>
  <c r="AQ39" i="55"/>
  <c r="AP39" i="55"/>
  <c r="AO39" i="55"/>
  <c r="AN39" i="55"/>
  <c r="AL39" i="55"/>
  <c r="AK39" i="55"/>
  <c r="AJ39" i="55"/>
  <c r="AI39" i="55"/>
  <c r="AH39" i="55"/>
  <c r="AF39" i="55"/>
  <c r="AE39" i="55"/>
  <c r="AD39" i="55"/>
  <c r="AC39" i="55"/>
  <c r="AB39" i="55"/>
  <c r="AX38" i="55"/>
  <c r="AW38" i="55"/>
  <c r="AV38" i="55"/>
  <c r="AU38" i="55"/>
  <c r="AT38" i="55"/>
  <c r="AR38" i="55"/>
  <c r="AQ38" i="55"/>
  <c r="AO38" i="55"/>
  <c r="AN38" i="55"/>
  <c r="AL38" i="55"/>
  <c r="AK38" i="55"/>
  <c r="AJ38" i="55"/>
  <c r="AI38" i="55"/>
  <c r="AH38" i="55"/>
  <c r="AF38" i="55"/>
  <c r="AE38" i="55"/>
  <c r="AD38" i="55"/>
  <c r="AC38" i="55"/>
  <c r="AB38" i="55"/>
  <c r="AX37" i="55"/>
  <c r="AW37" i="55"/>
  <c r="AV37" i="55"/>
  <c r="AU37" i="55"/>
  <c r="AT37" i="55"/>
  <c r="AR37" i="55"/>
  <c r="AQ37" i="55"/>
  <c r="AP37" i="55"/>
  <c r="AO37" i="55"/>
  <c r="AN37" i="55"/>
  <c r="AL37" i="55"/>
  <c r="AK37" i="55"/>
  <c r="AJ37" i="55"/>
  <c r="AI37" i="55"/>
  <c r="AH37" i="55"/>
  <c r="AF37" i="55"/>
  <c r="AE37" i="55"/>
  <c r="AD37" i="55"/>
  <c r="AC37" i="55"/>
  <c r="AB37" i="55"/>
  <c r="AX36" i="55"/>
  <c r="AW36" i="55"/>
  <c r="AV36" i="55"/>
  <c r="AU36" i="55"/>
  <c r="AT36" i="55"/>
  <c r="AR36" i="55"/>
  <c r="AQ36" i="55"/>
  <c r="AP36" i="55"/>
  <c r="AO36" i="55"/>
  <c r="AN36" i="55"/>
  <c r="AL36" i="55"/>
  <c r="AK36" i="55"/>
  <c r="AJ36" i="55"/>
  <c r="AI36" i="55"/>
  <c r="AH36" i="55"/>
  <c r="AF36" i="55"/>
  <c r="AE36" i="55"/>
  <c r="AD36" i="55"/>
  <c r="AC36" i="55"/>
  <c r="AB36" i="55"/>
  <c r="AX35" i="55"/>
  <c r="AW35" i="55"/>
  <c r="AV35" i="55"/>
  <c r="AU35" i="55"/>
  <c r="AT35" i="55"/>
  <c r="AR35" i="55"/>
  <c r="AQ35" i="55"/>
  <c r="AP35" i="55"/>
  <c r="AO35" i="55"/>
  <c r="AN35" i="55"/>
  <c r="AL35" i="55"/>
  <c r="AK35" i="55"/>
  <c r="AJ35" i="55"/>
  <c r="AI35" i="55"/>
  <c r="AH35" i="55"/>
  <c r="AF35" i="55"/>
  <c r="AE35" i="55"/>
  <c r="AD35" i="55"/>
  <c r="AC35" i="55"/>
  <c r="AB35" i="55"/>
  <c r="AX29" i="55"/>
  <c r="AW29" i="55"/>
  <c r="AV29" i="55"/>
  <c r="AU29" i="55"/>
  <c r="AT29" i="55"/>
  <c r="AR29" i="55"/>
  <c r="AQ29" i="55"/>
  <c r="AP29" i="55"/>
  <c r="AO29" i="55"/>
  <c r="AN29" i="55"/>
  <c r="AL29" i="55"/>
  <c r="AK29" i="55"/>
  <c r="AJ29" i="55"/>
  <c r="AI29" i="55"/>
  <c r="AH29" i="55"/>
  <c r="AF29" i="55"/>
  <c r="AE29" i="55"/>
  <c r="AD29" i="55"/>
  <c r="AC29" i="55"/>
  <c r="AB29" i="55"/>
  <c r="Z29" i="55"/>
  <c r="Y29" i="55"/>
  <c r="X29" i="55"/>
  <c r="W29" i="55"/>
  <c r="V29" i="55"/>
  <c r="AX28" i="55"/>
  <c r="AW28" i="55"/>
  <c r="AV28" i="55"/>
  <c r="AU28" i="55"/>
  <c r="AT28" i="55"/>
  <c r="AR28" i="55"/>
  <c r="AQ28" i="55"/>
  <c r="AP28" i="55"/>
  <c r="AO28" i="55"/>
  <c r="AN28" i="55"/>
  <c r="AL28" i="55"/>
  <c r="AK28" i="55"/>
  <c r="AJ28" i="55"/>
  <c r="AI28" i="55"/>
  <c r="AH28" i="55"/>
  <c r="AF28" i="55"/>
  <c r="AE28" i="55"/>
  <c r="AD28" i="55"/>
  <c r="AC28" i="55"/>
  <c r="AB28" i="55"/>
  <c r="Z28" i="55"/>
  <c r="Y28" i="55"/>
  <c r="X28" i="55"/>
  <c r="W28" i="55"/>
  <c r="V28" i="55"/>
  <c r="AX27" i="55"/>
  <c r="AW27" i="55"/>
  <c r="AV27" i="55"/>
  <c r="AU27" i="55"/>
  <c r="AT27" i="55"/>
  <c r="AR27" i="55"/>
  <c r="AQ27" i="55"/>
  <c r="AP27" i="55"/>
  <c r="AO27" i="55"/>
  <c r="AN27" i="55"/>
  <c r="AL27" i="55"/>
  <c r="AK27" i="55"/>
  <c r="AJ27" i="55"/>
  <c r="AI27" i="55"/>
  <c r="AH27" i="55"/>
  <c r="AF27" i="55"/>
  <c r="AE27" i="55"/>
  <c r="AD27" i="55"/>
  <c r="AC27" i="55"/>
  <c r="AB27" i="55"/>
  <c r="Z27" i="55"/>
  <c r="Y27" i="55"/>
  <c r="X27" i="55"/>
  <c r="W27" i="55"/>
  <c r="V27" i="55"/>
  <c r="AX26" i="55"/>
  <c r="AW26" i="55"/>
  <c r="AV26" i="55"/>
  <c r="AU26" i="55"/>
  <c r="AT26" i="55"/>
  <c r="AR26" i="55"/>
  <c r="AQ26" i="55"/>
  <c r="AP26" i="55"/>
  <c r="AO26" i="55"/>
  <c r="AN26" i="55"/>
  <c r="AL26" i="55"/>
  <c r="AK26" i="55"/>
  <c r="AJ26" i="55"/>
  <c r="AI26" i="55"/>
  <c r="AH26" i="55"/>
  <c r="AF26" i="55"/>
  <c r="AE26" i="55"/>
  <c r="AD26" i="55"/>
  <c r="AC26" i="55"/>
  <c r="AB26" i="55"/>
  <c r="Z26" i="55"/>
  <c r="Y26" i="55"/>
  <c r="X26" i="55"/>
  <c r="W26" i="55"/>
  <c r="V26" i="55"/>
  <c r="AX25" i="55"/>
  <c r="AW25" i="55"/>
  <c r="AV25" i="55"/>
  <c r="AU25" i="55"/>
  <c r="AT25" i="55"/>
  <c r="AR25" i="55"/>
  <c r="AQ25" i="55"/>
  <c r="AP25" i="55"/>
  <c r="AO25" i="55"/>
  <c r="AN25" i="55"/>
  <c r="AL25" i="55"/>
  <c r="AK25" i="55"/>
  <c r="AJ25" i="55"/>
  <c r="AI25" i="55"/>
  <c r="AH25" i="55"/>
  <c r="AF25" i="55"/>
  <c r="AE25" i="55"/>
  <c r="AD25" i="55"/>
  <c r="AC25" i="55"/>
  <c r="AB25" i="55"/>
  <c r="Z25" i="55"/>
  <c r="Y25" i="55"/>
  <c r="X25" i="55"/>
  <c r="W25" i="55"/>
  <c r="V25" i="55"/>
  <c r="AX24" i="55"/>
  <c r="AW24" i="55"/>
  <c r="AV24" i="55"/>
  <c r="AU24" i="55"/>
  <c r="AT24" i="55"/>
  <c r="AR24" i="55"/>
  <c r="AQ24" i="55"/>
  <c r="AP24" i="55"/>
  <c r="AO24" i="55"/>
  <c r="AN24" i="55"/>
  <c r="AL24" i="55"/>
  <c r="AK24" i="55"/>
  <c r="AJ24" i="55"/>
  <c r="AI24" i="55"/>
  <c r="AH24" i="55"/>
  <c r="AF24" i="55"/>
  <c r="AE24" i="55"/>
  <c r="AD24" i="55"/>
  <c r="AC24" i="55"/>
  <c r="AB24" i="55"/>
  <c r="Z24" i="55"/>
  <c r="Y24" i="55"/>
  <c r="X24" i="55"/>
  <c r="W24" i="55"/>
  <c r="V24" i="55"/>
  <c r="AX23" i="55"/>
  <c r="AW23" i="55"/>
  <c r="AV23" i="55"/>
  <c r="AU23" i="55"/>
  <c r="AT23" i="55"/>
  <c r="AR23" i="55"/>
  <c r="AQ23" i="55"/>
  <c r="AP23" i="55"/>
  <c r="AO23" i="55"/>
  <c r="AN23" i="55"/>
  <c r="AL23" i="55"/>
  <c r="AK23" i="55"/>
  <c r="AJ23" i="55"/>
  <c r="AI23" i="55"/>
  <c r="AH23" i="55"/>
  <c r="AF23" i="55"/>
  <c r="AE23" i="55"/>
  <c r="AD23" i="55"/>
  <c r="AC23" i="55"/>
  <c r="AB23" i="55"/>
  <c r="Z23" i="55"/>
  <c r="Y23" i="55"/>
  <c r="X23" i="55"/>
  <c r="W23" i="55"/>
  <c r="V23" i="55"/>
  <c r="AX22" i="55"/>
  <c r="AW22" i="55"/>
  <c r="AV22" i="55"/>
  <c r="AU22" i="55"/>
  <c r="AT22" i="55"/>
  <c r="AR22" i="55"/>
  <c r="AQ22" i="55"/>
  <c r="AP22" i="55"/>
  <c r="AO22" i="55"/>
  <c r="AN22" i="55"/>
  <c r="AL22" i="55"/>
  <c r="AK22" i="55"/>
  <c r="AJ22" i="55"/>
  <c r="AI22" i="55"/>
  <c r="AH22" i="55"/>
  <c r="AF22" i="55"/>
  <c r="AE22" i="55"/>
  <c r="AD22" i="55"/>
  <c r="AC22" i="55"/>
  <c r="AB22" i="55"/>
  <c r="Z22" i="55"/>
  <c r="Y22" i="55"/>
  <c r="X22" i="55"/>
  <c r="W22" i="55"/>
  <c r="V22" i="55"/>
  <c r="AX21" i="55"/>
  <c r="AW21" i="55"/>
  <c r="AV21" i="55"/>
  <c r="AU21" i="55"/>
  <c r="AT21" i="55"/>
  <c r="AR21" i="55"/>
  <c r="AQ21" i="55"/>
  <c r="AP21" i="55"/>
  <c r="AO21" i="55"/>
  <c r="AN21" i="55"/>
  <c r="AL21" i="55"/>
  <c r="AK21" i="55"/>
  <c r="AJ21" i="55"/>
  <c r="AI21" i="55"/>
  <c r="AH21" i="55"/>
  <c r="AF21" i="55"/>
  <c r="AE21" i="55"/>
  <c r="AD21" i="55"/>
  <c r="AC21" i="55"/>
  <c r="AB21" i="55"/>
  <c r="Z21" i="55"/>
  <c r="Y21" i="55"/>
  <c r="X21" i="55"/>
  <c r="W21" i="55"/>
  <c r="V21" i="55"/>
  <c r="AX15" i="55"/>
  <c r="AW15" i="55"/>
  <c r="AV15" i="55"/>
  <c r="AU15" i="55"/>
  <c r="AT15" i="55"/>
  <c r="AR15" i="55"/>
  <c r="AQ15" i="55"/>
  <c r="AP15" i="55"/>
  <c r="AO15" i="55"/>
  <c r="AN15" i="55"/>
  <c r="AL15" i="55"/>
  <c r="AK15" i="55"/>
  <c r="AJ15" i="55"/>
  <c r="AI15" i="55"/>
  <c r="AH15" i="55"/>
  <c r="AX14" i="55"/>
  <c r="AW14" i="55"/>
  <c r="AV14" i="55"/>
  <c r="AU14" i="55"/>
  <c r="AT14" i="55"/>
  <c r="AR14" i="55"/>
  <c r="AQ14" i="55"/>
  <c r="AP14" i="55"/>
  <c r="AO14" i="55"/>
  <c r="AN14" i="55"/>
  <c r="AL14" i="55"/>
  <c r="AK14" i="55"/>
  <c r="AJ14" i="55"/>
  <c r="AI14" i="55"/>
  <c r="AH14" i="55"/>
  <c r="AX13" i="55"/>
  <c r="AW13" i="55"/>
  <c r="AV13" i="55"/>
  <c r="AU13" i="55"/>
  <c r="AT13" i="55"/>
  <c r="AR13" i="55"/>
  <c r="AQ13" i="55"/>
  <c r="AP13" i="55"/>
  <c r="AO13" i="55"/>
  <c r="AN13" i="55"/>
  <c r="AL13" i="55"/>
  <c r="AK13" i="55"/>
  <c r="AJ13" i="55"/>
  <c r="AI13" i="55"/>
  <c r="AH13" i="55"/>
  <c r="AX12" i="55"/>
  <c r="AW12" i="55"/>
  <c r="AV12" i="55"/>
  <c r="AU12" i="55"/>
  <c r="AT12" i="55"/>
  <c r="AR12" i="55"/>
  <c r="AQ12" i="55"/>
  <c r="AP12" i="55"/>
  <c r="AO12" i="55"/>
  <c r="AN12" i="55"/>
  <c r="AL12" i="55"/>
  <c r="AK12" i="55"/>
  <c r="AJ12" i="55"/>
  <c r="AI12" i="55"/>
  <c r="AH12" i="55"/>
  <c r="AX11" i="55"/>
  <c r="AW11" i="55"/>
  <c r="AV11" i="55"/>
  <c r="AU11" i="55"/>
  <c r="AT11" i="55"/>
  <c r="AR11" i="55"/>
  <c r="AQ11" i="55"/>
  <c r="AP11" i="55"/>
  <c r="AO11" i="55"/>
  <c r="AN11" i="55"/>
  <c r="AL11" i="55"/>
  <c r="AK11" i="55"/>
  <c r="AJ11" i="55"/>
  <c r="AI11" i="55"/>
  <c r="AH11" i="55"/>
  <c r="AX10" i="55"/>
  <c r="AW10" i="55"/>
  <c r="AV10" i="55"/>
  <c r="AU10" i="55"/>
  <c r="AT10" i="55"/>
  <c r="AR10" i="55"/>
  <c r="AQ10" i="55"/>
  <c r="AP10" i="55"/>
  <c r="AO10" i="55"/>
  <c r="AN10" i="55"/>
  <c r="AL10" i="55"/>
  <c r="AK10" i="55"/>
  <c r="AJ10" i="55"/>
  <c r="AI10" i="55"/>
  <c r="AH10" i="55"/>
  <c r="AX9" i="55"/>
  <c r="AW9" i="55"/>
  <c r="AV9" i="55"/>
  <c r="AU9" i="55"/>
  <c r="AT9" i="55"/>
  <c r="AR9" i="55"/>
  <c r="AQ9" i="55"/>
  <c r="AP9" i="55"/>
  <c r="AO9" i="55"/>
  <c r="AN9" i="55"/>
  <c r="AL9" i="55"/>
  <c r="AK9" i="55"/>
  <c r="AJ9" i="55"/>
  <c r="AI9" i="55"/>
  <c r="AH9" i="55"/>
  <c r="AX8" i="55"/>
  <c r="AW8" i="55"/>
  <c r="AV8" i="55"/>
  <c r="AU8" i="55"/>
  <c r="AT8" i="55"/>
  <c r="AR8" i="55"/>
  <c r="AQ8" i="55"/>
  <c r="AP8" i="55"/>
  <c r="AO8" i="55"/>
  <c r="AN8" i="55"/>
  <c r="AL8" i="55"/>
  <c r="AK8" i="55"/>
  <c r="AJ8" i="55"/>
  <c r="AI8" i="55"/>
  <c r="AH8" i="55"/>
  <c r="AX7" i="55"/>
  <c r="AW7" i="55"/>
  <c r="AV7" i="55"/>
  <c r="AU7" i="55"/>
  <c r="AT7" i="55"/>
  <c r="AR7" i="55"/>
  <c r="AQ7" i="55"/>
  <c r="AP7" i="55"/>
  <c r="AO7" i="55"/>
  <c r="AN7" i="55"/>
  <c r="AL7" i="55"/>
  <c r="AK7" i="55"/>
  <c r="AJ7" i="55"/>
  <c r="AI7" i="55"/>
  <c r="AH7" i="55"/>
  <c r="AF15" i="55"/>
  <c r="AE15" i="55"/>
  <c r="AD15" i="55"/>
  <c r="AC15" i="55"/>
  <c r="AB15" i="55"/>
  <c r="AF14" i="55"/>
  <c r="AE14" i="55"/>
  <c r="AD14" i="55"/>
  <c r="AC14" i="55"/>
  <c r="AB14" i="55"/>
  <c r="AF13" i="55"/>
  <c r="AE13" i="55"/>
  <c r="AD13" i="55"/>
  <c r="AC13" i="55"/>
  <c r="AB13" i="55"/>
  <c r="AF12" i="55"/>
  <c r="AE12" i="55"/>
  <c r="AD12" i="55"/>
  <c r="AC12" i="55"/>
  <c r="AB12" i="55"/>
  <c r="AF11" i="55"/>
  <c r="AE11" i="55"/>
  <c r="AD11" i="55"/>
  <c r="AC11" i="55"/>
  <c r="AB11" i="55"/>
  <c r="AF10" i="55"/>
  <c r="AE10" i="55"/>
  <c r="AD10" i="55"/>
  <c r="AC10" i="55"/>
  <c r="AB10" i="55"/>
  <c r="AF9" i="55"/>
  <c r="AE9" i="55"/>
  <c r="AD9" i="55"/>
  <c r="AC9" i="55"/>
  <c r="AB9" i="55"/>
  <c r="AF8" i="55"/>
  <c r="AE8" i="55"/>
  <c r="AD8" i="55"/>
  <c r="AC8" i="55"/>
  <c r="AB8" i="55"/>
  <c r="AF7" i="55"/>
  <c r="AE7" i="55"/>
  <c r="AD7" i="55"/>
  <c r="AC7" i="55"/>
  <c r="AB7" i="55"/>
  <c r="Z43" i="55"/>
  <c r="Y43" i="55"/>
  <c r="X43" i="55"/>
  <c r="W43" i="55"/>
  <c r="V43" i="55"/>
  <c r="U43" i="55"/>
  <c r="G35" i="63" s="1"/>
  <c r="T43" i="55"/>
  <c r="S43" i="55"/>
  <c r="R43" i="55"/>
  <c r="Q43" i="55"/>
  <c r="P43" i="55"/>
  <c r="O43" i="55"/>
  <c r="N43" i="55"/>
  <c r="M43" i="55"/>
  <c r="L43" i="55"/>
  <c r="K43" i="55"/>
  <c r="J43" i="55"/>
  <c r="I43" i="55"/>
  <c r="H43" i="55"/>
  <c r="G43" i="55"/>
  <c r="F43" i="55"/>
  <c r="E43" i="55"/>
  <c r="D43" i="55"/>
  <c r="C43" i="55"/>
  <c r="Z42" i="55"/>
  <c r="Y42" i="55"/>
  <c r="X42" i="55"/>
  <c r="W42" i="55"/>
  <c r="V42" i="55"/>
  <c r="U42" i="55"/>
  <c r="G34" i="63" s="1"/>
  <c r="T42" i="55"/>
  <c r="S42" i="55"/>
  <c r="R42" i="55"/>
  <c r="Q42" i="55"/>
  <c r="P42" i="55"/>
  <c r="O42" i="55"/>
  <c r="N42" i="55"/>
  <c r="M42" i="55"/>
  <c r="L42" i="55"/>
  <c r="K42" i="55"/>
  <c r="J42" i="55"/>
  <c r="I42" i="55"/>
  <c r="H42" i="55"/>
  <c r="G42" i="55"/>
  <c r="F42" i="55"/>
  <c r="E42" i="55"/>
  <c r="D42" i="55"/>
  <c r="C42" i="55"/>
  <c r="Z41" i="55"/>
  <c r="Y41" i="55"/>
  <c r="X41" i="55"/>
  <c r="W41" i="55"/>
  <c r="V41" i="55"/>
  <c r="T41" i="55"/>
  <c r="S41" i="55"/>
  <c r="R41" i="55"/>
  <c r="Q41" i="55"/>
  <c r="P41" i="55"/>
  <c r="N41" i="55"/>
  <c r="M41" i="55"/>
  <c r="L41" i="55"/>
  <c r="K41" i="55"/>
  <c r="J41" i="55"/>
  <c r="Z40" i="55"/>
  <c r="Y40" i="55"/>
  <c r="X40" i="55"/>
  <c r="W40" i="55"/>
  <c r="V40" i="55"/>
  <c r="U40" i="55"/>
  <c r="G32" i="63" s="1"/>
  <c r="T40" i="55"/>
  <c r="S40" i="55"/>
  <c r="R40" i="55"/>
  <c r="Q40" i="55"/>
  <c r="P40" i="55"/>
  <c r="O40" i="55"/>
  <c r="N40" i="55"/>
  <c r="M40" i="55"/>
  <c r="L40" i="55"/>
  <c r="K40" i="55"/>
  <c r="J40" i="55"/>
  <c r="I40" i="55"/>
  <c r="H40" i="55"/>
  <c r="G40" i="55"/>
  <c r="F40" i="55"/>
  <c r="E40" i="55"/>
  <c r="D40" i="55"/>
  <c r="C40" i="55"/>
  <c r="Z39" i="55"/>
  <c r="Y39" i="55"/>
  <c r="X39" i="55"/>
  <c r="W39" i="55"/>
  <c r="V39" i="55"/>
  <c r="U39" i="55"/>
  <c r="G31" i="63" s="1"/>
  <c r="T39" i="55"/>
  <c r="S39" i="55"/>
  <c r="R39" i="55"/>
  <c r="Q39" i="55"/>
  <c r="P39" i="55"/>
  <c r="O39" i="55"/>
  <c r="N39" i="55"/>
  <c r="M39" i="55"/>
  <c r="L39" i="55"/>
  <c r="K39" i="55"/>
  <c r="J39" i="55"/>
  <c r="I39" i="55"/>
  <c r="H39" i="55"/>
  <c r="G39" i="55"/>
  <c r="F39" i="55"/>
  <c r="E39" i="55"/>
  <c r="D39" i="55"/>
  <c r="C39" i="55"/>
  <c r="Z38" i="55"/>
  <c r="Y38" i="55"/>
  <c r="X38" i="55"/>
  <c r="W38" i="55"/>
  <c r="V38" i="55"/>
  <c r="U38" i="55"/>
  <c r="G30" i="63" s="1"/>
  <c r="T38" i="55"/>
  <c r="S38" i="55"/>
  <c r="R38" i="55"/>
  <c r="Q38" i="55"/>
  <c r="P38" i="55"/>
  <c r="O38" i="55"/>
  <c r="N38" i="55"/>
  <c r="M38" i="55"/>
  <c r="L38" i="55"/>
  <c r="K38" i="55"/>
  <c r="J38" i="55"/>
  <c r="I38" i="55"/>
  <c r="H38" i="55"/>
  <c r="G38" i="55"/>
  <c r="F38" i="55"/>
  <c r="E38" i="55"/>
  <c r="D38" i="55"/>
  <c r="C38" i="55"/>
  <c r="Z37" i="55"/>
  <c r="Y37" i="55"/>
  <c r="X37" i="55"/>
  <c r="W37" i="55"/>
  <c r="V37" i="55"/>
  <c r="U37" i="55"/>
  <c r="G29" i="63" s="1"/>
  <c r="T37" i="55"/>
  <c r="S37" i="55"/>
  <c r="R37" i="55"/>
  <c r="Q37" i="55"/>
  <c r="P37" i="55"/>
  <c r="O37" i="55"/>
  <c r="N37" i="55"/>
  <c r="M37" i="55"/>
  <c r="L37" i="55"/>
  <c r="K37" i="55"/>
  <c r="J37" i="55"/>
  <c r="I37" i="55"/>
  <c r="H37" i="55"/>
  <c r="G37" i="55"/>
  <c r="F37" i="55"/>
  <c r="E37" i="55"/>
  <c r="D37" i="55"/>
  <c r="C37" i="55"/>
  <c r="Z36" i="55"/>
  <c r="Y36" i="55"/>
  <c r="X36" i="55"/>
  <c r="W36" i="55"/>
  <c r="V36" i="55"/>
  <c r="T36" i="55"/>
  <c r="S36" i="55"/>
  <c r="R36" i="55"/>
  <c r="Q36" i="55"/>
  <c r="P36" i="55"/>
  <c r="N36" i="55"/>
  <c r="M36" i="55"/>
  <c r="L36" i="55"/>
  <c r="K36" i="55"/>
  <c r="J36" i="55"/>
  <c r="Z35" i="55"/>
  <c r="Y35" i="55"/>
  <c r="X35" i="55"/>
  <c r="W35" i="55"/>
  <c r="V35" i="55"/>
  <c r="T35" i="55"/>
  <c r="S35" i="55"/>
  <c r="R35" i="55"/>
  <c r="Q35" i="55"/>
  <c r="P35" i="55"/>
  <c r="N35" i="55"/>
  <c r="M35" i="55"/>
  <c r="L35" i="55"/>
  <c r="K35" i="55"/>
  <c r="J35" i="55"/>
  <c r="U29" i="55"/>
  <c r="G25" i="63" s="1"/>
  <c r="T29" i="55"/>
  <c r="S29" i="55"/>
  <c r="R29" i="55"/>
  <c r="Q29" i="55"/>
  <c r="P29" i="55"/>
  <c r="O29" i="55"/>
  <c r="N29" i="55"/>
  <c r="M29" i="55"/>
  <c r="L29" i="55"/>
  <c r="K29" i="55"/>
  <c r="J29" i="55"/>
  <c r="I29" i="55"/>
  <c r="H29" i="55"/>
  <c r="G29" i="55"/>
  <c r="F29" i="55"/>
  <c r="E29" i="55"/>
  <c r="D29" i="55"/>
  <c r="C29" i="55"/>
  <c r="T28" i="55"/>
  <c r="S28" i="55"/>
  <c r="R28" i="55"/>
  <c r="Q28" i="55"/>
  <c r="P28" i="55"/>
  <c r="N28" i="55"/>
  <c r="M28" i="55"/>
  <c r="L28" i="55"/>
  <c r="K28" i="55"/>
  <c r="J28" i="55"/>
  <c r="T27" i="55"/>
  <c r="S27" i="55"/>
  <c r="R27" i="55"/>
  <c r="Q27" i="55"/>
  <c r="P27" i="55"/>
  <c r="N27" i="55"/>
  <c r="M27" i="55"/>
  <c r="L27" i="55"/>
  <c r="K27" i="55"/>
  <c r="J27" i="55"/>
  <c r="T26" i="55"/>
  <c r="S26" i="55"/>
  <c r="R26" i="55"/>
  <c r="Q26" i="55"/>
  <c r="P26" i="55"/>
  <c r="N26" i="55"/>
  <c r="M26" i="55"/>
  <c r="L26" i="55"/>
  <c r="K26" i="55"/>
  <c r="J26" i="55"/>
  <c r="T25" i="55"/>
  <c r="S25" i="55"/>
  <c r="R25" i="55"/>
  <c r="Q25" i="55"/>
  <c r="P25" i="55"/>
  <c r="N25" i="55"/>
  <c r="M25" i="55"/>
  <c r="L25" i="55"/>
  <c r="K25" i="55"/>
  <c r="J25" i="55"/>
  <c r="T24" i="55"/>
  <c r="S24" i="55"/>
  <c r="R24" i="55"/>
  <c r="Q24" i="55"/>
  <c r="P24" i="55"/>
  <c r="N24" i="55"/>
  <c r="M24" i="55"/>
  <c r="L24" i="55"/>
  <c r="K24" i="55"/>
  <c r="J24" i="55"/>
  <c r="T23" i="55"/>
  <c r="S23" i="55"/>
  <c r="R23" i="55"/>
  <c r="Q23" i="55"/>
  <c r="P23" i="55"/>
  <c r="N23" i="55"/>
  <c r="M23" i="55"/>
  <c r="L23" i="55"/>
  <c r="K23" i="55"/>
  <c r="J23" i="55"/>
  <c r="T22" i="55"/>
  <c r="S22" i="55"/>
  <c r="R22" i="55"/>
  <c r="Q22" i="55"/>
  <c r="P22" i="55"/>
  <c r="N22" i="55"/>
  <c r="M22" i="55"/>
  <c r="L22" i="55"/>
  <c r="K22" i="55"/>
  <c r="J22" i="55"/>
  <c r="T21" i="55"/>
  <c r="S21" i="55"/>
  <c r="R21" i="55"/>
  <c r="Q21" i="55"/>
  <c r="P21" i="55"/>
  <c r="N21" i="55"/>
  <c r="M21" i="55"/>
  <c r="L21" i="55"/>
  <c r="K21" i="55"/>
  <c r="J21" i="55"/>
  <c r="N100" i="64"/>
  <c r="O100" i="64"/>
  <c r="P100" i="64"/>
  <c r="N101" i="64"/>
  <c r="O101" i="64"/>
  <c r="P101" i="64"/>
  <c r="N102" i="64"/>
  <c r="O102" i="64"/>
  <c r="P102" i="64"/>
  <c r="N103" i="64"/>
  <c r="O103" i="64"/>
  <c r="P103" i="64"/>
  <c r="N104" i="64"/>
  <c r="O104" i="64"/>
  <c r="P104" i="64"/>
  <c r="N105" i="64"/>
  <c r="O105" i="64"/>
  <c r="P105" i="64"/>
  <c r="N106" i="64"/>
  <c r="O106" i="64"/>
  <c r="P106" i="64"/>
  <c r="N107" i="64"/>
  <c r="O107" i="64"/>
  <c r="P107" i="64"/>
  <c r="N108" i="64"/>
  <c r="O108" i="64"/>
  <c r="P108" i="64"/>
  <c r="N109" i="64"/>
  <c r="O109" i="64"/>
  <c r="P109" i="64"/>
  <c r="M101" i="64"/>
  <c r="M102" i="64"/>
  <c r="M103" i="64"/>
  <c r="M104" i="64"/>
  <c r="M105" i="64"/>
  <c r="M106" i="64"/>
  <c r="M107" i="64"/>
  <c r="M108" i="64"/>
  <c r="M109" i="64"/>
  <c r="M100" i="64"/>
  <c r="N87" i="64"/>
  <c r="O87" i="64"/>
  <c r="P87" i="64"/>
  <c r="N88" i="64"/>
  <c r="O88" i="64"/>
  <c r="P88" i="64"/>
  <c r="N89" i="64"/>
  <c r="O89" i="64"/>
  <c r="P89" i="64"/>
  <c r="N90" i="64"/>
  <c r="O90" i="64"/>
  <c r="P90" i="64"/>
  <c r="N91" i="64"/>
  <c r="O91" i="64"/>
  <c r="P91" i="64"/>
  <c r="N92" i="64"/>
  <c r="O92" i="64"/>
  <c r="P92" i="64"/>
  <c r="N93" i="64"/>
  <c r="O93" i="64"/>
  <c r="P93" i="64"/>
  <c r="N94" i="64"/>
  <c r="O94" i="64"/>
  <c r="P94" i="64"/>
  <c r="N95" i="64"/>
  <c r="O95" i="64"/>
  <c r="P95" i="64"/>
  <c r="N96" i="64"/>
  <c r="O96" i="64"/>
  <c r="P96" i="64"/>
  <c r="M88" i="64"/>
  <c r="M89" i="64"/>
  <c r="M90" i="64"/>
  <c r="M91" i="64"/>
  <c r="M92" i="64"/>
  <c r="M93" i="64"/>
  <c r="M94" i="64"/>
  <c r="M95" i="64"/>
  <c r="M96" i="64"/>
  <c r="M87" i="64"/>
  <c r="N74" i="64"/>
  <c r="O74" i="64"/>
  <c r="P74" i="64"/>
  <c r="N75" i="64"/>
  <c r="O75" i="64"/>
  <c r="P75" i="64"/>
  <c r="N76" i="64"/>
  <c r="O76" i="64"/>
  <c r="P76" i="64"/>
  <c r="N77" i="64"/>
  <c r="O77" i="64"/>
  <c r="P77" i="64"/>
  <c r="N78" i="64"/>
  <c r="O78" i="64"/>
  <c r="P78" i="64"/>
  <c r="N79" i="64"/>
  <c r="O79" i="64"/>
  <c r="P79" i="64"/>
  <c r="N80" i="64"/>
  <c r="O80" i="64"/>
  <c r="P80" i="64"/>
  <c r="N81" i="64"/>
  <c r="O81" i="64"/>
  <c r="P81" i="64"/>
  <c r="N82" i="64"/>
  <c r="O82" i="64"/>
  <c r="P82" i="64"/>
  <c r="N83" i="64"/>
  <c r="O83" i="64"/>
  <c r="P83" i="64"/>
  <c r="M75" i="64"/>
  <c r="M76" i="64"/>
  <c r="M77" i="64"/>
  <c r="M78" i="64"/>
  <c r="M79" i="64"/>
  <c r="M80" i="64"/>
  <c r="M81" i="64"/>
  <c r="M82" i="64"/>
  <c r="M83" i="64"/>
  <c r="M74" i="64"/>
  <c r="N61" i="64"/>
  <c r="O61" i="64"/>
  <c r="P61" i="64"/>
  <c r="N62" i="64"/>
  <c r="O62" i="64"/>
  <c r="P62" i="64"/>
  <c r="N63" i="64"/>
  <c r="O63" i="64"/>
  <c r="P63" i="64"/>
  <c r="N64" i="64"/>
  <c r="O64" i="64"/>
  <c r="P64" i="64"/>
  <c r="N65" i="64"/>
  <c r="O65" i="64"/>
  <c r="P65" i="64"/>
  <c r="N66" i="64"/>
  <c r="O66" i="64"/>
  <c r="P66" i="64"/>
  <c r="N67" i="64"/>
  <c r="O67" i="64"/>
  <c r="P67" i="64"/>
  <c r="N68" i="64"/>
  <c r="O68" i="64"/>
  <c r="P68" i="64"/>
  <c r="N69" i="64"/>
  <c r="O69" i="64"/>
  <c r="P69" i="64"/>
  <c r="N70" i="64"/>
  <c r="O70" i="64"/>
  <c r="P70" i="64"/>
  <c r="M62" i="64"/>
  <c r="M63" i="64"/>
  <c r="M64" i="64"/>
  <c r="M65" i="64"/>
  <c r="M66" i="64"/>
  <c r="M67" i="64"/>
  <c r="M68" i="64"/>
  <c r="M69" i="64"/>
  <c r="M70" i="64"/>
  <c r="M61" i="64"/>
  <c r="N48" i="64"/>
  <c r="O48" i="64"/>
  <c r="P48" i="64"/>
  <c r="N49" i="64"/>
  <c r="O49" i="64"/>
  <c r="P49" i="64"/>
  <c r="N50" i="64"/>
  <c r="O50" i="64"/>
  <c r="P50" i="64"/>
  <c r="N51" i="64"/>
  <c r="O51" i="64"/>
  <c r="P51" i="64"/>
  <c r="N52" i="64"/>
  <c r="O52" i="64"/>
  <c r="P52" i="64"/>
  <c r="N53" i="64"/>
  <c r="O53" i="64"/>
  <c r="P53" i="64"/>
  <c r="N54" i="64"/>
  <c r="O54" i="64"/>
  <c r="P54" i="64"/>
  <c r="N55" i="64"/>
  <c r="O55" i="64"/>
  <c r="P55" i="64"/>
  <c r="N56" i="64"/>
  <c r="O56" i="64"/>
  <c r="P56" i="64"/>
  <c r="N57" i="64"/>
  <c r="O57" i="64"/>
  <c r="P57" i="64"/>
  <c r="M49" i="64"/>
  <c r="M50" i="64"/>
  <c r="M51" i="64"/>
  <c r="M52" i="64"/>
  <c r="M53" i="64"/>
  <c r="M54" i="64"/>
  <c r="M55" i="64"/>
  <c r="M56" i="64"/>
  <c r="M57" i="64"/>
  <c r="M48" i="64"/>
  <c r="N35" i="64"/>
  <c r="O35" i="64"/>
  <c r="P35" i="64"/>
  <c r="N36" i="64"/>
  <c r="O36" i="64"/>
  <c r="P36" i="64"/>
  <c r="N37" i="64"/>
  <c r="O37" i="64"/>
  <c r="P37" i="64"/>
  <c r="N38" i="64"/>
  <c r="O38" i="64"/>
  <c r="P38" i="64"/>
  <c r="N39" i="64"/>
  <c r="O39" i="64"/>
  <c r="P39" i="64"/>
  <c r="N40" i="64"/>
  <c r="O40" i="64"/>
  <c r="P40" i="64"/>
  <c r="N41" i="64"/>
  <c r="O41" i="64"/>
  <c r="P41" i="64"/>
  <c r="N42" i="64"/>
  <c r="O42" i="64"/>
  <c r="P42" i="64"/>
  <c r="N43" i="64"/>
  <c r="O43" i="64"/>
  <c r="P43" i="64"/>
  <c r="N44" i="64"/>
  <c r="O44" i="64"/>
  <c r="P44" i="64"/>
  <c r="M36" i="64"/>
  <c r="M37" i="64"/>
  <c r="M38" i="64"/>
  <c r="M39" i="64"/>
  <c r="M40" i="64"/>
  <c r="M41" i="64"/>
  <c r="M42" i="64"/>
  <c r="M43" i="64"/>
  <c r="M44" i="64"/>
  <c r="M35" i="64"/>
  <c r="N22" i="64"/>
  <c r="O22" i="64"/>
  <c r="P22" i="64"/>
  <c r="N23" i="64"/>
  <c r="O23" i="64"/>
  <c r="P23" i="64"/>
  <c r="N24" i="64"/>
  <c r="O24" i="64"/>
  <c r="P24" i="64"/>
  <c r="N25" i="64"/>
  <c r="O25" i="64"/>
  <c r="P25" i="64"/>
  <c r="N26" i="64"/>
  <c r="O26" i="64"/>
  <c r="P26" i="64"/>
  <c r="N27" i="64"/>
  <c r="O27" i="64"/>
  <c r="P27" i="64"/>
  <c r="N28" i="64"/>
  <c r="O28" i="64"/>
  <c r="P28" i="64"/>
  <c r="N29" i="64"/>
  <c r="O29" i="64"/>
  <c r="P29" i="64"/>
  <c r="N30" i="64"/>
  <c r="O30" i="64"/>
  <c r="P30" i="64"/>
  <c r="N31" i="64"/>
  <c r="O31" i="64"/>
  <c r="P31" i="64"/>
  <c r="M23" i="64"/>
  <c r="M24" i="64"/>
  <c r="M25" i="64"/>
  <c r="M26" i="64"/>
  <c r="M27" i="64"/>
  <c r="M28" i="64"/>
  <c r="M29" i="64"/>
  <c r="M30" i="64"/>
  <c r="M31" i="64"/>
  <c r="M22" i="64"/>
  <c r="N17" i="64"/>
  <c r="O17" i="64"/>
  <c r="P17" i="64"/>
  <c r="N18" i="64"/>
  <c r="O18" i="64"/>
  <c r="P18" i="64"/>
  <c r="M17" i="64"/>
  <c r="M18" i="64"/>
  <c r="N51" i="62"/>
  <c r="O51" i="62"/>
  <c r="P51" i="62"/>
  <c r="N52" i="62"/>
  <c r="O52" i="62"/>
  <c r="P52" i="62"/>
  <c r="N53" i="62"/>
  <c r="O53" i="62"/>
  <c r="P53" i="62"/>
  <c r="M52" i="62"/>
  <c r="M53" i="62"/>
  <c r="M51" i="62"/>
  <c r="N45" i="62"/>
  <c r="O45" i="62"/>
  <c r="P45" i="62"/>
  <c r="N46" i="62"/>
  <c r="O46" i="62"/>
  <c r="P46" i="62"/>
  <c r="N47" i="62"/>
  <c r="O47" i="62"/>
  <c r="P47" i="62"/>
  <c r="M46" i="62"/>
  <c r="M47" i="62"/>
  <c r="M45" i="62"/>
  <c r="N39" i="62"/>
  <c r="O39" i="62"/>
  <c r="P39" i="62"/>
  <c r="N40" i="62"/>
  <c r="O40" i="62"/>
  <c r="P40" i="62"/>
  <c r="N41" i="62"/>
  <c r="O41" i="62"/>
  <c r="P41" i="62"/>
  <c r="M40" i="62"/>
  <c r="M41" i="62"/>
  <c r="M39" i="62"/>
  <c r="N33" i="62"/>
  <c r="O33" i="62"/>
  <c r="P33" i="62"/>
  <c r="N34" i="62"/>
  <c r="O34" i="62"/>
  <c r="P34" i="62"/>
  <c r="N35" i="62"/>
  <c r="O35" i="62"/>
  <c r="P35" i="62"/>
  <c r="M34" i="62"/>
  <c r="M35" i="62"/>
  <c r="M33" i="62"/>
  <c r="N27" i="62"/>
  <c r="O27" i="62"/>
  <c r="P27" i="62"/>
  <c r="N28" i="62"/>
  <c r="O28" i="62"/>
  <c r="P28" i="62"/>
  <c r="N29" i="62"/>
  <c r="O29" i="62"/>
  <c r="P29" i="62"/>
  <c r="M28" i="62"/>
  <c r="M29" i="62"/>
  <c r="M27" i="62"/>
  <c r="N21" i="62"/>
  <c r="O21" i="62"/>
  <c r="P21" i="62"/>
  <c r="N22" i="62"/>
  <c r="O22" i="62"/>
  <c r="P22" i="62"/>
  <c r="N23" i="62"/>
  <c r="O23" i="62"/>
  <c r="P23" i="62"/>
  <c r="M22" i="62"/>
  <c r="M23" i="62"/>
  <c r="M21" i="62"/>
  <c r="N15" i="62"/>
  <c r="O15" i="62"/>
  <c r="P15" i="62"/>
  <c r="N16" i="62"/>
  <c r="O16" i="62"/>
  <c r="P16" i="62"/>
  <c r="N17" i="62"/>
  <c r="O17" i="62"/>
  <c r="P17" i="62"/>
  <c r="M16" i="62"/>
  <c r="M17" i="62"/>
  <c r="M15" i="62"/>
  <c r="O73" i="64" l="1"/>
  <c r="O99" i="64"/>
  <c r="P34" i="64"/>
  <c r="P60" i="64"/>
  <c r="P86" i="64"/>
  <c r="P112" i="64"/>
  <c r="O34" i="64"/>
  <c r="O60" i="64"/>
  <c r="O86" i="64"/>
  <c r="O112" i="64"/>
  <c r="N34" i="64"/>
  <c r="N60" i="64"/>
  <c r="N86" i="64"/>
  <c r="N112" i="64"/>
  <c r="M47" i="64"/>
  <c r="M73" i="64"/>
  <c r="M99" i="64"/>
  <c r="P47" i="64"/>
  <c r="P73" i="64"/>
  <c r="P99" i="64"/>
  <c r="O47" i="64"/>
  <c r="N47" i="64"/>
  <c r="N73" i="64"/>
  <c r="N99" i="64"/>
  <c r="M34" i="64"/>
  <c r="M60" i="64"/>
  <c r="M86" i="64"/>
  <c r="M112" i="64"/>
  <c r="I35" i="63"/>
  <c r="AA43" i="55" s="1"/>
  <c r="T35" i="63"/>
  <c r="AG43" i="55" s="1"/>
  <c r="AE35" i="63"/>
  <c r="AM43" i="55" s="1"/>
  <c r="AP35" i="63"/>
  <c r="AS43" i="55" s="1"/>
  <c r="T29" i="63"/>
  <c r="AG37" i="55" s="1"/>
  <c r="AE29" i="63"/>
  <c r="AM37" i="55" s="1"/>
  <c r="AP29" i="63"/>
  <c r="AS37" i="55" s="1"/>
  <c r="I29" i="63"/>
  <c r="AA37" i="55" s="1"/>
  <c r="AE31" i="63"/>
  <c r="AM39" i="55" s="1"/>
  <c r="AP31" i="63"/>
  <c r="AS39" i="55" s="1"/>
  <c r="I31" i="63"/>
  <c r="AA39" i="55" s="1"/>
  <c r="T31" i="63"/>
  <c r="AG39" i="55" s="1"/>
  <c r="AP34" i="63"/>
  <c r="AS42" i="55" s="1"/>
  <c r="I34" i="63"/>
  <c r="AA42" i="55" s="1"/>
  <c r="AE34" i="63"/>
  <c r="AM42" i="55" s="1"/>
  <c r="T34" i="63"/>
  <c r="AG42" i="55" s="1"/>
  <c r="I25" i="63"/>
  <c r="AA29" i="55" s="1"/>
  <c r="T25" i="63"/>
  <c r="AG29" i="55" s="1"/>
  <c r="AE25" i="63"/>
  <c r="AM29" i="55" s="1"/>
  <c r="AP25" i="63"/>
  <c r="AS29" i="55" s="1"/>
  <c r="AE30" i="63"/>
  <c r="AM38" i="55" s="1"/>
  <c r="AP30" i="63"/>
  <c r="AS38" i="55" s="1"/>
  <c r="I30" i="63"/>
  <c r="AA38" i="55" s="1"/>
  <c r="T30" i="63"/>
  <c r="AG38" i="55" s="1"/>
  <c r="I32" i="63"/>
  <c r="AA40" i="55" s="1"/>
  <c r="AP32" i="63"/>
  <c r="AS40" i="55" s="1"/>
  <c r="T32" i="63"/>
  <c r="AG40" i="55" s="1"/>
  <c r="AE32" i="63"/>
  <c r="AM40" i="55" s="1"/>
  <c r="P125" i="64"/>
  <c r="N125" i="64"/>
  <c r="M124" i="64"/>
  <c r="N124" i="64"/>
  <c r="O125" i="64"/>
  <c r="P124" i="64"/>
  <c r="M125" i="64"/>
  <c r="O124" i="64"/>
  <c r="P50" i="62"/>
  <c r="O50" i="62"/>
  <c r="N50" i="62"/>
  <c r="M50" i="62"/>
  <c r="M111" i="64"/>
  <c r="M85" i="64"/>
  <c r="N111" i="64"/>
  <c r="O111" i="64"/>
  <c r="M98" i="64"/>
  <c r="O98" i="64"/>
  <c r="P111" i="64"/>
  <c r="M72" i="64"/>
  <c r="M59" i="64"/>
  <c r="M33" i="64"/>
  <c r="M46" i="64"/>
  <c r="N85" i="64"/>
  <c r="N98" i="64"/>
  <c r="P98" i="64"/>
  <c r="O85" i="64"/>
  <c r="P85" i="64"/>
  <c r="O33" i="64"/>
  <c r="P59" i="64"/>
  <c r="P33" i="64"/>
  <c r="P46" i="64"/>
  <c r="O46" i="64"/>
  <c r="O59" i="64"/>
  <c r="N46" i="64"/>
  <c r="N33" i="64"/>
  <c r="N59" i="64"/>
  <c r="P38" i="62"/>
  <c r="N44" i="62"/>
  <c r="N56" i="62"/>
  <c r="M38" i="62"/>
  <c r="M56" i="62"/>
  <c r="P56" i="62"/>
  <c r="N38" i="62"/>
  <c r="O44" i="62"/>
  <c r="O56" i="62"/>
  <c r="O38" i="62"/>
  <c r="M44" i="62"/>
  <c r="P44" i="62"/>
  <c r="P26" i="62"/>
  <c r="M26" i="62"/>
  <c r="O26" i="62"/>
  <c r="N26" i="62"/>
  <c r="M20" i="62"/>
  <c r="M32" i="62"/>
  <c r="P20" i="62"/>
  <c r="P32" i="62"/>
  <c r="O20" i="62"/>
  <c r="O32" i="62"/>
  <c r="N20" i="62"/>
  <c r="N32" i="62"/>
  <c r="P72" i="64"/>
  <c r="N72" i="64"/>
  <c r="O72" i="64"/>
  <c r="F36" i="47" l="1"/>
  <c r="E36" i="47"/>
  <c r="D36" i="47"/>
  <c r="C8" i="23" s="1"/>
  <c r="F36" i="48"/>
  <c r="E36" i="48"/>
  <c r="D36" i="48"/>
  <c r="C9" i="23" s="1"/>
  <c r="F36" i="49"/>
  <c r="E36" i="49"/>
  <c r="D36" i="49"/>
  <c r="C10" i="23" s="1"/>
  <c r="F36" i="50"/>
  <c r="E36" i="50"/>
  <c r="D36" i="50"/>
  <c r="C11" i="23" s="1"/>
  <c r="F36" i="51"/>
  <c r="E36" i="51"/>
  <c r="D36" i="51"/>
  <c r="C12" i="23" s="1"/>
  <c r="F36" i="52"/>
  <c r="E36" i="52"/>
  <c r="D36" i="52"/>
  <c r="C13" i="23" s="1"/>
  <c r="L109" i="64" l="1"/>
  <c r="L96" i="64"/>
  <c r="L83" i="64"/>
  <c r="L70" i="64"/>
  <c r="L57" i="64"/>
  <c r="L44" i="64"/>
  <c r="L31" i="64"/>
  <c r="K109" i="64"/>
  <c r="K96" i="64"/>
  <c r="K83" i="64"/>
  <c r="K70" i="64"/>
  <c r="K57" i="64"/>
  <c r="K44" i="64"/>
  <c r="K31" i="64"/>
  <c r="Z57" i="55"/>
  <c r="L56" i="64" s="1"/>
  <c r="Z56" i="55"/>
  <c r="L55" i="64" s="1"/>
  <c r="Z55" i="55"/>
  <c r="L54" i="64" s="1"/>
  <c r="Z54" i="55"/>
  <c r="L53" i="64" s="1"/>
  <c r="Z53" i="55"/>
  <c r="L52" i="64" s="1"/>
  <c r="Z52" i="55"/>
  <c r="L51" i="64" s="1"/>
  <c r="Z51" i="55"/>
  <c r="L50" i="64" s="1"/>
  <c r="Z50" i="55"/>
  <c r="L49" i="64" s="1"/>
  <c r="Z49" i="55"/>
  <c r="L48" i="64" s="1"/>
  <c r="Z15" i="55"/>
  <c r="Z14" i="55"/>
  <c r="Z13" i="55"/>
  <c r="Z12" i="55"/>
  <c r="Z11" i="55"/>
  <c r="Z10" i="55"/>
  <c r="Z9" i="55"/>
  <c r="Z8" i="55"/>
  <c r="Z7" i="55"/>
  <c r="Y57" i="55"/>
  <c r="K56" i="64" s="1"/>
  <c r="Y56" i="55"/>
  <c r="K55" i="64" s="1"/>
  <c r="Y55" i="55"/>
  <c r="K54" i="64" s="1"/>
  <c r="Y54" i="55"/>
  <c r="K53" i="64" s="1"/>
  <c r="Y53" i="55"/>
  <c r="K52" i="64" s="1"/>
  <c r="Y52" i="55"/>
  <c r="K51" i="64" s="1"/>
  <c r="Y51" i="55"/>
  <c r="K50" i="64" s="1"/>
  <c r="Y50" i="55"/>
  <c r="K49" i="64" s="1"/>
  <c r="Y49" i="55"/>
  <c r="K48" i="64" s="1"/>
  <c r="K60" i="64" s="1"/>
  <c r="Y15" i="55"/>
  <c r="Y14" i="55"/>
  <c r="Y13" i="55"/>
  <c r="Y12" i="55"/>
  <c r="Y11" i="55"/>
  <c r="Y10" i="55"/>
  <c r="Y9" i="55"/>
  <c r="Y8" i="55"/>
  <c r="Y7" i="55"/>
  <c r="T57" i="55"/>
  <c r="L43" i="64" s="1"/>
  <c r="T56" i="55"/>
  <c r="L42" i="64" s="1"/>
  <c r="T55" i="55"/>
  <c r="L41" i="64" s="1"/>
  <c r="T54" i="55"/>
  <c r="L40" i="64" s="1"/>
  <c r="T53" i="55"/>
  <c r="L39" i="64" s="1"/>
  <c r="T52" i="55"/>
  <c r="L38" i="64" s="1"/>
  <c r="T51" i="55"/>
  <c r="L37" i="64" s="1"/>
  <c r="T50" i="55"/>
  <c r="L36" i="64" s="1"/>
  <c r="T49" i="55"/>
  <c r="L35" i="64" s="1"/>
  <c r="T15" i="55"/>
  <c r="T14" i="55"/>
  <c r="T13" i="55"/>
  <c r="T12" i="55"/>
  <c r="T11" i="55"/>
  <c r="T10" i="55"/>
  <c r="T9" i="55"/>
  <c r="T8" i="55"/>
  <c r="T7" i="55"/>
  <c r="S57" i="55"/>
  <c r="K43" i="64" s="1"/>
  <c r="S56" i="55"/>
  <c r="K42" i="64" s="1"/>
  <c r="S55" i="55"/>
  <c r="K41" i="64" s="1"/>
  <c r="S54" i="55"/>
  <c r="K40" i="64" s="1"/>
  <c r="S53" i="55"/>
  <c r="K39" i="64" s="1"/>
  <c r="S52" i="55"/>
  <c r="K38" i="64" s="1"/>
  <c r="S51" i="55"/>
  <c r="K37" i="64" s="1"/>
  <c r="S50" i="55"/>
  <c r="K36" i="64" s="1"/>
  <c r="S49" i="55"/>
  <c r="K35" i="64" s="1"/>
  <c r="S15" i="55"/>
  <c r="S14" i="55"/>
  <c r="S13" i="55"/>
  <c r="S12" i="55"/>
  <c r="S11" i="55"/>
  <c r="S10" i="55"/>
  <c r="S9" i="55"/>
  <c r="S8" i="55"/>
  <c r="S7" i="55"/>
  <c r="N57" i="55"/>
  <c r="L30" i="64" s="1"/>
  <c r="N56" i="55"/>
  <c r="L29" i="64" s="1"/>
  <c r="N55" i="55"/>
  <c r="L28" i="64" s="1"/>
  <c r="N54" i="55"/>
  <c r="L27" i="64" s="1"/>
  <c r="N53" i="55"/>
  <c r="L26" i="64" s="1"/>
  <c r="N52" i="55"/>
  <c r="L25" i="64" s="1"/>
  <c r="N51" i="55"/>
  <c r="L24" i="64" s="1"/>
  <c r="N50" i="55"/>
  <c r="L23" i="64" s="1"/>
  <c r="N49" i="55"/>
  <c r="L22" i="64" s="1"/>
  <c r="N15" i="55"/>
  <c r="N14" i="55"/>
  <c r="N13" i="55"/>
  <c r="N12" i="55"/>
  <c r="N11" i="55"/>
  <c r="N10" i="55"/>
  <c r="N9" i="55"/>
  <c r="N8" i="55"/>
  <c r="N7" i="55"/>
  <c r="M57" i="55"/>
  <c r="K30" i="64" s="1"/>
  <c r="M56" i="55"/>
  <c r="K29" i="64" s="1"/>
  <c r="M55" i="55"/>
  <c r="K28" i="64" s="1"/>
  <c r="M54" i="55"/>
  <c r="K27" i="64" s="1"/>
  <c r="M53" i="55"/>
  <c r="K26" i="64" s="1"/>
  <c r="M52" i="55"/>
  <c r="K25" i="64" s="1"/>
  <c r="M51" i="55"/>
  <c r="K24" i="64" s="1"/>
  <c r="M50" i="55"/>
  <c r="K23" i="64" s="1"/>
  <c r="M49" i="55"/>
  <c r="K22" i="64" s="1"/>
  <c r="M15" i="55"/>
  <c r="M14" i="55"/>
  <c r="M13" i="55"/>
  <c r="M12" i="55"/>
  <c r="M11" i="55"/>
  <c r="M10" i="55"/>
  <c r="M9" i="55"/>
  <c r="M8" i="55"/>
  <c r="M7" i="55"/>
  <c r="H57" i="55"/>
  <c r="L17" i="64" s="1"/>
  <c r="H15" i="55"/>
  <c r="H14" i="55"/>
  <c r="H13" i="55"/>
  <c r="H11" i="55"/>
  <c r="AY63" i="63"/>
  <c r="AX63" i="63"/>
  <c r="AY38" i="63"/>
  <c r="AY53" i="63" s="1"/>
  <c r="AX38" i="63"/>
  <c r="AX53" i="63" s="1"/>
  <c r="AU63" i="63"/>
  <c r="AT63" i="63"/>
  <c r="AU38" i="63"/>
  <c r="AU53" i="63" s="1"/>
  <c r="AT38" i="63"/>
  <c r="AT53" i="63" s="1"/>
  <c r="AN63" i="63"/>
  <c r="AM63" i="63"/>
  <c r="AN38" i="63"/>
  <c r="AN53" i="63" s="1"/>
  <c r="AM38" i="63"/>
  <c r="AM53" i="63" s="1"/>
  <c r="AJ63" i="63"/>
  <c r="AI63" i="63"/>
  <c r="AJ38" i="63"/>
  <c r="AJ53" i="63" s="1"/>
  <c r="AI38" i="63"/>
  <c r="AI53" i="63" s="1"/>
  <c r="AC63" i="63"/>
  <c r="AB63" i="63"/>
  <c r="AC38" i="63"/>
  <c r="AC53" i="63" s="1"/>
  <c r="AB38" i="63"/>
  <c r="AB53" i="63" s="1"/>
  <c r="Y63" i="63"/>
  <c r="X63" i="63"/>
  <c r="Y38" i="63"/>
  <c r="Y53" i="63" s="1"/>
  <c r="X38" i="63"/>
  <c r="X53" i="63" s="1"/>
  <c r="CF162" i="44"/>
  <c r="CF169" i="44" s="1"/>
  <c r="CF173" i="44" s="1"/>
  <c r="BN162" i="44"/>
  <c r="BN169" i="44" s="1"/>
  <c r="BN173" i="44" s="1"/>
  <c r="AV162" i="44"/>
  <c r="AV169" i="44" s="1"/>
  <c r="AV173" i="44" s="1"/>
  <c r="Q63" i="63"/>
  <c r="Q38" i="63"/>
  <c r="Q53" i="63" s="1"/>
  <c r="R63" i="63"/>
  <c r="R38" i="63"/>
  <c r="R45" i="63" s="1"/>
  <c r="M63" i="63"/>
  <c r="M38" i="63"/>
  <c r="M53" i="63" s="1"/>
  <c r="N63" i="63"/>
  <c r="N38" i="63"/>
  <c r="N53" i="63" s="1"/>
  <c r="CG183" i="44"/>
  <c r="CF183" i="44"/>
  <c r="CG162" i="44"/>
  <c r="CC183" i="44"/>
  <c r="CB183" i="44"/>
  <c r="CC162" i="44"/>
  <c r="CB162" i="44"/>
  <c r="BO183" i="44"/>
  <c r="BN183" i="44"/>
  <c r="BO162" i="44"/>
  <c r="BK183" i="44"/>
  <c r="BJ183" i="44"/>
  <c r="BK162" i="44"/>
  <c r="BJ162" i="44"/>
  <c r="AW183" i="44"/>
  <c r="AV183" i="44"/>
  <c r="AW162" i="44"/>
  <c r="AS183" i="44"/>
  <c r="AR183" i="44"/>
  <c r="AS162" i="44"/>
  <c r="AR162" i="44"/>
  <c r="AD183" i="44"/>
  <c r="Z183" i="44"/>
  <c r="AA183" i="44"/>
  <c r="G57" i="55"/>
  <c r="K17" i="64" s="1"/>
  <c r="G15" i="55"/>
  <c r="G14" i="55"/>
  <c r="G13" i="55"/>
  <c r="G11" i="55"/>
  <c r="AC183" i="44"/>
  <c r="M183" i="44"/>
  <c r="N183" i="44"/>
  <c r="M167" i="44"/>
  <c r="N167" i="44"/>
  <c r="M162" i="44"/>
  <c r="N162" i="44"/>
  <c r="E53" i="62"/>
  <c r="E52" i="62"/>
  <c r="E51" i="62"/>
  <c r="E47" i="62"/>
  <c r="E46" i="62"/>
  <c r="E45" i="62"/>
  <c r="E41" i="62"/>
  <c r="E39" i="62"/>
  <c r="E35" i="62"/>
  <c r="E34" i="62"/>
  <c r="E33" i="62"/>
  <c r="E29" i="62"/>
  <c r="E28" i="62"/>
  <c r="E27" i="62"/>
  <c r="E23" i="62"/>
  <c r="E22" i="62"/>
  <c r="E21" i="62"/>
  <c r="E17" i="62"/>
  <c r="E16" i="62"/>
  <c r="E15" i="62"/>
  <c r="E11" i="62"/>
  <c r="E10" i="62"/>
  <c r="E9" i="62"/>
  <c r="B2" i="61"/>
  <c r="B1" i="61"/>
  <c r="B2" i="62"/>
  <c r="B1" i="62"/>
  <c r="B2" i="64"/>
  <c r="B1" i="64"/>
  <c r="L34" i="64" l="1"/>
  <c r="L47" i="64"/>
  <c r="K47" i="64"/>
  <c r="L60" i="64"/>
  <c r="K34" i="64"/>
  <c r="E60" i="62"/>
  <c r="E59" i="62"/>
  <c r="L124" i="64"/>
  <c r="K124" i="64"/>
  <c r="E61" i="62"/>
  <c r="CG169" i="44"/>
  <c r="CG173" i="44" s="1"/>
  <c r="AL57" i="55"/>
  <c r="L82" i="64" s="1"/>
  <c r="AL49" i="55"/>
  <c r="L74" i="64" s="1"/>
  <c r="AW51" i="55"/>
  <c r="K102" i="64" s="1"/>
  <c r="AW50" i="55"/>
  <c r="K101" i="64" s="1"/>
  <c r="AE50" i="55"/>
  <c r="K62" i="64" s="1"/>
  <c r="AW57" i="55"/>
  <c r="K108" i="64" s="1"/>
  <c r="AW53" i="55"/>
  <c r="K104" i="64" s="1"/>
  <c r="AW49" i="55"/>
  <c r="K100" i="64" s="1"/>
  <c r="AK54" i="55"/>
  <c r="K79" i="64" s="1"/>
  <c r="AW54" i="55"/>
  <c r="K105" i="64" s="1"/>
  <c r="AF50" i="55"/>
  <c r="L62" i="64" s="1"/>
  <c r="AL53" i="55"/>
  <c r="L78" i="64" s="1"/>
  <c r="AR55" i="55"/>
  <c r="L93" i="64" s="1"/>
  <c r="AX52" i="55"/>
  <c r="L103" i="64" s="1"/>
  <c r="AK52" i="55"/>
  <c r="K77" i="64" s="1"/>
  <c r="AF55" i="55"/>
  <c r="L67" i="64" s="1"/>
  <c r="AX50" i="55"/>
  <c r="L101" i="64" s="1"/>
  <c r="AK50" i="55"/>
  <c r="K75" i="64" s="1"/>
  <c r="AL56" i="55"/>
  <c r="L81" i="64" s="1"/>
  <c r="AF51" i="55"/>
  <c r="L63" i="64" s="1"/>
  <c r="AR49" i="55"/>
  <c r="L87" i="64" s="1"/>
  <c r="AX54" i="55"/>
  <c r="L105" i="64" s="1"/>
  <c r="AF54" i="55"/>
  <c r="L66" i="64" s="1"/>
  <c r="AE54" i="55"/>
  <c r="K66" i="64" s="1"/>
  <c r="AE53" i="55"/>
  <c r="K65" i="64" s="1"/>
  <c r="AF52" i="55"/>
  <c r="L64" i="64" s="1"/>
  <c r="AX55" i="55"/>
  <c r="L106" i="64" s="1"/>
  <c r="AK55" i="55"/>
  <c r="K80" i="64" s="1"/>
  <c r="AW55" i="55"/>
  <c r="K106" i="64" s="1"/>
  <c r="AF57" i="55"/>
  <c r="L69" i="64" s="1"/>
  <c r="AF49" i="55"/>
  <c r="L61" i="64" s="1"/>
  <c r="AK53" i="55"/>
  <c r="K78" i="64" s="1"/>
  <c r="AR56" i="55"/>
  <c r="L94" i="64" s="1"/>
  <c r="AR50" i="55"/>
  <c r="L88" i="64" s="1"/>
  <c r="AX53" i="55"/>
  <c r="L104" i="64" s="1"/>
  <c r="AE57" i="55"/>
  <c r="K69" i="64" s="1"/>
  <c r="AE49" i="55"/>
  <c r="K61" i="64" s="1"/>
  <c r="AL52" i="55"/>
  <c r="L77" i="64" s="1"/>
  <c r="AQ50" i="55"/>
  <c r="K88" i="64" s="1"/>
  <c r="AE56" i="55"/>
  <c r="K68" i="64" s="1"/>
  <c r="AL51" i="55"/>
  <c r="L76" i="64" s="1"/>
  <c r="AQ57" i="55"/>
  <c r="K95" i="64" s="1"/>
  <c r="AQ49" i="55"/>
  <c r="K87" i="64" s="1"/>
  <c r="AW52" i="55"/>
  <c r="K103" i="64" s="1"/>
  <c r="AK51" i="55"/>
  <c r="K76" i="64" s="1"/>
  <c r="AX51" i="55"/>
  <c r="L102" i="64" s="1"/>
  <c r="AE55" i="55"/>
  <c r="K67" i="64" s="1"/>
  <c r="AL50" i="55"/>
  <c r="L75" i="64" s="1"/>
  <c r="AQ54" i="55"/>
  <c r="K92" i="64" s="1"/>
  <c r="AF53" i="55"/>
  <c r="L65" i="64" s="1"/>
  <c r="AK57" i="55"/>
  <c r="K82" i="64" s="1"/>
  <c r="AK49" i="55"/>
  <c r="K74" i="64" s="1"/>
  <c r="AR52" i="55"/>
  <c r="L90" i="64" s="1"/>
  <c r="AR54" i="55"/>
  <c r="L92" i="64" s="1"/>
  <c r="AX49" i="55"/>
  <c r="L100" i="64" s="1"/>
  <c r="AK56" i="55"/>
  <c r="K81" i="64" s="1"/>
  <c r="AR51" i="55"/>
  <c r="L89" i="64" s="1"/>
  <c r="AX56" i="55"/>
  <c r="L107" i="64" s="1"/>
  <c r="AX30" i="55"/>
  <c r="L52" i="62" s="1"/>
  <c r="AE52" i="55"/>
  <c r="K64" i="64" s="1"/>
  <c r="AL55" i="55"/>
  <c r="L80" i="64" s="1"/>
  <c r="AQ51" i="55"/>
  <c r="K89" i="64" s="1"/>
  <c r="AW56" i="55"/>
  <c r="K107" i="64" s="1"/>
  <c r="AE51" i="55"/>
  <c r="K63" i="64" s="1"/>
  <c r="AL54" i="55"/>
  <c r="L79" i="64" s="1"/>
  <c r="AR30" i="55"/>
  <c r="L46" i="62" s="1"/>
  <c r="AR57" i="55"/>
  <c r="L95" i="64" s="1"/>
  <c r="AF16" i="55"/>
  <c r="L33" i="62" s="1"/>
  <c r="AQ56" i="55"/>
  <c r="K94" i="64" s="1"/>
  <c r="AL30" i="55"/>
  <c r="L40" i="62" s="1"/>
  <c r="AQ55" i="55"/>
  <c r="K93" i="64" s="1"/>
  <c r="AX16" i="55"/>
  <c r="L51" i="62" s="1"/>
  <c r="AR53" i="55"/>
  <c r="L91" i="64" s="1"/>
  <c r="AF56" i="55"/>
  <c r="L68" i="64" s="1"/>
  <c r="AQ53" i="55"/>
  <c r="K91" i="64" s="1"/>
  <c r="AQ52" i="55"/>
  <c r="K90" i="64" s="1"/>
  <c r="AX57" i="55"/>
  <c r="L108" i="64" s="1"/>
  <c r="AF30" i="55"/>
  <c r="L34" i="62" s="1"/>
  <c r="CB169" i="44"/>
  <c r="CB173" i="44" s="1"/>
  <c r="L46" i="64"/>
  <c r="L59" i="64"/>
  <c r="L33" i="64"/>
  <c r="K59" i="64"/>
  <c r="K33" i="64"/>
  <c r="K46" i="64"/>
  <c r="AR16" i="55"/>
  <c r="L45" i="62" s="1"/>
  <c r="AE30" i="55"/>
  <c r="K34" i="62" s="1"/>
  <c r="AK30" i="55"/>
  <c r="K40" i="62" s="1"/>
  <c r="AQ16" i="55"/>
  <c r="K45" i="62" s="1"/>
  <c r="AQ30" i="55"/>
  <c r="K46" i="62" s="1"/>
  <c r="AW16" i="55"/>
  <c r="K51" i="62" s="1"/>
  <c r="AW30" i="55"/>
  <c r="K52" i="62" s="1"/>
  <c r="AW44" i="55"/>
  <c r="K53" i="62" s="1"/>
  <c r="AX44" i="55"/>
  <c r="L53" i="62" s="1"/>
  <c r="AQ44" i="55"/>
  <c r="K47" i="62" s="1"/>
  <c r="AR44" i="55"/>
  <c r="L47" i="62" s="1"/>
  <c r="AL44" i="55"/>
  <c r="L41" i="62" s="1"/>
  <c r="AK44" i="55"/>
  <c r="K41" i="62" s="1"/>
  <c r="AK16" i="55"/>
  <c r="K39" i="62" s="1"/>
  <c r="Z30" i="55"/>
  <c r="L28" i="62" s="1"/>
  <c r="AL16" i="55"/>
  <c r="L39" i="62" s="1"/>
  <c r="AE44" i="55"/>
  <c r="K35" i="62" s="1"/>
  <c r="AF44" i="55"/>
  <c r="L35" i="62" s="1"/>
  <c r="AE16" i="55"/>
  <c r="K33" i="62" s="1"/>
  <c r="M30" i="55"/>
  <c r="K16" i="62" s="1"/>
  <c r="S16" i="55"/>
  <c r="K21" i="62" s="1"/>
  <c r="S30" i="55"/>
  <c r="K22" i="62" s="1"/>
  <c r="Y16" i="55"/>
  <c r="K27" i="62" s="1"/>
  <c r="Y30" i="55"/>
  <c r="K28" i="62" s="1"/>
  <c r="Z44" i="55"/>
  <c r="L29" i="62" s="1"/>
  <c r="Y44" i="55"/>
  <c r="K29" i="62" s="1"/>
  <c r="Y58" i="55"/>
  <c r="Z58" i="55"/>
  <c r="T16" i="55"/>
  <c r="L21" i="62" s="1"/>
  <c r="Z16" i="55"/>
  <c r="L27" i="62" s="1"/>
  <c r="N16" i="55"/>
  <c r="L15" i="62" s="1"/>
  <c r="N30" i="55"/>
  <c r="L16" i="62" s="1"/>
  <c r="T30" i="55"/>
  <c r="L22" i="62" s="1"/>
  <c r="T44" i="55"/>
  <c r="L23" i="62" s="1"/>
  <c r="S44" i="55"/>
  <c r="K23" i="62" s="1"/>
  <c r="S58" i="55"/>
  <c r="T58" i="55"/>
  <c r="M44" i="55"/>
  <c r="K17" i="62" s="1"/>
  <c r="M58" i="55"/>
  <c r="N44" i="55"/>
  <c r="L17" i="62" s="1"/>
  <c r="N58" i="55"/>
  <c r="M16" i="55"/>
  <c r="K15" i="62" s="1"/>
  <c r="AX45" i="63"/>
  <c r="AY45" i="63"/>
  <c r="AT45" i="63"/>
  <c r="AU45" i="63"/>
  <c r="AM45" i="63"/>
  <c r="AN45" i="63"/>
  <c r="AJ45" i="63"/>
  <c r="AI45" i="63"/>
  <c r="AC45" i="63"/>
  <c r="AB45" i="63"/>
  <c r="X45" i="63"/>
  <c r="Y45" i="63"/>
  <c r="R53" i="63"/>
  <c r="Q45" i="63"/>
  <c r="M45" i="63"/>
  <c r="N45" i="63"/>
  <c r="CC169" i="44"/>
  <c r="CC173" i="44" s="1"/>
  <c r="BO169" i="44"/>
  <c r="BO173" i="44" s="1"/>
  <c r="BJ169" i="44"/>
  <c r="BJ173" i="44" s="1"/>
  <c r="BK169" i="44"/>
  <c r="BK173" i="44" s="1"/>
  <c r="AW169" i="44"/>
  <c r="AW173" i="44" s="1"/>
  <c r="AR169" i="44"/>
  <c r="AR173" i="44" s="1"/>
  <c r="AS169" i="44"/>
  <c r="AS173" i="44" s="1"/>
  <c r="N169" i="44"/>
  <c r="N173" i="44" s="1"/>
  <c r="M169" i="44"/>
  <c r="M173" i="44" s="1"/>
  <c r="W27" i="53"/>
  <c r="X27" i="53" s="1"/>
  <c r="Q27" i="53"/>
  <c r="R27" i="53" s="1"/>
  <c r="K27" i="53"/>
  <c r="E27" i="53"/>
  <c r="E25" i="53"/>
  <c r="K25" i="53"/>
  <c r="Q25" i="53"/>
  <c r="R25" i="53" s="1"/>
  <c r="W25" i="53"/>
  <c r="X25" i="53" s="1"/>
  <c r="K23" i="53"/>
  <c r="E23" i="53"/>
  <c r="W23" i="53"/>
  <c r="Q23" i="53"/>
  <c r="AA47" i="43"/>
  <c r="X47" i="43"/>
  <c r="U47" i="43"/>
  <c r="R47" i="43"/>
  <c r="Z42" i="43"/>
  <c r="Y42" i="43"/>
  <c r="Z41" i="43"/>
  <c r="Y41" i="43"/>
  <c r="Z40" i="43"/>
  <c r="Y40" i="43"/>
  <c r="Z39" i="43"/>
  <c r="Y39" i="43"/>
  <c r="W42" i="43"/>
  <c r="V42" i="43"/>
  <c r="W41" i="43"/>
  <c r="V41" i="43"/>
  <c r="W40" i="43"/>
  <c r="V40" i="43"/>
  <c r="W39" i="43"/>
  <c r="V39" i="43"/>
  <c r="T42" i="43"/>
  <c r="S42" i="43"/>
  <c r="T41" i="43"/>
  <c r="S41" i="43"/>
  <c r="T40" i="43"/>
  <c r="S40" i="43"/>
  <c r="T39" i="43"/>
  <c r="S39" i="43"/>
  <c r="Q42" i="43"/>
  <c r="P42" i="43"/>
  <c r="Q41" i="43"/>
  <c r="P41" i="43"/>
  <c r="Q40" i="43"/>
  <c r="P40" i="43"/>
  <c r="Q39" i="43"/>
  <c r="P39" i="43"/>
  <c r="N42" i="43"/>
  <c r="M42" i="43"/>
  <c r="N41" i="43"/>
  <c r="M41" i="43"/>
  <c r="N40" i="43"/>
  <c r="M40" i="43"/>
  <c r="K42" i="43"/>
  <c r="J42" i="43"/>
  <c r="K41" i="43"/>
  <c r="J41" i="43"/>
  <c r="K40" i="43"/>
  <c r="J40" i="43"/>
  <c r="H42" i="43"/>
  <c r="G42" i="43"/>
  <c r="H41" i="43"/>
  <c r="G41" i="43"/>
  <c r="H40" i="43"/>
  <c r="G40" i="43"/>
  <c r="Y32" i="43"/>
  <c r="Z32" i="43"/>
  <c r="Y33" i="43"/>
  <c r="Z33" i="43"/>
  <c r="Y34" i="43"/>
  <c r="Z34" i="43"/>
  <c r="Z31" i="43"/>
  <c r="Y31" i="43"/>
  <c r="V32" i="43"/>
  <c r="W32" i="43"/>
  <c r="V33" i="43"/>
  <c r="W33" i="43"/>
  <c r="V34" i="43"/>
  <c r="W34" i="43"/>
  <c r="W31" i="43"/>
  <c r="V31" i="43"/>
  <c r="S32" i="43"/>
  <c r="T32" i="43"/>
  <c r="S33" i="43"/>
  <c r="T33" i="43"/>
  <c r="S34" i="43"/>
  <c r="T34" i="43"/>
  <c r="T31" i="43"/>
  <c r="S31" i="43"/>
  <c r="P32" i="43"/>
  <c r="Q32" i="43"/>
  <c r="P33" i="43"/>
  <c r="Q33" i="43"/>
  <c r="P34" i="43"/>
  <c r="Q34" i="43"/>
  <c r="Q31" i="43"/>
  <c r="P31" i="43"/>
  <c r="M32" i="43"/>
  <c r="N32" i="43"/>
  <c r="M33" i="43"/>
  <c r="N33" i="43"/>
  <c r="M34" i="43"/>
  <c r="N34" i="43"/>
  <c r="N31" i="43"/>
  <c r="M31" i="43"/>
  <c r="J32" i="43"/>
  <c r="K32" i="43"/>
  <c r="J33" i="43"/>
  <c r="K33" i="43"/>
  <c r="J34" i="43"/>
  <c r="K34" i="43"/>
  <c r="K31" i="43"/>
  <c r="J31" i="43"/>
  <c r="AO44" i="55"/>
  <c r="I47" i="62" s="1"/>
  <c r="AV56" i="55"/>
  <c r="J107" i="64" s="1"/>
  <c r="AP57" i="55"/>
  <c r="J95" i="64" s="1"/>
  <c r="AD57" i="55"/>
  <c r="J69" i="64" s="1"/>
  <c r="AP56" i="55"/>
  <c r="J94" i="64" s="1"/>
  <c r="AD56" i="55"/>
  <c r="J68" i="64" s="1"/>
  <c r="AP55" i="55"/>
  <c r="J93" i="64" s="1"/>
  <c r="AD55" i="55"/>
  <c r="J67" i="64" s="1"/>
  <c r="AB55" i="55"/>
  <c r="H67" i="64" s="1"/>
  <c r="AD54" i="55"/>
  <c r="J66" i="64" s="1"/>
  <c r="AB54" i="55"/>
  <c r="H66" i="64" s="1"/>
  <c r="AD53" i="55"/>
  <c r="J65" i="64" s="1"/>
  <c r="AB53" i="55"/>
  <c r="H65" i="64" s="1"/>
  <c r="AP52" i="55"/>
  <c r="J90" i="64" s="1"/>
  <c r="AD52" i="55"/>
  <c r="J64" i="64" s="1"/>
  <c r="AB52" i="55"/>
  <c r="H64" i="64" s="1"/>
  <c r="AP51" i="55"/>
  <c r="J89" i="64" s="1"/>
  <c r="AB51" i="55"/>
  <c r="H63" i="64" s="1"/>
  <c r="AB50" i="55"/>
  <c r="H62" i="64" s="1"/>
  <c r="W31" i="53"/>
  <c r="W30" i="53"/>
  <c r="W18" i="53"/>
  <c r="X14" i="53"/>
  <c r="W14" i="53"/>
  <c r="X13" i="53"/>
  <c r="W12" i="53"/>
  <c r="Q31" i="53"/>
  <c r="Q30" i="53"/>
  <c r="Q18" i="53"/>
  <c r="R14" i="53"/>
  <c r="Q14" i="53"/>
  <c r="R13" i="53"/>
  <c r="Q12" i="53"/>
  <c r="E111" i="64"/>
  <c r="E98" i="64"/>
  <c r="E85" i="64"/>
  <c r="E72" i="64"/>
  <c r="E59" i="64"/>
  <c r="E46" i="64"/>
  <c r="E33" i="64"/>
  <c r="E20" i="64"/>
  <c r="J96" i="64"/>
  <c r="J83" i="64"/>
  <c r="J70" i="64"/>
  <c r="J57" i="64"/>
  <c r="J44" i="64"/>
  <c r="J31" i="64"/>
  <c r="I96" i="64"/>
  <c r="I83" i="64"/>
  <c r="I70" i="64"/>
  <c r="I57" i="64"/>
  <c r="I44" i="64"/>
  <c r="I31" i="64"/>
  <c r="H83" i="64"/>
  <c r="H70" i="64"/>
  <c r="H57" i="64"/>
  <c r="H44" i="64"/>
  <c r="H31" i="64"/>
  <c r="H96" i="64"/>
  <c r="J109" i="64"/>
  <c r="I109" i="64"/>
  <c r="E56" i="62"/>
  <c r="E50" i="62"/>
  <c r="E44" i="62"/>
  <c r="E38" i="62"/>
  <c r="E32" i="62"/>
  <c r="E26" i="62"/>
  <c r="E20" i="62"/>
  <c r="E14" i="62"/>
  <c r="X57" i="55"/>
  <c r="J56" i="64" s="1"/>
  <c r="X56" i="55"/>
  <c r="J55" i="64" s="1"/>
  <c r="X55" i="55"/>
  <c r="J54" i="64" s="1"/>
  <c r="X54" i="55"/>
  <c r="X53" i="55"/>
  <c r="J52" i="64" s="1"/>
  <c r="X52" i="55"/>
  <c r="X51" i="55"/>
  <c r="X50" i="55"/>
  <c r="X49" i="55"/>
  <c r="W57" i="55"/>
  <c r="I56" i="64" s="1"/>
  <c r="W56" i="55"/>
  <c r="I55" i="64" s="1"/>
  <c r="W55" i="55"/>
  <c r="I54" i="64" s="1"/>
  <c r="W54" i="55"/>
  <c r="W53" i="55"/>
  <c r="I52" i="64" s="1"/>
  <c r="W52" i="55"/>
  <c r="W51" i="55"/>
  <c r="W50" i="55"/>
  <c r="W49" i="55"/>
  <c r="V57" i="55"/>
  <c r="H56" i="64" s="1"/>
  <c r="V56" i="55"/>
  <c r="H55" i="64" s="1"/>
  <c r="V55" i="55"/>
  <c r="H54" i="64" s="1"/>
  <c r="V54" i="55"/>
  <c r="AH12" i="23" s="1"/>
  <c r="V53" i="55"/>
  <c r="H52" i="64" s="1"/>
  <c r="V52" i="55"/>
  <c r="AH11" i="23" s="1"/>
  <c r="V51" i="55"/>
  <c r="AH10" i="23" s="1"/>
  <c r="V50" i="55"/>
  <c r="AH9" i="23" s="1"/>
  <c r="V49" i="55"/>
  <c r="AH8" i="23" s="1"/>
  <c r="U11" i="55"/>
  <c r="G11" i="63" s="1"/>
  <c r="U13" i="55"/>
  <c r="G13" i="63" s="1"/>
  <c r="U14" i="55"/>
  <c r="G14" i="63" s="1"/>
  <c r="U15" i="55"/>
  <c r="G15" i="63" s="1"/>
  <c r="X8" i="55"/>
  <c r="X9" i="55"/>
  <c r="X10" i="55"/>
  <c r="X11" i="55"/>
  <c r="X12" i="55"/>
  <c r="X13" i="55"/>
  <c r="X14" i="55"/>
  <c r="X15" i="55"/>
  <c r="X7" i="55"/>
  <c r="W8" i="55"/>
  <c r="W9" i="55"/>
  <c r="W10" i="55"/>
  <c r="W11" i="55"/>
  <c r="W12" i="55"/>
  <c r="W13" i="55"/>
  <c r="W14" i="55"/>
  <c r="W15" i="55"/>
  <c r="W7" i="55"/>
  <c r="V8" i="55"/>
  <c r="V9" i="55"/>
  <c r="V10" i="55"/>
  <c r="V11" i="55"/>
  <c r="V12" i="55"/>
  <c r="V13" i="55"/>
  <c r="V14" i="55"/>
  <c r="V15" i="55"/>
  <c r="V7" i="55"/>
  <c r="P162" i="44"/>
  <c r="Q162" i="44"/>
  <c r="R162" i="44"/>
  <c r="U162" i="44"/>
  <c r="CE162" i="44"/>
  <c r="BU8" i="44"/>
  <c r="BU9" i="44"/>
  <c r="BU10" i="44"/>
  <c r="U28" i="55" s="1"/>
  <c r="G24" i="63" s="1"/>
  <c r="BU11" i="44"/>
  <c r="BC8" i="44"/>
  <c r="BC9" i="44"/>
  <c r="BC10" i="44"/>
  <c r="O28" i="55" s="1"/>
  <c r="BC11" i="44"/>
  <c r="R49" i="55"/>
  <c r="AG8" i="23" s="1"/>
  <c r="R50" i="55"/>
  <c r="AG9" i="23" s="1"/>
  <c r="R51" i="55"/>
  <c r="AG10" i="23" s="1"/>
  <c r="R52" i="55"/>
  <c r="AG11" i="23" s="1"/>
  <c r="R53" i="55"/>
  <c r="J39" i="64" s="1"/>
  <c r="R54" i="55"/>
  <c r="AG12" i="23" s="1"/>
  <c r="R55" i="55"/>
  <c r="J41" i="64" s="1"/>
  <c r="R56" i="55"/>
  <c r="J42" i="64" s="1"/>
  <c r="R57" i="55"/>
  <c r="R7" i="55"/>
  <c r="R8" i="55"/>
  <c r="R9" i="55"/>
  <c r="R10" i="55"/>
  <c r="R11" i="55"/>
  <c r="R12" i="55"/>
  <c r="R13" i="55"/>
  <c r="R14" i="55"/>
  <c r="R15" i="55"/>
  <c r="P7" i="55"/>
  <c r="Q7" i="55"/>
  <c r="P8" i="55"/>
  <c r="Q8" i="55"/>
  <c r="P9" i="55"/>
  <c r="Q9" i="55"/>
  <c r="Q57" i="55"/>
  <c r="I43" i="64" s="1"/>
  <c r="Q56" i="55"/>
  <c r="I42" i="64" s="1"/>
  <c r="Q55" i="55"/>
  <c r="I41" i="64" s="1"/>
  <c r="Q54" i="55"/>
  <c r="AF12" i="23" s="1"/>
  <c r="Q53" i="55"/>
  <c r="I39" i="64" s="1"/>
  <c r="Q52" i="55"/>
  <c r="AF11" i="23" s="1"/>
  <c r="Q51" i="55"/>
  <c r="AF10" i="23" s="1"/>
  <c r="Q50" i="55"/>
  <c r="AF9" i="23" s="1"/>
  <c r="Q49" i="55"/>
  <c r="AF8" i="23" s="1"/>
  <c r="Q15" i="55"/>
  <c r="Q14" i="55"/>
  <c r="Q13" i="55"/>
  <c r="Q12" i="55"/>
  <c r="Q11" i="55"/>
  <c r="Q10" i="55"/>
  <c r="P57" i="55"/>
  <c r="H43" i="64" s="1"/>
  <c r="P56" i="55"/>
  <c r="H42" i="64" s="1"/>
  <c r="P55" i="55"/>
  <c r="H41" i="64" s="1"/>
  <c r="P54" i="55"/>
  <c r="AE12" i="23" s="1"/>
  <c r="P53" i="55"/>
  <c r="H39" i="64" s="1"/>
  <c r="P52" i="55"/>
  <c r="AE11" i="23" s="1"/>
  <c r="P51" i="55"/>
  <c r="AE10" i="23" s="1"/>
  <c r="P50" i="55"/>
  <c r="AE9" i="23" s="1"/>
  <c r="P49" i="55"/>
  <c r="AE8" i="23" s="1"/>
  <c r="P15" i="55"/>
  <c r="P14" i="55"/>
  <c r="P13" i="55"/>
  <c r="P12" i="55"/>
  <c r="P11" i="55"/>
  <c r="P10" i="55"/>
  <c r="AA82" i="55"/>
  <c r="W64" i="43" s="1"/>
  <c r="AA76" i="55"/>
  <c r="W63" i="43" s="1"/>
  <c r="AG82" i="55"/>
  <c r="AA64" i="43" s="1"/>
  <c r="AG76" i="55"/>
  <c r="AA63" i="43" s="1"/>
  <c r="AM82" i="55"/>
  <c r="AE64" i="43" s="1"/>
  <c r="AM76" i="55"/>
  <c r="AE63" i="43" s="1"/>
  <c r="AS82" i="55"/>
  <c r="AI64" i="43" s="1"/>
  <c r="AS76" i="55"/>
  <c r="AI63" i="43" s="1"/>
  <c r="U57" i="55"/>
  <c r="O57" i="55"/>
  <c r="U63" i="55"/>
  <c r="G42" i="63" s="1"/>
  <c r="U62" i="55"/>
  <c r="G41" i="63" s="1"/>
  <c r="O63" i="55"/>
  <c r="O62" i="55"/>
  <c r="O15" i="55"/>
  <c r="O14" i="55"/>
  <c r="O13" i="55"/>
  <c r="O11" i="55"/>
  <c r="P17" i="23"/>
  <c r="Q17" i="23" s="1"/>
  <c r="M40" i="59" s="1"/>
  <c r="T17" i="23"/>
  <c r="U17" i="23" s="1"/>
  <c r="M46" i="59" s="1"/>
  <c r="AW63" i="63"/>
  <c r="AV63" i="63"/>
  <c r="AS63" i="63"/>
  <c r="AR63" i="63"/>
  <c r="AQ63" i="63"/>
  <c r="AP63" i="63"/>
  <c r="AL63" i="63"/>
  <c r="AK63" i="63"/>
  <c r="AH63" i="63"/>
  <c r="AG63" i="63"/>
  <c r="AF63" i="63"/>
  <c r="AE63" i="63"/>
  <c r="AA63" i="63"/>
  <c r="Z63" i="63"/>
  <c r="W63" i="63"/>
  <c r="V63" i="63"/>
  <c r="U63" i="63"/>
  <c r="T63" i="63"/>
  <c r="P63" i="63"/>
  <c r="O63" i="63"/>
  <c r="L63" i="63"/>
  <c r="K63" i="63"/>
  <c r="J63" i="63"/>
  <c r="I63" i="63"/>
  <c r="AW38" i="63"/>
  <c r="AW53" i="63" s="1"/>
  <c r="AV38" i="63"/>
  <c r="AV53" i="63" s="1"/>
  <c r="AS38" i="63"/>
  <c r="AS53" i="63" s="1"/>
  <c r="AR38" i="63"/>
  <c r="AR53" i="63" s="1"/>
  <c r="AQ38" i="63"/>
  <c r="AL38" i="63"/>
  <c r="AL53" i="63" s="1"/>
  <c r="AK38" i="63"/>
  <c r="AK53" i="63" s="1"/>
  <c r="AH38" i="63"/>
  <c r="AH53" i="63" s="1"/>
  <c r="AF38" i="63"/>
  <c r="AF53" i="63" s="1"/>
  <c r="AA38" i="63"/>
  <c r="Z38" i="63"/>
  <c r="Z53" i="63" s="1"/>
  <c r="W38" i="63"/>
  <c r="W53" i="63" s="1"/>
  <c r="V38" i="63"/>
  <c r="U38" i="63"/>
  <c r="U53" i="63" s="1"/>
  <c r="P38" i="63"/>
  <c r="P53" i="63" s="1"/>
  <c r="O38" i="63"/>
  <c r="O53" i="63" s="1"/>
  <c r="L38" i="63"/>
  <c r="L53" i="63" s="1"/>
  <c r="K38" i="63"/>
  <c r="J38" i="63"/>
  <c r="B1" i="63"/>
  <c r="B34" i="59"/>
  <c r="B40" i="59" s="1"/>
  <c r="B46" i="59" s="1"/>
  <c r="B33" i="59"/>
  <c r="B39" i="59" s="1"/>
  <c r="B45" i="59" s="1"/>
  <c r="B9" i="59"/>
  <c r="B8" i="59" a="1"/>
  <c r="B8" i="59" s="1"/>
  <c r="L112" i="64" l="1"/>
  <c r="K112" i="64"/>
  <c r="K73" i="64"/>
  <c r="L99" i="64"/>
  <c r="K86" i="64"/>
  <c r="L86" i="64"/>
  <c r="L73" i="64"/>
  <c r="K99" i="64"/>
  <c r="E127" i="64"/>
  <c r="E128" i="64" s="1"/>
  <c r="AP15" i="63"/>
  <c r="AS15" i="55" s="1"/>
  <c r="AS57" i="55" s="1"/>
  <c r="D108" i="64" s="1"/>
  <c r="I15" i="63"/>
  <c r="AA15" i="55" s="1"/>
  <c r="AA57" i="55" s="1"/>
  <c r="D69" i="64" s="1"/>
  <c r="T15" i="63"/>
  <c r="AG15" i="55" s="1"/>
  <c r="AG57" i="55" s="1"/>
  <c r="D82" i="64" s="1"/>
  <c r="AE15" i="63"/>
  <c r="AM15" i="55" s="1"/>
  <c r="AM57" i="55" s="1"/>
  <c r="D95" i="64" s="1"/>
  <c r="AE14" i="63"/>
  <c r="AM14" i="55" s="1"/>
  <c r="AP14" i="63"/>
  <c r="AS14" i="55" s="1"/>
  <c r="T14" i="63"/>
  <c r="AG14" i="55" s="1"/>
  <c r="I14" i="63"/>
  <c r="AA14" i="55" s="1"/>
  <c r="AE13" i="63"/>
  <c r="AM13" i="55" s="1"/>
  <c r="AP13" i="63"/>
  <c r="AS13" i="55" s="1"/>
  <c r="I13" i="63"/>
  <c r="AA13" i="55" s="1"/>
  <c r="T13" i="63"/>
  <c r="AG13" i="55" s="1"/>
  <c r="T11" i="63"/>
  <c r="AG11" i="55" s="1"/>
  <c r="AE11" i="63"/>
  <c r="AM11" i="55" s="1"/>
  <c r="AP11" i="63"/>
  <c r="AS11" i="55" s="1"/>
  <c r="I11" i="63"/>
  <c r="AA11" i="55" s="1"/>
  <c r="I41" i="63"/>
  <c r="T41" i="63"/>
  <c r="AE41" i="63"/>
  <c r="AP41" i="63"/>
  <c r="G43" i="63"/>
  <c r="AP42" i="63"/>
  <c r="AS63" i="55" s="1"/>
  <c r="I42" i="63"/>
  <c r="AA63" i="55" s="1"/>
  <c r="T42" i="63"/>
  <c r="AG63" i="55" s="1"/>
  <c r="AE42" i="63"/>
  <c r="AM63" i="55" s="1"/>
  <c r="I24" i="63"/>
  <c r="AA28" i="55" s="1"/>
  <c r="T24" i="63"/>
  <c r="AG28" i="55" s="1"/>
  <c r="AE24" i="63"/>
  <c r="AM28" i="55" s="1"/>
  <c r="AP24" i="63"/>
  <c r="AS28" i="55" s="1"/>
  <c r="U56" i="55"/>
  <c r="D55" i="64" s="1"/>
  <c r="O56" i="55"/>
  <c r="D42" i="64" s="1"/>
  <c r="F128" i="64"/>
  <c r="BV11" i="44"/>
  <c r="BX8" i="44"/>
  <c r="BV8" i="44"/>
  <c r="BV10" i="44"/>
  <c r="BV9" i="44"/>
  <c r="BF8" i="44"/>
  <c r="E64" i="62"/>
  <c r="E65" i="62" s="1"/>
  <c r="L56" i="62"/>
  <c r="I53" i="64"/>
  <c r="AI12" i="23"/>
  <c r="BF11" i="44"/>
  <c r="I48" i="64"/>
  <c r="AI8" i="23"/>
  <c r="BF10" i="44"/>
  <c r="I49" i="64"/>
  <c r="AI9" i="23"/>
  <c r="I50" i="64"/>
  <c r="AI10" i="23"/>
  <c r="I51" i="64"/>
  <c r="AI11" i="23"/>
  <c r="BX11" i="44"/>
  <c r="J53" i="64"/>
  <c r="AJ12" i="23"/>
  <c r="J51" i="64"/>
  <c r="AJ11" i="23"/>
  <c r="J43" i="64"/>
  <c r="J48" i="64"/>
  <c r="AJ8" i="23"/>
  <c r="J49" i="64"/>
  <c r="AJ9" i="23"/>
  <c r="J50" i="64"/>
  <c r="AJ10" i="23"/>
  <c r="AO57" i="55"/>
  <c r="I95" i="64" s="1"/>
  <c r="AO55" i="55"/>
  <c r="I93" i="64" s="1"/>
  <c r="AO53" i="55"/>
  <c r="I91" i="64" s="1"/>
  <c r="AD51" i="55"/>
  <c r="J63" i="64" s="1"/>
  <c r="AB57" i="55"/>
  <c r="H69" i="64" s="1"/>
  <c r="AT56" i="55"/>
  <c r="H107" i="64" s="1"/>
  <c r="AI57" i="55"/>
  <c r="I82" i="64" s="1"/>
  <c r="AT55" i="55"/>
  <c r="H106" i="64" s="1"/>
  <c r="AI56" i="55"/>
  <c r="I81" i="64" s="1"/>
  <c r="AU56" i="55"/>
  <c r="I107" i="64" s="1"/>
  <c r="AT49" i="55"/>
  <c r="H100" i="64" s="1"/>
  <c r="AT50" i="55"/>
  <c r="H101" i="64" s="1"/>
  <c r="AT51" i="55"/>
  <c r="H102" i="64" s="1"/>
  <c r="AT52" i="55"/>
  <c r="H103" i="64" s="1"/>
  <c r="AT53" i="55"/>
  <c r="H104" i="64" s="1"/>
  <c r="AT54" i="55"/>
  <c r="H105" i="64" s="1"/>
  <c r="AU55" i="55"/>
  <c r="I106" i="64" s="1"/>
  <c r="AU50" i="55"/>
  <c r="I101" i="64" s="1"/>
  <c r="AU51" i="55"/>
  <c r="I102" i="64" s="1"/>
  <c r="AU52" i="55"/>
  <c r="I103" i="64" s="1"/>
  <c r="AI53" i="55"/>
  <c r="I78" i="64" s="1"/>
  <c r="AU53" i="55"/>
  <c r="I104" i="64" s="1"/>
  <c r="AI54" i="55"/>
  <c r="I79" i="64" s="1"/>
  <c r="AU54" i="55"/>
  <c r="I105" i="64" s="1"/>
  <c r="AU49" i="55"/>
  <c r="I100" i="64" s="1"/>
  <c r="AV49" i="55"/>
  <c r="J100" i="64" s="1"/>
  <c r="AV50" i="55"/>
  <c r="J101" i="64" s="1"/>
  <c r="AV51" i="55"/>
  <c r="J102" i="64" s="1"/>
  <c r="AV52" i="55"/>
  <c r="J103" i="64" s="1"/>
  <c r="AV53" i="55"/>
  <c r="J104" i="64" s="1"/>
  <c r="AI55" i="55"/>
  <c r="I80" i="64" s="1"/>
  <c r="AJ56" i="55"/>
  <c r="J81" i="64" s="1"/>
  <c r="AJ57" i="55"/>
  <c r="J82" i="64" s="1"/>
  <c r="AJ49" i="55"/>
  <c r="J74" i="64" s="1"/>
  <c r="AJ50" i="55"/>
  <c r="J75" i="64" s="1"/>
  <c r="AJ51" i="55"/>
  <c r="J76" i="64" s="1"/>
  <c r="AJ53" i="55"/>
  <c r="J78" i="64" s="1"/>
  <c r="AJ54" i="55"/>
  <c r="J79" i="64" s="1"/>
  <c r="AN55" i="55"/>
  <c r="H93" i="64" s="1"/>
  <c r="L111" i="64"/>
  <c r="AI49" i="55"/>
  <c r="I74" i="64" s="1"/>
  <c r="AN51" i="55"/>
  <c r="H89" i="64" s="1"/>
  <c r="AN53" i="55"/>
  <c r="H91" i="64" s="1"/>
  <c r="K111" i="64"/>
  <c r="AI50" i="55"/>
  <c r="I75" i="64" s="1"/>
  <c r="AF58" i="55"/>
  <c r="AI51" i="55"/>
  <c r="I76" i="64" s="1"/>
  <c r="AJ55" i="55"/>
  <c r="J80" i="64" s="1"/>
  <c r="L50" i="62"/>
  <c r="L98" i="64"/>
  <c r="AI52" i="55"/>
  <c r="I77" i="64" s="1"/>
  <c r="AC56" i="55"/>
  <c r="I68" i="64" s="1"/>
  <c r="AC55" i="55"/>
  <c r="I67" i="64" s="1"/>
  <c r="K85" i="64"/>
  <c r="AC50" i="55"/>
  <c r="I62" i="64" s="1"/>
  <c r="AC51" i="55"/>
  <c r="I63" i="64" s="1"/>
  <c r="AC52" i="55"/>
  <c r="I64" i="64" s="1"/>
  <c r="AC54" i="55"/>
  <c r="I66" i="64" s="1"/>
  <c r="K20" i="62"/>
  <c r="L85" i="64"/>
  <c r="AL58" i="55"/>
  <c r="AK58" i="55"/>
  <c r="K72" i="64"/>
  <c r="K98" i="64"/>
  <c r="AH56" i="55"/>
  <c r="H81" i="64" s="1"/>
  <c r="AH57" i="55"/>
  <c r="H82" i="64" s="1"/>
  <c r="L72" i="64"/>
  <c r="AH55" i="55"/>
  <c r="H80" i="64" s="1"/>
  <c r="AH49" i="55"/>
  <c r="H74" i="64" s="1"/>
  <c r="AH50" i="55"/>
  <c r="H75" i="64" s="1"/>
  <c r="AH51" i="55"/>
  <c r="H76" i="64" s="1"/>
  <c r="AH52" i="55"/>
  <c r="H77" i="64" s="1"/>
  <c r="AH53" i="55"/>
  <c r="H78" i="64" s="1"/>
  <c r="AH54" i="55"/>
  <c r="H79" i="64" s="1"/>
  <c r="AR58" i="55"/>
  <c r="AW58" i="55"/>
  <c r="AE58" i="55"/>
  <c r="AQ58" i="55"/>
  <c r="K38" i="62"/>
  <c r="AX58" i="55"/>
  <c r="L38" i="62"/>
  <c r="L44" i="62"/>
  <c r="K56" i="62"/>
  <c r="K44" i="62"/>
  <c r="K50" i="62"/>
  <c r="L32" i="62"/>
  <c r="K32" i="62"/>
  <c r="K26" i="62"/>
  <c r="L20" i="62"/>
  <c r="L26" i="62"/>
  <c r="AJ52" i="55"/>
  <c r="J77" i="64" s="1"/>
  <c r="AV54" i="55"/>
  <c r="J105" i="64" s="1"/>
  <c r="AV55" i="55"/>
  <c r="J106" i="64" s="1"/>
  <c r="J45" i="63"/>
  <c r="J53" i="63"/>
  <c r="V45" i="63"/>
  <c r="V53" i="63"/>
  <c r="AA45" i="63"/>
  <c r="AA53" i="63"/>
  <c r="K45" i="63"/>
  <c r="K53" i="63"/>
  <c r="AQ45" i="63"/>
  <c r="AQ53" i="63"/>
  <c r="D43" i="64"/>
  <c r="M39" i="59"/>
  <c r="D56" i="64"/>
  <c r="M45" i="59"/>
  <c r="BX9" i="44"/>
  <c r="BF9" i="44"/>
  <c r="BX10" i="44"/>
  <c r="H49" i="64"/>
  <c r="H53" i="64"/>
  <c r="U61" i="55"/>
  <c r="AT57" i="55"/>
  <c r="H108" i="64" s="1"/>
  <c r="O61" i="55"/>
  <c r="H37" i="64"/>
  <c r="H51" i="64"/>
  <c r="I35" i="64"/>
  <c r="J36" i="64"/>
  <c r="J40" i="64"/>
  <c r="H38" i="64"/>
  <c r="H48" i="64"/>
  <c r="I36" i="64"/>
  <c r="I40" i="64"/>
  <c r="J37" i="64"/>
  <c r="H35" i="64"/>
  <c r="I37" i="64"/>
  <c r="J38" i="64"/>
  <c r="H36" i="64"/>
  <c r="H40" i="64"/>
  <c r="H50" i="64"/>
  <c r="I38" i="64"/>
  <c r="J35" i="64"/>
  <c r="AU57" i="55"/>
  <c r="I108" i="64" s="1"/>
  <c r="AD50" i="55"/>
  <c r="J62" i="64" s="1"/>
  <c r="E57" i="62"/>
  <c r="E113" i="64"/>
  <c r="E114" i="64" s="1"/>
  <c r="AV44" i="55"/>
  <c r="J53" i="62" s="1"/>
  <c r="AV57" i="55"/>
  <c r="AJ44" i="55"/>
  <c r="J41" i="62" s="1"/>
  <c r="AP50" i="55"/>
  <c r="J88" i="64" s="1"/>
  <c r="AN49" i="55"/>
  <c r="H87" i="64" s="1"/>
  <c r="AP49" i="55"/>
  <c r="J87" i="64" s="1"/>
  <c r="AP53" i="55"/>
  <c r="J91" i="64" s="1"/>
  <c r="AN50" i="55"/>
  <c r="H88" i="64" s="1"/>
  <c r="AN57" i="55"/>
  <c r="H95" i="64" s="1"/>
  <c r="AP54" i="55"/>
  <c r="J92" i="64" s="1"/>
  <c r="AO54" i="55"/>
  <c r="I92" i="64" s="1"/>
  <c r="AO50" i="55"/>
  <c r="I88" i="64" s="1"/>
  <c r="AO52" i="55"/>
  <c r="I90" i="64" s="1"/>
  <c r="AO56" i="55"/>
  <c r="I94" i="64" s="1"/>
  <c r="AO49" i="55"/>
  <c r="I87" i="64" s="1"/>
  <c r="AO51" i="55"/>
  <c r="I89" i="64" s="1"/>
  <c r="AN52" i="55"/>
  <c r="H90" i="64" s="1"/>
  <c r="AN54" i="55"/>
  <c r="H92" i="64" s="1"/>
  <c r="AN56" i="55"/>
  <c r="H94" i="64" s="1"/>
  <c r="AC53" i="55"/>
  <c r="I65" i="64" s="1"/>
  <c r="AC44" i="55"/>
  <c r="I35" i="62" s="1"/>
  <c r="AB56" i="55"/>
  <c r="H68" i="64" s="1"/>
  <c r="AC57" i="55"/>
  <c r="I69" i="64" s="1"/>
  <c r="AC30" i="55"/>
  <c r="I34" i="62" s="1"/>
  <c r="AB49" i="55"/>
  <c r="H61" i="64" s="1"/>
  <c r="AC49" i="55"/>
  <c r="I61" i="64" s="1"/>
  <c r="AD16" i="55"/>
  <c r="J33" i="62" s="1"/>
  <c r="AD49" i="55"/>
  <c r="J61" i="64" s="1"/>
  <c r="AD30" i="55"/>
  <c r="J34" i="62" s="1"/>
  <c r="AB44" i="55"/>
  <c r="H35" i="62" s="1"/>
  <c r="AN44" i="55"/>
  <c r="H47" i="62" s="1"/>
  <c r="AI16" i="55"/>
  <c r="I39" i="62" s="1"/>
  <c r="AD44" i="55"/>
  <c r="J35" i="62" s="1"/>
  <c r="AB16" i="55"/>
  <c r="H33" i="62" s="1"/>
  <c r="AH44" i="55"/>
  <c r="H41" i="62" s="1"/>
  <c r="AC16" i="55"/>
  <c r="I33" i="62" s="1"/>
  <c r="AB30" i="55"/>
  <c r="H34" i="62" s="1"/>
  <c r="AI44" i="55"/>
  <c r="I41" i="62" s="1"/>
  <c r="AH16" i="55"/>
  <c r="H39" i="62" s="1"/>
  <c r="AJ16" i="55"/>
  <c r="J39" i="62" s="1"/>
  <c r="AH30" i="55"/>
  <c r="H40" i="62" s="1"/>
  <c r="AI30" i="55"/>
  <c r="I40" i="62" s="1"/>
  <c r="AJ30" i="55"/>
  <c r="J40" i="62" s="1"/>
  <c r="AP44" i="55"/>
  <c r="J47" i="62" s="1"/>
  <c r="AN16" i="55"/>
  <c r="H45" i="62" s="1"/>
  <c r="AO16" i="55"/>
  <c r="I45" i="62" s="1"/>
  <c r="AP16" i="55"/>
  <c r="J45" i="62" s="1"/>
  <c r="AN30" i="55"/>
  <c r="H46" i="62" s="1"/>
  <c r="AT44" i="55"/>
  <c r="H53" i="62" s="1"/>
  <c r="AO30" i="55"/>
  <c r="I46" i="62" s="1"/>
  <c r="AP30" i="55"/>
  <c r="J46" i="62" s="1"/>
  <c r="AT16" i="55"/>
  <c r="H51" i="62" s="1"/>
  <c r="AV16" i="55"/>
  <c r="J51" i="62" s="1"/>
  <c r="AT30" i="55"/>
  <c r="H52" i="62" s="1"/>
  <c r="AV30" i="55"/>
  <c r="J52" i="62" s="1"/>
  <c r="P45" i="63"/>
  <c r="AL45" i="63"/>
  <c r="AR45" i="63"/>
  <c r="L45" i="63"/>
  <c r="O45" i="63"/>
  <c r="W45" i="63"/>
  <c r="Z45" i="63"/>
  <c r="AS45" i="63"/>
  <c r="AF45" i="63"/>
  <c r="AV45" i="63"/>
  <c r="AH45" i="63"/>
  <c r="AW45" i="63"/>
  <c r="U45" i="63"/>
  <c r="AK45" i="63"/>
  <c r="H46" i="64" l="1"/>
  <c r="J99" i="64"/>
  <c r="H47" i="64"/>
  <c r="H99" i="64"/>
  <c r="J73" i="64"/>
  <c r="I86" i="64"/>
  <c r="I112" i="64"/>
  <c r="I99" i="64"/>
  <c r="I47" i="64"/>
  <c r="J47" i="64"/>
  <c r="H86" i="64"/>
  <c r="I73" i="64"/>
  <c r="H73" i="64"/>
  <c r="J86" i="64"/>
  <c r="I60" i="64"/>
  <c r="H112" i="64"/>
  <c r="J60" i="64"/>
  <c r="H60" i="64"/>
  <c r="AA56" i="55"/>
  <c r="D68" i="64" s="1"/>
  <c r="AG56" i="55"/>
  <c r="D81" i="64" s="1"/>
  <c r="AM56" i="55"/>
  <c r="D94" i="64" s="1"/>
  <c r="T43" i="63"/>
  <c r="AG62" i="55"/>
  <c r="AG61" i="55" s="1"/>
  <c r="D43" i="62" s="1"/>
  <c r="I43" i="63"/>
  <c r="AA62" i="55"/>
  <c r="AA61" i="55" s="1"/>
  <c r="D37" i="62" s="1"/>
  <c r="AE43" i="63"/>
  <c r="AM62" i="55"/>
  <c r="AM61" i="55" s="1"/>
  <c r="D49" i="62" s="1"/>
  <c r="AP43" i="63"/>
  <c r="AS62" i="55"/>
  <c r="AS61" i="55" s="1"/>
  <c r="D110" i="64" s="1"/>
  <c r="AS56" i="55"/>
  <c r="D107" i="64" s="1"/>
  <c r="K45" i="59"/>
  <c r="K39" i="59"/>
  <c r="D25" i="62"/>
  <c r="O65" i="43"/>
  <c r="D58" i="64"/>
  <c r="S65" i="43"/>
  <c r="I59" i="64"/>
  <c r="J59" i="64"/>
  <c r="H111" i="64"/>
  <c r="I85" i="64"/>
  <c r="I111" i="64"/>
  <c r="J85" i="64"/>
  <c r="H85" i="64"/>
  <c r="AI58" i="55"/>
  <c r="AH58" i="55"/>
  <c r="AJ58" i="55"/>
  <c r="D31" i="62"/>
  <c r="D45" i="64"/>
  <c r="AT58" i="55"/>
  <c r="AD58" i="55"/>
  <c r="H59" i="64"/>
  <c r="J46" i="64"/>
  <c r="I46" i="64"/>
  <c r="H56" i="62"/>
  <c r="I38" i="62"/>
  <c r="I98" i="64"/>
  <c r="J50" i="62"/>
  <c r="J98" i="64"/>
  <c r="I50" i="62"/>
  <c r="J44" i="62"/>
  <c r="H72" i="64"/>
  <c r="H98" i="64"/>
  <c r="H50" i="62"/>
  <c r="H44" i="62"/>
  <c r="I44" i="62"/>
  <c r="AB58" i="55"/>
  <c r="J38" i="62"/>
  <c r="H38" i="62"/>
  <c r="J72" i="64"/>
  <c r="J56" i="62"/>
  <c r="I72" i="64"/>
  <c r="AV58" i="55"/>
  <c r="J108" i="64"/>
  <c r="J111" i="64" s="1"/>
  <c r="AO58" i="55"/>
  <c r="AP58" i="55"/>
  <c r="AN58" i="55"/>
  <c r="AC58" i="55"/>
  <c r="AA50" i="43"/>
  <c r="AA49" i="43"/>
  <c r="AA48" i="43"/>
  <c r="AA35" i="43"/>
  <c r="X50" i="43"/>
  <c r="X49" i="43"/>
  <c r="X48" i="43"/>
  <c r="X35" i="43"/>
  <c r="U50" i="43"/>
  <c r="U49" i="43"/>
  <c r="U48" i="43"/>
  <c r="T49" i="43"/>
  <c r="U35" i="43"/>
  <c r="R50" i="43"/>
  <c r="R49" i="43"/>
  <c r="R48" i="43"/>
  <c r="R35" i="43"/>
  <c r="O50" i="43"/>
  <c r="O49" i="43"/>
  <c r="O48" i="43"/>
  <c r="O35" i="43"/>
  <c r="L50" i="43"/>
  <c r="L49" i="43"/>
  <c r="L48" i="43"/>
  <c r="L35" i="43"/>
  <c r="Y31" i="53"/>
  <c r="Y30" i="53"/>
  <c r="Y14" i="53"/>
  <c r="Y13" i="53"/>
  <c r="Y12" i="53"/>
  <c r="S31" i="53"/>
  <c r="S30" i="53"/>
  <c r="S13" i="53"/>
  <c r="S12" i="53"/>
  <c r="U82" i="55"/>
  <c r="S64" i="43" s="1"/>
  <c r="U76" i="55"/>
  <c r="S63" i="43" s="1"/>
  <c r="O82" i="55"/>
  <c r="O64" i="43" s="1"/>
  <c r="O76" i="55"/>
  <c r="O63" i="43" s="1"/>
  <c r="AH23" i="59"/>
  <c r="AH21" i="59"/>
  <c r="AG21" i="59"/>
  <c r="AF21" i="59"/>
  <c r="AE21" i="59"/>
  <c r="AD23" i="59"/>
  <c r="AD21" i="59"/>
  <c r="AC21" i="59"/>
  <c r="AB21" i="59"/>
  <c r="AA21" i="59"/>
  <c r="Z23" i="59"/>
  <c r="Z21" i="59"/>
  <c r="Y21" i="59"/>
  <c r="X21" i="59"/>
  <c r="W21" i="59"/>
  <c r="S21" i="59"/>
  <c r="T21" i="59"/>
  <c r="U21" i="59"/>
  <c r="V21" i="59"/>
  <c r="V23" i="59"/>
  <c r="BU188" i="44"/>
  <c r="BX188" i="44" s="1"/>
  <c r="BX187" i="44"/>
  <c r="G67" i="63" s="1"/>
  <c r="I67" i="63" s="1"/>
  <c r="T67" i="63" s="1"/>
  <c r="AE67" i="63" s="1"/>
  <c r="AP67" i="63" s="1"/>
  <c r="BU186" i="44"/>
  <c r="CE183" i="44"/>
  <c r="CD183" i="44"/>
  <c r="CA183" i="44"/>
  <c r="BZ183" i="44"/>
  <c r="BY183" i="44"/>
  <c r="BW183" i="44"/>
  <c r="BT183" i="44"/>
  <c r="BS183" i="44"/>
  <c r="BR183" i="44"/>
  <c r="BQ183" i="44"/>
  <c r="BU182" i="44"/>
  <c r="BX182" i="44" s="1"/>
  <c r="BU181" i="44"/>
  <c r="BX181" i="44" s="1"/>
  <c r="BU180" i="44"/>
  <c r="BX180" i="44" s="1"/>
  <c r="BU179" i="44"/>
  <c r="BX179" i="44" s="1"/>
  <c r="BU178" i="44"/>
  <c r="BX178" i="44" s="1"/>
  <c r="BU177" i="44"/>
  <c r="BX177" i="44" s="1"/>
  <c r="BW167" i="44"/>
  <c r="O39" i="43" s="1"/>
  <c r="BU167" i="44"/>
  <c r="BX166" i="44"/>
  <c r="BX165" i="44"/>
  <c r="CD162" i="44"/>
  <c r="CA162" i="44"/>
  <c r="BZ162" i="44"/>
  <c r="BY162" i="44"/>
  <c r="BW162" i="44"/>
  <c r="BT162" i="44"/>
  <c r="BS162" i="44"/>
  <c r="BR162" i="44"/>
  <c r="BQ162" i="44"/>
  <c r="BU161" i="44"/>
  <c r="BU160" i="44"/>
  <c r="BU159" i="44"/>
  <c r="BU158" i="44"/>
  <c r="BU157" i="44"/>
  <c r="BU156" i="44"/>
  <c r="BU155" i="44"/>
  <c r="BU113" i="44"/>
  <c r="BU112" i="44"/>
  <c r="BU111" i="44"/>
  <c r="BU110" i="44"/>
  <c r="BU109" i="44"/>
  <c r="BU108" i="44"/>
  <c r="BU107" i="44"/>
  <c r="BU106" i="44"/>
  <c r="BU105" i="44"/>
  <c r="BU104" i="44"/>
  <c r="BU103" i="44"/>
  <c r="BU102" i="44"/>
  <c r="BU101" i="44"/>
  <c r="BU100" i="44"/>
  <c r="BU99" i="44"/>
  <c r="BU98" i="44"/>
  <c r="BU97" i="44"/>
  <c r="BU96" i="44"/>
  <c r="BU95" i="44"/>
  <c r="BU94" i="44"/>
  <c r="BU93" i="44"/>
  <c r="BU92" i="44"/>
  <c r="BU91" i="44"/>
  <c r="BU90" i="44"/>
  <c r="BU89" i="44"/>
  <c r="BU88" i="44"/>
  <c r="BU87" i="44"/>
  <c r="BU86" i="44"/>
  <c r="BU85" i="44"/>
  <c r="BU84" i="44"/>
  <c r="BU83" i="44"/>
  <c r="BU82" i="44"/>
  <c r="BU81" i="44"/>
  <c r="BU80" i="44"/>
  <c r="BU79" i="44"/>
  <c r="BU78" i="44"/>
  <c r="BU77" i="44"/>
  <c r="BU76" i="44"/>
  <c r="BU75" i="44"/>
  <c r="BU74" i="44"/>
  <c r="BU73" i="44"/>
  <c r="BU72" i="44"/>
  <c r="BU71" i="44"/>
  <c r="BU70" i="44"/>
  <c r="BU69" i="44"/>
  <c r="BU68" i="44"/>
  <c r="BU67" i="44"/>
  <c r="BU66" i="44"/>
  <c r="BU65" i="44"/>
  <c r="BU64" i="44"/>
  <c r="BU63" i="44"/>
  <c r="BU62" i="44"/>
  <c r="BU61" i="44"/>
  <c r="BU60" i="44"/>
  <c r="BU59" i="44"/>
  <c r="BU58" i="44"/>
  <c r="BU57" i="44"/>
  <c r="BU56" i="44"/>
  <c r="BU55" i="44"/>
  <c r="BU54" i="44"/>
  <c r="BU53" i="44"/>
  <c r="BU52" i="44"/>
  <c r="BU51" i="44"/>
  <c r="BU50" i="44"/>
  <c r="BU49" i="44"/>
  <c r="BU48" i="44"/>
  <c r="BU47" i="44"/>
  <c r="BU46" i="44"/>
  <c r="BU45" i="44"/>
  <c r="BU44" i="44"/>
  <c r="BU43" i="44"/>
  <c r="BU42" i="44"/>
  <c r="BU41" i="44"/>
  <c r="BU40" i="44"/>
  <c r="BU39" i="44"/>
  <c r="BU38" i="44"/>
  <c r="BU37" i="44"/>
  <c r="BU36" i="44"/>
  <c r="BU35" i="44"/>
  <c r="BU34" i="44"/>
  <c r="BU33" i="44"/>
  <c r="BU32" i="44"/>
  <c r="BU31" i="44"/>
  <c r="BU30" i="44"/>
  <c r="BU29" i="44"/>
  <c r="BU28" i="44"/>
  <c r="BU27" i="44"/>
  <c r="BU26" i="44"/>
  <c r="BU25" i="44"/>
  <c r="BU24" i="44"/>
  <c r="BU23" i="44"/>
  <c r="BU22" i="44"/>
  <c r="BU21" i="44"/>
  <c r="BU20" i="44"/>
  <c r="BU19" i="44"/>
  <c r="BU18" i="44"/>
  <c r="BU17" i="44"/>
  <c r="BU16" i="44"/>
  <c r="BU15" i="44"/>
  <c r="BU14" i="44"/>
  <c r="BU13" i="44"/>
  <c r="BU12" i="44"/>
  <c r="BU7" i="44"/>
  <c r="J112" i="64" l="1"/>
  <c r="W65" i="43"/>
  <c r="D71" i="64"/>
  <c r="D84" i="64"/>
  <c r="AE65" i="43"/>
  <c r="D97" i="64"/>
  <c r="AI65" i="43"/>
  <c r="D55" i="62"/>
  <c r="AA65" i="43"/>
  <c r="U26" i="55"/>
  <c r="G22" i="63" s="1"/>
  <c r="U41" i="55"/>
  <c r="G33" i="63" s="1"/>
  <c r="U27" i="55"/>
  <c r="G23" i="63" s="1"/>
  <c r="U55" i="55"/>
  <c r="U36" i="55"/>
  <c r="G28" i="63" s="1"/>
  <c r="U35" i="55"/>
  <c r="G27" i="63" s="1"/>
  <c r="U22" i="55"/>
  <c r="G18" i="63" s="1"/>
  <c r="U24" i="55"/>
  <c r="G20" i="63" s="1"/>
  <c r="U21" i="55"/>
  <c r="G17" i="63" s="1"/>
  <c r="U23" i="55"/>
  <c r="G19" i="63" s="1"/>
  <c r="U25" i="55"/>
  <c r="G21" i="63" s="1"/>
  <c r="U53" i="55"/>
  <c r="U52" i="55"/>
  <c r="U10" i="55"/>
  <c r="G10" i="63" s="1"/>
  <c r="U54" i="55"/>
  <c r="U12" i="55"/>
  <c r="G12" i="63" s="1"/>
  <c r="U8" i="55"/>
  <c r="G8" i="63" s="1"/>
  <c r="U50" i="55"/>
  <c r="U51" i="55"/>
  <c r="U9" i="55"/>
  <c r="G9" i="63" s="1"/>
  <c r="BX35" i="44"/>
  <c r="BX89" i="44"/>
  <c r="BX16" i="44"/>
  <c r="BX24" i="44"/>
  <c r="BX36" i="44"/>
  <c r="BX44" i="44"/>
  <c r="BX52" i="44"/>
  <c r="BX60" i="44"/>
  <c r="BX68" i="44"/>
  <c r="BX76" i="44"/>
  <c r="BX84" i="44"/>
  <c r="BX90" i="44"/>
  <c r="BX98" i="44"/>
  <c r="BX112" i="44"/>
  <c r="BX161" i="44"/>
  <c r="BX43" i="44"/>
  <c r="BX17" i="44"/>
  <c r="BX25" i="44"/>
  <c r="BX37" i="44"/>
  <c r="BX45" i="44"/>
  <c r="BX53" i="44"/>
  <c r="BX61" i="44"/>
  <c r="BX69" i="44"/>
  <c r="BX77" i="44"/>
  <c r="BX85" i="44"/>
  <c r="BX91" i="44"/>
  <c r="BX99" i="44"/>
  <c r="BX113" i="44"/>
  <c r="BX31" i="44"/>
  <c r="BX83" i="44"/>
  <c r="BX160" i="44"/>
  <c r="U49" i="55"/>
  <c r="C45" i="59" s="1"/>
  <c r="BX18" i="44"/>
  <c r="BX26" i="44"/>
  <c r="BX38" i="44"/>
  <c r="BX46" i="44"/>
  <c r="BX54" i="44"/>
  <c r="BX62" i="44"/>
  <c r="BX70" i="44"/>
  <c r="BX78" i="44"/>
  <c r="BX92" i="44"/>
  <c r="BX100" i="44"/>
  <c r="BX106" i="44"/>
  <c r="BX155" i="44"/>
  <c r="BX15" i="44"/>
  <c r="BX67" i="44"/>
  <c r="BX111" i="44"/>
  <c r="BX19" i="44"/>
  <c r="BX27" i="44"/>
  <c r="BX39" i="44"/>
  <c r="BX47" i="44"/>
  <c r="BX55" i="44"/>
  <c r="BX63" i="44"/>
  <c r="BX71" i="44"/>
  <c r="BX79" i="44"/>
  <c r="BX93" i="44"/>
  <c r="BX101" i="44"/>
  <c r="BX107" i="44"/>
  <c r="BX156" i="44"/>
  <c r="BX23" i="44"/>
  <c r="BX75" i="44"/>
  <c r="BX12" i="44"/>
  <c r="BX20" i="44"/>
  <c r="BX28" i="44"/>
  <c r="BX32" i="44"/>
  <c r="BX40" i="44"/>
  <c r="BX48" i="44"/>
  <c r="BX56" i="44"/>
  <c r="BX64" i="44"/>
  <c r="BX72" i="44"/>
  <c r="BX80" i="44"/>
  <c r="BX86" i="44"/>
  <c r="BX94" i="44"/>
  <c r="BX102" i="44"/>
  <c r="BX108" i="44"/>
  <c r="BX157" i="44"/>
  <c r="BX51" i="44"/>
  <c r="BX105" i="44"/>
  <c r="BX13" i="44"/>
  <c r="BX21" i="44"/>
  <c r="BX29" i="44"/>
  <c r="BX33" i="44"/>
  <c r="BX41" i="44"/>
  <c r="BX49" i="44"/>
  <c r="BX57" i="44"/>
  <c r="BX65" i="44"/>
  <c r="BX73" i="44"/>
  <c r="BX81" i="44"/>
  <c r="BX87" i="44"/>
  <c r="BX95" i="44"/>
  <c r="BX103" i="44"/>
  <c r="BX109" i="44"/>
  <c r="BX158" i="44"/>
  <c r="BX59" i="44"/>
  <c r="BX97" i="44"/>
  <c r="BX14" i="44"/>
  <c r="BX22" i="44"/>
  <c r="BX30" i="44"/>
  <c r="BX34" i="44"/>
  <c r="BX42" i="44"/>
  <c r="BX50" i="44"/>
  <c r="BX58" i="44"/>
  <c r="BX66" i="44"/>
  <c r="BX74" i="44"/>
  <c r="BX82" i="44"/>
  <c r="BX88" i="44"/>
  <c r="BX96" i="44"/>
  <c r="BX104" i="44"/>
  <c r="BX110" i="44"/>
  <c r="BX159" i="44"/>
  <c r="CD169" i="44"/>
  <c r="CD173" i="44" s="1"/>
  <c r="O20" i="59"/>
  <c r="BS169" i="44"/>
  <c r="BS173" i="44" s="1"/>
  <c r="Q19" i="59" s="1"/>
  <c r="N39" i="43"/>
  <c r="N43" i="43" s="1"/>
  <c r="M39" i="43"/>
  <c r="M43" i="43" s="1"/>
  <c r="X18" i="53"/>
  <c r="BX186" i="44"/>
  <c r="W19" i="53"/>
  <c r="Y19" i="53" s="1"/>
  <c r="U68" i="55"/>
  <c r="X23" i="53"/>
  <c r="M49" i="43"/>
  <c r="M48" i="43"/>
  <c r="N48" i="43"/>
  <c r="P48" i="43"/>
  <c r="P49" i="43"/>
  <c r="Q49" i="43"/>
  <c r="N35" i="43"/>
  <c r="J48" i="43"/>
  <c r="N49" i="43"/>
  <c r="S48" i="43"/>
  <c r="M50" i="43"/>
  <c r="Q48" i="43"/>
  <c r="Z48" i="43"/>
  <c r="W50" i="43"/>
  <c r="Z49" i="43"/>
  <c r="Y50" i="43"/>
  <c r="Y43" i="43"/>
  <c r="W49" i="43"/>
  <c r="W35" i="43"/>
  <c r="K50" i="43"/>
  <c r="K49" i="43"/>
  <c r="P35" i="43"/>
  <c r="T48" i="43"/>
  <c r="S49" i="43"/>
  <c r="V48" i="43"/>
  <c r="Z50" i="43"/>
  <c r="P43" i="43"/>
  <c r="S50" i="43"/>
  <c r="W48" i="43"/>
  <c r="Y35" i="43"/>
  <c r="T50" i="43"/>
  <c r="V49" i="43"/>
  <c r="Z35" i="43"/>
  <c r="Y48" i="43"/>
  <c r="T43" i="43"/>
  <c r="K48" i="43"/>
  <c r="M35" i="43"/>
  <c r="Y49" i="43"/>
  <c r="Q50" i="43"/>
  <c r="S35" i="43"/>
  <c r="N50" i="43"/>
  <c r="T35" i="43"/>
  <c r="V50" i="43"/>
  <c r="BX7" i="44"/>
  <c r="U7" i="55"/>
  <c r="G7" i="63" s="1"/>
  <c r="AA43" i="43"/>
  <c r="AA51" i="43" s="1"/>
  <c r="R43" i="43"/>
  <c r="R51" i="43" s="1"/>
  <c r="AA70" i="55"/>
  <c r="BX167" i="44"/>
  <c r="U43" i="43"/>
  <c r="U51" i="43" s="1"/>
  <c r="Q43" i="43"/>
  <c r="BX183" i="44"/>
  <c r="V44" i="55"/>
  <c r="H29" i="62" s="1"/>
  <c r="Z43" i="43"/>
  <c r="O43" i="43"/>
  <c r="O51" i="43" s="1"/>
  <c r="CE169" i="44"/>
  <c r="CE173" i="44" s="1"/>
  <c r="BU162" i="44"/>
  <c r="Y47" i="43"/>
  <c r="AS70" i="55"/>
  <c r="T47" i="43"/>
  <c r="P47" i="43"/>
  <c r="O47" i="43"/>
  <c r="U70" i="55" s="1"/>
  <c r="W29" i="53"/>
  <c r="Y27" i="53"/>
  <c r="Y25" i="53"/>
  <c r="S14" i="53"/>
  <c r="K20" i="59" s="1"/>
  <c r="S27" i="53"/>
  <c r="Q29" i="53"/>
  <c r="S25" i="53"/>
  <c r="X44" i="55"/>
  <c r="J29" i="62" s="1"/>
  <c r="W44" i="55"/>
  <c r="I29" i="62" s="1"/>
  <c r="V58" i="55"/>
  <c r="AH13" i="23" s="1"/>
  <c r="W58" i="55"/>
  <c r="X58" i="55"/>
  <c r="P44" i="55"/>
  <c r="H23" i="62" s="1"/>
  <c r="V16" i="55"/>
  <c r="H27" i="62" s="1"/>
  <c r="Q44" i="55"/>
  <c r="I23" i="62" s="1"/>
  <c r="W16" i="55"/>
  <c r="I27" i="62" s="1"/>
  <c r="R44" i="55"/>
  <c r="J23" i="62" s="1"/>
  <c r="X16" i="55"/>
  <c r="J27" i="62" s="1"/>
  <c r="V30" i="55"/>
  <c r="H28" i="62" s="1"/>
  <c r="W30" i="55"/>
  <c r="I28" i="62" s="1"/>
  <c r="X30" i="55"/>
  <c r="J28" i="62" s="1"/>
  <c r="P58" i="55"/>
  <c r="AE13" i="23" s="1"/>
  <c r="Q58" i="55"/>
  <c r="AF13" i="23" s="1"/>
  <c r="R58" i="55"/>
  <c r="AG13" i="23" s="1"/>
  <c r="P16" i="55"/>
  <c r="H21" i="62" s="1"/>
  <c r="Q16" i="55"/>
  <c r="I21" i="62" s="1"/>
  <c r="R16" i="55"/>
  <c r="J21" i="62" s="1"/>
  <c r="P30" i="55"/>
  <c r="H22" i="62" s="1"/>
  <c r="Q30" i="55"/>
  <c r="I22" i="62" s="1"/>
  <c r="R30" i="55"/>
  <c r="J22" i="62" s="1"/>
  <c r="BU183" i="44"/>
  <c r="BQ169" i="44"/>
  <c r="BQ173" i="44" s="1"/>
  <c r="O19" i="59" s="1"/>
  <c r="BR169" i="44"/>
  <c r="BR173" i="44" s="1"/>
  <c r="P19" i="59" s="1"/>
  <c r="BT169" i="44"/>
  <c r="BT173" i="44" s="1"/>
  <c r="R19" i="59" s="1"/>
  <c r="BW169" i="44"/>
  <c r="BW173" i="44" s="1"/>
  <c r="BY169" i="44"/>
  <c r="BY173" i="44" s="1"/>
  <c r="BZ169" i="44"/>
  <c r="BZ173" i="44" s="1"/>
  <c r="CA169" i="44"/>
  <c r="CA173" i="44" s="1"/>
  <c r="BC188" i="44"/>
  <c r="BF188" i="44" s="1"/>
  <c r="BF187" i="44"/>
  <c r="BC186" i="44"/>
  <c r="BM183" i="44"/>
  <c r="BL183" i="44"/>
  <c r="BI183" i="44"/>
  <c r="BH183" i="44"/>
  <c r="BG183" i="44"/>
  <c r="BE183" i="44"/>
  <c r="BB183" i="44"/>
  <c r="BA183" i="44"/>
  <c r="AZ183" i="44"/>
  <c r="AY183" i="44"/>
  <c r="BC182" i="44"/>
  <c r="BF182" i="44" s="1"/>
  <c r="BC181" i="44"/>
  <c r="BF181" i="44" s="1"/>
  <c r="BC180" i="44"/>
  <c r="BF180" i="44" s="1"/>
  <c r="BC179" i="44"/>
  <c r="BF179" i="44" s="1"/>
  <c r="BC178" i="44"/>
  <c r="BF178" i="44" s="1"/>
  <c r="BC177" i="44"/>
  <c r="BF177" i="44" s="1"/>
  <c r="BE167" i="44"/>
  <c r="L39" i="43" s="1"/>
  <c r="BC167" i="44"/>
  <c r="BV167" i="44" s="1"/>
  <c r="BF166" i="44"/>
  <c r="BF165" i="44"/>
  <c r="BM162" i="44"/>
  <c r="BL162" i="44"/>
  <c r="BI162" i="44"/>
  <c r="BH162" i="44"/>
  <c r="BG162" i="44"/>
  <c r="BE162" i="44"/>
  <c r="BB162" i="44"/>
  <c r="BA162" i="44"/>
  <c r="AZ162" i="44"/>
  <c r="AY162" i="44"/>
  <c r="BC161" i="44"/>
  <c r="BV161" i="44" s="1"/>
  <c r="BC160" i="44"/>
  <c r="BV160" i="44" s="1"/>
  <c r="BC159" i="44"/>
  <c r="BV159" i="44" s="1"/>
  <c r="BC158" i="44"/>
  <c r="BV158" i="44" s="1"/>
  <c r="BC157" i="44"/>
  <c r="BV157" i="44" s="1"/>
  <c r="BC156" i="44"/>
  <c r="BV156" i="44" s="1"/>
  <c r="BC155" i="44"/>
  <c r="BV155" i="44" s="1"/>
  <c r="BC113" i="44"/>
  <c r="BV113" i="44" s="1"/>
  <c r="BC112" i="44"/>
  <c r="BV112" i="44" s="1"/>
  <c r="BC111" i="44"/>
  <c r="BV111" i="44" s="1"/>
  <c r="BC110" i="44"/>
  <c r="BV110" i="44" s="1"/>
  <c r="BC109" i="44"/>
  <c r="BV109" i="44" s="1"/>
  <c r="BC108" i="44"/>
  <c r="BV108" i="44" s="1"/>
  <c r="BC107" i="44"/>
  <c r="BV107" i="44" s="1"/>
  <c r="BC106" i="44"/>
  <c r="BV106" i="44" s="1"/>
  <c r="BC105" i="44"/>
  <c r="BV105" i="44" s="1"/>
  <c r="BC104" i="44"/>
  <c r="BV104" i="44" s="1"/>
  <c r="BC103" i="44"/>
  <c r="BV103" i="44" s="1"/>
  <c r="BC102" i="44"/>
  <c r="BC101" i="44"/>
  <c r="BV101" i="44" s="1"/>
  <c r="BC100" i="44"/>
  <c r="BV100" i="44" s="1"/>
  <c r="BC99" i="44"/>
  <c r="BV99" i="44" s="1"/>
  <c r="BC98" i="44"/>
  <c r="BV98" i="44" s="1"/>
  <c r="BC97" i="44"/>
  <c r="BV97" i="44" s="1"/>
  <c r="BC96" i="44"/>
  <c r="BC95" i="44"/>
  <c r="BV95" i="44" s="1"/>
  <c r="BC94" i="44"/>
  <c r="BV94" i="44" s="1"/>
  <c r="BC93" i="44"/>
  <c r="BV93" i="44" s="1"/>
  <c r="BC92" i="44"/>
  <c r="BV92" i="44" s="1"/>
  <c r="BC91" i="44"/>
  <c r="BV91" i="44" s="1"/>
  <c r="BC90" i="44"/>
  <c r="BV90" i="44" s="1"/>
  <c r="BC89" i="44"/>
  <c r="BV89" i="44" s="1"/>
  <c r="BC88" i="44"/>
  <c r="BV88" i="44" s="1"/>
  <c r="BC87" i="44"/>
  <c r="BV87" i="44" s="1"/>
  <c r="BC86" i="44"/>
  <c r="BV86" i="44" s="1"/>
  <c r="BC85" i="44"/>
  <c r="BV85" i="44" s="1"/>
  <c r="BC84" i="44"/>
  <c r="BV84" i="44" s="1"/>
  <c r="BC83" i="44"/>
  <c r="BV83" i="44" s="1"/>
  <c r="BC82" i="44"/>
  <c r="BV82" i="44" s="1"/>
  <c r="BC81" i="44"/>
  <c r="BV81" i="44" s="1"/>
  <c r="BC80" i="44"/>
  <c r="BV80" i="44" s="1"/>
  <c r="BC79" i="44"/>
  <c r="BV79" i="44" s="1"/>
  <c r="BC78" i="44"/>
  <c r="BV78" i="44" s="1"/>
  <c r="BC77" i="44"/>
  <c r="BV77" i="44" s="1"/>
  <c r="BC76" i="44"/>
  <c r="BV76" i="44" s="1"/>
  <c r="BC75" i="44"/>
  <c r="BV75" i="44" s="1"/>
  <c r="BC74" i="44"/>
  <c r="BV74" i="44" s="1"/>
  <c r="BC73" i="44"/>
  <c r="BV73" i="44" s="1"/>
  <c r="BC72" i="44"/>
  <c r="BV72" i="44" s="1"/>
  <c r="BC71" i="44"/>
  <c r="BV71" i="44" s="1"/>
  <c r="BC70" i="44"/>
  <c r="BV70" i="44" s="1"/>
  <c r="BC69" i="44"/>
  <c r="BV69" i="44" s="1"/>
  <c r="BC68" i="44"/>
  <c r="BC67" i="44"/>
  <c r="BV67" i="44" s="1"/>
  <c r="BC66" i="44"/>
  <c r="BC65" i="44"/>
  <c r="BV65" i="44" s="1"/>
  <c r="BC64" i="44"/>
  <c r="BC63" i="44"/>
  <c r="BV63" i="44" s="1"/>
  <c r="BC62" i="44"/>
  <c r="BC61" i="44"/>
  <c r="BV61" i="44" s="1"/>
  <c r="BC60" i="44"/>
  <c r="BV60" i="44" s="1"/>
  <c r="BC59" i="44"/>
  <c r="BV59" i="44" s="1"/>
  <c r="BC58" i="44"/>
  <c r="BC57" i="44"/>
  <c r="BV57" i="44" s="1"/>
  <c r="BC56" i="44"/>
  <c r="BV56" i="44" s="1"/>
  <c r="BC55" i="44"/>
  <c r="BV55" i="44" s="1"/>
  <c r="BC54" i="44"/>
  <c r="BC53" i="44"/>
  <c r="BV53" i="44" s="1"/>
  <c r="BC52" i="44"/>
  <c r="BC51" i="44"/>
  <c r="BV51" i="44" s="1"/>
  <c r="BC50" i="44"/>
  <c r="BV50" i="44" s="1"/>
  <c r="BC49" i="44"/>
  <c r="BV49" i="44" s="1"/>
  <c r="BC48" i="44"/>
  <c r="BV48" i="44" s="1"/>
  <c r="BC47" i="44"/>
  <c r="BV47" i="44" s="1"/>
  <c r="BC46" i="44"/>
  <c r="BV46" i="44" s="1"/>
  <c r="BC45" i="44"/>
  <c r="BV45" i="44" s="1"/>
  <c r="BC44" i="44"/>
  <c r="BV44" i="44" s="1"/>
  <c r="BC43" i="44"/>
  <c r="BV43" i="44" s="1"/>
  <c r="BC42" i="44"/>
  <c r="BV42" i="44" s="1"/>
  <c r="BC41" i="44"/>
  <c r="BV41" i="44" s="1"/>
  <c r="BC40" i="44"/>
  <c r="BV40" i="44" s="1"/>
  <c r="BC39" i="44"/>
  <c r="BV39" i="44" s="1"/>
  <c r="BC38" i="44"/>
  <c r="BC37" i="44"/>
  <c r="BV37" i="44" s="1"/>
  <c r="BC36" i="44"/>
  <c r="BV36" i="44" s="1"/>
  <c r="BC35" i="44"/>
  <c r="BV35" i="44" s="1"/>
  <c r="BC34" i="44"/>
  <c r="BV34" i="44" s="1"/>
  <c r="BC33" i="44"/>
  <c r="BV33" i="44" s="1"/>
  <c r="BC32" i="44"/>
  <c r="BV32" i="44" s="1"/>
  <c r="BC31" i="44"/>
  <c r="BV31" i="44" s="1"/>
  <c r="BC30" i="44"/>
  <c r="BV30" i="44" s="1"/>
  <c r="BC29" i="44"/>
  <c r="BV29" i="44" s="1"/>
  <c r="BC28" i="44"/>
  <c r="BV28" i="44" s="1"/>
  <c r="BC27" i="44"/>
  <c r="BV27" i="44" s="1"/>
  <c r="BC26" i="44"/>
  <c r="BV26" i="44" s="1"/>
  <c r="BC25" i="44"/>
  <c r="BV25" i="44" s="1"/>
  <c r="BC24" i="44"/>
  <c r="BV24" i="44" s="1"/>
  <c r="BC23" i="44"/>
  <c r="BV23" i="44" s="1"/>
  <c r="BC22" i="44"/>
  <c r="BC21" i="44"/>
  <c r="BV21" i="44" s="1"/>
  <c r="BC20" i="44"/>
  <c r="BV20" i="44" s="1"/>
  <c r="BC19" i="44"/>
  <c r="BV19" i="44" s="1"/>
  <c r="BC18" i="44"/>
  <c r="BC17" i="44"/>
  <c r="BV17" i="44" s="1"/>
  <c r="BC16" i="44"/>
  <c r="BC15" i="44"/>
  <c r="BV15" i="44" s="1"/>
  <c r="BC14" i="44"/>
  <c r="BV14" i="44" s="1"/>
  <c r="BC13" i="44"/>
  <c r="BV13" i="44" s="1"/>
  <c r="BC12" i="44"/>
  <c r="BV12" i="44" s="1"/>
  <c r="BC7" i="44"/>
  <c r="BV7" i="44" s="1"/>
  <c r="H32" i="61"/>
  <c r="E32" i="61"/>
  <c r="C32" i="61"/>
  <c r="H31" i="43"/>
  <c r="G31" i="43"/>
  <c r="H32" i="43"/>
  <c r="G32" i="43"/>
  <c r="G48" i="43" s="1"/>
  <c r="B5" i="59"/>
  <c r="B6" i="59"/>
  <c r="L17" i="23"/>
  <c r="M17" i="23" s="1"/>
  <c r="AK188" i="44"/>
  <c r="AN188" i="44" s="1"/>
  <c r="AN187" i="44"/>
  <c r="V187" i="44"/>
  <c r="AK186" i="44"/>
  <c r="K19" i="53" s="1"/>
  <c r="S186" i="44"/>
  <c r="V186" i="44" s="1"/>
  <c r="F14" i="53"/>
  <c r="E14" i="53"/>
  <c r="F13" i="53"/>
  <c r="E12" i="53"/>
  <c r="E31" i="53"/>
  <c r="E30" i="53"/>
  <c r="I7" i="63" l="1"/>
  <c r="T7" i="63"/>
  <c r="AE7" i="63"/>
  <c r="AP7" i="63"/>
  <c r="I27" i="63"/>
  <c r="AA35" i="55" s="1"/>
  <c r="T27" i="63"/>
  <c r="AG35" i="55" s="1"/>
  <c r="AE27" i="63"/>
  <c r="AM35" i="55" s="1"/>
  <c r="AP27" i="63"/>
  <c r="AS35" i="55" s="1"/>
  <c r="I23" i="63"/>
  <c r="AA27" i="55" s="1"/>
  <c r="T23" i="63"/>
  <c r="AG27" i="55" s="1"/>
  <c r="AE23" i="63"/>
  <c r="AM27" i="55" s="1"/>
  <c r="AP23" i="63"/>
  <c r="AS27" i="55" s="1"/>
  <c r="AP33" i="63"/>
  <c r="AS41" i="55" s="1"/>
  <c r="I33" i="63"/>
  <c r="AA41" i="55" s="1"/>
  <c r="T33" i="63"/>
  <c r="AG41" i="55" s="1"/>
  <c r="AE33" i="63"/>
  <c r="AM41" i="55" s="1"/>
  <c r="I22" i="63"/>
  <c r="AA26" i="55" s="1"/>
  <c r="T22" i="63"/>
  <c r="AG26" i="55" s="1"/>
  <c r="AE22" i="63"/>
  <c r="AM26" i="55" s="1"/>
  <c r="AP22" i="63"/>
  <c r="AS26" i="55" s="1"/>
  <c r="AE12" i="63"/>
  <c r="AM12" i="55" s="1"/>
  <c r="AP12" i="63"/>
  <c r="AS12" i="55" s="1"/>
  <c r="I12" i="63"/>
  <c r="AA12" i="55" s="1"/>
  <c r="T12" i="63"/>
  <c r="AG12" i="55" s="1"/>
  <c r="I8" i="63"/>
  <c r="AA8" i="55" s="1"/>
  <c r="T8" i="63"/>
  <c r="AG8" i="55" s="1"/>
  <c r="AE8" i="63"/>
  <c r="AM8" i="55" s="1"/>
  <c r="AP8" i="63"/>
  <c r="AS8" i="55" s="1"/>
  <c r="T10" i="63"/>
  <c r="AG10" i="55" s="1"/>
  <c r="AE10" i="63"/>
  <c r="AM10" i="55" s="1"/>
  <c r="AP10" i="63"/>
  <c r="AS10" i="55" s="1"/>
  <c r="I10" i="63"/>
  <c r="AA10" i="55" s="1"/>
  <c r="I9" i="63"/>
  <c r="AA9" i="55" s="1"/>
  <c r="T9" i="63"/>
  <c r="AG9" i="55" s="1"/>
  <c r="AE9" i="63"/>
  <c r="AM9" i="55" s="1"/>
  <c r="AP9" i="63"/>
  <c r="AS9" i="55" s="1"/>
  <c r="I21" i="63"/>
  <c r="AA25" i="55" s="1"/>
  <c r="AA53" i="55" s="1"/>
  <c r="D65" i="64" s="1"/>
  <c r="T21" i="63"/>
  <c r="AG25" i="55" s="1"/>
  <c r="AG53" i="55" s="1"/>
  <c r="D78" i="64" s="1"/>
  <c r="AE21" i="63"/>
  <c r="AM25" i="55" s="1"/>
  <c r="AM53" i="55" s="1"/>
  <c r="D91" i="64" s="1"/>
  <c r="AP21" i="63"/>
  <c r="AS25" i="55" s="1"/>
  <c r="AS53" i="55" s="1"/>
  <c r="D104" i="64" s="1"/>
  <c r="I28" i="63"/>
  <c r="AA36" i="55" s="1"/>
  <c r="T28" i="63"/>
  <c r="AG36" i="55" s="1"/>
  <c r="AE28" i="63"/>
  <c r="AM36" i="55" s="1"/>
  <c r="AP28" i="63"/>
  <c r="AS36" i="55" s="1"/>
  <c r="AE19" i="63"/>
  <c r="AM23" i="55" s="1"/>
  <c r="I19" i="63"/>
  <c r="AA23" i="55" s="1"/>
  <c r="T19" i="63"/>
  <c r="AG23" i="55" s="1"/>
  <c r="AP19" i="63"/>
  <c r="AS23" i="55" s="1"/>
  <c r="I45" i="59"/>
  <c r="G37" i="63"/>
  <c r="T17" i="63"/>
  <c r="AG21" i="55" s="1"/>
  <c r="I17" i="63"/>
  <c r="AA21" i="55" s="1"/>
  <c r="AE17" i="63"/>
  <c r="AM21" i="55" s="1"/>
  <c r="AP17" i="63"/>
  <c r="AS21" i="55" s="1"/>
  <c r="I20" i="63"/>
  <c r="AA24" i="55" s="1"/>
  <c r="T20" i="63"/>
  <c r="AG24" i="55" s="1"/>
  <c r="AE20" i="63"/>
  <c r="AM24" i="55" s="1"/>
  <c r="AP20" i="63"/>
  <c r="AS24" i="55" s="1"/>
  <c r="I18" i="63"/>
  <c r="AA22" i="55" s="1"/>
  <c r="T18" i="63"/>
  <c r="AG22" i="55" s="1"/>
  <c r="AE18" i="63"/>
  <c r="AM22" i="55" s="1"/>
  <c r="AP18" i="63"/>
  <c r="AS22" i="55" s="1"/>
  <c r="BV52" i="44"/>
  <c r="O27" i="55"/>
  <c r="O55" i="55"/>
  <c r="BV54" i="44"/>
  <c r="O41" i="55"/>
  <c r="J45" i="59"/>
  <c r="D54" i="64"/>
  <c r="U44" i="55"/>
  <c r="D29" i="62" s="1"/>
  <c r="U30" i="55"/>
  <c r="D28" i="62" s="1"/>
  <c r="O23" i="55"/>
  <c r="H45" i="59"/>
  <c r="D52" i="64"/>
  <c r="BV38" i="44"/>
  <c r="O25" i="55"/>
  <c r="O53" i="55"/>
  <c r="U16" i="55"/>
  <c r="D27" i="62" s="1"/>
  <c r="BV58" i="44"/>
  <c r="O21" i="55"/>
  <c r="BV16" i="44"/>
  <c r="O8" i="55"/>
  <c r="O50" i="55"/>
  <c r="BV18" i="44"/>
  <c r="O9" i="55"/>
  <c r="O51" i="55"/>
  <c r="BV62" i="44"/>
  <c r="O24" i="55"/>
  <c r="BV66" i="44"/>
  <c r="BV64" i="44"/>
  <c r="O22" i="55"/>
  <c r="BV96" i="44"/>
  <c r="O36" i="55"/>
  <c r="D50" i="64"/>
  <c r="E45" i="59"/>
  <c r="BV22" i="44"/>
  <c r="O10" i="55"/>
  <c r="O52" i="55"/>
  <c r="D49" i="64"/>
  <c r="D45" i="59"/>
  <c r="O12" i="55"/>
  <c r="O54" i="55"/>
  <c r="BV68" i="44"/>
  <c r="O26" i="55"/>
  <c r="D53" i="64"/>
  <c r="G45" i="59"/>
  <c r="BV102" i="44"/>
  <c r="O35" i="55"/>
  <c r="F45" i="59"/>
  <c r="D51" i="64"/>
  <c r="D48" i="64"/>
  <c r="BF39" i="44"/>
  <c r="BF79" i="44"/>
  <c r="BF20" i="44"/>
  <c r="BF40" i="44"/>
  <c r="BF56" i="44"/>
  <c r="BF80" i="44"/>
  <c r="BF94" i="44"/>
  <c r="BF108" i="44"/>
  <c r="BF27" i="44"/>
  <c r="BF55" i="44"/>
  <c r="BF71" i="44"/>
  <c r="BF101" i="44"/>
  <c r="BF156" i="44"/>
  <c r="BF12" i="44"/>
  <c r="BF28" i="44"/>
  <c r="BF48" i="44"/>
  <c r="BF64" i="44"/>
  <c r="BF86" i="44"/>
  <c r="BF102" i="44"/>
  <c r="BF13" i="44"/>
  <c r="BF21" i="44"/>
  <c r="BF29" i="44"/>
  <c r="BF33" i="44"/>
  <c r="BF41" i="44"/>
  <c r="BF49" i="44"/>
  <c r="BF57" i="44"/>
  <c r="BF65" i="44"/>
  <c r="BF73" i="44"/>
  <c r="BF81" i="44"/>
  <c r="BF87" i="44"/>
  <c r="BF95" i="44"/>
  <c r="BF103" i="44"/>
  <c r="BF109" i="44"/>
  <c r="BF158" i="44"/>
  <c r="BF19" i="44"/>
  <c r="BF63" i="44"/>
  <c r="BF93" i="44"/>
  <c r="BF32" i="44"/>
  <c r="BF72" i="44"/>
  <c r="BF157" i="44"/>
  <c r="BF14" i="44"/>
  <c r="BF22" i="44"/>
  <c r="BF30" i="44"/>
  <c r="BF34" i="44"/>
  <c r="BF42" i="44"/>
  <c r="BF50" i="44"/>
  <c r="BF58" i="44"/>
  <c r="BF66" i="44"/>
  <c r="BF74" i="44"/>
  <c r="BF82" i="44"/>
  <c r="BF88" i="44"/>
  <c r="BF96" i="44"/>
  <c r="BF104" i="44"/>
  <c r="BF110" i="44"/>
  <c r="BF159" i="44"/>
  <c r="BF47" i="44"/>
  <c r="BF107" i="44"/>
  <c r="BF15" i="44"/>
  <c r="BF23" i="44"/>
  <c r="BF31" i="44"/>
  <c r="BF35" i="44"/>
  <c r="BF43" i="44"/>
  <c r="BF51" i="44"/>
  <c r="BF59" i="44"/>
  <c r="BF67" i="44"/>
  <c r="BF75" i="44"/>
  <c r="BF83" i="44"/>
  <c r="BF89" i="44"/>
  <c r="BF97" i="44"/>
  <c r="BF105" i="44"/>
  <c r="BF111" i="44"/>
  <c r="BF160" i="44"/>
  <c r="BF16" i="44"/>
  <c r="BF24" i="44"/>
  <c r="BF36" i="44"/>
  <c r="BF44" i="44"/>
  <c r="BF52" i="44"/>
  <c r="BF60" i="44"/>
  <c r="BF68" i="44"/>
  <c r="BF76" i="44"/>
  <c r="BF84" i="44"/>
  <c r="BF90" i="44"/>
  <c r="BF98" i="44"/>
  <c r="BF112" i="44"/>
  <c r="BF161" i="44"/>
  <c r="BF17" i="44"/>
  <c r="BF25" i="44"/>
  <c r="BF37" i="44"/>
  <c r="BF45" i="44"/>
  <c r="BF53" i="44"/>
  <c r="BF61" i="44"/>
  <c r="BF69" i="44"/>
  <c r="BF77" i="44"/>
  <c r="BF85" i="44"/>
  <c r="BF91" i="44"/>
  <c r="BF99" i="44"/>
  <c r="BF113" i="44"/>
  <c r="O7" i="55"/>
  <c r="BF18" i="44"/>
  <c r="BF26" i="44"/>
  <c r="BF38" i="44"/>
  <c r="BF46" i="44"/>
  <c r="BF54" i="44"/>
  <c r="BF62" i="44"/>
  <c r="BF70" i="44"/>
  <c r="BF78" i="44"/>
  <c r="BF92" i="44"/>
  <c r="BF100" i="44"/>
  <c r="BF106" i="44"/>
  <c r="BF155" i="44"/>
  <c r="O21" i="59"/>
  <c r="T51" i="43"/>
  <c r="AI13" i="23"/>
  <c r="AJ13" i="23"/>
  <c r="AJ14" i="23" s="1"/>
  <c r="AJ18" i="23" s="1"/>
  <c r="N47" i="43"/>
  <c r="BX162" i="44"/>
  <c r="Q20" i="59"/>
  <c r="Q21" i="59" s="1"/>
  <c r="BL169" i="44"/>
  <c r="BL173" i="44" s="1"/>
  <c r="M20" i="59"/>
  <c r="BG169" i="44"/>
  <c r="BG173" i="44" s="1"/>
  <c r="BH169" i="44"/>
  <c r="BH173" i="44" s="1"/>
  <c r="W33" i="53"/>
  <c r="K39" i="43"/>
  <c r="J39" i="43"/>
  <c r="J43" i="43" s="1"/>
  <c r="L47" i="43"/>
  <c r="O70" i="55" s="1"/>
  <c r="G8" i="43"/>
  <c r="BF186" i="44"/>
  <c r="Q19" i="53"/>
  <c r="S19" i="53" s="1"/>
  <c r="BF7" i="44"/>
  <c r="O49" i="55"/>
  <c r="C39" i="59" s="1"/>
  <c r="L43" i="43"/>
  <c r="L51" i="43" s="1"/>
  <c r="O68" i="55"/>
  <c r="I39" i="59" s="1"/>
  <c r="BB169" i="44"/>
  <c r="BB173" i="44" s="1"/>
  <c r="N19" i="59" s="1"/>
  <c r="R23" i="53"/>
  <c r="R18" i="53"/>
  <c r="D30" i="62"/>
  <c r="D57" i="64"/>
  <c r="AH14" i="23"/>
  <c r="AH18" i="23" s="1"/>
  <c r="AG14" i="23"/>
  <c r="AG18" i="23" s="1"/>
  <c r="AF14" i="23"/>
  <c r="AF18" i="23" s="1"/>
  <c r="J32" i="62"/>
  <c r="I26" i="62"/>
  <c r="H32" i="62"/>
  <c r="J26" i="62"/>
  <c r="H26" i="62"/>
  <c r="I32" i="62"/>
  <c r="AG70" i="55"/>
  <c r="AU30" i="55"/>
  <c r="I52" i="62" s="1"/>
  <c r="P51" i="43"/>
  <c r="M51" i="43"/>
  <c r="Q35" i="43"/>
  <c r="Q51" i="43" s="1"/>
  <c r="N51" i="43"/>
  <c r="Y51" i="43"/>
  <c r="P50" i="43"/>
  <c r="V35" i="43"/>
  <c r="J50" i="43"/>
  <c r="Z51" i="43"/>
  <c r="K35" i="43"/>
  <c r="Q47" i="43"/>
  <c r="AU44" i="55"/>
  <c r="I53" i="62" s="1"/>
  <c r="BE169" i="44"/>
  <c r="BE173" i="44" s="1"/>
  <c r="BI169" i="44"/>
  <c r="BI173" i="44" s="1"/>
  <c r="Z47" i="43"/>
  <c r="BU169" i="44"/>
  <c r="AZ169" i="44"/>
  <c r="AZ173" i="44" s="1"/>
  <c r="L19" i="59" s="1"/>
  <c r="BF183" i="44"/>
  <c r="BA169" i="44"/>
  <c r="BA173" i="44" s="1"/>
  <c r="M19" i="59" s="1"/>
  <c r="BC162" i="44"/>
  <c r="BV162" i="44" s="1"/>
  <c r="BF167" i="44"/>
  <c r="S43" i="43"/>
  <c r="S51" i="43" s="1"/>
  <c r="S47" i="43"/>
  <c r="M47" i="43"/>
  <c r="Y29" i="53"/>
  <c r="S29" i="53"/>
  <c r="BM169" i="44"/>
  <c r="BM173" i="44" s="1"/>
  <c r="BC183" i="44"/>
  <c r="AY169" i="44"/>
  <c r="AY173" i="44" s="1"/>
  <c r="K19" i="59" s="1"/>
  <c r="K21" i="59" s="1"/>
  <c r="AN186" i="44"/>
  <c r="C76" i="55"/>
  <c r="C82" i="55"/>
  <c r="I82" i="55"/>
  <c r="H66" i="43"/>
  <c r="D66" i="43"/>
  <c r="B2" i="59"/>
  <c r="C25" i="59" s="1"/>
  <c r="C31" i="59" s="1"/>
  <c r="C37" i="59" s="1"/>
  <c r="C43" i="59" s="1"/>
  <c r="B1" i="59"/>
  <c r="K31" i="53"/>
  <c r="M31" i="53" s="1"/>
  <c r="K30" i="53"/>
  <c r="M30" i="53" s="1"/>
  <c r="L25" i="53"/>
  <c r="L27" i="53"/>
  <c r="F25" i="53"/>
  <c r="M19" i="53"/>
  <c r="K18" i="53"/>
  <c r="L14" i="53"/>
  <c r="K14" i="53"/>
  <c r="L13" i="53"/>
  <c r="M13" i="53" s="1"/>
  <c r="K12" i="53"/>
  <c r="M12" i="53" s="1"/>
  <c r="M34" i="59"/>
  <c r="H17" i="23"/>
  <c r="I17" i="23" s="1"/>
  <c r="M28" i="59" s="1"/>
  <c r="I63" i="55"/>
  <c r="I62" i="55"/>
  <c r="C63" i="55"/>
  <c r="C62" i="55"/>
  <c r="I15" i="23"/>
  <c r="F15" i="23" s="1"/>
  <c r="I16" i="23"/>
  <c r="G16" i="23" s="1"/>
  <c r="AN165" i="44"/>
  <c r="V165" i="44"/>
  <c r="AN166" i="44"/>
  <c r="V166" i="44"/>
  <c r="E17" i="23"/>
  <c r="G31" i="53"/>
  <c r="F27" i="53"/>
  <c r="D60" i="64" l="1"/>
  <c r="AG54" i="55"/>
  <c r="D79" i="64" s="1"/>
  <c r="AA54" i="55"/>
  <c r="D66" i="64" s="1"/>
  <c r="AS54" i="55"/>
  <c r="D105" i="64" s="1"/>
  <c r="AS52" i="55"/>
  <c r="D103" i="64" s="1"/>
  <c r="AG52" i="55"/>
  <c r="D77" i="64" s="1"/>
  <c r="AM44" i="55"/>
  <c r="D47" i="62" s="1"/>
  <c r="AA52" i="55"/>
  <c r="D64" i="64" s="1"/>
  <c r="AM52" i="55"/>
  <c r="D90" i="64" s="1"/>
  <c r="AS50" i="55"/>
  <c r="D101" i="64" s="1"/>
  <c r="AS55" i="55"/>
  <c r="D106" i="64" s="1"/>
  <c r="AM50" i="55"/>
  <c r="D88" i="64" s="1"/>
  <c r="AM55" i="55"/>
  <c r="D93" i="64" s="1"/>
  <c r="AG50" i="55"/>
  <c r="D75" i="64" s="1"/>
  <c r="AG55" i="55"/>
  <c r="D80" i="64" s="1"/>
  <c r="AA50" i="55"/>
  <c r="D62" i="64" s="1"/>
  <c r="AA55" i="55"/>
  <c r="D67" i="64" s="1"/>
  <c r="AS44" i="55"/>
  <c r="D53" i="62" s="1"/>
  <c r="AS30" i="55"/>
  <c r="AG44" i="55"/>
  <c r="D41" i="62" s="1"/>
  <c r="AM30" i="55"/>
  <c r="AM54" i="55"/>
  <c r="D92" i="64" s="1"/>
  <c r="AA44" i="55"/>
  <c r="D35" i="62" s="1"/>
  <c r="AA30" i="55"/>
  <c r="AS51" i="55"/>
  <c r="D102" i="64" s="1"/>
  <c r="AS7" i="55"/>
  <c r="AG30" i="55"/>
  <c r="D40" i="62" s="1"/>
  <c r="AM51" i="55"/>
  <c r="D89" i="64" s="1"/>
  <c r="AM7" i="55"/>
  <c r="I37" i="63"/>
  <c r="AA68" i="55" s="1"/>
  <c r="T37" i="63"/>
  <c r="AG68" i="55" s="1"/>
  <c r="AP37" i="63"/>
  <c r="AS68" i="55" s="1"/>
  <c r="AE37" i="63"/>
  <c r="AM68" i="55" s="1"/>
  <c r="AG51" i="55"/>
  <c r="D76" i="64" s="1"/>
  <c r="AG7" i="55"/>
  <c r="AA51" i="55"/>
  <c r="D63" i="64" s="1"/>
  <c r="AA7" i="55"/>
  <c r="L45" i="59"/>
  <c r="D41" i="64"/>
  <c r="J39" i="59"/>
  <c r="D39" i="64"/>
  <c r="H39" i="59"/>
  <c r="O44" i="55"/>
  <c r="D23" i="62" s="1"/>
  <c r="D32" i="62"/>
  <c r="O16" i="55"/>
  <c r="D21" i="62" s="1"/>
  <c r="G39" i="59"/>
  <c r="D40" i="64"/>
  <c r="D37" i="64"/>
  <c r="E39" i="59"/>
  <c r="D39" i="59"/>
  <c r="D36" i="64"/>
  <c r="F39" i="59"/>
  <c r="D38" i="64"/>
  <c r="O30" i="55"/>
  <c r="D22" i="62" s="1"/>
  <c r="D59" i="64"/>
  <c r="BU173" i="44"/>
  <c r="F6" i="59" s="1"/>
  <c r="M21" i="59"/>
  <c r="BX169" i="44"/>
  <c r="BX173" i="44" s="1"/>
  <c r="F13" i="59" s="1"/>
  <c r="J47" i="43"/>
  <c r="G9" i="43"/>
  <c r="F5" i="59" s="1"/>
  <c r="D35" i="64"/>
  <c r="BC169" i="44"/>
  <c r="BV169" i="44" s="1"/>
  <c r="BV173" i="44" s="1"/>
  <c r="F8" i="43"/>
  <c r="K43" i="43"/>
  <c r="K51" i="43" s="1"/>
  <c r="K47" i="43"/>
  <c r="D44" i="64"/>
  <c r="D24" i="62"/>
  <c r="I61" i="55"/>
  <c r="D32" i="64" s="1"/>
  <c r="AU58" i="55"/>
  <c r="AU16" i="55"/>
  <c r="I51" i="62" s="1"/>
  <c r="J49" i="43"/>
  <c r="J35" i="43"/>
  <c r="J51" i="43" s="1"/>
  <c r="BF162" i="44"/>
  <c r="AM70" i="55"/>
  <c r="X43" i="43"/>
  <c r="X51" i="43" s="1"/>
  <c r="M14" i="53"/>
  <c r="G20" i="59" s="1"/>
  <c r="C12" i="59"/>
  <c r="D12" i="59" s="1"/>
  <c r="E12" i="59" s="1"/>
  <c r="F12" i="59" s="1"/>
  <c r="G12" i="59" s="1"/>
  <c r="H12" i="59" s="1"/>
  <c r="I12" i="59" s="1"/>
  <c r="J12" i="59" s="1"/>
  <c r="C4" i="59"/>
  <c r="D4" i="59" s="1"/>
  <c r="E4" i="59" s="1"/>
  <c r="F4" i="59" s="1"/>
  <c r="G4" i="59" s="1"/>
  <c r="H4" i="59" s="1"/>
  <c r="I4" i="59" s="1"/>
  <c r="J4" i="59" s="1"/>
  <c r="C17" i="59"/>
  <c r="G17" i="59" s="1"/>
  <c r="K17" i="59" s="1"/>
  <c r="O17" i="59" s="1"/>
  <c r="S17" i="59" s="1"/>
  <c r="W17" i="59" s="1"/>
  <c r="AA17" i="59" s="1"/>
  <c r="AE17" i="59" s="1"/>
  <c r="K29" i="53"/>
  <c r="M29" i="53" s="1"/>
  <c r="M27" i="53"/>
  <c r="D47" i="64" l="1"/>
  <c r="T38" i="63"/>
  <c r="T53" i="63" s="1"/>
  <c r="H6" i="59" s="1"/>
  <c r="AE38" i="63"/>
  <c r="J8" i="43" s="1"/>
  <c r="J9" i="43" s="1"/>
  <c r="AP38" i="63"/>
  <c r="K8" i="43" s="1"/>
  <c r="K9" i="43" s="1"/>
  <c r="D70" i="64"/>
  <c r="D36" i="62"/>
  <c r="AM16" i="55"/>
  <c r="D45" i="62" s="1"/>
  <c r="AM49" i="55"/>
  <c r="AS16" i="55"/>
  <c r="D51" i="62" s="1"/>
  <c r="AS49" i="55"/>
  <c r="I38" i="63"/>
  <c r="AA49" i="55"/>
  <c r="AA16" i="55"/>
  <c r="D33" i="62" s="1"/>
  <c r="D34" i="62"/>
  <c r="AG49" i="55"/>
  <c r="AG16" i="55"/>
  <c r="D39" i="62" s="1"/>
  <c r="D46" i="62"/>
  <c r="D48" i="62"/>
  <c r="D96" i="64"/>
  <c r="D52" i="62"/>
  <c r="D54" i="62"/>
  <c r="D109" i="64"/>
  <c r="D42" i="62"/>
  <c r="D83" i="64"/>
  <c r="L39" i="59"/>
  <c r="D26" i="62"/>
  <c r="BC173" i="44"/>
  <c r="E6" i="59" s="1"/>
  <c r="J16" i="43"/>
  <c r="J24" i="43" s="1"/>
  <c r="J15" i="43"/>
  <c r="J23" i="43" s="1"/>
  <c r="F9" i="43"/>
  <c r="E5" i="59" s="1"/>
  <c r="BF169" i="44"/>
  <c r="BF173" i="44" s="1"/>
  <c r="E13" i="59" s="1"/>
  <c r="D46" i="64"/>
  <c r="I56" i="62"/>
  <c r="W43" i="43"/>
  <c r="W51" i="43" s="1"/>
  <c r="W47" i="43"/>
  <c r="V43" i="43"/>
  <c r="V51" i="43" s="1"/>
  <c r="V47" i="43"/>
  <c r="M25" i="53"/>
  <c r="D41" i="43"/>
  <c r="D40" i="43"/>
  <c r="E41" i="43"/>
  <c r="E40" i="43"/>
  <c r="H34" i="43"/>
  <c r="G34" i="43"/>
  <c r="G50" i="43" s="1"/>
  <c r="G33" i="43"/>
  <c r="H33" i="43"/>
  <c r="F18" i="50"/>
  <c r="F37" i="50" s="1"/>
  <c r="E18" i="50"/>
  <c r="E37" i="50" s="1"/>
  <c r="D18" i="50"/>
  <c r="F18" i="51"/>
  <c r="F37" i="51" s="1"/>
  <c r="E18" i="51"/>
  <c r="E37" i="51" s="1"/>
  <c r="D18" i="51"/>
  <c r="F18" i="52"/>
  <c r="F37" i="52" s="1"/>
  <c r="E18" i="52"/>
  <c r="E37" i="52" s="1"/>
  <c r="D18" i="52"/>
  <c r="F18" i="49"/>
  <c r="F37" i="49" s="1"/>
  <c r="E18" i="49"/>
  <c r="E37" i="49" s="1"/>
  <c r="D18" i="49"/>
  <c r="F18" i="48"/>
  <c r="F37" i="48" s="1"/>
  <c r="E18" i="48"/>
  <c r="E37" i="48" s="1"/>
  <c r="D18" i="48"/>
  <c r="F18" i="47"/>
  <c r="E18" i="47"/>
  <c r="D18" i="47"/>
  <c r="B8" i="23" s="1"/>
  <c r="B18" i="25"/>
  <c r="C18" i="25"/>
  <c r="D18" i="25"/>
  <c r="C14" i="23"/>
  <c r="C18" i="23" s="1"/>
  <c r="D14" i="23"/>
  <c r="D18" i="23" s="1"/>
  <c r="X14" i="23"/>
  <c r="X18" i="23" s="1"/>
  <c r="W14" i="23"/>
  <c r="W18" i="23" s="1"/>
  <c r="V14" i="23"/>
  <c r="V18" i="23" s="1"/>
  <c r="E16" i="23"/>
  <c r="G30" i="53"/>
  <c r="E18" i="53"/>
  <c r="I20" i="59" l="1"/>
  <c r="E8" i="23"/>
  <c r="T45" i="63"/>
  <c r="H13" i="59" s="1"/>
  <c r="I8" i="43"/>
  <c r="I9" i="43" s="1"/>
  <c r="H5" i="59" s="1"/>
  <c r="AE53" i="63"/>
  <c r="I6" i="59" s="1"/>
  <c r="AP45" i="63"/>
  <c r="J13" i="59" s="1"/>
  <c r="AE45" i="63"/>
  <c r="I13" i="59" s="1"/>
  <c r="AP53" i="63"/>
  <c r="J6" i="59" s="1"/>
  <c r="D56" i="62"/>
  <c r="G49" i="43"/>
  <c r="G35" i="43"/>
  <c r="AA58" i="55"/>
  <c r="D61" i="64"/>
  <c r="D73" i="64" s="1"/>
  <c r="D38" i="62"/>
  <c r="H8" i="43"/>
  <c r="H9" i="43" s="1"/>
  <c r="I53" i="63"/>
  <c r="G6" i="59" s="1"/>
  <c r="I45" i="63"/>
  <c r="G13" i="59" s="1"/>
  <c r="D100" i="64"/>
  <c r="D112" i="64" s="1"/>
  <c r="AS58" i="55"/>
  <c r="I5" i="59"/>
  <c r="P15" i="43"/>
  <c r="P16" i="43"/>
  <c r="P24" i="43" s="1"/>
  <c r="J5" i="59"/>
  <c r="R15" i="43"/>
  <c r="R16" i="43"/>
  <c r="R24" i="43" s="1"/>
  <c r="D44" i="62"/>
  <c r="D87" i="64"/>
  <c r="D99" i="64" s="1"/>
  <c r="AM58" i="55"/>
  <c r="AG58" i="55"/>
  <c r="D74" i="64"/>
  <c r="D86" i="64" s="1"/>
  <c r="D50" i="62"/>
  <c r="D37" i="51"/>
  <c r="B12" i="23"/>
  <c r="D37" i="50"/>
  <c r="B11" i="23"/>
  <c r="D37" i="52"/>
  <c r="B13" i="23"/>
  <c r="D37" i="48"/>
  <c r="B9" i="23"/>
  <c r="D37" i="49"/>
  <c r="B10" i="23"/>
  <c r="H15" i="43"/>
  <c r="H23" i="43" s="1"/>
  <c r="J17" i="43"/>
  <c r="J25" i="43" s="1"/>
  <c r="H16" i="43"/>
  <c r="H24" i="43" s="1"/>
  <c r="E37" i="47"/>
  <c r="F37" i="47"/>
  <c r="D37" i="47"/>
  <c r="E29" i="53"/>
  <c r="G27" i="53"/>
  <c r="D111" i="64" l="1"/>
  <c r="D98" i="64"/>
  <c r="D85" i="64"/>
  <c r="D72" i="64"/>
  <c r="N15" i="43"/>
  <c r="N23" i="43" s="1"/>
  <c r="N16" i="43"/>
  <c r="N24" i="43" s="1"/>
  <c r="R17" i="43"/>
  <c r="R25" i="43" s="1"/>
  <c r="S24" i="43" s="1"/>
  <c r="R23" i="43"/>
  <c r="P17" i="43"/>
  <c r="P25" i="43" s="1"/>
  <c r="Q24" i="43" s="1"/>
  <c r="AS69" i="55"/>
  <c r="AG69" i="55"/>
  <c r="G5" i="59"/>
  <c r="L15" i="43"/>
  <c r="L16" i="43"/>
  <c r="L24" i="43" s="1"/>
  <c r="AM69" i="55"/>
  <c r="P23" i="43"/>
  <c r="AA69" i="55"/>
  <c r="E12" i="23"/>
  <c r="E11" i="23"/>
  <c r="E10" i="23"/>
  <c r="E9" i="23"/>
  <c r="E13" i="23"/>
  <c r="B14" i="23"/>
  <c r="B18" i="23" s="1"/>
  <c r="K24" i="43"/>
  <c r="H17" i="43"/>
  <c r="H25" i="43" s="1"/>
  <c r="G25" i="53"/>
  <c r="G29" i="53"/>
  <c r="E20" i="59" l="1"/>
  <c r="N17" i="43"/>
  <c r="N25" i="43" s="1"/>
  <c r="O24" i="43" s="1"/>
  <c r="Z64" i="43" s="1"/>
  <c r="Q23" i="43"/>
  <c r="AC63" i="43" s="1"/>
  <c r="AH64" i="43"/>
  <c r="AH63" i="43"/>
  <c r="AH65" i="43"/>
  <c r="AE62" i="43"/>
  <c r="I7" i="59"/>
  <c r="I10" i="59" s="1"/>
  <c r="C15" i="61"/>
  <c r="AM72" i="55"/>
  <c r="AM71" i="55"/>
  <c r="L17" i="43"/>
  <c r="L25" i="43" s="1"/>
  <c r="M24" i="43" s="1"/>
  <c r="L23" i="43"/>
  <c r="AG72" i="55"/>
  <c r="H7" i="59"/>
  <c r="H10" i="59" s="1"/>
  <c r="AA62" i="43"/>
  <c r="C14" i="61"/>
  <c r="AG71" i="55"/>
  <c r="AD64" i="43"/>
  <c r="AD63" i="43"/>
  <c r="AD65" i="43"/>
  <c r="S23" i="43"/>
  <c r="C16" i="61"/>
  <c r="AS71" i="55"/>
  <c r="J7" i="59"/>
  <c r="J10" i="59" s="1"/>
  <c r="AI62" i="43"/>
  <c r="AS72" i="55"/>
  <c r="W62" i="43"/>
  <c r="C13" i="61"/>
  <c r="AA71" i="55"/>
  <c r="G7" i="59"/>
  <c r="G10" i="59" s="1"/>
  <c r="AA72" i="55"/>
  <c r="E14" i="23"/>
  <c r="E18" i="23" s="1"/>
  <c r="R65" i="43"/>
  <c r="R63" i="43"/>
  <c r="R64" i="43"/>
  <c r="K23" i="43"/>
  <c r="G14" i="53"/>
  <c r="G13" i="53"/>
  <c r="G12" i="53"/>
  <c r="L167" i="44"/>
  <c r="I39" i="43"/>
  <c r="U167" i="44"/>
  <c r="I49" i="43"/>
  <c r="I48" i="43"/>
  <c r="I50" i="43"/>
  <c r="F48" i="43"/>
  <c r="D32" i="43"/>
  <c r="E32" i="43"/>
  <c r="H50" i="43"/>
  <c r="H49" i="43"/>
  <c r="H48" i="43"/>
  <c r="H35" i="43"/>
  <c r="K49" i="55"/>
  <c r="L49" i="55"/>
  <c r="AD8" i="23" s="1"/>
  <c r="K50" i="55"/>
  <c r="L50" i="55"/>
  <c r="AD9" i="23" s="1"/>
  <c r="K51" i="55"/>
  <c r="L51" i="55"/>
  <c r="AD10" i="23" s="1"/>
  <c r="K52" i="55"/>
  <c r="L52" i="55"/>
  <c r="AD11" i="23" s="1"/>
  <c r="K53" i="55"/>
  <c r="I26" i="64" s="1"/>
  <c r="L53" i="55"/>
  <c r="K54" i="55"/>
  <c r="L54" i="55"/>
  <c r="AD12" i="23" s="1"/>
  <c r="K55" i="55"/>
  <c r="I28" i="64" s="1"/>
  <c r="L55" i="55"/>
  <c r="J28" i="64" s="1"/>
  <c r="K56" i="55"/>
  <c r="I29" i="64" s="1"/>
  <c r="L56" i="55"/>
  <c r="J29" i="64" s="1"/>
  <c r="K57" i="55"/>
  <c r="I30" i="64" s="1"/>
  <c r="L57" i="55"/>
  <c r="J30" i="64" s="1"/>
  <c r="J50" i="55"/>
  <c r="J51" i="55"/>
  <c r="J52" i="55"/>
  <c r="J53" i="55"/>
  <c r="H26" i="64" s="1"/>
  <c r="J54" i="55"/>
  <c r="J55" i="55"/>
  <c r="H28" i="64" s="1"/>
  <c r="J56" i="55"/>
  <c r="H29" i="64" s="1"/>
  <c r="J57" i="55"/>
  <c r="H30" i="64" s="1"/>
  <c r="J49" i="55"/>
  <c r="K7" i="55"/>
  <c r="L7" i="55"/>
  <c r="K8" i="55"/>
  <c r="L8" i="55"/>
  <c r="K9" i="55"/>
  <c r="L9" i="55"/>
  <c r="K10" i="55"/>
  <c r="L10" i="55"/>
  <c r="K11" i="55"/>
  <c r="L11" i="55"/>
  <c r="K12" i="55"/>
  <c r="L12" i="55"/>
  <c r="K13" i="55"/>
  <c r="L13" i="55"/>
  <c r="K14" i="55"/>
  <c r="L14" i="55"/>
  <c r="K15" i="55"/>
  <c r="L15" i="55"/>
  <c r="J8" i="55"/>
  <c r="J9" i="55"/>
  <c r="J10" i="55"/>
  <c r="J11" i="55"/>
  <c r="J12" i="55"/>
  <c r="J13" i="55"/>
  <c r="J14" i="55"/>
  <c r="J15" i="55"/>
  <c r="J7" i="55"/>
  <c r="F57" i="55"/>
  <c r="J17" i="64" s="1"/>
  <c r="E57" i="55"/>
  <c r="I17" i="64" s="1"/>
  <c r="D57" i="55"/>
  <c r="H17" i="64" s="1"/>
  <c r="E11" i="55"/>
  <c r="F11" i="55"/>
  <c r="E13" i="55"/>
  <c r="F13" i="55"/>
  <c r="E14" i="55"/>
  <c r="F14" i="55"/>
  <c r="E15" i="55"/>
  <c r="F15" i="55"/>
  <c r="D11" i="55"/>
  <c r="D13" i="55"/>
  <c r="D14" i="55"/>
  <c r="D15" i="55"/>
  <c r="B2" i="43"/>
  <c r="B2" i="21"/>
  <c r="B2" i="55"/>
  <c r="B2" i="24"/>
  <c r="B2" i="23"/>
  <c r="B1" i="25"/>
  <c r="B1" i="47"/>
  <c r="B1" i="48"/>
  <c r="B1" i="49"/>
  <c r="B1" i="50"/>
  <c r="B1" i="51"/>
  <c r="B1" i="52"/>
  <c r="B1" i="23"/>
  <c r="B1" i="24"/>
  <c r="B1" i="53"/>
  <c r="B1" i="55"/>
  <c r="B1" i="44"/>
  <c r="B1" i="43"/>
  <c r="I183" i="44"/>
  <c r="J183" i="44"/>
  <c r="K183" i="44"/>
  <c r="AU162" i="44"/>
  <c r="AT162" i="44"/>
  <c r="AQ162" i="44"/>
  <c r="AP162" i="44"/>
  <c r="AO162" i="44"/>
  <c r="AJ162" i="44"/>
  <c r="AI162" i="44"/>
  <c r="AH162" i="44"/>
  <c r="AG162" i="44"/>
  <c r="I162" i="44"/>
  <c r="I169" i="44" s="1"/>
  <c r="I173" i="44" s="1"/>
  <c r="J162" i="44"/>
  <c r="J169" i="44" s="1"/>
  <c r="J173" i="44" s="1"/>
  <c r="AU183" i="44"/>
  <c r="AT183" i="44"/>
  <c r="AQ183" i="44"/>
  <c r="AP183" i="44"/>
  <c r="AO183" i="44"/>
  <c r="AK182" i="44"/>
  <c r="AN182" i="44" s="1"/>
  <c r="AK181" i="44"/>
  <c r="AN181" i="44" s="1"/>
  <c r="AK180" i="44"/>
  <c r="AN180" i="44" s="1"/>
  <c r="AK179" i="44"/>
  <c r="AN179" i="44" s="1"/>
  <c r="AK178" i="44"/>
  <c r="AN178" i="44" s="1"/>
  <c r="AK177" i="44"/>
  <c r="S182" i="44"/>
  <c r="V182" i="44" s="1"/>
  <c r="S181" i="44"/>
  <c r="V181" i="44" s="1"/>
  <c r="S180" i="44"/>
  <c r="S179" i="44"/>
  <c r="V179" i="44" s="1"/>
  <c r="S178" i="44"/>
  <c r="V178" i="44" s="1"/>
  <c r="S177" i="44"/>
  <c r="V177" i="44" s="1"/>
  <c r="S188" i="44"/>
  <c r="V188" i="44" s="1"/>
  <c r="E19" i="53"/>
  <c r="G19" i="53" s="1"/>
  <c r="S14" i="44"/>
  <c r="T14" i="44" s="1"/>
  <c r="AK161" i="44"/>
  <c r="AK160" i="44"/>
  <c r="AK159" i="44"/>
  <c r="AK158" i="44"/>
  <c r="AK157" i="44"/>
  <c r="AK156" i="44"/>
  <c r="AK155" i="44"/>
  <c r="AK113" i="44"/>
  <c r="AK112" i="44"/>
  <c r="AK111" i="44"/>
  <c r="AK110" i="44"/>
  <c r="AK109" i="44"/>
  <c r="AK108" i="44"/>
  <c r="AK107" i="44"/>
  <c r="AK106" i="44"/>
  <c r="AK105" i="44"/>
  <c r="AK104" i="44"/>
  <c r="AK103" i="44"/>
  <c r="AK102" i="44"/>
  <c r="AK101" i="44"/>
  <c r="AK100" i="44"/>
  <c r="AK99" i="44"/>
  <c r="AK98" i="44"/>
  <c r="AK97" i="44"/>
  <c r="AK96" i="44"/>
  <c r="AK95" i="44"/>
  <c r="AK94" i="44"/>
  <c r="AK93" i="44"/>
  <c r="AK92" i="44"/>
  <c r="AK91" i="44"/>
  <c r="AK90" i="44"/>
  <c r="AK89" i="44"/>
  <c r="AK88" i="44"/>
  <c r="AK87" i="44"/>
  <c r="AK86" i="44"/>
  <c r="AK85" i="44"/>
  <c r="AK84" i="44"/>
  <c r="AK83" i="44"/>
  <c r="AK82" i="44"/>
  <c r="AK81" i="44"/>
  <c r="AK80" i="44"/>
  <c r="AK79" i="44"/>
  <c r="AK78" i="44"/>
  <c r="AK77" i="44"/>
  <c r="AK76" i="44"/>
  <c r="AK75" i="44"/>
  <c r="AK74" i="44"/>
  <c r="AK73" i="44"/>
  <c r="AK72" i="44"/>
  <c r="AK71" i="44"/>
  <c r="AK70" i="44"/>
  <c r="AK69" i="44"/>
  <c r="AK68" i="44"/>
  <c r="AK67" i="44"/>
  <c r="AK66" i="44"/>
  <c r="AK65" i="44"/>
  <c r="AK64" i="44"/>
  <c r="AK63" i="44"/>
  <c r="AK62" i="44"/>
  <c r="AK61" i="44"/>
  <c r="AK60" i="44"/>
  <c r="AK59" i="44"/>
  <c r="AK58" i="44"/>
  <c r="AK57" i="44"/>
  <c r="AK56" i="44"/>
  <c r="AK55" i="44"/>
  <c r="AK54" i="44"/>
  <c r="AK53" i="44"/>
  <c r="AK52" i="44"/>
  <c r="AK51" i="44"/>
  <c r="AK50" i="44"/>
  <c r="AK49" i="44"/>
  <c r="AK48" i="44"/>
  <c r="AK47" i="44"/>
  <c r="AK46" i="44"/>
  <c r="AK45" i="44"/>
  <c r="AK44" i="44"/>
  <c r="AK43" i="44"/>
  <c r="AK42" i="44"/>
  <c r="AK41" i="44"/>
  <c r="AK40" i="44"/>
  <c r="AK29" i="44"/>
  <c r="AK28" i="44"/>
  <c r="AK27" i="44"/>
  <c r="AK26" i="44"/>
  <c r="AK25" i="44"/>
  <c r="AK24" i="44"/>
  <c r="AK23" i="44"/>
  <c r="AK22" i="44"/>
  <c r="AK21" i="44"/>
  <c r="AK20" i="44"/>
  <c r="AK19" i="44"/>
  <c r="AK18" i="44"/>
  <c r="AK17" i="44"/>
  <c r="AK16" i="44"/>
  <c r="AK15" i="44"/>
  <c r="AK14" i="44"/>
  <c r="AK13" i="44"/>
  <c r="AK12" i="44"/>
  <c r="AK11" i="44"/>
  <c r="AK10" i="44"/>
  <c r="I28" i="55" s="1"/>
  <c r="AK9" i="44"/>
  <c r="AK8" i="44"/>
  <c r="AK7" i="44"/>
  <c r="AG183" i="44"/>
  <c r="AH183" i="44"/>
  <c r="AB183" i="44"/>
  <c r="Y183" i="44"/>
  <c r="X183" i="44"/>
  <c r="W183" i="44"/>
  <c r="L183" i="44"/>
  <c r="O162" i="44"/>
  <c r="F18" i="53"/>
  <c r="G18" i="53" s="1"/>
  <c r="O183" i="44"/>
  <c r="P183" i="44"/>
  <c r="Q183" i="44"/>
  <c r="R183" i="44"/>
  <c r="U183" i="44"/>
  <c r="AE183" i="44"/>
  <c r="AI183" i="44"/>
  <c r="AJ183" i="44"/>
  <c r="S9" i="44"/>
  <c r="T9" i="44" s="1"/>
  <c r="S10" i="44"/>
  <c r="T10" i="44" s="1"/>
  <c r="S11" i="44"/>
  <c r="T11" i="44" s="1"/>
  <c r="S12" i="44"/>
  <c r="T12" i="44" s="1"/>
  <c r="S13" i="44"/>
  <c r="T13" i="44" s="1"/>
  <c r="S15" i="44"/>
  <c r="T15" i="44" s="1"/>
  <c r="S16" i="44"/>
  <c r="T16" i="44" s="1"/>
  <c r="S17" i="44"/>
  <c r="T17" i="44" s="1"/>
  <c r="S18" i="44"/>
  <c r="T18" i="44" s="1"/>
  <c r="S19" i="44"/>
  <c r="T19" i="44" s="1"/>
  <c r="S20" i="44"/>
  <c r="T20" i="44" s="1"/>
  <c r="S21" i="44"/>
  <c r="T21" i="44" s="1"/>
  <c r="S22" i="44"/>
  <c r="T22" i="44" s="1"/>
  <c r="S23" i="44"/>
  <c r="T23" i="44" s="1"/>
  <c r="S24" i="44"/>
  <c r="T24" i="44" s="1"/>
  <c r="S25" i="44"/>
  <c r="T25" i="44" s="1"/>
  <c r="S26" i="44"/>
  <c r="T26" i="44" s="1"/>
  <c r="S27" i="44"/>
  <c r="T27" i="44" s="1"/>
  <c r="S28" i="44"/>
  <c r="T28" i="44" s="1"/>
  <c r="S29" i="44"/>
  <c r="T29" i="44" s="1"/>
  <c r="S30" i="44"/>
  <c r="T30" i="44" s="1"/>
  <c r="S31" i="44"/>
  <c r="T31" i="44" s="1"/>
  <c r="S32" i="44"/>
  <c r="T32" i="44" s="1"/>
  <c r="S33" i="44"/>
  <c r="T33" i="44" s="1"/>
  <c r="S34" i="44"/>
  <c r="T34" i="44" s="1"/>
  <c r="S35" i="44"/>
  <c r="T35" i="44" s="1"/>
  <c r="S36" i="44"/>
  <c r="T36" i="44" s="1"/>
  <c r="S37" i="44"/>
  <c r="T37" i="44" s="1"/>
  <c r="S38" i="44"/>
  <c r="T38" i="44" s="1"/>
  <c r="S39" i="44"/>
  <c r="T39" i="44" s="1"/>
  <c r="S40" i="44"/>
  <c r="T40" i="44" s="1"/>
  <c r="S41" i="44"/>
  <c r="T41" i="44" s="1"/>
  <c r="S42" i="44"/>
  <c r="T42" i="44" s="1"/>
  <c r="S43" i="44"/>
  <c r="T43" i="44" s="1"/>
  <c r="S44" i="44"/>
  <c r="T44" i="44" s="1"/>
  <c r="S45" i="44"/>
  <c r="T45" i="44" s="1"/>
  <c r="S46" i="44"/>
  <c r="T46" i="44" s="1"/>
  <c r="S47" i="44"/>
  <c r="T47" i="44" s="1"/>
  <c r="S48" i="44"/>
  <c r="T48" i="44" s="1"/>
  <c r="S49" i="44"/>
  <c r="T49" i="44" s="1"/>
  <c r="S50" i="44"/>
  <c r="T50" i="44" s="1"/>
  <c r="S51" i="44"/>
  <c r="T51" i="44" s="1"/>
  <c r="S52" i="44"/>
  <c r="T52" i="44" s="1"/>
  <c r="S53" i="44"/>
  <c r="T53" i="44" s="1"/>
  <c r="S54" i="44"/>
  <c r="T54" i="44" s="1"/>
  <c r="S55" i="44"/>
  <c r="T55" i="44" s="1"/>
  <c r="S56" i="44"/>
  <c r="T56" i="44" s="1"/>
  <c r="S57" i="44"/>
  <c r="T57" i="44" s="1"/>
  <c r="S58" i="44"/>
  <c r="T58" i="44" s="1"/>
  <c r="S59" i="44"/>
  <c r="T59" i="44" s="1"/>
  <c r="S60" i="44"/>
  <c r="T60" i="44" s="1"/>
  <c r="S61" i="44"/>
  <c r="T61" i="44" s="1"/>
  <c r="S62" i="44"/>
  <c r="T62" i="44" s="1"/>
  <c r="S63" i="44"/>
  <c r="T63" i="44" s="1"/>
  <c r="S64" i="44"/>
  <c r="T64" i="44" s="1"/>
  <c r="S65" i="44"/>
  <c r="T65" i="44" s="1"/>
  <c r="S66" i="44"/>
  <c r="T66" i="44" s="1"/>
  <c r="S67" i="44"/>
  <c r="T67" i="44" s="1"/>
  <c r="S68" i="44"/>
  <c r="T68" i="44" s="1"/>
  <c r="S69" i="44"/>
  <c r="T69" i="44" s="1"/>
  <c r="S70" i="44"/>
  <c r="T70" i="44" s="1"/>
  <c r="S71" i="44"/>
  <c r="T71" i="44" s="1"/>
  <c r="S72" i="44"/>
  <c r="T72" i="44" s="1"/>
  <c r="S73" i="44"/>
  <c r="T73" i="44" s="1"/>
  <c r="S74" i="44"/>
  <c r="T74" i="44" s="1"/>
  <c r="S75" i="44"/>
  <c r="T75" i="44" s="1"/>
  <c r="S76" i="44"/>
  <c r="T76" i="44" s="1"/>
  <c r="S77" i="44"/>
  <c r="T77" i="44" s="1"/>
  <c r="S78" i="44"/>
  <c r="T78" i="44" s="1"/>
  <c r="S79" i="44"/>
  <c r="T79" i="44" s="1"/>
  <c r="S80" i="44"/>
  <c r="T80" i="44" s="1"/>
  <c r="S81" i="44"/>
  <c r="T81" i="44" s="1"/>
  <c r="S82" i="44"/>
  <c r="T82" i="44" s="1"/>
  <c r="S83" i="44"/>
  <c r="T83" i="44" s="1"/>
  <c r="S84" i="44"/>
  <c r="T84" i="44" s="1"/>
  <c r="S85" i="44"/>
  <c r="T85" i="44" s="1"/>
  <c r="S86" i="44"/>
  <c r="S87" i="44"/>
  <c r="S88" i="44"/>
  <c r="S89" i="44"/>
  <c r="S90" i="44"/>
  <c r="S91" i="44"/>
  <c r="S92" i="44"/>
  <c r="S93" i="44"/>
  <c r="S94" i="44"/>
  <c r="S95" i="44"/>
  <c r="S96" i="44"/>
  <c r="S97" i="44"/>
  <c r="S98" i="44"/>
  <c r="S99" i="44"/>
  <c r="S100" i="44"/>
  <c r="S101" i="44"/>
  <c r="S102" i="44"/>
  <c r="S103" i="44"/>
  <c r="S104" i="44"/>
  <c r="S105" i="44"/>
  <c r="S106" i="44"/>
  <c r="S107" i="44"/>
  <c r="S108" i="44"/>
  <c r="S109" i="44"/>
  <c r="S110" i="44"/>
  <c r="S111" i="44"/>
  <c r="S112" i="44"/>
  <c r="S113" i="44"/>
  <c r="S155" i="44"/>
  <c r="T155" i="44" s="1"/>
  <c r="S156" i="44"/>
  <c r="T156" i="44" s="1"/>
  <c r="S157" i="44"/>
  <c r="T157" i="44" s="1"/>
  <c r="S158" i="44"/>
  <c r="S159" i="44"/>
  <c r="S160" i="44"/>
  <c r="S161" i="44"/>
  <c r="S8" i="44"/>
  <c r="T8" i="44" s="1"/>
  <c r="S7" i="44"/>
  <c r="T7" i="44" s="1"/>
  <c r="Z63" i="43" l="1"/>
  <c r="Z65" i="43"/>
  <c r="O23" i="43"/>
  <c r="Y65" i="43" s="1"/>
  <c r="M23" i="43"/>
  <c r="U65" i="43" s="1"/>
  <c r="AC65" i="43"/>
  <c r="AC64" i="43"/>
  <c r="R16" i="61"/>
  <c r="K16" i="61"/>
  <c r="D16" i="61"/>
  <c r="F16" i="61"/>
  <c r="T16" i="61"/>
  <c r="M16" i="61"/>
  <c r="V63" i="43"/>
  <c r="V65" i="43"/>
  <c r="V64" i="43"/>
  <c r="AA66" i="43"/>
  <c r="Z62" i="43"/>
  <c r="I14" i="59"/>
  <c r="I15" i="59" s="1"/>
  <c r="J15" i="61"/>
  <c r="AM88" i="55"/>
  <c r="Q15" i="61" s="1"/>
  <c r="AG62" i="43"/>
  <c r="AG63" i="43"/>
  <c r="AG64" i="43"/>
  <c r="AG65" i="43"/>
  <c r="F15" i="61"/>
  <c r="D15" i="61"/>
  <c r="T15" i="61"/>
  <c r="R15" i="61"/>
  <c r="K15" i="61"/>
  <c r="M15" i="61"/>
  <c r="AS88" i="55"/>
  <c r="Q16" i="61" s="1"/>
  <c r="J14" i="59"/>
  <c r="J15" i="59" s="1"/>
  <c r="J16" i="61"/>
  <c r="AE66" i="43"/>
  <c r="AC62" i="43"/>
  <c r="AD62" i="43"/>
  <c r="AD66" i="43" s="1"/>
  <c r="G14" i="59"/>
  <c r="G15" i="59" s="1"/>
  <c r="J13" i="61"/>
  <c r="F13" i="61"/>
  <c r="D13" i="61"/>
  <c r="K13" i="61"/>
  <c r="T13" i="61"/>
  <c r="R13" i="61"/>
  <c r="M13" i="61"/>
  <c r="W66" i="43"/>
  <c r="V62" i="43"/>
  <c r="I27" i="55"/>
  <c r="J14" i="61"/>
  <c r="H14" i="59"/>
  <c r="H15" i="59" s="1"/>
  <c r="AG88" i="55"/>
  <c r="Q14" i="61" s="1"/>
  <c r="AI66" i="43"/>
  <c r="AH62" i="43"/>
  <c r="AH66" i="43" s="1"/>
  <c r="M14" i="61"/>
  <c r="R14" i="61"/>
  <c r="K14" i="61"/>
  <c r="F14" i="61"/>
  <c r="D14" i="61"/>
  <c r="T14" i="61"/>
  <c r="C27" i="55"/>
  <c r="C41" i="55"/>
  <c r="I41" i="55"/>
  <c r="I36" i="55"/>
  <c r="C25" i="55"/>
  <c r="I25" i="55"/>
  <c r="C36" i="55"/>
  <c r="C26" i="55"/>
  <c r="I21" i="55"/>
  <c r="C21" i="55"/>
  <c r="I24" i="55"/>
  <c r="I26" i="55"/>
  <c r="C24" i="55"/>
  <c r="C28" i="55"/>
  <c r="I124" i="64"/>
  <c r="H124" i="64"/>
  <c r="J124" i="64"/>
  <c r="AL8" i="44"/>
  <c r="BD8" i="44"/>
  <c r="AL15" i="44"/>
  <c r="BD15" i="44"/>
  <c r="AL23" i="44"/>
  <c r="BD23" i="44"/>
  <c r="AL31" i="44"/>
  <c r="BD31" i="44"/>
  <c r="AL35" i="44"/>
  <c r="BD35" i="44"/>
  <c r="AL43" i="44"/>
  <c r="BD43" i="44"/>
  <c r="AL51" i="44"/>
  <c r="BD51" i="44"/>
  <c r="AL59" i="44"/>
  <c r="BD59" i="44"/>
  <c r="AL67" i="44"/>
  <c r="BD67" i="44"/>
  <c r="AL75" i="44"/>
  <c r="BD75" i="44"/>
  <c r="AL83" i="44"/>
  <c r="BD83" i="44"/>
  <c r="AL89" i="44"/>
  <c r="BD89" i="44"/>
  <c r="AL97" i="44"/>
  <c r="BD97" i="44"/>
  <c r="AL105" i="44"/>
  <c r="BD105" i="44"/>
  <c r="AL111" i="44"/>
  <c r="BD111" i="44"/>
  <c r="AL160" i="44"/>
  <c r="BD160" i="44"/>
  <c r="AL7" i="44"/>
  <c r="BD7" i="44"/>
  <c r="AL30" i="44"/>
  <c r="BD30" i="44"/>
  <c r="AL50" i="44"/>
  <c r="BD50" i="44"/>
  <c r="AL74" i="44"/>
  <c r="BD74" i="44"/>
  <c r="AL96" i="44"/>
  <c r="BD96" i="44"/>
  <c r="AL9" i="44"/>
  <c r="BD9" i="44"/>
  <c r="AL16" i="44"/>
  <c r="BD16" i="44"/>
  <c r="AL24" i="44"/>
  <c r="BD24" i="44"/>
  <c r="AL36" i="44"/>
  <c r="BD36" i="44"/>
  <c r="AL44" i="44"/>
  <c r="BD44" i="44"/>
  <c r="AL52" i="44"/>
  <c r="BD52" i="44"/>
  <c r="AL60" i="44"/>
  <c r="BD60" i="44"/>
  <c r="AL68" i="44"/>
  <c r="BD68" i="44"/>
  <c r="AL76" i="44"/>
  <c r="BD76" i="44"/>
  <c r="AL84" i="44"/>
  <c r="BD84" i="44"/>
  <c r="AL90" i="44"/>
  <c r="BD90" i="44"/>
  <c r="AL98" i="44"/>
  <c r="BD98" i="44"/>
  <c r="AL112" i="44"/>
  <c r="BD112" i="44"/>
  <c r="AL161" i="44"/>
  <c r="BD161" i="44"/>
  <c r="AL10" i="44"/>
  <c r="BD10" i="44"/>
  <c r="AL17" i="44"/>
  <c r="BD17" i="44"/>
  <c r="AL25" i="44"/>
  <c r="BD25" i="44"/>
  <c r="AL37" i="44"/>
  <c r="BD37" i="44"/>
  <c r="AL45" i="44"/>
  <c r="BD45" i="44"/>
  <c r="AL53" i="44"/>
  <c r="BD53" i="44"/>
  <c r="AL61" i="44"/>
  <c r="BD61" i="44"/>
  <c r="AL69" i="44"/>
  <c r="BD69" i="44"/>
  <c r="AL77" i="44"/>
  <c r="BD77" i="44"/>
  <c r="AL85" i="44"/>
  <c r="BD85" i="44"/>
  <c r="AL91" i="44"/>
  <c r="BD91" i="44"/>
  <c r="AL99" i="44"/>
  <c r="BD99" i="44"/>
  <c r="AL113" i="44"/>
  <c r="BD113" i="44"/>
  <c r="AL11" i="44"/>
  <c r="BD11" i="44"/>
  <c r="AL18" i="44"/>
  <c r="BD18" i="44"/>
  <c r="AL26" i="44"/>
  <c r="BD26" i="44"/>
  <c r="AL38" i="44"/>
  <c r="BD38" i="44"/>
  <c r="AL46" i="44"/>
  <c r="BD46" i="44"/>
  <c r="AL54" i="44"/>
  <c r="BD54" i="44"/>
  <c r="AL62" i="44"/>
  <c r="BD62" i="44"/>
  <c r="AL70" i="44"/>
  <c r="BD70" i="44"/>
  <c r="AL78" i="44"/>
  <c r="BD78" i="44"/>
  <c r="AL92" i="44"/>
  <c r="BD92" i="44"/>
  <c r="AL100" i="44"/>
  <c r="BD100" i="44"/>
  <c r="AL106" i="44"/>
  <c r="BD106" i="44"/>
  <c r="AL155" i="44"/>
  <c r="BD155" i="44"/>
  <c r="AL19" i="44"/>
  <c r="BD19" i="44"/>
  <c r="AL27" i="44"/>
  <c r="BD27" i="44"/>
  <c r="AL39" i="44"/>
  <c r="BD39" i="44"/>
  <c r="AL47" i="44"/>
  <c r="BD47" i="44"/>
  <c r="AL55" i="44"/>
  <c r="BD55" i="44"/>
  <c r="AL63" i="44"/>
  <c r="BD63" i="44"/>
  <c r="AL71" i="44"/>
  <c r="BD71" i="44"/>
  <c r="AL79" i="44"/>
  <c r="BD79" i="44"/>
  <c r="AL93" i="44"/>
  <c r="BD93" i="44"/>
  <c r="AL101" i="44"/>
  <c r="BD101" i="44"/>
  <c r="AL107" i="44"/>
  <c r="BD107" i="44"/>
  <c r="AL156" i="44"/>
  <c r="BD156" i="44"/>
  <c r="AL14" i="44"/>
  <c r="BD14" i="44"/>
  <c r="AL34" i="44"/>
  <c r="BD34" i="44"/>
  <c r="AL58" i="44"/>
  <c r="BD58" i="44"/>
  <c r="AL82" i="44"/>
  <c r="BD82" i="44"/>
  <c r="AL104" i="44"/>
  <c r="BD104" i="44"/>
  <c r="AL12" i="44"/>
  <c r="BD12" i="44"/>
  <c r="AL20" i="44"/>
  <c r="BD20" i="44"/>
  <c r="AL28" i="44"/>
  <c r="BD28" i="44"/>
  <c r="AL32" i="44"/>
  <c r="BD32" i="44"/>
  <c r="AL40" i="44"/>
  <c r="BD40" i="44"/>
  <c r="AL48" i="44"/>
  <c r="BD48" i="44"/>
  <c r="AL56" i="44"/>
  <c r="BD56" i="44"/>
  <c r="AL64" i="44"/>
  <c r="BD64" i="44"/>
  <c r="AL72" i="44"/>
  <c r="BD72" i="44"/>
  <c r="AL80" i="44"/>
  <c r="BD80" i="44"/>
  <c r="AL86" i="44"/>
  <c r="BD86" i="44"/>
  <c r="AL94" i="44"/>
  <c r="BD94" i="44"/>
  <c r="AL102" i="44"/>
  <c r="BD102" i="44"/>
  <c r="AL108" i="44"/>
  <c r="BD108" i="44"/>
  <c r="AL157" i="44"/>
  <c r="BD157" i="44"/>
  <c r="AL22" i="44"/>
  <c r="BD22" i="44"/>
  <c r="AL42" i="44"/>
  <c r="BD42" i="44"/>
  <c r="AL66" i="44"/>
  <c r="BD66" i="44"/>
  <c r="AL88" i="44"/>
  <c r="BD88" i="44"/>
  <c r="AL110" i="44"/>
  <c r="BD110" i="44"/>
  <c r="AL159" i="44"/>
  <c r="BD159" i="44"/>
  <c r="AL13" i="44"/>
  <c r="BD13" i="44"/>
  <c r="AL21" i="44"/>
  <c r="BD21" i="44"/>
  <c r="AL29" i="44"/>
  <c r="BD29" i="44"/>
  <c r="AL33" i="44"/>
  <c r="BD33" i="44"/>
  <c r="AL41" i="44"/>
  <c r="BD41" i="44"/>
  <c r="AL49" i="44"/>
  <c r="BD49" i="44"/>
  <c r="AL57" i="44"/>
  <c r="BD57" i="44"/>
  <c r="AL65" i="44"/>
  <c r="BD65" i="44"/>
  <c r="AL73" i="44"/>
  <c r="BD73" i="44"/>
  <c r="AL81" i="44"/>
  <c r="BD81" i="44"/>
  <c r="AL87" i="44"/>
  <c r="BD87" i="44"/>
  <c r="AL95" i="44"/>
  <c r="BD95" i="44"/>
  <c r="AL103" i="44"/>
  <c r="BD103" i="44"/>
  <c r="AL109" i="44"/>
  <c r="BD109" i="44"/>
  <c r="AL158" i="44"/>
  <c r="BD158" i="44"/>
  <c r="AN31" i="44"/>
  <c r="AN44" i="44"/>
  <c r="AN14" i="44"/>
  <c r="AN22" i="44"/>
  <c r="AN30" i="44"/>
  <c r="AN34" i="44"/>
  <c r="AN42" i="44"/>
  <c r="AN50" i="44"/>
  <c r="AN58" i="44"/>
  <c r="AN66" i="44"/>
  <c r="AN74" i="44"/>
  <c r="AN82" i="44"/>
  <c r="AN88" i="44"/>
  <c r="AN96" i="44"/>
  <c r="AN104" i="44"/>
  <c r="AN110" i="44"/>
  <c r="AN159" i="44"/>
  <c r="AN24" i="44"/>
  <c r="AN36" i="44"/>
  <c r="AN68" i="44"/>
  <c r="AN84" i="44"/>
  <c r="AN98" i="44"/>
  <c r="AN161" i="44"/>
  <c r="AN17" i="44"/>
  <c r="AN25" i="44"/>
  <c r="AN37" i="44"/>
  <c r="AN45" i="44"/>
  <c r="AN53" i="44"/>
  <c r="AN61" i="44"/>
  <c r="AN69" i="44"/>
  <c r="AN77" i="44"/>
  <c r="AN85" i="44"/>
  <c r="AN91" i="44"/>
  <c r="AN99" i="44"/>
  <c r="AN113" i="44"/>
  <c r="AN8" i="44"/>
  <c r="AN23" i="44"/>
  <c r="AN43" i="44"/>
  <c r="AN67" i="44"/>
  <c r="AN83" i="44"/>
  <c r="AN97" i="44"/>
  <c r="AN111" i="44"/>
  <c r="AN18" i="44"/>
  <c r="AN26" i="44"/>
  <c r="AN38" i="44"/>
  <c r="AN46" i="44"/>
  <c r="AN54" i="44"/>
  <c r="AN62" i="44"/>
  <c r="AN70" i="44"/>
  <c r="AN78" i="44"/>
  <c r="AN92" i="44"/>
  <c r="AN100" i="44"/>
  <c r="AN106" i="44"/>
  <c r="AN155" i="44"/>
  <c r="AN51" i="44"/>
  <c r="I22" i="55"/>
  <c r="AN60" i="44"/>
  <c r="AN76" i="44"/>
  <c r="AN90" i="44"/>
  <c r="AN112" i="44"/>
  <c r="AN19" i="44"/>
  <c r="AN27" i="44"/>
  <c r="AN39" i="44"/>
  <c r="AN47" i="44"/>
  <c r="AN55" i="44"/>
  <c r="AN63" i="44"/>
  <c r="AN71" i="44"/>
  <c r="AN79" i="44"/>
  <c r="AN93" i="44"/>
  <c r="AN101" i="44"/>
  <c r="AN107" i="44"/>
  <c r="AN156" i="44"/>
  <c r="AN15" i="44"/>
  <c r="AN35" i="44"/>
  <c r="AN59" i="44"/>
  <c r="AN75" i="44"/>
  <c r="AN89" i="44"/>
  <c r="AN105" i="44"/>
  <c r="AN160" i="44"/>
  <c r="AN16" i="44"/>
  <c r="AN52" i="44"/>
  <c r="AN12" i="44"/>
  <c r="AN20" i="44"/>
  <c r="AN28" i="44"/>
  <c r="AN32" i="44"/>
  <c r="AN40" i="44"/>
  <c r="AN48" i="44"/>
  <c r="AN56" i="44"/>
  <c r="AN64" i="44"/>
  <c r="AN72" i="44"/>
  <c r="AN80" i="44"/>
  <c r="AN86" i="44"/>
  <c r="AN94" i="44"/>
  <c r="AN102" i="44"/>
  <c r="AN108" i="44"/>
  <c r="AN157" i="44"/>
  <c r="AN13" i="44"/>
  <c r="AN21" i="44"/>
  <c r="AN29" i="44"/>
  <c r="AN33" i="44"/>
  <c r="AN41" i="44"/>
  <c r="AN49" i="44"/>
  <c r="AN57" i="44"/>
  <c r="AN65" i="44"/>
  <c r="AN73" i="44"/>
  <c r="AN81" i="44"/>
  <c r="AN87" i="44"/>
  <c r="AN95" i="44"/>
  <c r="AN103" i="44"/>
  <c r="AN109" i="44"/>
  <c r="AN158" i="44"/>
  <c r="V157" i="44"/>
  <c r="V94" i="44"/>
  <c r="V72" i="44"/>
  <c r="V56" i="44"/>
  <c r="V28" i="44"/>
  <c r="V93" i="44"/>
  <c r="V55" i="44"/>
  <c r="V8" i="44"/>
  <c r="V53" i="44"/>
  <c r="V161" i="44"/>
  <c r="V112" i="44"/>
  <c r="V98" i="44"/>
  <c r="V90" i="44"/>
  <c r="V84" i="44"/>
  <c r="V76" i="44"/>
  <c r="V68" i="44"/>
  <c r="V60" i="44"/>
  <c r="V52" i="44"/>
  <c r="V44" i="44"/>
  <c r="V36" i="44"/>
  <c r="V24" i="44"/>
  <c r="V16" i="44"/>
  <c r="V108" i="44"/>
  <c r="V80" i="44"/>
  <c r="V48" i="44"/>
  <c r="V106" i="44"/>
  <c r="V92" i="44"/>
  <c r="V70" i="44"/>
  <c r="V54" i="44"/>
  <c r="V38" i="44"/>
  <c r="V26" i="44"/>
  <c r="V99" i="44"/>
  <c r="V69" i="44"/>
  <c r="V37" i="44"/>
  <c r="C22" i="55"/>
  <c r="V97" i="44"/>
  <c r="V59" i="44"/>
  <c r="V15" i="44"/>
  <c r="V102" i="44"/>
  <c r="V86" i="44"/>
  <c r="V64" i="44"/>
  <c r="V40" i="44"/>
  <c r="V32" i="44"/>
  <c r="V20" i="44"/>
  <c r="V156" i="44"/>
  <c r="V101" i="44"/>
  <c r="V71" i="44"/>
  <c r="V39" i="44"/>
  <c r="V14" i="44"/>
  <c r="V113" i="44"/>
  <c r="V91" i="44"/>
  <c r="V85" i="44"/>
  <c r="V61" i="44"/>
  <c r="V17" i="44"/>
  <c r="V160" i="44"/>
  <c r="V105" i="44"/>
  <c r="V83" i="44"/>
  <c r="V67" i="44"/>
  <c r="V43" i="44"/>
  <c r="V35" i="44"/>
  <c r="V23" i="44"/>
  <c r="V159" i="44"/>
  <c r="V110" i="44"/>
  <c r="V104" i="44"/>
  <c r="V96" i="44"/>
  <c r="V88" i="44"/>
  <c r="V82" i="44"/>
  <c r="V74" i="44"/>
  <c r="V66" i="44"/>
  <c r="V58" i="44"/>
  <c r="V50" i="44"/>
  <c r="V42" i="44"/>
  <c r="V34" i="44"/>
  <c r="V30" i="44"/>
  <c r="V22" i="44"/>
  <c r="V13" i="44"/>
  <c r="V107" i="44"/>
  <c r="V79" i="44"/>
  <c r="V63" i="44"/>
  <c r="V47" i="44"/>
  <c r="V27" i="44"/>
  <c r="V19" i="44"/>
  <c r="V155" i="44"/>
  <c r="V100" i="44"/>
  <c r="V78" i="44"/>
  <c r="V62" i="44"/>
  <c r="V46" i="44"/>
  <c r="V18" i="44"/>
  <c r="V77" i="44"/>
  <c r="V45" i="44"/>
  <c r="V25" i="44"/>
  <c r="V111" i="44"/>
  <c r="V89" i="44"/>
  <c r="V75" i="44"/>
  <c r="V51" i="44"/>
  <c r="V31" i="44"/>
  <c r="V158" i="44"/>
  <c r="V109" i="44"/>
  <c r="V103" i="44"/>
  <c r="V95" i="44"/>
  <c r="V87" i="44"/>
  <c r="V81" i="44"/>
  <c r="V73" i="44"/>
  <c r="V65" i="44"/>
  <c r="V57" i="44"/>
  <c r="V49" i="44"/>
  <c r="V41" i="44"/>
  <c r="V33" i="44"/>
  <c r="V29" i="44"/>
  <c r="V21" i="44"/>
  <c r="V12" i="44"/>
  <c r="Q63" i="43"/>
  <c r="Q64" i="43"/>
  <c r="Q65" i="43"/>
  <c r="V11" i="44"/>
  <c r="C35" i="55"/>
  <c r="V10" i="44"/>
  <c r="C23" i="55"/>
  <c r="AN10" i="44"/>
  <c r="I23" i="55"/>
  <c r="AN11" i="44"/>
  <c r="I35" i="55"/>
  <c r="J26" i="64"/>
  <c r="AD13" i="23"/>
  <c r="C49" i="55"/>
  <c r="C27" i="59" s="1"/>
  <c r="Y18" i="53"/>
  <c r="V7" i="44"/>
  <c r="S162" i="44"/>
  <c r="T162" i="44" s="1"/>
  <c r="C7" i="55"/>
  <c r="V9" i="44"/>
  <c r="AN9" i="44"/>
  <c r="J24" i="64"/>
  <c r="AB10" i="23"/>
  <c r="H24" i="64"/>
  <c r="J27" i="64"/>
  <c r="J25" i="64"/>
  <c r="J23" i="64"/>
  <c r="J22" i="64"/>
  <c r="AB11" i="23"/>
  <c r="H25" i="64"/>
  <c r="AC10" i="23"/>
  <c r="I24" i="64"/>
  <c r="AC8" i="23"/>
  <c r="I22" i="64"/>
  <c r="H39" i="43"/>
  <c r="G39" i="43"/>
  <c r="AB8" i="23"/>
  <c r="H22" i="64"/>
  <c r="AB12" i="23"/>
  <c r="H27" i="64"/>
  <c r="AB9" i="23"/>
  <c r="H23" i="64"/>
  <c r="AC12" i="23"/>
  <c r="I27" i="64"/>
  <c r="AC11" i="23"/>
  <c r="I25" i="64"/>
  <c r="AC9" i="23"/>
  <c r="I23" i="64"/>
  <c r="S18" i="53"/>
  <c r="K33" i="53"/>
  <c r="Q33" i="53"/>
  <c r="Y23" i="53"/>
  <c r="R20" i="59" s="1"/>
  <c r="R21" i="59" s="1"/>
  <c r="X33" i="53"/>
  <c r="X38" i="53" s="1"/>
  <c r="C20" i="59"/>
  <c r="F23" i="53"/>
  <c r="G23" i="53" s="1"/>
  <c r="F20" i="59" s="1"/>
  <c r="L18" i="53"/>
  <c r="M18" i="53" s="1"/>
  <c r="F31" i="43"/>
  <c r="F39" i="43"/>
  <c r="C68" i="55"/>
  <c r="I68" i="55"/>
  <c r="D20" i="59"/>
  <c r="E33" i="53"/>
  <c r="S183" i="44"/>
  <c r="K169" i="44"/>
  <c r="AK167" i="44"/>
  <c r="V180" i="44"/>
  <c r="V183" i="44" s="1"/>
  <c r="AG169" i="44"/>
  <c r="AG173" i="44" s="1"/>
  <c r="G19" i="59" s="1"/>
  <c r="G21" i="59" s="1"/>
  <c r="AK162" i="44"/>
  <c r="AN7" i="44"/>
  <c r="AP169" i="44"/>
  <c r="AP173" i="44" s="1"/>
  <c r="AQ169" i="44"/>
  <c r="AQ173" i="44" s="1"/>
  <c r="I7" i="55"/>
  <c r="AT169" i="44"/>
  <c r="AT173" i="44" s="1"/>
  <c r="AK183" i="44"/>
  <c r="AU169" i="44"/>
  <c r="AU173" i="44" s="1"/>
  <c r="AH169" i="44"/>
  <c r="AH173" i="44" s="1"/>
  <c r="H19" i="59" s="1"/>
  <c r="AO169" i="44"/>
  <c r="AO173" i="44" s="1"/>
  <c r="AN177" i="44"/>
  <c r="AN183" i="44" s="1"/>
  <c r="AN167" i="44"/>
  <c r="U169" i="44"/>
  <c r="U173" i="44" s="1"/>
  <c r="R169" i="44"/>
  <c r="R173" i="44" s="1"/>
  <c r="F19" i="59" s="1"/>
  <c r="O169" i="44"/>
  <c r="O173" i="44" s="1"/>
  <c r="C19" i="59" s="1"/>
  <c r="AJ169" i="44"/>
  <c r="AJ173" i="44" s="1"/>
  <c r="J19" i="59" s="1"/>
  <c r="P169" i="44"/>
  <c r="P173" i="44" s="1"/>
  <c r="D19" i="59" s="1"/>
  <c r="AI169" i="44"/>
  <c r="AI173" i="44" s="1"/>
  <c r="I19" i="59" s="1"/>
  <c r="I21" i="59" s="1"/>
  <c r="D48" i="43"/>
  <c r="C57" i="55"/>
  <c r="M27" i="59" s="1"/>
  <c r="C56" i="55"/>
  <c r="C55" i="55"/>
  <c r="C54" i="55"/>
  <c r="C53" i="55"/>
  <c r="C52" i="55"/>
  <c r="C51" i="55"/>
  <c r="C50" i="55"/>
  <c r="I57" i="55"/>
  <c r="I56" i="55"/>
  <c r="I55" i="55"/>
  <c r="I54" i="55"/>
  <c r="I53" i="55"/>
  <c r="I52" i="55"/>
  <c r="I51" i="55"/>
  <c r="I50" i="55"/>
  <c r="I49" i="55"/>
  <c r="I15" i="55"/>
  <c r="I14" i="55"/>
  <c r="I13" i="55"/>
  <c r="I12" i="55"/>
  <c r="I11" i="55"/>
  <c r="I10" i="55"/>
  <c r="I9" i="55"/>
  <c r="I8" i="55"/>
  <c r="C15" i="55"/>
  <c r="C14" i="55"/>
  <c r="C13" i="55"/>
  <c r="C12" i="55"/>
  <c r="C11" i="55"/>
  <c r="C10" i="55"/>
  <c r="C9" i="55"/>
  <c r="C8" i="55"/>
  <c r="K64" i="43"/>
  <c r="G64" i="43"/>
  <c r="I76" i="55"/>
  <c r="K63" i="43" s="1"/>
  <c r="G63" i="43"/>
  <c r="L58" i="55"/>
  <c r="K58" i="55"/>
  <c r="J58" i="55"/>
  <c r="L44" i="55"/>
  <c r="J17" i="62" s="1"/>
  <c r="K44" i="55"/>
  <c r="I17" i="62" s="1"/>
  <c r="J44" i="55"/>
  <c r="H17" i="62" s="1"/>
  <c r="L30" i="55"/>
  <c r="J16" i="62" s="1"/>
  <c r="K30" i="55"/>
  <c r="I16" i="62" s="1"/>
  <c r="J30" i="55"/>
  <c r="H16" i="62" s="1"/>
  <c r="L16" i="55"/>
  <c r="J15" i="62" s="1"/>
  <c r="K16" i="55"/>
  <c r="I15" i="62" s="1"/>
  <c r="J16" i="55"/>
  <c r="H15" i="62" s="1"/>
  <c r="H33" i="64" l="1"/>
  <c r="H20" i="59"/>
  <c r="H21" i="59" s="1"/>
  <c r="L20" i="59"/>
  <c r="L21" i="59" s="1"/>
  <c r="P20" i="59"/>
  <c r="P21" i="59" s="1"/>
  <c r="I34" i="64"/>
  <c r="J34" i="64"/>
  <c r="H34" i="64"/>
  <c r="U62" i="43"/>
  <c r="U64" i="43"/>
  <c r="U63" i="43"/>
  <c r="AC66" i="43"/>
  <c r="Z66" i="43"/>
  <c r="Y62" i="43"/>
  <c r="Y64" i="43"/>
  <c r="Y63" i="43"/>
  <c r="V66" i="43"/>
  <c r="G43" i="43"/>
  <c r="G51" i="43" s="1"/>
  <c r="G47" i="43"/>
  <c r="AG66" i="43"/>
  <c r="BD167" i="44"/>
  <c r="AL162" i="44"/>
  <c r="BD162" i="44"/>
  <c r="F49" i="43"/>
  <c r="K173" i="44"/>
  <c r="D9" i="64"/>
  <c r="D27" i="64"/>
  <c r="G33" i="59"/>
  <c r="D28" i="64"/>
  <c r="J33" i="59"/>
  <c r="D15" i="64"/>
  <c r="J27" i="59"/>
  <c r="D14" i="64"/>
  <c r="G27" i="59"/>
  <c r="D29" i="64"/>
  <c r="K33" i="59"/>
  <c r="D16" i="64"/>
  <c r="K27" i="59"/>
  <c r="D30" i="64"/>
  <c r="M33" i="59"/>
  <c r="M35" i="59" s="1"/>
  <c r="D23" i="64"/>
  <c r="D33" i="59"/>
  <c r="D10" i="64"/>
  <c r="D27" i="59"/>
  <c r="D24" i="64"/>
  <c r="E33" i="59"/>
  <c r="D11" i="64"/>
  <c r="E27" i="59"/>
  <c r="D22" i="64"/>
  <c r="C33" i="59"/>
  <c r="D25" i="64"/>
  <c r="F33" i="59"/>
  <c r="D12" i="64"/>
  <c r="F27" i="59"/>
  <c r="D31" i="64"/>
  <c r="I33" i="59"/>
  <c r="D26" i="64"/>
  <c r="H33" i="59"/>
  <c r="D13" i="64"/>
  <c r="H27" i="59"/>
  <c r="D18" i="64"/>
  <c r="I27" i="59"/>
  <c r="V162" i="44"/>
  <c r="D17" i="64"/>
  <c r="I33" i="64"/>
  <c r="J33" i="64"/>
  <c r="I20" i="62"/>
  <c r="H20" i="62"/>
  <c r="J20" i="62"/>
  <c r="D18" i="62"/>
  <c r="D12" i="62"/>
  <c r="E8" i="43"/>
  <c r="E9" i="43" s="1"/>
  <c r="L23" i="53"/>
  <c r="M23" i="53" s="1"/>
  <c r="J20" i="59" s="1"/>
  <c r="J21" i="59" s="1"/>
  <c r="O58" i="55"/>
  <c r="Y33" i="53"/>
  <c r="U58" i="55"/>
  <c r="F33" i="53"/>
  <c r="C21" i="59"/>
  <c r="D21" i="59"/>
  <c r="F21" i="59"/>
  <c r="E31" i="43"/>
  <c r="D31" i="43"/>
  <c r="AD14" i="23"/>
  <c r="AD18" i="23" s="1"/>
  <c r="F43" i="43"/>
  <c r="E39" i="43"/>
  <c r="E43" i="43" s="1"/>
  <c r="D39" i="43"/>
  <c r="D43" i="43" s="1"/>
  <c r="I43" i="43"/>
  <c r="I35" i="43"/>
  <c r="I47" i="43"/>
  <c r="AA88" i="55" s="1"/>
  <c r="Q13" i="61" s="1"/>
  <c r="AC13" i="23"/>
  <c r="AC14" i="23" s="1"/>
  <c r="AC18" i="23" s="1"/>
  <c r="AB13" i="23"/>
  <c r="F47" i="43"/>
  <c r="AN162" i="44"/>
  <c r="AK169" i="44"/>
  <c r="C58" i="55"/>
  <c r="I58" i="55"/>
  <c r="I44" i="55"/>
  <c r="D17" i="62" s="1"/>
  <c r="C44" i="55"/>
  <c r="D11" i="62" s="1"/>
  <c r="I30" i="55"/>
  <c r="D16" i="62" s="1"/>
  <c r="C30" i="55"/>
  <c r="D10" i="62" s="1"/>
  <c r="I16" i="55"/>
  <c r="D15" i="62" s="1"/>
  <c r="Y36" i="53" l="1"/>
  <c r="F8" i="59" s="1"/>
  <c r="Z29" i="53"/>
  <c r="D34" i="64"/>
  <c r="U66" i="43"/>
  <c r="Y66" i="43"/>
  <c r="D33" i="43"/>
  <c r="D49" i="43" s="1"/>
  <c r="F35" i="43"/>
  <c r="E33" i="43"/>
  <c r="E49" i="43" s="1"/>
  <c r="D117" i="64"/>
  <c r="D62" i="62"/>
  <c r="D125" i="64"/>
  <c r="D61" i="62"/>
  <c r="D119" i="64"/>
  <c r="D118" i="64"/>
  <c r="D122" i="64"/>
  <c r="D124" i="64"/>
  <c r="D116" i="64"/>
  <c r="D121" i="64"/>
  <c r="D60" i="62"/>
  <c r="D120" i="64"/>
  <c r="D123" i="64"/>
  <c r="BD169" i="44"/>
  <c r="BD173" i="44" s="1"/>
  <c r="AK173" i="44"/>
  <c r="D6" i="59" s="1"/>
  <c r="G33" i="53"/>
  <c r="G36" i="53" s="1"/>
  <c r="F38" i="53"/>
  <c r="L27" i="59"/>
  <c r="D33" i="64"/>
  <c r="L33" i="59"/>
  <c r="M41" i="59"/>
  <c r="M47" i="59"/>
  <c r="D47" i="43"/>
  <c r="O69" i="55"/>
  <c r="O62" i="43" s="1"/>
  <c r="AE14" i="23"/>
  <c r="AE18" i="23" s="1"/>
  <c r="AI14" i="23"/>
  <c r="AI18" i="23" s="1"/>
  <c r="U69" i="55"/>
  <c r="S62" i="43" s="1"/>
  <c r="D5" i="59"/>
  <c r="F16" i="43"/>
  <c r="M29" i="59"/>
  <c r="K65" i="43"/>
  <c r="D19" i="62"/>
  <c r="D20" i="62" s="1"/>
  <c r="L33" i="53"/>
  <c r="F15" i="43"/>
  <c r="S23" i="53"/>
  <c r="N20" i="59" s="1"/>
  <c r="N21" i="59" s="1"/>
  <c r="R33" i="53"/>
  <c r="R38" i="53" s="1"/>
  <c r="I70" i="55"/>
  <c r="F51" i="43"/>
  <c r="I69" i="55"/>
  <c r="D7" i="59" s="1"/>
  <c r="I51" i="43"/>
  <c r="I24" i="43" s="1"/>
  <c r="H47" i="43"/>
  <c r="H43" i="43"/>
  <c r="H51" i="43" s="1"/>
  <c r="AN169" i="44"/>
  <c r="AN173" i="44" s="1"/>
  <c r="D13" i="59" s="1"/>
  <c r="E47" i="43"/>
  <c r="S167" i="44"/>
  <c r="AL167" i="44" s="1"/>
  <c r="C8" i="59" l="1"/>
  <c r="H25" i="53"/>
  <c r="H12" i="53"/>
  <c r="H13" i="53"/>
  <c r="H18" i="53"/>
  <c r="Z12" i="53"/>
  <c r="Z13" i="53"/>
  <c r="Z25" i="53"/>
  <c r="Z38" i="53"/>
  <c r="Z18" i="53"/>
  <c r="E35" i="43"/>
  <c r="D51" i="43"/>
  <c r="D35" i="43"/>
  <c r="H29" i="53"/>
  <c r="H38" i="53"/>
  <c r="M33" i="53"/>
  <c r="L38" i="53"/>
  <c r="T167" i="44"/>
  <c r="N65" i="43"/>
  <c r="N63" i="43"/>
  <c r="N64" i="43"/>
  <c r="N62" i="43"/>
  <c r="M62" i="43"/>
  <c r="O66" i="43"/>
  <c r="S66" i="43"/>
  <c r="R62" i="43"/>
  <c r="R66" i="43" s="1"/>
  <c r="Q62" i="43"/>
  <c r="Q66" i="43" s="1"/>
  <c r="E7" i="59"/>
  <c r="O71" i="55"/>
  <c r="E14" i="59" s="1"/>
  <c r="E15" i="59" s="1"/>
  <c r="U71" i="55"/>
  <c r="F7" i="59"/>
  <c r="I71" i="55"/>
  <c r="J10" i="61" s="1"/>
  <c r="F17" i="43"/>
  <c r="F25" i="43" s="1"/>
  <c r="C11" i="61"/>
  <c r="C12" i="61"/>
  <c r="C10" i="61"/>
  <c r="F23" i="43"/>
  <c r="O72" i="55"/>
  <c r="F24" i="43"/>
  <c r="I23" i="43"/>
  <c r="S33" i="53"/>
  <c r="U72" i="55"/>
  <c r="I72" i="55"/>
  <c r="K62" i="43"/>
  <c r="C70" i="55"/>
  <c r="S169" i="44"/>
  <c r="AL169" i="44" s="1"/>
  <c r="AL173" i="44" s="1"/>
  <c r="D8" i="43"/>
  <c r="V167" i="44"/>
  <c r="C61" i="55"/>
  <c r="Q169" i="44"/>
  <c r="Q173" i="44" s="1"/>
  <c r="E19" i="59" s="1"/>
  <c r="E21" i="59" s="1"/>
  <c r="C16" i="55"/>
  <c r="D9" i="62" s="1"/>
  <c r="D59" i="62" s="1"/>
  <c r="S36" i="53" l="1"/>
  <c r="E8" i="59" s="1"/>
  <c r="T29" i="53"/>
  <c r="M36" i="53"/>
  <c r="N29" i="53"/>
  <c r="T169" i="44"/>
  <c r="S173" i="44"/>
  <c r="C6" i="59" s="1"/>
  <c r="N66" i="43"/>
  <c r="M63" i="43"/>
  <c r="M65" i="43"/>
  <c r="M64" i="43"/>
  <c r="K66" i="43"/>
  <c r="J12" i="61"/>
  <c r="F14" i="59"/>
  <c r="F15" i="59" s="1"/>
  <c r="D9" i="43"/>
  <c r="D16" i="43" s="1"/>
  <c r="U88" i="55"/>
  <c r="Q12" i="61" s="1"/>
  <c r="M12" i="61"/>
  <c r="T12" i="61"/>
  <c r="F12" i="61"/>
  <c r="D12" i="61"/>
  <c r="K12" i="61"/>
  <c r="R12" i="61"/>
  <c r="J11" i="61"/>
  <c r="O88" i="55"/>
  <c r="Q11" i="61" s="1"/>
  <c r="T11" i="61"/>
  <c r="F11" i="61"/>
  <c r="K11" i="61"/>
  <c r="R11" i="61"/>
  <c r="M11" i="61"/>
  <c r="D11" i="61"/>
  <c r="D13" i="62"/>
  <c r="D19" i="64"/>
  <c r="D21" i="64" s="1"/>
  <c r="D14" i="59"/>
  <c r="D15" i="59" s="1"/>
  <c r="K10" i="61"/>
  <c r="F10" i="61"/>
  <c r="T10" i="61"/>
  <c r="D10" i="61"/>
  <c r="R10" i="61"/>
  <c r="M10" i="61"/>
  <c r="C69" i="55"/>
  <c r="G65" i="43"/>
  <c r="I88" i="55"/>
  <c r="Q10" i="61" s="1"/>
  <c r="G24" i="43"/>
  <c r="J62" i="43" s="1"/>
  <c r="G23" i="43"/>
  <c r="I62" i="43" s="1"/>
  <c r="V169" i="44"/>
  <c r="V173" i="44" s="1"/>
  <c r="C13" i="59" s="1"/>
  <c r="D8" i="59" l="1"/>
  <c r="N13" i="53"/>
  <c r="N12" i="53"/>
  <c r="N25" i="53"/>
  <c r="N18" i="53"/>
  <c r="N38" i="53"/>
  <c r="T13" i="53"/>
  <c r="T12" i="53"/>
  <c r="T25" i="53"/>
  <c r="T18" i="53"/>
  <c r="T38" i="53"/>
  <c r="D126" i="64"/>
  <c r="D14" i="62"/>
  <c r="D57" i="62" s="1"/>
  <c r="D63" i="62"/>
  <c r="M66" i="43"/>
  <c r="J63" i="43"/>
  <c r="J64" i="43"/>
  <c r="J65" i="43"/>
  <c r="C71" i="55"/>
  <c r="C7" i="59"/>
  <c r="C5" i="59"/>
  <c r="D15" i="43"/>
  <c r="D23" i="43" s="1"/>
  <c r="D20" i="64"/>
  <c r="C9" i="61"/>
  <c r="G62" i="43"/>
  <c r="C72" i="55"/>
  <c r="I64" i="43"/>
  <c r="I65" i="43"/>
  <c r="I63" i="43"/>
  <c r="D113" i="64" l="1"/>
  <c r="D114" i="64" s="1"/>
  <c r="D64" i="62"/>
  <c r="D65" i="62" s="1"/>
  <c r="D127" i="64"/>
  <c r="D128" i="64" s="1"/>
  <c r="T9" i="61"/>
  <c r="T17" i="61" s="1"/>
  <c r="F9" i="61"/>
  <c r="F17" i="61" s="1"/>
  <c r="M9" i="61"/>
  <c r="M17" i="61" s="1"/>
  <c r="G66" i="43"/>
  <c r="D17" i="43"/>
  <c r="D25" i="43" s="1"/>
  <c r="E23" i="43" s="1"/>
  <c r="E62" i="43" s="1"/>
  <c r="C14" i="59"/>
  <c r="C15" i="59" s="1"/>
  <c r="J9" i="61"/>
  <c r="J17" i="61" s="1"/>
  <c r="R9" i="61"/>
  <c r="R17" i="61" s="1"/>
  <c r="K9" i="61"/>
  <c r="K17" i="61" s="1"/>
  <c r="D9" i="61"/>
  <c r="D17" i="61" s="1"/>
  <c r="C17" i="61"/>
  <c r="C88" i="55"/>
  <c r="Q9" i="61" s="1"/>
  <c r="Q17" i="61" s="1"/>
  <c r="J66" i="43"/>
  <c r="I66" i="43"/>
  <c r="E65" i="43" l="1"/>
  <c r="E64" i="43"/>
  <c r="E63" i="43"/>
  <c r="E48" i="43"/>
  <c r="AB14" i="23"/>
  <c r="AB18" i="23" s="1"/>
  <c r="E66" i="43" l="1"/>
  <c r="E51" i="43"/>
  <c r="D24" i="43" s="1"/>
  <c r="E24" i="43" s="1"/>
  <c r="F62" i="43" s="1"/>
  <c r="F64" i="43" l="1"/>
  <c r="F65" i="43"/>
  <c r="F63" i="43"/>
  <c r="F66" i="43" l="1"/>
  <c r="G18" i="25" l="1"/>
  <c r="E18" i="25"/>
  <c r="F18" i="25"/>
  <c r="H18" i="25"/>
  <c r="P12" i="23" l="1"/>
  <c r="H12" i="23"/>
  <c r="L12" i="23"/>
  <c r="T12" i="23"/>
  <c r="J36" i="52" l="1"/>
  <c r="I36" i="52" l="1"/>
  <c r="O13" i="23" s="1"/>
  <c r="G36" i="52"/>
  <c r="G13" i="23" s="1"/>
  <c r="I36" i="51"/>
  <c r="O12" i="23" s="1"/>
  <c r="J36" i="51"/>
  <c r="S12" i="23" s="1"/>
  <c r="S13" i="23"/>
  <c r="H36" i="52"/>
  <c r="G36" i="51"/>
  <c r="H36" i="51"/>
  <c r="H18" i="51" l="1"/>
  <c r="J12" i="23" s="1"/>
  <c r="G18" i="51"/>
  <c r="F12" i="23" s="1"/>
  <c r="J18" i="52"/>
  <c r="G12" i="23"/>
  <c r="I18" i="52"/>
  <c r="J18" i="51"/>
  <c r="I18" i="51"/>
  <c r="K12" i="23"/>
  <c r="K13" i="23"/>
  <c r="H37" i="51" l="1"/>
  <c r="M12" i="23"/>
  <c r="G34" i="59" s="1"/>
  <c r="G35" i="59" s="1"/>
  <c r="G37" i="51"/>
  <c r="I12" i="23"/>
  <c r="G28" i="59" s="1"/>
  <c r="G29" i="59" s="1"/>
  <c r="N12" i="23"/>
  <c r="Q12" i="23" s="1"/>
  <c r="G40" i="59" s="1"/>
  <c r="G41" i="59" s="1"/>
  <c r="I37" i="51"/>
  <c r="G18" i="52"/>
  <c r="R12" i="23"/>
  <c r="U12" i="23" s="1"/>
  <c r="G46" i="59" s="1"/>
  <c r="G47" i="59" s="1"/>
  <c r="J37" i="51"/>
  <c r="N13" i="23"/>
  <c r="Q13" i="23" s="1"/>
  <c r="L40" i="59" s="1"/>
  <c r="L41" i="59" s="1"/>
  <c r="I37" i="52"/>
  <c r="R13" i="23"/>
  <c r="U13" i="23" s="1"/>
  <c r="L46" i="59" s="1"/>
  <c r="L47" i="59" s="1"/>
  <c r="J37" i="52"/>
  <c r="H18" i="52"/>
  <c r="J13" i="23" l="1"/>
  <c r="M13" i="23" s="1"/>
  <c r="L34" i="59" s="1"/>
  <c r="L35" i="59" s="1"/>
  <c r="H37" i="52"/>
  <c r="F13" i="23"/>
  <c r="I13" i="23" s="1"/>
  <c r="L28" i="59" s="1"/>
  <c r="L29" i="59" s="1"/>
  <c r="G37" i="52"/>
  <c r="L11" i="23"/>
  <c r="P11" i="23"/>
  <c r="T11" i="23"/>
  <c r="H11" i="23"/>
  <c r="H10" i="23" l="1"/>
  <c r="L10" i="23"/>
  <c r="P10" i="23"/>
  <c r="T10" i="23"/>
  <c r="L9" i="23"/>
  <c r="P9" i="23"/>
  <c r="H9" i="23"/>
  <c r="T9" i="23"/>
  <c r="G36" i="50" l="1"/>
  <c r="G11" i="23" s="1"/>
  <c r="I36" i="50"/>
  <c r="O11" i="23" s="1"/>
  <c r="H36" i="50"/>
  <c r="J36" i="50"/>
  <c r="T8" i="23"/>
  <c r="T14" i="23" s="1"/>
  <c r="T18" i="23" s="1"/>
  <c r="R22" i="59" s="1"/>
  <c r="R23" i="59" s="1"/>
  <c r="P8" i="23"/>
  <c r="P14" i="23" s="1"/>
  <c r="P18" i="23" s="1"/>
  <c r="N22" i="59" s="1"/>
  <c r="N23" i="59" s="1"/>
  <c r="H8" i="23"/>
  <c r="H14" i="23" s="1"/>
  <c r="H18" i="23" s="1"/>
  <c r="F22" i="59" s="1"/>
  <c r="F23" i="59" s="1"/>
  <c r="L8" i="23"/>
  <c r="L14" i="23" s="1"/>
  <c r="L18" i="23" s="1"/>
  <c r="J22" i="59" s="1"/>
  <c r="J23" i="59" s="1"/>
  <c r="H36" i="49" l="1"/>
  <c r="K10" i="23" s="1"/>
  <c r="I36" i="48"/>
  <c r="O9" i="23" s="1"/>
  <c r="J36" i="48"/>
  <c r="S9" i="23" s="1"/>
  <c r="S11" i="23"/>
  <c r="G18" i="50"/>
  <c r="I18" i="50"/>
  <c r="J36" i="49"/>
  <c r="G36" i="49"/>
  <c r="I36" i="49"/>
  <c r="J36" i="47"/>
  <c r="H18" i="50"/>
  <c r="J11" i="23" s="1"/>
  <c r="G36" i="47"/>
  <c r="G36" i="48"/>
  <c r="H36" i="48"/>
  <c r="K11" i="23"/>
  <c r="H36" i="47"/>
  <c r="M11" i="23" l="1"/>
  <c r="F34" i="59" s="1"/>
  <c r="F35" i="59" s="1"/>
  <c r="K8" i="23"/>
  <c r="G10" i="23"/>
  <c r="I18" i="48"/>
  <c r="H18" i="49"/>
  <c r="H37" i="50"/>
  <c r="J18" i="48"/>
  <c r="J18" i="50"/>
  <c r="J18" i="49"/>
  <c r="R10" i="23" s="1"/>
  <c r="K9" i="23"/>
  <c r="S10" i="23"/>
  <c r="G18" i="48"/>
  <c r="F9" i="23" s="1"/>
  <c r="G9" i="23"/>
  <c r="G8" i="23"/>
  <c r="N11" i="23"/>
  <c r="Q11" i="23" s="1"/>
  <c r="F40" i="59" s="1"/>
  <c r="F41" i="59" s="1"/>
  <c r="I37" i="50"/>
  <c r="G37" i="50"/>
  <c r="F11" i="23"/>
  <c r="I11" i="23" s="1"/>
  <c r="F28" i="59" s="1"/>
  <c r="F29" i="59" s="1"/>
  <c r="G18" i="49"/>
  <c r="F10" i="23" s="1"/>
  <c r="S8" i="23"/>
  <c r="I36" i="47"/>
  <c r="O10" i="23"/>
  <c r="J37" i="49" l="1"/>
  <c r="J18" i="47"/>
  <c r="R8" i="23" s="1"/>
  <c r="G18" i="47"/>
  <c r="F8" i="23" s="1"/>
  <c r="G37" i="48"/>
  <c r="H18" i="47"/>
  <c r="J8" i="23" s="1"/>
  <c r="I10" i="23"/>
  <c r="E28" i="59" s="1"/>
  <c r="E29" i="59" s="1"/>
  <c r="H18" i="48"/>
  <c r="R9" i="23"/>
  <c r="U9" i="23" s="1"/>
  <c r="D46" i="59" s="1"/>
  <c r="D47" i="59" s="1"/>
  <c r="J37" i="48"/>
  <c r="I18" i="47"/>
  <c r="N8" i="23" s="1"/>
  <c r="I18" i="49"/>
  <c r="J10" i="23"/>
  <c r="M10" i="23" s="1"/>
  <c r="E34" i="59" s="1"/>
  <c r="E35" i="59" s="1"/>
  <c r="H37" i="49"/>
  <c r="N9" i="23"/>
  <c r="Q9" i="23" s="1"/>
  <c r="D40" i="59" s="1"/>
  <c r="D41" i="59" s="1"/>
  <c r="I37" i="48"/>
  <c r="G14" i="23"/>
  <c r="G18" i="23" s="1"/>
  <c r="G37" i="49"/>
  <c r="I9" i="23"/>
  <c r="D28" i="59" s="1"/>
  <c r="D29" i="59" s="1"/>
  <c r="K14" i="23"/>
  <c r="K18" i="23" s="1"/>
  <c r="O8" i="23"/>
  <c r="O14" i="23" s="1"/>
  <c r="O18" i="23" s="1"/>
  <c r="U10" i="23"/>
  <c r="E46" i="59" s="1"/>
  <c r="E47" i="59" s="1"/>
  <c r="S14" i="23"/>
  <c r="S18" i="23" s="1"/>
  <c r="R11" i="23"/>
  <c r="U11" i="23" s="1"/>
  <c r="F46" i="59" s="1"/>
  <c r="F47" i="59" s="1"/>
  <c r="J37" i="50"/>
  <c r="H37" i="47" l="1"/>
  <c r="G37" i="47"/>
  <c r="J37" i="47"/>
  <c r="N10" i="23"/>
  <c r="Q10" i="23" s="1"/>
  <c r="E40" i="59" s="1"/>
  <c r="E41" i="59" s="1"/>
  <c r="I37" i="49"/>
  <c r="Q8" i="23"/>
  <c r="I37" i="47"/>
  <c r="J9" i="23"/>
  <c r="M9" i="23" s="1"/>
  <c r="D34" i="59" s="1"/>
  <c r="D35" i="59" s="1"/>
  <c r="H37" i="48"/>
  <c r="M8" i="23"/>
  <c r="U8" i="23"/>
  <c r="R14" i="23"/>
  <c r="R18" i="23" s="1"/>
  <c r="I8" i="23"/>
  <c r="F14" i="23"/>
  <c r="F18" i="23" s="1"/>
  <c r="N14" i="23" l="1"/>
  <c r="N18" i="23" s="1"/>
  <c r="J14" i="23"/>
  <c r="J18" i="23" s="1"/>
  <c r="C34" i="59"/>
  <c r="C35" i="59" s="1"/>
  <c r="M14" i="23"/>
  <c r="M18" i="23" s="1"/>
  <c r="D9" i="59" s="1"/>
  <c r="D10" i="59" s="1"/>
  <c r="C28" i="59"/>
  <c r="C29" i="59" s="1"/>
  <c r="I14" i="23"/>
  <c r="I18" i="23" s="1"/>
  <c r="C9" i="59" s="1"/>
  <c r="C10" i="59" s="1"/>
  <c r="C46" i="59"/>
  <c r="C47" i="59" s="1"/>
  <c r="U14" i="23"/>
  <c r="U18" i="23" s="1"/>
  <c r="F9" i="59" s="1"/>
  <c r="F10" i="59" s="1"/>
  <c r="C40" i="59"/>
  <c r="C41" i="59" s="1"/>
  <c r="Q14" i="23"/>
  <c r="Q18" i="23" s="1"/>
  <c r="E9" i="59" s="1"/>
  <c r="E10" i="59" s="1"/>
  <c r="F28" i="55" l="1"/>
  <c r="D28" i="55"/>
  <c r="E28" i="55"/>
  <c r="H27" i="55"/>
  <c r="F27" i="55"/>
  <c r="G10" i="55"/>
  <c r="H10" i="55"/>
  <c r="E10" i="55"/>
  <c r="D10" i="55"/>
  <c r="G24" i="55"/>
  <c r="E35" i="55"/>
  <c r="P15" i="64"/>
  <c r="P122" i="64" s="1"/>
  <c r="E41" i="55"/>
  <c r="D41" i="55"/>
  <c r="G41" i="55"/>
  <c r="F41" i="55"/>
  <c r="H41" i="55"/>
  <c r="F36" i="55"/>
  <c r="D36" i="55"/>
  <c r="E36" i="55"/>
  <c r="G36" i="55"/>
  <c r="H36" i="55"/>
  <c r="E53" i="55"/>
  <c r="I13" i="64" s="1"/>
  <c r="I120" i="64" s="1"/>
  <c r="H23" i="55"/>
  <c r="G27" i="55"/>
  <c r="N16" i="64"/>
  <c r="N123" i="64" s="1"/>
  <c r="M16" i="64"/>
  <c r="M123" i="64" s="1"/>
  <c r="P16" i="64"/>
  <c r="P123" i="64" s="1"/>
  <c r="O16" i="64"/>
  <c r="O123" i="64" s="1"/>
  <c r="G28" i="55"/>
  <c r="G56" i="55"/>
  <c r="K16" i="64" s="1"/>
  <c r="K123" i="64" s="1"/>
  <c r="N12" i="64"/>
  <c r="N119" i="64" s="1"/>
  <c r="H28" i="55"/>
  <c r="H56" i="55"/>
  <c r="L16" i="64" s="1"/>
  <c r="L123" i="64" s="1"/>
  <c r="D27" i="55"/>
  <c r="E27" i="55"/>
  <c r="F25" i="55" l="1"/>
  <c r="N15" i="64"/>
  <c r="N122" i="64" s="1"/>
  <c r="F56" i="55"/>
  <c r="J16" i="64" s="1"/>
  <c r="J123" i="64" s="1"/>
  <c r="G35" i="55"/>
  <c r="G44" i="55" s="1"/>
  <c r="K11" i="62" s="1"/>
  <c r="K61" i="62" s="1"/>
  <c r="F24" i="55"/>
  <c r="M12" i="64"/>
  <c r="M119" i="64" s="1"/>
  <c r="E23" i="55"/>
  <c r="D35" i="55"/>
  <c r="D44" i="55" s="1"/>
  <c r="H11" i="62" s="1"/>
  <c r="H61" i="62" s="1"/>
  <c r="H35" i="55"/>
  <c r="H44" i="55" s="1"/>
  <c r="L11" i="62" s="1"/>
  <c r="L61" i="62" s="1"/>
  <c r="E26" i="55"/>
  <c r="F23" i="55"/>
  <c r="F9" i="55"/>
  <c r="G22" i="55"/>
  <c r="E21" i="55"/>
  <c r="O11" i="64"/>
  <c r="O118" i="64" s="1"/>
  <c r="N11" i="64"/>
  <c r="N118" i="64" s="1"/>
  <c r="H9" i="55"/>
  <c r="G23" i="55"/>
  <c r="H24" i="55"/>
  <c r="G52" i="55"/>
  <c r="K12" i="64" s="1"/>
  <c r="K119" i="64" s="1"/>
  <c r="O12" i="64"/>
  <c r="O119" i="64" s="1"/>
  <c r="F21" i="55"/>
  <c r="F35" i="55"/>
  <c r="F44" i="55" s="1"/>
  <c r="J11" i="62" s="1"/>
  <c r="J61" i="62" s="1"/>
  <c r="H55" i="55"/>
  <c r="L15" i="64" s="1"/>
  <c r="L122" i="64" s="1"/>
  <c r="F55" i="55"/>
  <c r="J15" i="64" s="1"/>
  <c r="J122" i="64" s="1"/>
  <c r="H22" i="55"/>
  <c r="P12" i="64"/>
  <c r="P119" i="64" s="1"/>
  <c r="M15" i="64"/>
  <c r="M122" i="64" s="1"/>
  <c r="P11" i="64"/>
  <c r="P118" i="64" s="1"/>
  <c r="D56" i="55"/>
  <c r="H16" i="64" s="1"/>
  <c r="H123" i="64" s="1"/>
  <c r="D53" i="55"/>
  <c r="H13" i="64" s="1"/>
  <c r="H120" i="64" s="1"/>
  <c r="E56" i="55"/>
  <c r="I16" i="64" s="1"/>
  <c r="I123" i="64" s="1"/>
  <c r="D25" i="55"/>
  <c r="G21" i="55"/>
  <c r="H68" i="55"/>
  <c r="L18" i="64" s="1"/>
  <c r="L125" i="64" s="1"/>
  <c r="G49" i="55"/>
  <c r="K9" i="64" s="1"/>
  <c r="P11" i="62"/>
  <c r="P61" i="62" s="1"/>
  <c r="E12" i="55"/>
  <c r="D7" i="55"/>
  <c r="F22" i="55"/>
  <c r="D68" i="55"/>
  <c r="H18" i="64" s="1"/>
  <c r="H125" i="64" s="1"/>
  <c r="F52" i="55"/>
  <c r="J12" i="64" s="1"/>
  <c r="J119" i="64" s="1"/>
  <c r="H25" i="55"/>
  <c r="E52" i="55"/>
  <c r="I12" i="64" s="1"/>
  <c r="I119" i="64" s="1"/>
  <c r="H21" i="55"/>
  <c r="E8" i="55"/>
  <c r="G53" i="55"/>
  <c r="K13" i="64" s="1"/>
  <c r="K120" i="64" s="1"/>
  <c r="D24" i="55"/>
  <c r="E51" i="55"/>
  <c r="Z10" i="23" s="1"/>
  <c r="O15" i="64"/>
  <c r="O122" i="64" s="1"/>
  <c r="G25" i="55"/>
  <c r="H52" i="55"/>
  <c r="L12" i="64" s="1"/>
  <c r="L119" i="64" s="1"/>
  <c r="F10" i="55"/>
  <c r="P14" i="64"/>
  <c r="P121" i="64" s="1"/>
  <c r="M10" i="64"/>
  <c r="F49" i="55"/>
  <c r="AA8" i="23" s="1"/>
  <c r="M11" i="62"/>
  <c r="M61" i="62" s="1"/>
  <c r="H53" i="55"/>
  <c r="L13" i="64" s="1"/>
  <c r="L120" i="64" s="1"/>
  <c r="H12" i="55"/>
  <c r="F51" i="55"/>
  <c r="AA10" i="23" s="1"/>
  <c r="D55" i="55"/>
  <c r="H15" i="64" s="1"/>
  <c r="H122" i="64" s="1"/>
  <c r="D23" i="55"/>
  <c r="D8" i="55"/>
  <c r="E24" i="55"/>
  <c r="G7" i="55"/>
  <c r="H49" i="55"/>
  <c r="L9" i="64" s="1"/>
  <c r="D49" i="55"/>
  <c r="Y8" i="23" s="1"/>
  <c r="G8" i="55"/>
  <c r="E68" i="55"/>
  <c r="I18" i="64" s="1"/>
  <c r="I125" i="64" s="1"/>
  <c r="F7" i="55"/>
  <c r="P10" i="64"/>
  <c r="M11" i="64"/>
  <c r="M118" i="64" s="1"/>
  <c r="D52" i="55"/>
  <c r="H12" i="64" s="1"/>
  <c r="H119" i="64" s="1"/>
  <c r="E9" i="55"/>
  <c r="H51" i="55"/>
  <c r="L11" i="64" s="1"/>
  <c r="L118" i="64" s="1"/>
  <c r="H54" i="55"/>
  <c r="L14" i="64" s="1"/>
  <c r="L121" i="64" s="1"/>
  <c r="D54" i="55"/>
  <c r="Y12" i="23" s="1"/>
  <c r="O10" i="64"/>
  <c r="M9" i="64"/>
  <c r="P9" i="64"/>
  <c r="N9" i="64"/>
  <c r="F50" i="55"/>
  <c r="AA9" i="23" s="1"/>
  <c r="G54" i="55"/>
  <c r="K14" i="64" s="1"/>
  <c r="K121" i="64" s="1"/>
  <c r="E22" i="55"/>
  <c r="F26" i="55"/>
  <c r="F68" i="55"/>
  <c r="J18" i="64" s="1"/>
  <c r="J125" i="64" s="1"/>
  <c r="H8" i="55"/>
  <c r="G51" i="55"/>
  <c r="K11" i="64" s="1"/>
  <c r="K118" i="64" s="1"/>
  <c r="O11" i="62"/>
  <c r="O61" i="62" s="1"/>
  <c r="D51" i="55"/>
  <c r="Y10" i="23" s="1"/>
  <c r="O14" i="64"/>
  <c r="O121" i="64" s="1"/>
  <c r="AC162" i="44"/>
  <c r="AC169" i="44" s="1"/>
  <c r="AC173" i="44" s="1"/>
  <c r="M14" i="64"/>
  <c r="M121" i="64" s="1"/>
  <c r="G68" i="55"/>
  <c r="K18" i="64" s="1"/>
  <c r="K125" i="64" s="1"/>
  <c r="E7" i="55"/>
  <c r="F12" i="55"/>
  <c r="O10" i="62"/>
  <c r="O60" i="62" s="1"/>
  <c r="D50" i="55"/>
  <c r="H10" i="64" s="1"/>
  <c r="N10" i="62"/>
  <c r="N60" i="62" s="1"/>
  <c r="P10" i="62"/>
  <c r="P60" i="62" s="1"/>
  <c r="E55" i="55"/>
  <c r="I15" i="64" s="1"/>
  <c r="I122" i="64" s="1"/>
  <c r="M10" i="62"/>
  <c r="M60" i="62" s="1"/>
  <c r="G55" i="55"/>
  <c r="K15" i="64" s="1"/>
  <c r="K122" i="64" s="1"/>
  <c r="N10" i="64"/>
  <c r="N14" i="64"/>
  <c r="N121" i="64" s="1"/>
  <c r="F53" i="55"/>
  <c r="J13" i="64" s="1"/>
  <c r="J120" i="64" s="1"/>
  <c r="AB162" i="44"/>
  <c r="E44" i="55"/>
  <c r="I11" i="62" s="1"/>
  <c r="I61" i="62" s="1"/>
  <c r="AE162" i="44"/>
  <c r="AE169" i="44" s="1"/>
  <c r="AE173" i="44" s="1"/>
  <c r="E49" i="55"/>
  <c r="Z8" i="23" s="1"/>
  <c r="N11" i="62"/>
  <c r="N61" i="62" s="1"/>
  <c r="G12" i="55"/>
  <c r="D22" i="55"/>
  <c r="P9" i="62"/>
  <c r="P59" i="62" s="1"/>
  <c r="G26" i="55"/>
  <c r="D26" i="55"/>
  <c r="F8" i="55"/>
  <c r="D9" i="55"/>
  <c r="D21" i="55"/>
  <c r="O13" i="64"/>
  <c r="O120" i="64" s="1"/>
  <c r="P13" i="64"/>
  <c r="P120" i="64" s="1"/>
  <c r="G50" i="55"/>
  <c r="K10" i="64" s="1"/>
  <c r="F54" i="55"/>
  <c r="AA12" i="23" s="1"/>
  <c r="H26" i="55"/>
  <c r="N13" i="64"/>
  <c r="N120" i="64" s="1"/>
  <c r="N9" i="62"/>
  <c r="N59" i="62" s="1"/>
  <c r="O9" i="64"/>
  <c r="O21" i="64" s="1"/>
  <c r="M9" i="62"/>
  <c r="M59" i="62" s="1"/>
  <c r="M13" i="64"/>
  <c r="M120" i="64" s="1"/>
  <c r="O9" i="62"/>
  <c r="O59" i="62" s="1"/>
  <c r="AD162" i="44"/>
  <c r="AD169" i="44" s="1"/>
  <c r="AD173" i="44" s="1"/>
  <c r="E50" i="55"/>
  <c r="I10" i="64" s="1"/>
  <c r="W162" i="44"/>
  <c r="E54" i="55"/>
  <c r="I14" i="64" s="1"/>
  <c r="I121" i="64" s="1"/>
  <c r="E25" i="55"/>
  <c r="H50" i="55"/>
  <c r="L10" i="64" s="1"/>
  <c r="G9" i="55"/>
  <c r="D12" i="55"/>
  <c r="Z162" i="44"/>
  <c r="Z169" i="44" s="1"/>
  <c r="Z173" i="44" s="1"/>
  <c r="Y162" i="44"/>
  <c r="Y169" i="44" s="1"/>
  <c r="Y173" i="44" s="1"/>
  <c r="X162" i="44"/>
  <c r="X169" i="44" s="1"/>
  <c r="X173" i="44" s="1"/>
  <c r="H7" i="55"/>
  <c r="AA162" i="44"/>
  <c r="AA169" i="44" s="1"/>
  <c r="AA173" i="44" s="1"/>
  <c r="P21" i="64" l="1"/>
  <c r="M21" i="64"/>
  <c r="K21" i="64"/>
  <c r="L21" i="64"/>
  <c r="N21" i="64"/>
  <c r="N116" i="64"/>
  <c r="P116" i="64"/>
  <c r="O116" i="64"/>
  <c r="P117" i="64"/>
  <c r="O117" i="64"/>
  <c r="K117" i="64"/>
  <c r="L117" i="64"/>
  <c r="M117" i="64"/>
  <c r="N117" i="64"/>
  <c r="H117" i="64"/>
  <c r="I117" i="64"/>
  <c r="W169" i="44"/>
  <c r="W173" i="44" s="1"/>
  <c r="AB169" i="44"/>
  <c r="AB173" i="44" s="1"/>
  <c r="AA11" i="23"/>
  <c r="J9" i="64"/>
  <c r="F30" i="55"/>
  <c r="J10" i="62" s="1"/>
  <c r="J60" i="62" s="1"/>
  <c r="J10" i="64"/>
  <c r="G30" i="55"/>
  <c r="K10" i="62" s="1"/>
  <c r="K60" i="62" s="1"/>
  <c r="P14" i="62"/>
  <c r="P64" i="62" s="1"/>
  <c r="P65" i="62" s="1"/>
  <c r="AA13" i="23"/>
  <c r="H16" i="55"/>
  <c r="L9" i="62" s="1"/>
  <c r="L59" i="62" s="1"/>
  <c r="F58" i="55"/>
  <c r="H30" i="55"/>
  <c r="L10" i="62" s="1"/>
  <c r="L60" i="62" s="1"/>
  <c r="E16" i="55"/>
  <c r="I9" i="62" s="1"/>
  <c r="I59" i="62" s="1"/>
  <c r="Z11" i="23"/>
  <c r="J14" i="64"/>
  <c r="J121" i="64" s="1"/>
  <c r="J11" i="64"/>
  <c r="J118" i="64" s="1"/>
  <c r="H14" i="64"/>
  <c r="H121" i="64" s="1"/>
  <c r="Y11" i="23"/>
  <c r="H11" i="64"/>
  <c r="H118" i="64" s="1"/>
  <c r="Y9" i="23"/>
  <c r="H9" i="64"/>
  <c r="F16" i="55"/>
  <c r="J9" i="62" s="1"/>
  <c r="J59" i="62" s="1"/>
  <c r="E30" i="55"/>
  <c r="I10" i="62" s="1"/>
  <c r="I60" i="62" s="1"/>
  <c r="D58" i="55"/>
  <c r="H58" i="55"/>
  <c r="M20" i="64"/>
  <c r="I11" i="64"/>
  <c r="I118" i="64" s="1"/>
  <c r="P20" i="64"/>
  <c r="D16" i="55"/>
  <c r="H9" i="62" s="1"/>
  <c r="H59" i="62" s="1"/>
  <c r="G16" i="55"/>
  <c r="K9" i="62" s="1"/>
  <c r="K59" i="62" s="1"/>
  <c r="I9" i="64"/>
  <c r="M116" i="64"/>
  <c r="N20" i="64"/>
  <c r="D30" i="55"/>
  <c r="H10" i="62" s="1"/>
  <c r="H60" i="62" s="1"/>
  <c r="G58" i="55"/>
  <c r="O14" i="62"/>
  <c r="O57" i="62" s="1"/>
  <c r="Z12" i="23"/>
  <c r="M14" i="62"/>
  <c r="M64" i="62" s="1"/>
  <c r="M65" i="62" s="1"/>
  <c r="Z9" i="23"/>
  <c r="O20" i="64"/>
  <c r="E58" i="55"/>
  <c r="N14" i="62"/>
  <c r="N64" i="62" s="1"/>
  <c r="N65" i="62" s="1"/>
  <c r="L20" i="64"/>
  <c r="L127" i="64" s="1"/>
  <c r="L128" i="64" s="1"/>
  <c r="L116" i="64"/>
  <c r="K20" i="64"/>
  <c r="K116" i="64"/>
  <c r="H21" i="64" l="1"/>
  <c r="J21" i="64"/>
  <c r="I21" i="64"/>
  <c r="H116" i="64"/>
  <c r="J116" i="64"/>
  <c r="I116" i="64"/>
  <c r="K127" i="64"/>
  <c r="K128" i="64" s="1"/>
  <c r="J117" i="64"/>
  <c r="O127" i="64"/>
  <c r="O128" i="64" s="1"/>
  <c r="N127" i="64"/>
  <c r="N128" i="64" s="1"/>
  <c r="P113" i="64"/>
  <c r="P114" i="64" s="1"/>
  <c r="M113" i="64"/>
  <c r="M114" i="64" s="1"/>
  <c r="P57" i="62"/>
  <c r="AA14" i="23"/>
  <c r="AA18" i="23" s="1"/>
  <c r="M127" i="64"/>
  <c r="M128" i="64" s="1"/>
  <c r="J20" i="64"/>
  <c r="L14" i="62"/>
  <c r="L57" i="62" s="1"/>
  <c r="H20" i="64"/>
  <c r="I14" i="62"/>
  <c r="I57" i="62" s="1"/>
  <c r="I20" i="64"/>
  <c r="Y13" i="23"/>
  <c r="Y14" i="23" s="1"/>
  <c r="Y18" i="23" s="1"/>
  <c r="H14" i="62"/>
  <c r="H64" i="62" s="1"/>
  <c r="H65" i="62" s="1"/>
  <c r="Z13" i="23"/>
  <c r="Z14" i="23" s="1"/>
  <c r="Z18" i="23" s="1"/>
  <c r="J14" i="62"/>
  <c r="J57" i="62" s="1"/>
  <c r="K14" i="62"/>
  <c r="K64" i="62" s="1"/>
  <c r="K65" i="62" s="1"/>
  <c r="M57" i="62"/>
  <c r="O64" i="62"/>
  <c r="O65" i="62" s="1"/>
  <c r="N113" i="64"/>
  <c r="N114" i="64" s="1"/>
  <c r="O113" i="64"/>
  <c r="O114" i="64" s="1"/>
  <c r="N57" i="62"/>
  <c r="L113" i="64"/>
  <c r="L114" i="64" s="1"/>
  <c r="K113" i="64"/>
  <c r="K114" i="64" s="1"/>
  <c r="L64" i="62" l="1"/>
  <c r="L65" i="62" s="1"/>
  <c r="J127" i="64"/>
  <c r="J128" i="64" s="1"/>
  <c r="I113" i="64"/>
  <c r="I114" i="64" s="1"/>
  <c r="H127" i="64"/>
  <c r="H128" i="64" s="1"/>
  <c r="P127" i="64"/>
  <c r="P128" i="64" s="1"/>
  <c r="I127" i="64"/>
  <c r="I128" i="64" s="1"/>
  <c r="I64" i="62"/>
  <c r="I65" i="62" s="1"/>
  <c r="J113" i="64"/>
  <c r="J114" i="64" s="1"/>
  <c r="H113" i="64"/>
  <c r="H114" i="64" s="1"/>
  <c r="K57" i="62"/>
  <c r="J64" i="62"/>
  <c r="J65" i="62" s="1"/>
  <c r="H57" i="62"/>
  <c r="C24" i="21" l="1"/>
  <c r="D24" i="21" s="1"/>
  <c r="C25" i="21"/>
  <c r="D25" i="21"/>
  <c r="L162" i="44" l="1"/>
  <c r="L169" i="44" s="1"/>
  <c r="L173" i="44" s="1"/>
  <c r="C20" i="21" l="1"/>
  <c r="D20" i="21" s="1"/>
  <c r="C16" i="21" l="1"/>
  <c r="D16" i="21" s="1"/>
  <c r="C17" i="21" l="1"/>
  <c r="D17" i="21" s="1"/>
  <c r="C21" i="21"/>
  <c r="D21" i="21" s="1"/>
  <c r="C12" i="21" l="1"/>
  <c r="D12" i="21" s="1"/>
  <c r="C8" i="21" l="1"/>
  <c r="D8" i="21" s="1"/>
  <c r="C13" i="21"/>
  <c r="D13" i="21" s="1"/>
  <c r="C9" i="21" l="1"/>
  <c r="D9" i="21" s="1"/>
  <c r="G17" i="62" l="1"/>
  <c r="G15" i="62"/>
  <c r="F15" i="62"/>
  <c r="G9" i="62"/>
  <c r="F14" i="62"/>
  <c r="AA67" i="55"/>
  <c r="AG67" i="55" s="1"/>
  <c r="AM67" i="55" s="1"/>
  <c r="AS67" i="55" s="1"/>
  <c r="G21" i="62"/>
  <c r="F21" i="62"/>
  <c r="G22" i="62"/>
  <c r="F22" i="62"/>
  <c r="G23" i="62"/>
  <c r="F23" i="62"/>
  <c r="G26" i="62"/>
  <c r="G47" i="64" s="1"/>
  <c r="F26" i="62"/>
  <c r="F47" i="64" s="1"/>
  <c r="G16" i="62"/>
  <c r="F16" i="62"/>
  <c r="F17" i="62"/>
  <c r="G20" i="62"/>
  <c r="G34" i="64" s="1"/>
  <c r="F20" i="62"/>
  <c r="F34" i="64" s="1"/>
  <c r="F9" i="62"/>
  <c r="G10" i="62"/>
  <c r="F10" i="62"/>
  <c r="G11" i="62"/>
  <c r="F11" i="62"/>
  <c r="G14" i="62"/>
  <c r="AA32" i="55" l="1"/>
  <c r="F28" i="62"/>
  <c r="AA33" i="55"/>
  <c r="G28" i="62"/>
  <c r="AA19" i="55"/>
  <c r="G27" i="62"/>
  <c r="AA18" i="55"/>
  <c r="F27" i="62"/>
  <c r="G21" i="64"/>
  <c r="G65" i="62"/>
  <c r="AA47" i="55"/>
  <c r="G29" i="62"/>
  <c r="F29" i="62"/>
  <c r="AA46" i="55"/>
  <c r="AA65" i="55"/>
  <c r="F32" i="62"/>
  <c r="F60" i="64" s="1"/>
  <c r="F73" i="64" s="1"/>
  <c r="F86" i="64" s="1"/>
  <c r="F99" i="64" s="1"/>
  <c r="F112" i="64" s="1"/>
  <c r="AA66" i="55"/>
  <c r="G32" i="62"/>
  <c r="G60" i="64" s="1"/>
  <c r="G73" i="64" s="1"/>
  <c r="G86" i="64" s="1"/>
  <c r="G99" i="64" s="1"/>
  <c r="G112" i="64" s="1"/>
  <c r="F21" i="64"/>
  <c r="F65" i="62"/>
  <c r="AG65" i="55" l="1"/>
  <c r="F38" i="62"/>
  <c r="AG46" i="55"/>
  <c r="F35" i="62"/>
  <c r="AG47" i="55"/>
  <c r="G35" i="62"/>
  <c r="F33" i="62"/>
  <c r="AG18" i="55"/>
  <c r="AG19" i="55"/>
  <c r="G33" i="62"/>
  <c r="AG33" i="55"/>
  <c r="G34" i="62"/>
  <c r="G38" i="62"/>
  <c r="AG66" i="55"/>
  <c r="F34" i="62"/>
  <c r="AG32" i="55"/>
  <c r="AM32" i="55" l="1"/>
  <c r="F40" i="62"/>
  <c r="AM66" i="55"/>
  <c r="G44" i="62"/>
  <c r="AM33" i="55"/>
  <c r="G40" i="62"/>
  <c r="AM19" i="55"/>
  <c r="G39" i="62"/>
  <c r="F39" i="62"/>
  <c r="AM18" i="55"/>
  <c r="AM47" i="55"/>
  <c r="G41" i="62"/>
  <c r="F41" i="62"/>
  <c r="AM46" i="55"/>
  <c r="AM65" i="55"/>
  <c r="F44" i="62"/>
  <c r="AS65" i="55" l="1"/>
  <c r="F56" i="62" s="1"/>
  <c r="F50" i="62"/>
  <c r="AS46" i="55"/>
  <c r="F53" i="62" s="1"/>
  <c r="F47" i="62"/>
  <c r="AS47" i="55"/>
  <c r="G53" i="62" s="1"/>
  <c r="G47" i="62"/>
  <c r="AS18" i="55"/>
  <c r="F51" i="62" s="1"/>
  <c r="F45" i="62"/>
  <c r="AS19" i="55"/>
  <c r="G51" i="62" s="1"/>
  <c r="G45" i="62"/>
  <c r="AS33" i="55"/>
  <c r="G52" i="62" s="1"/>
  <c r="G46" i="62"/>
  <c r="G50" i="62"/>
  <c r="AS66" i="55"/>
  <c r="G56" i="62" s="1"/>
  <c r="AS32" i="55"/>
  <c r="F52" i="62" s="1"/>
  <c r="F46" i="62"/>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<sst xmlns="http://schemas.openxmlformats.org/spreadsheetml/2006/main" count="9856" uniqueCount="2253">
  <si>
    <t>General Instructions for Completing the Tables:</t>
  </si>
  <si>
    <t>San Diego Gas &amp; Electric Co</t>
  </si>
  <si>
    <t>&lt;&lt;&lt;&lt;&lt; Input your PA name here. This will appear on every report Cell B2.</t>
  </si>
  <si>
    <t>2024-2031</t>
  </si>
  <si>
    <t>Reference Years for all tabs</t>
  </si>
  <si>
    <t>All currency will be reported to the dollar, i.e., $0.</t>
  </si>
  <si>
    <t>Follow the legend to guide the input of various data requirements.</t>
  </si>
  <si>
    <t>WORKBOOK DROPDOWN MENU CONTROL</t>
  </si>
  <si>
    <r>
      <t xml:space="preserve">Other than </t>
    </r>
    <r>
      <rPr>
        <b/>
        <sz val="12"/>
        <color theme="1"/>
        <rFont val="Calibri"/>
        <family val="2"/>
        <scheme val="minor"/>
      </rPr>
      <t>Tabs 4 and 5</t>
    </r>
    <r>
      <rPr>
        <sz val="12"/>
        <color theme="1"/>
        <rFont val="Calibri"/>
        <family val="2"/>
        <scheme val="minor"/>
      </rPr>
      <t>, do not add rows.  When adding rows, ensure all formulas are copied.</t>
    </r>
  </si>
  <si>
    <t xml:space="preserve">Tab 4 Program Budget is the primary data entry tab.  Most other tabs are calculations using the data from Tab 4 as the source of data.  </t>
  </si>
  <si>
    <t>Target Exempt</t>
  </si>
  <si>
    <t>Program Type</t>
  </si>
  <si>
    <t>New Business Sector</t>
  </si>
  <si>
    <t>Portfolio Segment</t>
  </si>
  <si>
    <t>All tables totals should be recalculated to ensure footing/cross footing accuracy.</t>
  </si>
  <si>
    <t>Yes</t>
  </si>
  <si>
    <t>Core PA</t>
  </si>
  <si>
    <t>Residential</t>
  </si>
  <si>
    <t>Resource Acquisition</t>
  </si>
  <si>
    <t>Be mindful of print area to ensure footnotes are included when added.</t>
  </si>
  <si>
    <t>No</t>
  </si>
  <si>
    <t>Local Third Party</t>
  </si>
  <si>
    <t>Commercial</t>
  </si>
  <si>
    <t>Market Support</t>
  </si>
  <si>
    <t>SW Third Party</t>
  </si>
  <si>
    <t>Industrial</t>
  </si>
  <si>
    <t>Equity</t>
  </si>
  <si>
    <t>Agricultural</t>
  </si>
  <si>
    <t>Codes &amp; Standards</t>
  </si>
  <si>
    <t>Emerging Tech</t>
  </si>
  <si>
    <t>Public</t>
  </si>
  <si>
    <t>Legend - What do the colors mean</t>
  </si>
  <si>
    <t>WE&amp;T</t>
  </si>
  <si>
    <t>Solid Gray, black font - FORMULA</t>
  </si>
  <si>
    <t>Finance</t>
  </si>
  <si>
    <t>Solid Blue, blue font - DATA INPUT CELL</t>
  </si>
  <si>
    <t>OBF Loan Pool</t>
  </si>
  <si>
    <t>Solid Gold, black font - HEADER/INFORMATION NO-INPUT CELL</t>
  </si>
  <si>
    <t>Specific Tab Instructions:</t>
  </si>
  <si>
    <t>ReadMe</t>
  </si>
  <si>
    <t>Populate Cell A2 with PA name, this will populate PA Name on each tab</t>
  </si>
  <si>
    <t>Tab 0</t>
  </si>
  <si>
    <t>Tab is protected, but no password required to unprotect</t>
  </si>
  <si>
    <t>Tab 1</t>
  </si>
  <si>
    <t>Current Year calculations are based on current effective rates.</t>
  </si>
  <si>
    <t>Total Average Annual Bill Savings by Year  ($) =Electric Average Rate (Res and Non-Res)  $/kwh * Total First Year Electric Net Savings KWH + Gas Average Rate
(Res and Non-Res) 
 $/therm * Total First Year Gas Net Savings Therm</t>
  </si>
  <si>
    <t>Total Average Lifecycle Bill Savings  ($) = Electric Average Rate (Res and Non-Res)  $/kwh * Total Lifecycle Electric Net Savings KWH + Gas Average Rate
(Res and Non-Res) 
 $/therm * Total Lifecycle Gas Net Savings Therm</t>
  </si>
  <si>
    <t>Tab 2</t>
  </si>
  <si>
    <t>This Table applies only to the IOU PAs.</t>
  </si>
  <si>
    <t>Each IOU may customize the "Customer Classes"</t>
  </si>
  <si>
    <t>Tab 3.1</t>
  </si>
  <si>
    <t>Summary Table of 3.2</t>
  </si>
  <si>
    <t>Tab 3.2</t>
  </si>
  <si>
    <t>Populate only the blue highlighted cells.  For example, forecasted electric and gas portfolio allocation percentage.</t>
  </si>
  <si>
    <t>Tab 4.1</t>
  </si>
  <si>
    <t>This provides required details by program for 2024-2027</t>
  </si>
  <si>
    <t>This is the primary input sheet for most of the data that feeds the other tables.</t>
  </si>
  <si>
    <t>Please add  rows between rows 7 and 129.  Copy an existing row for adding new rows to ensure all formulas carry over. Check to make sure that the formulas in the subtotal include the added rows.</t>
  </si>
  <si>
    <t>"_PA portion" of Statewide programs must be marked as "Core PA" rather than "Statewide".</t>
  </si>
  <si>
    <t>This is 4% of PA PY Spending Budget Request.</t>
  </si>
  <si>
    <t xml:space="preserve"> EM&amp;V - PA section This can range from 27.5%  up to 40% of the EM&amp;V 4% budget.</t>
  </si>
  <si>
    <t>Pulls from Table 4, EM&amp;V - ED section</t>
  </si>
  <si>
    <t>CEC AB 841 section only applies to the IOU PAs.</t>
  </si>
  <si>
    <t>Consider whether OBF Loan pool is included as part of the PA portfolio or not. Tab 9 may need to be adjusted if it is not.</t>
  </si>
  <si>
    <t>"20XX PA Pre-2020 Uncommitted and Unspent Carryover  Balance" should be entered as a negative value.</t>
  </si>
  <si>
    <t>For each program measure, if the refrigerant is positive and not new contruction, then assume it is low GWP emissions to be reported in the column "Lifecycle Net CO2e from low-GWP Measures".</t>
  </si>
  <si>
    <t>CO2e: is defined as the number of metric tons of CO2 emissions with the same global warming potential as one metric ton of another greenhouse gas.  This is provided in the CET output file.</t>
  </si>
  <si>
    <t>Tab 4.2</t>
  </si>
  <si>
    <t>This provides budgets by sector &amp; segment for 2028-2031</t>
  </si>
  <si>
    <t>Do not delete Hidden column E (appears to be duplicative but feeds the Tab 7 series.</t>
  </si>
  <si>
    <t>Tab 4.3</t>
  </si>
  <si>
    <t>Program Changes added consistent with ABAL tables</t>
  </si>
  <si>
    <t>Please read the instructions tab.</t>
  </si>
  <si>
    <t>Tab 5</t>
  </si>
  <si>
    <t>For Non-IOU PAs: complete on the EM&amp;V and REN/CCA; provide information to your IOU partner for the IOUs share of the commitment.</t>
  </si>
  <si>
    <t>For IOU PA: Input IOU EM&amp;V and IOU commitments.  Incorporate REN/CCA information into the table.  IOU Tab 5 will provide full picture of all committed funds for the IOU/CCA/REN combined portfolios.</t>
  </si>
  <si>
    <t xml:space="preserve">Tab 6 </t>
  </si>
  <si>
    <t>Historical years provie a point of reference for future requests</t>
  </si>
  <si>
    <t>This table is identical for all IOUs.</t>
  </si>
  <si>
    <t>The current input table is the approved table for 2018 onwards.  Any change will need to be requested in the application.</t>
  </si>
  <si>
    <t>Tab 7.1</t>
  </si>
  <si>
    <t>PA Budget 8-Yr Summary by Segement information</t>
  </si>
  <si>
    <t>Tab 7.2</t>
  </si>
  <si>
    <t>PA Budget 8-yr Summary by sector/Segement</t>
  </si>
  <si>
    <t>Tab 7.3</t>
  </si>
  <si>
    <t>PA Budgets details</t>
  </si>
  <si>
    <t>OBF Loan Pool calculation in Column C-H includes OBF Loan Pool as part of the PA Portfolio.  Formulas need to be adjusted to exclude this amount if not appropriate to be part of the PA Portfolio</t>
  </si>
  <si>
    <t>"For CCA &amp; RENS in IOU Service Territory Only" section is the CCA/REN Revenue Request.  Unspent/Uncommitted funds for the CCA/REN is disclosed on the CCA's/REN's BBAL template.</t>
  </si>
  <si>
    <t>Tab 8</t>
  </si>
  <si>
    <t>Cells E13 (2024), K13 (2025), Q13 (2026), &amp; W13 (2027), Admin expenditures for non-PA, non-qualifying Third Party &amp; Partnerships (non-Target Exempt Programs) must be manually populated as the forecast admin expenditures from the "Core PA" program type (Tab 4, Col F).  The PA admin formula in Cell E12 will adjust for this manual entry. Only for 2024-2027</t>
  </si>
  <si>
    <t xml:space="preserve">Non IOU PAs need to complete Table 8 C&amp;T for informational purposes </t>
  </si>
  <si>
    <t>Add footnotes to the files as specific for your PA and update any blue references in the existing footnotes.</t>
  </si>
  <si>
    <t xml:space="preserve">Tabs 9 through 16 </t>
  </si>
  <si>
    <t>These tables are required by D.18-05-041 OP 44.</t>
  </si>
  <si>
    <t>Tab 17</t>
  </si>
  <si>
    <t>Metrics Tab update for targets 2024-2027</t>
  </si>
  <si>
    <t>Tabs 18.1 and 18.2</t>
  </si>
  <si>
    <t xml:space="preserve">Complete to the greatest extent practical. Describe difficulties with any metrics and possible approaches to resolving them. </t>
  </si>
  <si>
    <t>Pa Name:</t>
  </si>
  <si>
    <t>Budget Year:</t>
  </si>
  <si>
    <t>Spending Budget Comparison</t>
  </si>
  <si>
    <t>Tab 7 - PA Spending Budget Request (PA Program and EM&amp;V + CEC AB 841)</t>
  </si>
  <si>
    <t>Difference</t>
  </si>
  <si>
    <t>Revenue Requirement or Cost Recovery Comparison</t>
  </si>
  <si>
    <t>Tab 4 - PA Revenue Requirement Request</t>
  </si>
  <si>
    <t>Tab 7 - PA Revenue Requirement Request (Cost Recovery)</t>
  </si>
  <si>
    <t>Program Budget by Cost Category</t>
  </si>
  <si>
    <t>Admin</t>
  </si>
  <si>
    <t>Mktg</t>
  </si>
  <si>
    <t>DINI</t>
  </si>
  <si>
    <t>DI Incentive</t>
  </si>
  <si>
    <t>Tab 4 - Program Budgets</t>
  </si>
  <si>
    <t>Tab 8 - Caps &amp; Targets</t>
  </si>
  <si>
    <t>Tab 9 - Incentives Column, EE Total</t>
  </si>
  <si>
    <t>Portfolio Budget Total vs Budget by Function Summary Total</t>
  </si>
  <si>
    <t>Cross Cutting</t>
  </si>
  <si>
    <t>Tab 7 - PA Portfolio Budget by Function</t>
  </si>
  <si>
    <t>Tab 9 - PA Portfolio Budget by Function</t>
  </si>
  <si>
    <t>(This Table applies only to the IOU PAs)</t>
  </si>
  <si>
    <t>Table 1 -Bill Payer Impacts  (based on program savings forecasted for the year)</t>
  </si>
  <si>
    <r>
      <t>Electric Average Rate (Res and Non-Res)  $/kwh [</t>
    </r>
    <r>
      <rPr>
        <b/>
        <vertAlign val="superscript"/>
        <sz val="12"/>
        <rFont val="Times New Roman"/>
        <family val="1"/>
      </rPr>
      <t>1]</t>
    </r>
  </si>
  <si>
    <r>
      <t>Gas Average Rate
(Residential) 
 $/therm [</t>
    </r>
    <r>
      <rPr>
        <b/>
        <vertAlign val="superscript"/>
        <sz val="12"/>
        <rFont val="Times New Roman"/>
        <family val="1"/>
      </rPr>
      <t>2</t>
    </r>
    <r>
      <rPr>
        <b/>
        <sz val="12"/>
        <rFont val="Times New Roman"/>
        <family val="1"/>
      </rPr>
      <t>]</t>
    </r>
  </si>
  <si>
    <t>Total Average Annual Bill Savings by Year  ($)</t>
  </si>
  <si>
    <t>Total Average Lifecycle Bill Savings  ($)</t>
  </si>
  <si>
    <t>Present Rates - System Average *</t>
  </si>
  <si>
    <t>[1] 2022 &amp; 2023 Electric rates align with AL 3887-E, but as noted in AL 3887-E rates were based on then-current allocation factors authorized in 2016 General Rate Case (GRC) Phase 2 D.17-08-030. 2024-2031 Electric rates reflects current authorized allocation factors per SDG&amp;E’s 2019 GRC P2 Decision 21-07-010 which went into affect January 1, 2022.</t>
  </si>
  <si>
    <t>[2]  Gas rates are based on 10/1/2021 current effective Residential rates and based on current allocation factors authorized in the 2020 Triennial Cost Allocation Proceeding (TCAP) D.20-02-045.</t>
  </si>
  <si>
    <t>Electric Average Rate (Res and Non-Res)  $/kwh * Total First Year Electric Net Savings KWH + Gas Average Rate
(Res and Non-Res) 
 $/therm * Total First Year Gas Net Savings Therm</t>
  </si>
  <si>
    <t>Electric Average Rate (Res and Non-Res)  $/kwh * Total Lifecycle Electric Net Savings KWH + Gas Average Rate
(Res and Non-Res) 
 $/therm * Total Lifecycle Gas Net Savings Therm</t>
  </si>
  <si>
    <r>
      <t xml:space="preserve">Table 2a - Electric Bill Payer Impacts - Current and Proposed Revenues and Rates, Total and Energy Efficiency, by Customer Class </t>
    </r>
    <r>
      <rPr>
        <b/>
        <vertAlign val="superscript"/>
        <sz val="12"/>
        <rFont val="Times New Roman"/>
        <family val="1"/>
      </rPr>
      <t>1</t>
    </r>
  </si>
  <si>
    <t>Customer Classes</t>
  </si>
  <si>
    <t>2022 Proposed Energy Efficiency Electric Annual Revenue Change 
 $000</t>
  </si>
  <si>
    <t>2022 Proposed Percentage Change In Electric Revenue and Rates</t>
  </si>
  <si>
    <t>2022 Electric 
Average Rate 
$/kWh</t>
  </si>
  <si>
    <t>2022 Energy Efficiency Portion of Electric Average Rate
$/kWh</t>
  </si>
  <si>
    <t>2023 Proposed Energy Efficiency Electric Annual Revenue Change 
 $000</t>
  </si>
  <si>
    <t>2023 Proposed Percentage Change In Electric Revenue and Rates</t>
  </si>
  <si>
    <t>2023 Electric 
Average Rate 
$/kWh</t>
  </si>
  <si>
    <t>2023 Energy Efficiency Portion of Electric Average Rate
$/kWh</t>
  </si>
  <si>
    <t>2024 Proposed Energy Efficiency Electric Annual Revenue Change 
 $000</t>
  </si>
  <si>
    <t>2024 Proposed Percentage Change In Electric Revenue and Rates</t>
  </si>
  <si>
    <t>2024 Electric 
Average Rate 
$/kWh</t>
  </si>
  <si>
    <t>2024 Energy Efficiency Portion of Electric Average Rate
$/kWh</t>
  </si>
  <si>
    <t>2025 Proposed Energy Efficiency Electric Annual Revenue Change 
 $000</t>
  </si>
  <si>
    <t>2025 Proposed Percentage Change In Electric Revenue and Rates</t>
  </si>
  <si>
    <t>2025 Electric 
Average Rate 
$/kWh</t>
  </si>
  <si>
    <t>2025 Energy Efficiency Portion of Electric Average Rate
$/kWh</t>
  </si>
  <si>
    <t>2026 Proposed Energy Efficiency Electric Annual Revenue Change 
 $000</t>
  </si>
  <si>
    <t>2026 Proposed Percentage Change In Electric Revenue and Rates</t>
  </si>
  <si>
    <t>2026 Electric 
Average Rate 
$/kWh</t>
  </si>
  <si>
    <t>2026 Energy Efficiency Portion of Electric Average Rate
$/kWh</t>
  </si>
  <si>
    <t>2027 Proposed Energy Efficiency Electric Annual Revenue Change 
 $000</t>
  </si>
  <si>
    <t>2027 Proposed Percentage Change In Electric Revenue and Rates</t>
  </si>
  <si>
    <t>2027 Electric 
Average Rate 
$/kWh</t>
  </si>
  <si>
    <t>2027 Energy Efficiency Portion of Electric Average Rate
$/kWh</t>
  </si>
  <si>
    <t>2028 Proposed Energy Efficiency Electric Annual Revenue Change 
 $000</t>
  </si>
  <si>
    <t>2028 Proposed Percentage Change In Electric Revenue and Rates</t>
  </si>
  <si>
    <t>2028 Electric 
Average Rate 
$/kWh</t>
  </si>
  <si>
    <t>2028 Energy Efficiency Portion of Electric Average Rate
$/kWh</t>
  </si>
  <si>
    <t>2029 Proposed Energy Efficiency Electric Annual Revenue Change 
 $000</t>
  </si>
  <si>
    <t>2029 Proposed Percentage Change In Electric Revenue and Rates</t>
  </si>
  <si>
    <t>2029 Electric 
Average Rate 
$/kWh</t>
  </si>
  <si>
    <t>2029 Energy Efficiency Portion of Electric Average Rate
$/kWh</t>
  </si>
  <si>
    <t>2030 Proposed Energy Efficiency Electric Annual Revenue Change 
 $000</t>
  </si>
  <si>
    <t>2030 Proposed Percentage Change In Electric Revenue and Rates</t>
  </si>
  <si>
    <t>2030 Electric 
Average Rate 
$/kWh</t>
  </si>
  <si>
    <t>2030 Energy Efficiency Portion of Electric Average Rate
$/kWh</t>
  </si>
  <si>
    <t>2031 Proposed Energy Efficiency Electric Annual Revenue Change 
 $000</t>
  </si>
  <si>
    <t>2031 Proposed Percentage Change In Electric Revenue and Rates</t>
  </si>
  <si>
    <t>2031 Electric 
Average Rate 
$/kWh</t>
  </si>
  <si>
    <t>2031 Energy Efficiency Portion of Electric Average Rate
$/kWh</t>
  </si>
  <si>
    <t>Small Commercial</t>
  </si>
  <si>
    <t>Medium and Large Commercial</t>
  </si>
  <si>
    <t>Street Lighting</t>
  </si>
  <si>
    <t>System Total</t>
  </si>
  <si>
    <r>
      <rPr>
        <vertAlign val="superscript"/>
        <sz val="12"/>
        <rFont val="Times New Roman"/>
        <family val="1"/>
      </rPr>
      <t>1</t>
    </r>
    <r>
      <rPr>
        <sz val="12"/>
        <rFont val="Times New Roman"/>
        <family val="1"/>
      </rPr>
      <t xml:space="preserve"> 2022 &amp; 2023 Electric rates align with AL 3887-E, but as noted in AL 3887-E rates were based on then-current allocation factors authorized in 2016 General Rate Case (GRC) Phase 2 D.17-08-030. 2024-2031 Electric rates reflects current authorized allocation factors per SDG&amp;E’s 2019 GRC P2 Decision 21-07-010 which went into affect January 1, 2022. </t>
    </r>
  </si>
  <si>
    <r>
      <t xml:space="preserve">Table 2b - Gas Bill Payer Impacts  - Current and Proposed Revenues and Rates, Total and Energy Efficiency, by Customer Class </t>
    </r>
    <r>
      <rPr>
        <b/>
        <vertAlign val="superscript"/>
        <sz val="12"/>
        <rFont val="Times New Roman"/>
        <family val="1"/>
      </rPr>
      <t>2</t>
    </r>
  </si>
  <si>
    <t>2022 Proposed Energy Efficiency Gas Annual Revenue Change 
 $000</t>
  </si>
  <si>
    <t>2022 Proposed Percentage Change In Gas Revenue and Rates</t>
  </si>
  <si>
    <t>2022 Gas 
Average Rate 
$/Therm</t>
  </si>
  <si>
    <t>2022 Energy Efficiency Portion of Gas Average Rate
$/Therm</t>
  </si>
  <si>
    <t>2023 Proposed Energy Efficiency Gas Annual Revenue Change 
 $000</t>
  </si>
  <si>
    <t>2023 Proposed Percentage Change In Gas Revenue and Rates</t>
  </si>
  <si>
    <t>2023 Gas 
Average Rate 
$/Therm</t>
  </si>
  <si>
    <t>2023 Energy Efficiency Portion of Gas Average Rate
$/Therm</t>
  </si>
  <si>
    <t>2024 Proposed Energy Efficiency Gas Annual Revenue Change 
 $000</t>
  </si>
  <si>
    <t>2024 Proposed Percentage Change In Gas Revenue and Rates</t>
  </si>
  <si>
    <t>2024 Gas 
Average Rate 
$/Therm</t>
  </si>
  <si>
    <t>2024 Energy Efficiency Portion of Gas Average Rate
$/Therm</t>
  </si>
  <si>
    <t>2025 Proposed Energy Efficiency Gas Annual Revenue Change 
 $000</t>
  </si>
  <si>
    <t>2025 Proposed Percentage Change In Gas Revenue and Rates</t>
  </si>
  <si>
    <t>2025 Gas 
Average Rate 
$/Therm</t>
  </si>
  <si>
    <t>2025 Energy Efficiency Portion of Gas Average Rate
$/Therm</t>
  </si>
  <si>
    <t>2026 Proposed Energy Efficiency Gas Annual Revenue Change 
 $000</t>
  </si>
  <si>
    <t>2026 Proposed Percentage Change In Gas Revenue and Rates</t>
  </si>
  <si>
    <t>2026 Gas 
Average Rate 
$/Therm</t>
  </si>
  <si>
    <t>2026 Energy Efficiency Portion of Gas Average Rate
$/Therm</t>
  </si>
  <si>
    <t>2027 Proposed Energy Efficiency Gas Annual Revenue Change 
 $000</t>
  </si>
  <si>
    <t>2027 Proposed Percentage Change In Gas Revenue and Rates</t>
  </si>
  <si>
    <t>2027 Gas 
Average Rate 
$/Therm</t>
  </si>
  <si>
    <t>2027 Energy Efficiency Portion of Gas Average Rate
$/Therm</t>
  </si>
  <si>
    <t>2028 Proposed Energy Efficiency Gas Annual Revenue Change 
 $000</t>
  </si>
  <si>
    <t>2028 Proposed Percentage Change In Gas Revenue and Rates</t>
  </si>
  <si>
    <t>2028 Gas 
Average Rate 
$/Therm</t>
  </si>
  <si>
    <t>2028 Energy Efficiency Portion of Gas Average Rate
$/Therm</t>
  </si>
  <si>
    <t>2029 Proposed Energy Efficiency Gas Annual Revenue Change 
 $000</t>
  </si>
  <si>
    <t>2029 Proposed Percentage Change In Gas Revenue and Rates</t>
  </si>
  <si>
    <t>2029 Gas 
Average Rate 
$/Therm</t>
  </si>
  <si>
    <t>2029 Energy Efficiency Portion of Gas Average Rate
$/Therm</t>
  </si>
  <si>
    <t>2030 Proposed Energy Efficiency Gas Annual Revenue Change 
 $000</t>
  </si>
  <si>
    <t>2030 Proposed Percentage Change In Gas Revenue and Rates</t>
  </si>
  <si>
    <t>2030 Gas 
Average Rate 
$/Therm</t>
  </si>
  <si>
    <t>2030 Energy Efficiency Portion of Gas Average Rate
$/Therm</t>
  </si>
  <si>
    <t>2031 Proposed Energy Efficiency Gas Annual Revenue Change 
 $000</t>
  </si>
  <si>
    <t>2031 Proposed Percentage Change In Gas Revenue and Rates</t>
  </si>
  <si>
    <t>2031 Gas 
Average Rate 
$/Therm</t>
  </si>
  <si>
    <t>2031 Energy Efficiency Portion of Gas Average Rate
$/Therm</t>
  </si>
  <si>
    <t>Core Commercial/Industrial</t>
  </si>
  <si>
    <t>Non-Core Commercial/Industrial</t>
  </si>
  <si>
    <r>
      <rPr>
        <vertAlign val="superscript"/>
        <sz val="12"/>
        <rFont val="Times New Roman"/>
        <family val="1"/>
      </rPr>
      <t>2</t>
    </r>
    <r>
      <rPr>
        <sz val="12"/>
        <rFont val="Times New Roman"/>
        <family val="1"/>
      </rPr>
      <t xml:space="preserve"> Gas rates are based on 10/1/2021 current effective rates and based on current allocation factors authorized in the 2020 Triennial Cost Allocation Proceeding (TCAP) D.20-02-045.</t>
    </r>
  </si>
  <si>
    <t>Table 3.1 - PA 2024-2031 Funding Source Summary</t>
  </si>
  <si>
    <t>Spending Budget Request</t>
  </si>
  <si>
    <t>Electric Procurement</t>
  </si>
  <si>
    <t>% Electric</t>
  </si>
  <si>
    <t>Gas</t>
  </si>
  <si>
    <t>% Gas</t>
  </si>
  <si>
    <t>PA Revenue Requirement Request (Cost Recovery)</t>
  </si>
  <si>
    <t>PA (IOU+CCAs+RENs ) Recovery Budget</t>
  </si>
  <si>
    <t>Total</t>
  </si>
  <si>
    <t>8 Year Funding Sources - RENs/CCAs</t>
  </si>
  <si>
    <t>Year</t>
  </si>
  <si>
    <t>PG&amp;E</t>
  </si>
  <si>
    <t>SDG&amp;E</t>
  </si>
  <si>
    <t>SCE</t>
  </si>
  <si>
    <t>SCG</t>
  </si>
  <si>
    <t>Electric $</t>
  </si>
  <si>
    <t>Gas $</t>
  </si>
  <si>
    <t>Table 3 - Budget and Cost Recovery by Funding Source</t>
  </si>
  <si>
    <t>Table 3a - PA Spending Budget Request by Funding Source</t>
  </si>
  <si>
    <t>Source is Table 4</t>
  </si>
  <si>
    <t>Source is Table 7</t>
  </si>
  <si>
    <t>PA EE Programs and EM&amp;V</t>
  </si>
  <si>
    <t>Annual PA Spending Budget Request (Program and EM&amp;V total)</t>
  </si>
  <si>
    <r>
      <t xml:space="preserve">PA Spending Budget Request (PA Program and EM&amp;V) </t>
    </r>
    <r>
      <rPr>
        <b/>
        <sz val="9"/>
        <rFont val="Times New Roman"/>
        <family val="1"/>
      </rPr>
      <t>(same as row above, used for reference)</t>
    </r>
  </si>
  <si>
    <t>Table 3b - Budget by Funding Source</t>
  </si>
  <si>
    <t>Portfolio Budget (Before Carryover)</t>
  </si>
  <si>
    <t>2024 Budget</t>
  </si>
  <si>
    <t>2024 %Allocation</t>
  </si>
  <si>
    <t>2025 Budget</t>
  </si>
  <si>
    <t>2025 %Allocation</t>
  </si>
  <si>
    <t>2026 Budget</t>
  </si>
  <si>
    <t>2026 %Allocation</t>
  </si>
  <si>
    <t>2027 Budget</t>
  </si>
  <si>
    <t>2027 %Allocation</t>
  </si>
  <si>
    <t>2028 Budget</t>
  </si>
  <si>
    <t>2028 %Allocation</t>
  </si>
  <si>
    <t>2029 Budget</t>
  </si>
  <si>
    <t>2029 %Allocation</t>
  </si>
  <si>
    <t>2030 Budget</t>
  </si>
  <si>
    <t>2030 %Allocation</t>
  </si>
  <si>
    <t>2031 Budget</t>
  </si>
  <si>
    <t>20317 %Allocation</t>
  </si>
  <si>
    <t>Electric Procurement EE Funds</t>
  </si>
  <si>
    <t>Gas PPP Surcharge Funds</t>
  </si>
  <si>
    <t>Total Funds</t>
  </si>
  <si>
    <t>Table 3c - Revenue Requirement for Cost Recovery by Funding Source</t>
  </si>
  <si>
    <t>Authorized Funding in Rates (including  Unspent/Uncommitted Funds )</t>
  </si>
  <si>
    <t>2024 Revenue Requirement</t>
  </si>
  <si>
    <t>2024 %Allocation after Carryover adjustment</t>
  </si>
  <si>
    <t>2025 Revenue Requirement</t>
  </si>
  <si>
    <t>2025 %Allocation after Carryover adjustment</t>
  </si>
  <si>
    <t>2026 Revenue Requirement</t>
  </si>
  <si>
    <t>2026 %Allocation after Carryover adjustment</t>
  </si>
  <si>
    <t>2027 Revenue Requirement</t>
  </si>
  <si>
    <t>2027 %Allocation after Carryover adjustment</t>
  </si>
  <si>
    <t>2028 Revenue Requirement</t>
  </si>
  <si>
    <t>2028 %Allocation after Carryover adjustment</t>
  </si>
  <si>
    <t>2029 Revenue Requirement</t>
  </si>
  <si>
    <t>2029 %Allocation after Carryover adjustment</t>
  </si>
  <si>
    <t>2030 Revenue Requirement</t>
  </si>
  <si>
    <t>2030 %Allocation after Carryover adjustment</t>
  </si>
  <si>
    <t>2031 Revenue Requirement</t>
  </si>
  <si>
    <t>2031 %Allocation after Carryover adjustment</t>
  </si>
  <si>
    <t>Table 3d - Unspent/Uncommitted Carryover Funds (in positive $ amounts)</t>
  </si>
  <si>
    <t xml:space="preserve">Program Unspent/Uncommitted Funds </t>
  </si>
  <si>
    <t xml:space="preserve"> Electric</t>
  </si>
  <si>
    <t xml:space="preserve">Total </t>
  </si>
  <si>
    <t xml:space="preserve">Pre-2020 </t>
  </si>
  <si>
    <t xml:space="preserve">EM&amp;V Unspent/Uncommitted Funds </t>
  </si>
  <si>
    <t>Total Unspent/Uncommitted Funds</t>
  </si>
  <si>
    <t>Notes on Table 3d</t>
  </si>
  <si>
    <t>Any actual uncommitted/unspent funds for 2023 will be trued-up in the IOU's respective electric and gas PPP annual rates advice letter for 2023.</t>
  </si>
  <si>
    <r>
      <t xml:space="preserve">Table 3e - Total  Requested Recovery 2024-2027 Portfolio Budgets - Demand Response &amp; Energy Efficiency </t>
    </r>
    <r>
      <rPr>
        <b/>
        <vertAlign val="superscript"/>
        <sz val="12"/>
        <rFont val="Times New Roman"/>
        <family val="1"/>
      </rPr>
      <t>1,2</t>
    </r>
  </si>
  <si>
    <t>Demand Response</t>
  </si>
  <si>
    <t>Energy Efficiency</t>
  </si>
  <si>
    <t>Electric Demand Response Funds</t>
  </si>
  <si>
    <t>Electric Energy Efficiency Funds</t>
  </si>
  <si>
    <t>Natural Gas Public Purpose Funds</t>
  </si>
  <si>
    <t>Total Energy Efficiency Funds</t>
  </si>
  <si>
    <r>
      <t xml:space="preserve"> Program Funds - PA </t>
    </r>
    <r>
      <rPr>
        <vertAlign val="superscript"/>
        <sz val="12"/>
        <rFont val="Palatino"/>
      </rPr>
      <t>4</t>
    </r>
  </si>
  <si>
    <r>
      <t xml:space="preserve"> Program Funds - REN </t>
    </r>
    <r>
      <rPr>
        <vertAlign val="superscript"/>
        <sz val="12"/>
        <rFont val="Palatino"/>
      </rPr>
      <t>5</t>
    </r>
  </si>
  <si>
    <r>
      <t xml:space="preserve"> Program Funds - CCA </t>
    </r>
    <r>
      <rPr>
        <vertAlign val="superscript"/>
        <sz val="12"/>
        <rFont val="Palatino"/>
      </rPr>
      <t>5</t>
    </r>
  </si>
  <si>
    <r>
      <t xml:space="preserve"> EM&amp;V </t>
    </r>
    <r>
      <rPr>
        <vertAlign val="superscript"/>
        <sz val="12"/>
        <rFont val="Palatino"/>
      </rPr>
      <t>3</t>
    </r>
  </si>
  <si>
    <t>Budget Total</t>
  </si>
  <si>
    <t>Notes:</t>
  </si>
  <si>
    <t xml:space="preserve">1 Authorized budget excludes reductions from past unspent funds, carryover and is consistent with funding approved in D. 09-09-047, D. 12-11-015, D.14-10-046 and D.15-10-028,  D.18-05-041 and D.21-01-004.  </t>
  </si>
  <si>
    <t>2 REN and CCA information provided by all RENS and CCAs and is consistent with their respective ABALs.</t>
  </si>
  <si>
    <t>3 This represent total IOU+CCA+REN EM&amp;V</t>
  </si>
  <si>
    <t>4 Program Funds represents the total program budget, excluding EM&amp;V.</t>
  </si>
  <si>
    <t>5 only the IOU completes this line and should be consistent table 7.</t>
  </si>
  <si>
    <t>2024-2027</t>
  </si>
  <si>
    <t>(report budgets to the $--do not round)</t>
  </si>
  <si>
    <t>Table 4 – Budget, Spent, Unspent, Carryover Details</t>
  </si>
  <si>
    <t>New/Existing Program #</t>
  </si>
  <si>
    <t>Discontinued Program #</t>
  </si>
  <si>
    <t>Program Name</t>
  </si>
  <si>
    <t xml:space="preserve"> Business Sector</t>
  </si>
  <si>
    <r>
      <t xml:space="preserve">Pre-2020 Unspent/Uncommitted EE Funds </t>
    </r>
    <r>
      <rPr>
        <b/>
        <vertAlign val="superscript"/>
        <sz val="10"/>
        <rFont val="Arial"/>
        <family val="2"/>
      </rPr>
      <t>5</t>
    </r>
  </si>
  <si>
    <t>2021 Authorized Budget</t>
  </si>
  <si>
    <t>2021 Forecasted Unspent/ Uncommitted Funds as of 9/30/2021</t>
  </si>
  <si>
    <t>2021 Budget Spent as of 9/30/2021</t>
  </si>
  <si>
    <t>2022 Proposed Budget</t>
  </si>
  <si>
    <t>2023 Proposed Budget</t>
  </si>
  <si>
    <t>Administrative</t>
  </si>
  <si>
    <t>Marketing/ Outreach</t>
  </si>
  <si>
    <t>Direct Implementation Non-Incentive</t>
  </si>
  <si>
    <t>Incentive/ Rebate</t>
  </si>
  <si>
    <t>2024 PA Spending Budget Request</t>
  </si>
  <si>
    <t>Percent Change from Prior Year</t>
  </si>
  <si>
    <t xml:space="preserve">PA Pre-2024 Uncommitted and Unspent Carryover  Balance </t>
  </si>
  <si>
    <t>2024 PA Revenue Requirement Request (Cost Recovery)</t>
  </si>
  <si>
    <t>First Year Net KWH</t>
  </si>
  <si>
    <t>First Year Net KW</t>
  </si>
  <si>
    <t>First Year Net Therms (MM)</t>
  </si>
  <si>
    <t>First Year Net Electric CO2e</t>
  </si>
  <si>
    <t>First Year Net Gas CO2e</t>
  </si>
  <si>
    <t>Lifecycle Net KWH</t>
  </si>
  <si>
    <t>Lifecycle Net Therms (MM)</t>
  </si>
  <si>
    <t>Lifecycle Net Electric CO2e</t>
  </si>
  <si>
    <t>Lifecycle Net Gas CO2e</t>
  </si>
  <si>
    <r>
      <t>Lifecycle Net CO2e from low-GWP Measures</t>
    </r>
    <r>
      <rPr>
        <b/>
        <vertAlign val="superscript"/>
        <sz val="10"/>
        <rFont val="Arial"/>
        <family val="2"/>
      </rPr>
      <t>6</t>
    </r>
  </si>
  <si>
    <t>Incentive/Rebate</t>
  </si>
  <si>
    <t>2025 PA Spending Budget Request</t>
  </si>
  <si>
    <t>2025 PA Revenue Requirement Request (Cost Recovery)</t>
  </si>
  <si>
    <t>2026 PA Spending Budget Request</t>
  </si>
  <si>
    <t>2026 PA Revenue Requirement Request (Cost Recovery)</t>
  </si>
  <si>
    <t>2027 PA Spending Budget Request</t>
  </si>
  <si>
    <t>2027 PA Revenue Requirement Request (Cost Recovery)</t>
  </si>
  <si>
    <t>SDGE3251</t>
  </si>
  <si>
    <t>SW C&amp;S - Compliance Enhancement (NET SAVINGS)</t>
  </si>
  <si>
    <t>SDGE3252</t>
  </si>
  <si>
    <t>SW C&amp;S - Reach Codes (NET SAVINGS)</t>
  </si>
  <si>
    <t>SDGE3253</t>
  </si>
  <si>
    <t>SW C&amp;S - Planning Coordination (NET SAVINGS)</t>
  </si>
  <si>
    <t>SDGE3262</t>
  </si>
  <si>
    <t>SW-FIN-On-Bill Finance</t>
  </si>
  <si>
    <t>SDGE3280</t>
  </si>
  <si>
    <t>3P-IDEEA</t>
  </si>
  <si>
    <t>SDGE4001</t>
  </si>
  <si>
    <t>Single Family Program</t>
  </si>
  <si>
    <t>Single Family Program (Utility)</t>
  </si>
  <si>
    <t>SDGE4002</t>
  </si>
  <si>
    <t>Multi Family Program</t>
  </si>
  <si>
    <t>Multi Family Program (Utility)</t>
  </si>
  <si>
    <t>SDGE4004</t>
  </si>
  <si>
    <t>Commercial Large Customer Services (&gt;20KW) Program</t>
  </si>
  <si>
    <t>Commercial Large Customer Services (&gt;20KW) Program (Utility)</t>
  </si>
  <si>
    <t>SDGE4006</t>
  </si>
  <si>
    <t>Industrial Sector Program</t>
  </si>
  <si>
    <t>Industrial Sector Program (Utility)</t>
  </si>
  <si>
    <t>SDGE4007</t>
  </si>
  <si>
    <t>Industrial Port Tenant Customers Services Programs</t>
  </si>
  <si>
    <t>Industrial Port Tenant Customers Services Programs (Utility)</t>
  </si>
  <si>
    <t>SDGE4009</t>
  </si>
  <si>
    <t>Agricultural Growers Services Program</t>
  </si>
  <si>
    <t>Agricultural Growers Services Program (Utility)</t>
  </si>
  <si>
    <t>SDGE4010</t>
  </si>
  <si>
    <t>Local Government Customers Program</t>
  </si>
  <si>
    <t>Local Government Customers Program (Utility)</t>
  </si>
  <si>
    <t>SDGE4011</t>
  </si>
  <si>
    <t>K-12 Customer Services Program</t>
  </si>
  <si>
    <t>K-12 Customer Services Program (Utility)</t>
  </si>
  <si>
    <t>SDGE4012</t>
  </si>
  <si>
    <t>Federal Customer Services Program</t>
  </si>
  <si>
    <t>Federal Customer Services Program (Utility)</t>
  </si>
  <si>
    <t>SDGE4040</t>
  </si>
  <si>
    <t>IDSM Local Residential Behavioral Program (EE)</t>
  </si>
  <si>
    <t>IDSM Local Residential Behavioral Program (EE) (Utility)</t>
  </si>
  <si>
    <t>SDGE_SW_CSA_Natl</t>
  </si>
  <si>
    <t>SW Codes &amp; Standards Advocacy - National Codes &amp; Standards Advocacy (NET SAVINGS)</t>
  </si>
  <si>
    <t>SDGE_SW_CSA_Natl_PA</t>
  </si>
  <si>
    <t>SW Codes &amp; Standards Advocacy - National Codes &amp; Standards Advocacy (Utility) (NET SAVINGS)</t>
  </si>
  <si>
    <t>SDGE_SW_CSA_Appl</t>
  </si>
  <si>
    <t>SW Codes &amp; Standards Advocacy - State Appliance Standards (NET SAVINGS)</t>
  </si>
  <si>
    <t>SDGE_SW_CSA_Appl_PA</t>
  </si>
  <si>
    <t>SW Codes &amp; Standards Advocacy - State Appliance Standards (Utility) (NET SAVINGS)</t>
  </si>
  <si>
    <t>SDGE_SW_CSA_Bldg</t>
  </si>
  <si>
    <t>SW Codes &amp; Standards Advocacy - State Building Codes (NET SAVINGS)</t>
  </si>
  <si>
    <t>SDGE_SW_CSA_Bldg_PA</t>
  </si>
  <si>
    <t>SW Codes &amp; Standards Advocacy - State Building Codes (Utility) (NET SAVINGS)</t>
  </si>
  <si>
    <t>SDGE_SW_ETP_Elec</t>
  </si>
  <si>
    <t>SW Emerging Technologies - Electric</t>
  </si>
  <si>
    <t>SDGE_SW_ETP_Elec_PA</t>
  </si>
  <si>
    <t>SW Emerging Technologies - Electric (Utility)</t>
  </si>
  <si>
    <t>SDGE_SW_IP_Gov</t>
  </si>
  <si>
    <t>SW Institutional Partnerships: DGS &amp; DoC</t>
  </si>
  <si>
    <t>SDGE_SW_IP_Gov_PA</t>
  </si>
  <si>
    <t>SW Institutional Partnerships: DGS &amp; DoC (Utility)</t>
  </si>
  <si>
    <t>SDGE_SW_IP_Colleges</t>
  </si>
  <si>
    <t>SW Higher Education</t>
  </si>
  <si>
    <t>SDGE_SW_IP_Colleges_PA</t>
  </si>
  <si>
    <t>SW Higher Education (Utility)</t>
  </si>
  <si>
    <t>SDGE_SW_MCWH</t>
  </si>
  <si>
    <t>SW Midstream Commercial Water Heating</t>
  </si>
  <si>
    <t>SDGE_SW_MCWH_PA</t>
  </si>
  <si>
    <t>SW Midstream Commercial Water Heating (Utility)</t>
  </si>
  <si>
    <t>SDGE_SW_FS</t>
  </si>
  <si>
    <t>SW Foodservice Point of Sale Program</t>
  </si>
  <si>
    <t>SDGE_SW_FS_PA</t>
  </si>
  <si>
    <t>SW Foodservice Point of Sale Program (Utility)</t>
  </si>
  <si>
    <t>SDGE_SW_UL</t>
  </si>
  <si>
    <t>SW Lighting Program</t>
  </si>
  <si>
    <t>SDGE_SW_UL_PA</t>
  </si>
  <si>
    <t>SW Lighting Program (Utility)</t>
  </si>
  <si>
    <t>SDGE_SW_PLA</t>
  </si>
  <si>
    <t>SW Plug Load and Appliances</t>
  </si>
  <si>
    <t>SDGE_SW_PLA_PA</t>
  </si>
  <si>
    <t>SW Plug Load and Appliances (Utility)</t>
  </si>
  <si>
    <t>SDGE_SW_WET_CC</t>
  </si>
  <si>
    <t>SW WET Career Connections</t>
  </si>
  <si>
    <t>SDGE_SW_WET_CC_PA</t>
  </si>
  <si>
    <t>SW WET Career Connections (Utility)</t>
  </si>
  <si>
    <t>SDGE_SW_WET_Work</t>
  </si>
  <si>
    <t>SW WE&amp;T Career &amp; Workforce Readiness (CWR)</t>
  </si>
  <si>
    <t>SDGE_SW_WET_Work_PA</t>
  </si>
  <si>
    <t>SW WE&amp;T Career &amp; Workforce Readiness (CWR) (Utility)</t>
  </si>
  <si>
    <t>SDGE_SW_WP</t>
  </si>
  <si>
    <t>SW Downstream Water/Wastewater Pumping Program</t>
  </si>
  <si>
    <t>SDGE_SW_WP_PA</t>
  </si>
  <si>
    <t>SW Downstream Water/Wastewater Pumping Program (Utility)</t>
  </si>
  <si>
    <t>SDGE_SW_HVAC_QIQM</t>
  </si>
  <si>
    <t>SW HVAC QI/QM Program</t>
  </si>
  <si>
    <t>SDGE_SW_HVAC_QIQM_PA</t>
  </si>
  <si>
    <t>SW HVAC QI/QM Program (Utility)</t>
  </si>
  <si>
    <t>SDGE_SW_ETP_Gas</t>
  </si>
  <si>
    <t>SW Emerging Technologies - Gas</t>
  </si>
  <si>
    <t>SDGE_SW_ETP_Gas_PA</t>
  </si>
  <si>
    <t>SW Emerging Technologies - Gas (Utility)</t>
  </si>
  <si>
    <t>SDGE_SW_NC_NonRes_Ag_electric</t>
  </si>
  <si>
    <t>SW New Construction Non Residential - Agricultural - All Electric</t>
  </si>
  <si>
    <t>SDGE_SW_NC_NonRes_Ag_electric_PA</t>
  </si>
  <si>
    <t>SW New Construction Non Residential - Agricultural - All Electric (Utility)</t>
  </si>
  <si>
    <t>SDGE_SW_NC_NonRes_Com_electric</t>
  </si>
  <si>
    <t>SW New Construction Non Residential - Commercial - All Electric</t>
  </si>
  <si>
    <t>SDGE_SW_NC_NonRes_Com_electric_PA</t>
  </si>
  <si>
    <t>SW New Construction Non Residential - Commercial - All Electric (Utility)</t>
  </si>
  <si>
    <t>SDGE_SW_NC_NonRes_Ind_electric</t>
  </si>
  <si>
    <t>SW New Construction Non Residential - Industrial - All Electric</t>
  </si>
  <si>
    <t>SDGE_SW_NC_NonRes_Ind_electric_PA</t>
  </si>
  <si>
    <t>SW New Construction Non Residential - Industrial - All Electric (Utility)</t>
  </si>
  <si>
    <t>SDGE_SW_NC_NonRes_Pub_electric</t>
  </si>
  <si>
    <t>SW New Construction Non Residential - Public - All Electric</t>
  </si>
  <si>
    <t>SDGE_SW_NC_NonRes_Pub_electric_PA</t>
  </si>
  <si>
    <t>SW New Construction Non Residential - Public - All Electric (Utility)</t>
  </si>
  <si>
    <t>SDGE_SW_NC_NonRes_Res_electric</t>
  </si>
  <si>
    <t>SW New Construction NonResidential - Residential - All Electric</t>
  </si>
  <si>
    <t>SDGE_SW_NC_NonRes_Res_electric_PA</t>
  </si>
  <si>
    <t>SW New Construction NonResidential - Residential - All Electric (Utility)</t>
  </si>
  <si>
    <t>SDGE_SW_NC_NonRes_Ag_mixed</t>
  </si>
  <si>
    <t>SW New Construction Non Residential - Agricultural - Mixed Fuel</t>
  </si>
  <si>
    <t>SDGE_SW_NC_NonRes_Ag_mixed_PA</t>
  </si>
  <si>
    <t>SW New Construction Non Residential - Agricultural - Mixed Fuel (Utility)</t>
  </si>
  <si>
    <t>SDGE_SW_NC_NonRes_Com_mixed</t>
  </si>
  <si>
    <t>SW New Construction Non Residential - Commercial - Mixed Fuel</t>
  </si>
  <si>
    <t>SDGE_SW_NC_NonRes_Com_mixed_PA</t>
  </si>
  <si>
    <t>SW New Construction Non Residential - Commercial - Mixed Fuel (Utility)</t>
  </si>
  <si>
    <t>SDGE_SW_NC_NonRes_Ind_mixed</t>
  </si>
  <si>
    <t>SW New Construction Non Residential - Industrial - Mixed Fuel</t>
  </si>
  <si>
    <t>SDGE_SW_NC_NonRes_Ind_mixed_PA</t>
  </si>
  <si>
    <t>SW New Construction Non Residential - Industrial - Mixed Fuel (Utility)</t>
  </si>
  <si>
    <t>SDGE_SW_NC_NonRes_Pub_mixed</t>
  </si>
  <si>
    <t>SW New Construction Non Residential - Public - Mixed Fuel</t>
  </si>
  <si>
    <t>SDGE_SW_NC_NonRes_Pub_mixed_PA</t>
  </si>
  <si>
    <t>SW New Construction Non Residential - Public - Mixed Fuel (Utility)</t>
  </si>
  <si>
    <t>SDGE_SW_NC_NonRes_Res_mixed</t>
  </si>
  <si>
    <t>SW New Construction NonResidential - Residential - Mixed Fuel</t>
  </si>
  <si>
    <t>SDGE_SW_NC_NonRes_Res_mixed_PA</t>
  </si>
  <si>
    <t>SW New Construction NonResidential - Residential - Mixed Fuel (Utility)</t>
  </si>
  <si>
    <t>SDGE_SW_NC_Res_electric</t>
  </si>
  <si>
    <t>SW New Construction Residential - All Electric</t>
  </si>
  <si>
    <t>SDGE_SW_NC_Res_electric_PA</t>
  </si>
  <si>
    <t>SW New Construction Residential - All Electric (Utility)</t>
  </si>
  <si>
    <t>SDGE_SW_NC_Res_mixed</t>
  </si>
  <si>
    <t>SW New Construction Residential - Mixed Fuel</t>
  </si>
  <si>
    <t>SDGE_SW_NC_Res_mixed_PA</t>
  </si>
  <si>
    <t>SW New Construction Residential - Mixed Fuel (Utility)</t>
  </si>
  <si>
    <t>SDGE4168</t>
  </si>
  <si>
    <t>Lodging (Hotels/Motels)</t>
  </si>
  <si>
    <t>Lodging (Hotels/Motels) (Utility)</t>
  </si>
  <si>
    <t>SDGE4169</t>
  </si>
  <si>
    <t>Groceries, Restaurants and Food Storage</t>
  </si>
  <si>
    <t>Groceries, Restaurants and Food Storage (Utility)</t>
  </si>
  <si>
    <t>SDGE4170</t>
  </si>
  <si>
    <t>Wholesale/Retail/Office, including Entertainment Services</t>
  </si>
  <si>
    <t>Wholesale/Retail/Office, including Entertainment Services (Utility)</t>
  </si>
  <si>
    <t>SDGE4171</t>
  </si>
  <si>
    <t>Private Institutions/Healthcare</t>
  </si>
  <si>
    <t>Private Institutions/Healthcare (Utility)</t>
  </si>
  <si>
    <t>SDGE4172</t>
  </si>
  <si>
    <t>Property Management</t>
  </si>
  <si>
    <t>Property Management (Utility)</t>
  </si>
  <si>
    <t>SDGE4173</t>
  </si>
  <si>
    <t>Small Business Outreach</t>
  </si>
  <si>
    <t>Small Business Outreach (Utility)</t>
  </si>
  <si>
    <t>SDGE4174</t>
  </si>
  <si>
    <t>Workforce, Education &amp; Training Programs</t>
  </si>
  <si>
    <t>Workforce, Education &amp; Training Programs (Utility)</t>
  </si>
  <si>
    <t>SDGE4175</t>
  </si>
  <si>
    <t>Local Residential Fuel-Substitution</t>
  </si>
  <si>
    <t>Local Residential Fuel-Substitution (Utility)</t>
  </si>
  <si>
    <t>SDGE4176</t>
  </si>
  <si>
    <t>Residential Single Family Equity Program</t>
  </si>
  <si>
    <t>Residential Single Family Equity Program (Utility)</t>
  </si>
  <si>
    <t>SDGE4177</t>
  </si>
  <si>
    <t>Residential Multi Family Equity Program</t>
  </si>
  <si>
    <t>Residential Multi Family Equity Program (Utility)</t>
  </si>
  <si>
    <t>SDGE_SW_HVAC_Up_Com</t>
  </si>
  <si>
    <t>SDGE SW HVAC Upstream Commercial</t>
  </si>
  <si>
    <t>SDGE_SW_HVAC_Up_Com_PA</t>
  </si>
  <si>
    <t>SW HVAC Upstream Commercial (Utility)</t>
  </si>
  <si>
    <t>SDGE_SW_HVAC_Up_Res</t>
  </si>
  <si>
    <t>SDGE SW HVAC Upstream Residential</t>
  </si>
  <si>
    <t>SDGE_SW_HVAC_Up_Res_PA</t>
  </si>
  <si>
    <t>SW HVAC Upstream Residential (Utility)</t>
  </si>
  <si>
    <t>SDGE4184</t>
  </si>
  <si>
    <t>Non-Residential Behavioral Program</t>
  </si>
  <si>
    <t>Non-Residential Behavioral Program (Utility)</t>
  </si>
  <si>
    <t>SDGE3204</t>
  </si>
  <si>
    <t>SW-CALS-Plug Load and Appliances-POS Rebates</t>
  </si>
  <si>
    <t>SDGE3255</t>
  </si>
  <si>
    <t>SW-WE&amp;T-Connections</t>
  </si>
  <si>
    <t>SDGE3260</t>
  </si>
  <si>
    <t>Local-IDSM-ME&amp;O-Local Marketing (EE)</t>
  </si>
  <si>
    <t>SDGE3266</t>
  </si>
  <si>
    <t>LInstP-CA Department of Corrections Partnership</t>
  </si>
  <si>
    <t>SDGE3269</t>
  </si>
  <si>
    <t>LInstP-State of California /IOU</t>
  </si>
  <si>
    <t>SDGE3270</t>
  </si>
  <si>
    <t>LInstP-University of San Diego Partnership</t>
  </si>
  <si>
    <t>SDGE3272</t>
  </si>
  <si>
    <t>LGP- City of Chula Vista Partnership</t>
  </si>
  <si>
    <t>SDGE3273</t>
  </si>
  <si>
    <t>LGP- City of San Diego Partnership</t>
  </si>
  <si>
    <t>SDGE3274</t>
  </si>
  <si>
    <t>LGP- County of San Diego Partnership</t>
  </si>
  <si>
    <t>SDGE3275</t>
  </si>
  <si>
    <t>LGP- Port of San Diego Partnership</t>
  </si>
  <si>
    <t>SDGE3276</t>
  </si>
  <si>
    <t>LGP- SANDAG Partnership</t>
  </si>
  <si>
    <t>SDGE3278</t>
  </si>
  <si>
    <t>LGP- Emerging Cities Partnership</t>
  </si>
  <si>
    <t>SDGE4113</t>
  </si>
  <si>
    <t>SW CA Department of Corrections Partnership</t>
  </si>
  <si>
    <t>SDGE4114</t>
  </si>
  <si>
    <t>SW CA Department of Corrections Partnership (Utility)</t>
  </si>
  <si>
    <t>SDGE4115</t>
  </si>
  <si>
    <t>SW New Construction Non Residential</t>
  </si>
  <si>
    <t>SDGE4116</t>
  </si>
  <si>
    <t>SW New Construction Non Residential (Utility)</t>
  </si>
  <si>
    <t>SDGE4117</t>
  </si>
  <si>
    <t>SW New Construction Residential</t>
  </si>
  <si>
    <t>SDGE4118</t>
  </si>
  <si>
    <t>SW New Construction Residential (Utility)</t>
  </si>
  <si>
    <t>SDGE3201</t>
  </si>
  <si>
    <t>SW-CALS-Energy Advisor-HEES, UAT</t>
  </si>
  <si>
    <t>SDGE3217</t>
  </si>
  <si>
    <t>SW-COM-Customer Services- Audits NonRes</t>
  </si>
  <si>
    <t>SDGE3220</t>
  </si>
  <si>
    <t>SW-COM-Calculated Incentives-Calculated</t>
  </si>
  <si>
    <t>SDGE3222</t>
  </si>
  <si>
    <t>SW-COM-Calculated Incentives-Savings by Design</t>
  </si>
  <si>
    <t>SDGE3223</t>
  </si>
  <si>
    <t>SW-COM-Deemed Incentives-Commercial Rebates</t>
  </si>
  <si>
    <t>SDGE3226</t>
  </si>
  <si>
    <t>SW-COM Direct Install</t>
  </si>
  <si>
    <t>SDGE3227</t>
  </si>
  <si>
    <t>SW-IND-Strategic Energy Management</t>
  </si>
  <si>
    <t>SDGE3229</t>
  </si>
  <si>
    <t>SW-IND-Customer Services-Audits NonRes</t>
  </si>
  <si>
    <t>SDGE3231</t>
  </si>
  <si>
    <t>SW-IND-Calculated Incentives-Calculated</t>
  </si>
  <si>
    <t>SDGE3233</t>
  </si>
  <si>
    <t>SW-IND-Deemed Incentives</t>
  </si>
  <si>
    <t>SDGE3236</t>
  </si>
  <si>
    <t>SW-AG-Customer Services-Audits</t>
  </si>
  <si>
    <t>SDGE3237</t>
  </si>
  <si>
    <t>SW-AG-Calculated Incentives-Calculated</t>
  </si>
  <si>
    <t>SDGE3239</t>
  </si>
  <si>
    <t>SW-AG-Deemed Incentives</t>
  </si>
  <si>
    <t>SDGE3246</t>
  </si>
  <si>
    <t>SW-ET-Technology Introduction Support</t>
  </si>
  <si>
    <t>SDGE3247</t>
  </si>
  <si>
    <t>SW-ET-Technology Assessment Support</t>
  </si>
  <si>
    <t>SDGE3248</t>
  </si>
  <si>
    <t>SW-ET-Technology Deployment Support</t>
  </si>
  <si>
    <t>SDGE3254</t>
  </si>
  <si>
    <t>Local WE&amp;T-Integrated Energy Education &amp; Training (IEET)</t>
  </si>
  <si>
    <t>SDGE3261</t>
  </si>
  <si>
    <t>Local-IDSM-ME&amp;O-Behavioral Programs (EE)</t>
  </si>
  <si>
    <t>SDGE3267</t>
  </si>
  <si>
    <t>LInstP-California Community College Partnership</t>
  </si>
  <si>
    <t>SDGE3268</t>
  </si>
  <si>
    <t>LInstP-UC/CSU/IOU Partnership</t>
  </si>
  <si>
    <t>SDGE3317</t>
  </si>
  <si>
    <t xml:space="preserve">HOPPs - Building Retro-Commissioning </t>
  </si>
  <si>
    <t>SDGE3322</t>
  </si>
  <si>
    <t>3P-Streamlined Ag Efficiency (SAE)</t>
  </si>
  <si>
    <t>SDGE4003</t>
  </si>
  <si>
    <t>Commercial Small Customer Services (&lt;20KW) Program</t>
  </si>
  <si>
    <t>Commercial Small Customer Services (&lt;20KW) Program (Utility)</t>
  </si>
  <si>
    <t>SDGE_SW_HVAC_Up</t>
  </si>
  <si>
    <t>SW Upstream HVAC Program</t>
  </si>
  <si>
    <t>SDGE_SW_HVAC_Up_PA</t>
  </si>
  <si>
    <t>SW Upstream HVAC Program (Utility)</t>
  </si>
  <si>
    <t>PA PROGRAM TOTAL</t>
  </si>
  <si>
    <r>
      <t xml:space="preserve">EM&amp;V (PA &amp; ED Portions) Total </t>
    </r>
    <r>
      <rPr>
        <b/>
        <vertAlign val="superscript"/>
        <sz val="10"/>
        <rFont val="Arial"/>
        <family val="2"/>
      </rPr>
      <t>4</t>
    </r>
  </si>
  <si>
    <t>EM&amp;V - PA</t>
  </si>
  <si>
    <t>EM&amp;V - ED</t>
  </si>
  <si>
    <t>EM&amp;V TOTAL</t>
  </si>
  <si>
    <t>PA Program and EM&amp;V Total</t>
  </si>
  <si>
    <t>PA Spending Budget Request (PA Program and EM&amp;V)</t>
  </si>
  <si>
    <r>
      <t>Financing Pilot</t>
    </r>
    <r>
      <rPr>
        <b/>
        <vertAlign val="superscript"/>
        <sz val="10"/>
        <rFont val="Arial"/>
        <family val="2"/>
      </rPr>
      <t>2</t>
    </r>
    <r>
      <rPr>
        <b/>
        <sz val="10"/>
        <rFont val="Arial"/>
        <family val="2"/>
      </rPr>
      <t xml:space="preserve"> Programs </t>
    </r>
  </si>
  <si>
    <t>SW-FIN-New Finance Offerings</t>
  </si>
  <si>
    <t>Finance Pilot ME&amp;O OBR</t>
  </si>
  <si>
    <t>OBR Information Systems Activities</t>
  </si>
  <si>
    <t>SW-FIN-Finance Pilots - SDG&amp;E Administration</t>
  </si>
  <si>
    <t>3325B</t>
  </si>
  <si>
    <t>SW-FIN-Finance Pilots Credit Enhancement</t>
  </si>
  <si>
    <t>Financing Pilot Programs Total</t>
  </si>
  <si>
    <t>ME&amp;O &amp; ESA</t>
  </si>
  <si>
    <r>
      <t>ME&amp;O</t>
    </r>
    <r>
      <rPr>
        <vertAlign val="superscript"/>
        <sz val="10"/>
        <rFont val="Arial"/>
        <family val="2"/>
      </rPr>
      <t>1</t>
    </r>
  </si>
  <si>
    <r>
      <t>ESA</t>
    </r>
    <r>
      <rPr>
        <vertAlign val="superscript"/>
        <sz val="10"/>
        <rFont val="Arial"/>
        <family val="2"/>
      </rPr>
      <t>3</t>
    </r>
  </si>
  <si>
    <t>Notes: (PA to add as needed, e.g., relevant advice letter references, decision references and any other needed explanations.)</t>
  </si>
  <si>
    <r>
      <rPr>
        <vertAlign val="superscript"/>
        <sz val="10"/>
        <rFont val="Arial"/>
        <family val="2"/>
      </rPr>
      <t>1</t>
    </r>
    <r>
      <rPr>
        <sz val="10"/>
        <rFont val="Arial"/>
        <family val="2"/>
      </rPr>
      <t xml:space="preserve"> ME&amp;O requested budget for 2021 per AL 3498-E/3835-G.  2021 was the final year of SW ME&amp;O.</t>
    </r>
  </si>
  <si>
    <r>
      <rPr>
        <vertAlign val="superscript"/>
        <sz val="10"/>
        <rFont val="Arial"/>
        <family val="2"/>
      </rPr>
      <t>2</t>
    </r>
    <r>
      <rPr>
        <sz val="10"/>
        <rFont val="Arial"/>
        <family val="2"/>
      </rPr>
      <t xml:space="preserve"> Additional Financing Pilot programs budgets were authorized via D.21-08-006 and will be funded through incremental ratepayer funding via the Public Purpose Program charge.</t>
    </r>
  </si>
  <si>
    <r>
      <rPr>
        <vertAlign val="superscript"/>
        <sz val="10"/>
        <rFont val="Arial"/>
        <family val="2"/>
      </rPr>
      <t>3</t>
    </r>
    <r>
      <rPr>
        <sz val="10"/>
        <rFont val="Arial"/>
        <family val="2"/>
      </rPr>
      <t xml:space="preserve"> ESA 2021 budget as requested in Decision D.21-06-015 ATT 1, Table 11, covering years 2022-2026. For years 2027-2031, the 2026 budget and savings forecasts were replicated.</t>
    </r>
  </si>
  <si>
    <r>
      <rPr>
        <vertAlign val="superscript"/>
        <sz val="11"/>
        <color theme="1"/>
        <rFont val="Calibri"/>
        <family val="2"/>
        <scheme val="minor"/>
      </rPr>
      <t xml:space="preserve">4 </t>
    </r>
    <r>
      <rPr>
        <sz val="11"/>
        <color theme="1"/>
        <rFont val="Calibri"/>
        <family val="2"/>
        <scheme val="minor"/>
      </rPr>
      <t xml:space="preserve">For all PAs, EM&amp;V costs only includes IOU's Total EM&amp;V budget (PA + ED).  For the IOU EM&amp;V budget it does not include REN or CCAs EM&amp;V budget. </t>
    </r>
  </si>
  <si>
    <r>
      <rPr>
        <vertAlign val="superscript"/>
        <sz val="10"/>
        <rFont val="Arial"/>
        <family val="2"/>
      </rPr>
      <t>5</t>
    </r>
    <r>
      <rPr>
        <sz val="10"/>
        <rFont val="Arial"/>
        <family val="2"/>
      </rPr>
      <t xml:space="preserve"> PAs have the option of inputting by program or by total</t>
    </r>
  </si>
  <si>
    <r>
      <rPr>
        <vertAlign val="superscript"/>
        <sz val="10"/>
        <rFont val="Arial"/>
        <family val="2"/>
      </rPr>
      <t>6</t>
    </r>
    <r>
      <rPr>
        <sz val="10"/>
        <rFont val="Arial"/>
        <family val="2"/>
      </rPr>
      <t xml:space="preserve"> LifeCycle Net CO2e from low-GWP Measures was determined not required per Memo from Energy Division Staff to Energy Efficiency Portfolio Administrators, </t>
    </r>
    <r>
      <rPr>
        <i/>
        <sz val="10"/>
        <rFont val="Arial"/>
        <family val="2"/>
      </rPr>
      <t>"Notice to EE Program Administrators Re:  Low-GWP refrigerant measures in February 2022 Business Plan filings (December 10, 2021) at 1"</t>
    </r>
    <r>
      <rPr>
        <sz val="10"/>
        <rFont val="Arial"/>
        <family val="2"/>
      </rPr>
      <t>.</t>
    </r>
  </si>
  <si>
    <t>2028-2031</t>
  </si>
  <si>
    <t>Sector Name</t>
  </si>
  <si>
    <t>2023 Baseline Percentage Change</t>
  </si>
  <si>
    <t>2028 PA Spending Budget Request</t>
  </si>
  <si>
    <r>
      <t>Lifecycle Net CO2e from low-GWP Measures</t>
    </r>
    <r>
      <rPr>
        <b/>
        <vertAlign val="superscript"/>
        <sz val="10"/>
        <rFont val="Arial"/>
        <family val="2"/>
      </rPr>
      <t>7</t>
    </r>
  </si>
  <si>
    <t>2029 PA Spending Budget Request</t>
  </si>
  <si>
    <t>2030 PA Spending Budget Request</t>
  </si>
  <si>
    <t>2031 PA Spending Budget Request</t>
  </si>
  <si>
    <t>-</t>
  </si>
  <si>
    <t>C&amp;S</t>
  </si>
  <si>
    <r>
      <t xml:space="preserve">EM&amp;V (PA &amp; ED Portions) Total </t>
    </r>
    <r>
      <rPr>
        <b/>
        <vertAlign val="superscript"/>
        <sz val="10"/>
        <rFont val="Arial"/>
        <family val="2"/>
      </rPr>
      <t>5</t>
    </r>
  </si>
  <si>
    <t>EM&amp;V</t>
  </si>
  <si>
    <t>PA Spending Budget Request (PA Program and EM&amp;V Total)</t>
  </si>
  <si>
    <t>CEC AB 841 Program Budget--IOU PA only</t>
  </si>
  <si>
    <r>
      <t xml:space="preserve">Applicable Annual % of difference between funding limitation &amp; 2020 EE ABAL budget </t>
    </r>
    <r>
      <rPr>
        <vertAlign val="superscript"/>
        <sz val="11"/>
        <rFont val="Calibri"/>
        <family val="2"/>
        <scheme val="minor"/>
      </rPr>
      <t>3</t>
    </r>
  </si>
  <si>
    <t xml:space="preserve">IOU 2020 and Beyond Uncommitted and Unspent Carryover  Balance </t>
  </si>
  <si>
    <t>CEC AB 841 Total</t>
  </si>
  <si>
    <t>PA Spending Budget Request (PA Program and EM&amp;V + CEC AB 841)</t>
  </si>
  <si>
    <r>
      <t>ESA</t>
    </r>
    <r>
      <rPr>
        <vertAlign val="superscript"/>
        <sz val="10"/>
        <rFont val="Arial"/>
        <family val="2"/>
      </rPr>
      <t>4</t>
    </r>
  </si>
  <si>
    <r>
      <rPr>
        <vertAlign val="superscript"/>
        <sz val="10"/>
        <rFont val="Arial"/>
        <family val="2"/>
      </rPr>
      <t>3</t>
    </r>
    <r>
      <rPr>
        <sz val="10"/>
        <rFont val="Arial"/>
        <family val="2"/>
      </rPr>
      <t xml:space="preserve"> Per D.21-01-004, percentage allocation is 70% for 2022 and 60% for 2023.  For SDG&amp;E, the base for calculation is $116,456,311 minus 2020 PY EE Budget of $81,485,692.</t>
    </r>
  </si>
  <si>
    <r>
      <rPr>
        <vertAlign val="superscript"/>
        <sz val="10"/>
        <rFont val="Arial"/>
        <family val="2"/>
      </rPr>
      <t>4</t>
    </r>
    <r>
      <rPr>
        <sz val="10"/>
        <rFont val="Arial"/>
        <family val="2"/>
      </rPr>
      <t xml:space="preserve"> ESA 2021 budget as requested in Decision D.21-06-015 ATT 1, Table 11, covering years 2022-2026. For years 2027-2031, the 2026 budget and savings forecasts were replicated.</t>
    </r>
  </si>
  <si>
    <r>
      <rPr>
        <vertAlign val="superscript"/>
        <sz val="11"/>
        <color theme="1"/>
        <rFont val="Calibri"/>
        <family val="2"/>
        <scheme val="minor"/>
      </rPr>
      <t xml:space="preserve">5 </t>
    </r>
    <r>
      <rPr>
        <sz val="11"/>
        <color theme="1"/>
        <rFont val="Calibri"/>
        <family val="2"/>
        <scheme val="minor"/>
      </rPr>
      <t xml:space="preserve">For all PAs, EM&amp;V costs only includes IOU's Total EM&amp;V budget (PA + ED).  For the IOU EM&amp;V budget it does not include REN or CCAs EM&amp;V budget. </t>
    </r>
  </si>
  <si>
    <r>
      <rPr>
        <vertAlign val="superscript"/>
        <sz val="10"/>
        <rFont val="Arial"/>
        <family val="2"/>
      </rPr>
      <t>6</t>
    </r>
    <r>
      <rPr>
        <sz val="10"/>
        <rFont val="Arial"/>
        <family val="2"/>
      </rPr>
      <t xml:space="preserve"> PAs have the option of inputting by program or by total</t>
    </r>
  </si>
  <si>
    <r>
      <rPr>
        <vertAlign val="superscript"/>
        <sz val="10"/>
        <rFont val="Arial"/>
        <family val="2"/>
      </rPr>
      <t>7</t>
    </r>
    <r>
      <rPr>
        <sz val="10"/>
        <rFont val="Arial"/>
        <family val="2"/>
      </rPr>
      <t xml:space="preserve"> LifeCycle Net CO2e from low-GWP Measures was determined not required per Memo from Energy Division Staff to Energy Efficiency Portfolio Administrators, </t>
    </r>
    <r>
      <rPr>
        <i/>
        <sz val="10"/>
        <rFont val="Arial"/>
        <family val="2"/>
      </rPr>
      <t>"Notice to EE Program Administrators Re:  Low-GWP refrigerant measures in February 2022 Business Plan filings (December 10, 2021) at 1"</t>
    </r>
    <r>
      <rPr>
        <sz val="10"/>
        <rFont val="Arial"/>
        <family val="2"/>
      </rPr>
      <t>.</t>
    </r>
  </si>
  <si>
    <t xml:space="preserve">Table 4.3– 2024 and Beyond Program Changes </t>
  </si>
  <si>
    <t>(report budgets to the $--do not round; add rows as needed)</t>
  </si>
  <si>
    <t>Table 4.3.1 - Programs to be closed with the disposition of 2024-2031 EE Application</t>
  </si>
  <si>
    <t>PA Justification</t>
  </si>
  <si>
    <t>Third Party Implementer or Core</t>
  </si>
  <si>
    <t>Statewide or Local</t>
  </si>
  <si>
    <t>Programs to be closed with the disposition of 2024-2031 EE Application</t>
  </si>
  <si>
    <t>% change</t>
  </si>
  <si>
    <t>2021 (Q3) Claimed TRC</t>
  </si>
  <si>
    <t>2022 Filed TRC</t>
  </si>
  <si>
    <t>2023 Filed TRC</t>
  </si>
  <si>
    <t>2024 Filed TSB</t>
  </si>
  <si>
    <t>2025 Filed TSB</t>
  </si>
  <si>
    <t>2021 Budget</t>
  </si>
  <si>
    <t>2022 Budget</t>
  </si>
  <si>
    <t>2023 Budget</t>
  </si>
  <si>
    <t>Year Program Started</t>
  </si>
  <si>
    <t>For existing third party implemented programs, MM/YY Program was due to sunset prior to PY 2024 and Beyond Application planning and new 3P contracting</t>
  </si>
  <si>
    <t>For existing third party implemented programs, MM/YY Program is extended to as a result of PY 2024 and Beyond Application planning and timing for new 3P contracts' ramp up</t>
  </si>
  <si>
    <t>Program is being replaced by PG&amp;E Non Residential New Construction programs</t>
  </si>
  <si>
    <t>Core</t>
  </si>
  <si>
    <t>Local</t>
  </si>
  <si>
    <t>SDGE3222 - SW-COM-Calculated Incentives-Savings by Design</t>
  </si>
  <si>
    <t>Program is being replaced by local 3P Commercial programs</t>
  </si>
  <si>
    <t>SDGE3317 - HOPPs - Building Retro-Commissioning</t>
  </si>
  <si>
    <t>Program is being replaced by SCE and SCG SW ET programs</t>
  </si>
  <si>
    <t>SDGE3246 - SW-ET-Technology Introduction Support</t>
  </si>
  <si>
    <t>SDGE3247 - SW-ET-Technology Assessment Support</t>
  </si>
  <si>
    <t>SDGE3248 - SW-ET-Technology Deployment Support</t>
  </si>
  <si>
    <t>Program will be competed via 3P solicitation process</t>
  </si>
  <si>
    <t>SDGE3254 - Local WE&amp;T-Integrated Energy Education &amp; Training (IEET)</t>
  </si>
  <si>
    <t>Table 4.3.2 - Programs to be closed upon completion of commitments</t>
  </si>
  <si>
    <t>Programs to be closed upon completion of commitments</t>
  </si>
  <si>
    <t>2020 Claimed TRC</t>
  </si>
  <si>
    <t>For existing third party implemented programs, MM/YY Program was due to sunset prior to PY 2024 and Beyond Application planning and new 3P contracts ramp up.</t>
  </si>
  <si>
    <t>Table 4.3.3 - Programs with reduced budgets (&gt;40% budget decrease), to continue in 2024 and beyond</t>
  </si>
  <si>
    <t>PA justification</t>
  </si>
  <si>
    <t>Third party implementer or Core</t>
  </si>
  <si>
    <t>Statewide</t>
  </si>
  <si>
    <t>Programs with reduced budgets (&gt;40% budget decrease)</t>
  </si>
  <si>
    <t>2022 Filed TSB</t>
  </si>
  <si>
    <t>2023 Filed TSB</t>
  </si>
  <si>
    <t>Year program started</t>
  </si>
  <si>
    <t>For existing third party implemented programs, MM/YY Program is extended to as a result of PY 2024- and beyond planning and timing for new 3P contracts ramp up , or mark "NEW 3P" program if program is result of  3P solicitation process per D1801004.</t>
  </si>
  <si>
    <t>Program budget reduced after poor performance in 2021</t>
  </si>
  <si>
    <t>3PI</t>
  </si>
  <si>
    <t>N</t>
  </si>
  <si>
    <t>SDGE4004 - Commercial Large Customer Services (&gt;20KW) Program</t>
  </si>
  <si>
    <t>Program budget updated to reflect updated solicitation information</t>
  </si>
  <si>
    <t>SDGE4009 - Agricultural Growers Services Program</t>
  </si>
  <si>
    <t>NEW 3P</t>
  </si>
  <si>
    <t>SW program administered by SCE, program will ramp down and close by end of 2024</t>
  </si>
  <si>
    <t>Y</t>
  </si>
  <si>
    <t>SDGE_SW_UL - SW Lighting Program</t>
  </si>
  <si>
    <t>Reduction due to less cost needed to cover program ramping down</t>
  </si>
  <si>
    <t>SDGE_SW_UL_PA - SW Lighting Program (Utility)</t>
  </si>
  <si>
    <t>Table 4.3.4 - Programs with enhanced budgets (&gt;40% budget increase)</t>
  </si>
  <si>
    <t>Programs with enhanced budgets (&gt;40% budget increase)</t>
  </si>
  <si>
    <t>2023 Filed budget</t>
  </si>
  <si>
    <t>2024 Filed TRC</t>
  </si>
  <si>
    <t>2024Budget</t>
  </si>
  <si>
    <t>For existing third party implemented programs, MM/YY Program was due to sunset prior to PY 2024-2031 Application planning and new 3P contracting</t>
  </si>
  <si>
    <t>For existing third party implemented programs, MM/YY Program is extended to as a result of PY 2024-2031  Application planning and timing for new 3P contracts ramp up , or mark "NEW 3P" program if program is result of  3P solicitation process per D1801004.</t>
  </si>
  <si>
    <t>Includes funding for OBR administration</t>
  </si>
  <si>
    <t>SDGE3262 - SW-FIN-On-Bill Finance</t>
  </si>
  <si>
    <t>added increased dollars to cover staff time to run additional solicitations</t>
  </si>
  <si>
    <t>SDGE3280 - 3P-IDEEA</t>
  </si>
  <si>
    <t>projection from 3P that participation will be much higher this year</t>
  </si>
  <si>
    <t>SDGE4011 - K-12 Customer Services Program</t>
  </si>
  <si>
    <t>SW program administered by PG&amp;E</t>
  </si>
  <si>
    <t>SDGE_SW_CSA_Appl - SW Codes &amp; Standards Advocacy - State Appliance Standards (NET SAVINGS)</t>
  </si>
  <si>
    <t>unknown, PG&amp;E led program</t>
  </si>
  <si>
    <t>included dollars associated with ongoing program participation for SW meetings, lead PA requests, marketing and cobranding approvals, administration of cofunding agreements, monthly accounting activity related to the transfer of funds, IT overhead related to budget filings</t>
  </si>
  <si>
    <t>SDGE_SW_CSA_Bldg_PA - SW Codes &amp; Standards Advocacy - State Building Codes (Utility) (NET SAVINGS)</t>
  </si>
  <si>
    <t>increase is due to shutting down local programs and transferring required memberships to SW programs, as well as included dollars associated with ongoing program participation for SW meetings, lead PA requests, marketing and cobranding approvals, administration of cofunding agreements, monthly accounting activity related to the transfer of funds, IT overhead related to budget filings</t>
  </si>
  <si>
    <t>SDGE_SW_ETP_Elec_PA - SW Emerging Technologies - Electric (Utility)</t>
  </si>
  <si>
    <t>SDGE_SW_IP_Gov - SW Institutional Partnerships: DGS &amp; DoC</t>
  </si>
  <si>
    <t>SDGE_SW_IP_Gov_PA - SW Institutional Partnerships: DGS &amp; DoC (Utility)</t>
  </si>
  <si>
    <t>SDGE_SW_WET_CC_PA - SW WET Career Connections (Utility)</t>
  </si>
  <si>
    <t>SDGE_SW_WET_Work_PA - SW WE&amp;T Career &amp; Workforce Readiness (CWR) (Utility)</t>
  </si>
  <si>
    <t>SDGE_SW_HVAC_QIQM_PA - SW HVAC QI/QM Program (Utility)</t>
  </si>
  <si>
    <t>increase is due to shutting down local programs and transferring required memberships to SW programs</t>
  </si>
  <si>
    <t>SDGE_SW_ETP_Gas_PA - SW Emerging Technologies - Gas (Utility)</t>
  </si>
  <si>
    <t>SDGE_SW_NC_NonRes_Ag_electric - SW New Construction Non Residential - Agricultural - All Electric</t>
  </si>
  <si>
    <t>4/31/2026</t>
  </si>
  <si>
    <t>SDGE_SW_NC_NonRes_Ag_electric_PA - SW New Construction Non Residential - Agricultural - All Electric (Utility)</t>
  </si>
  <si>
    <t>SDGE_SW_NC_NonRes_Ind_electric - SW New Construction Non Residential - Industrial - All Electric</t>
  </si>
  <si>
    <t>SDGE_SW_NC_NonRes_Ind_electric_PA - SW New Construction Non Residential - Industrial - All Electric (Utility)</t>
  </si>
  <si>
    <t>SDGE_SW_NC_NonRes_Pub_electric - SW New Construction Non Residential - Public - All Electric</t>
  </si>
  <si>
    <t>SDGE_SW_NC_NonRes_Pub_electric_PA - SW New Construction Non Residential - Public - All Electric (Utility)</t>
  </si>
  <si>
    <t>SDGE_SW_NC_NonRes_Res_electric - SW New Construction NonResidential - Residential - All Electric</t>
  </si>
  <si>
    <t>SDGE_SW_NC_NonRes_Res_electric_PA - SW New Construction NonResidential - Residential - All Electric (Utility)</t>
  </si>
  <si>
    <t>SDGE_SW_NC_NonRes_Ag_mixed_PA - SW New Construction Non Residential - Agricultural - Mixed Fuel (Utility)</t>
  </si>
  <si>
    <t>SDGE_SW_NC_NonRes_Ind_mixed - SW New Construction Non Residential - Industrial - Mixed Fuel</t>
  </si>
  <si>
    <t>SDGE_SW_NC_NonRes_Ind_mixed_PA - SW New Construction Non Residential - Industrial - Mixed Fuel (Utility)</t>
  </si>
  <si>
    <t>SDGE_SW_NC_NonRes_Pub_mixed - SW New Construction Non Residential - Public - Mixed Fuel</t>
  </si>
  <si>
    <t>SDGE_SW_NC_NonRes_Pub_mixed_PA - SW New Construction Non Residential - Public - Mixed Fuel (Utility)</t>
  </si>
  <si>
    <t>SDGE_SW_NC_NonRes_Res_mixed - SW New Construction NonResidential - Residential - Mixed Fuel</t>
  </si>
  <si>
    <t>SDGE_SW_NC_NonRes_Res_mixed_PA - SW New Construction NonResidential - Residential - Mixed Fuel (Utility)</t>
  </si>
  <si>
    <t>Table 4.3.5 - Programs that are new in 2024 and Beyond</t>
  </si>
  <si>
    <t>Programs that are new in 2024 or beyond</t>
  </si>
  <si>
    <t>Start year Filed TSB</t>
  </si>
  <si>
    <t>Start year Filed TRC</t>
  </si>
  <si>
    <t>Start Year Budget</t>
  </si>
  <si>
    <t>MM/YY program to start</t>
  </si>
  <si>
    <t>MM/YY Program is due to sunset; and flag as "NEW 3P" program if program is result of  3P solicitation process per D1801004</t>
  </si>
  <si>
    <t>Splitting Large Commercial program into smaller sub sectors - recompete via 3P process</t>
  </si>
  <si>
    <t>SDGE4168 - Lodging (Hotels/Motels)</t>
  </si>
  <si>
    <t>NEW 3P - 12/31/2028</t>
  </si>
  <si>
    <t>SDGE4169 - Groceries, Restaurants and Food Storage</t>
  </si>
  <si>
    <t>SDGE4170 - Wholesale/Retail/Office, including Entertainment Services</t>
  </si>
  <si>
    <t>SDGE4171 - Private Institutions/Healthcare</t>
  </si>
  <si>
    <t>SDGE 4172 - Property Management</t>
  </si>
  <si>
    <t>Recompeting SDGE4003 - Small Commercial Program</t>
  </si>
  <si>
    <t>SDGE4173 - Small Business Outreach</t>
  </si>
  <si>
    <t>NEW 3P - 12/31/2027</t>
  </si>
  <si>
    <t>Closing local program SDGE3254 Local WE&amp;T and soliciting via 3P process</t>
  </si>
  <si>
    <t>SDGE4174 - Workforce, Education &amp; Training Programs</t>
  </si>
  <si>
    <t>New program to address fuel-substitution</t>
  </si>
  <si>
    <t>SDGE 4175 - Local Residential Fuel-Substitution</t>
  </si>
  <si>
    <t>New Equity program to service customers above FERA income guidelines</t>
  </si>
  <si>
    <t>SDGE4176 - Residential Single Family Equity Program</t>
  </si>
  <si>
    <t>SDGE4177 - Residential Multi Family Equity Program</t>
  </si>
  <si>
    <t>starting program for summer reliability, will continue in this application period</t>
  </si>
  <si>
    <t>SDGE4184 - Non-Residential Behavioral Program</t>
  </si>
  <si>
    <t>Program was previously classified as all Commercial, splitting it out for both comm and res sectors</t>
  </si>
  <si>
    <t>SW HVAC Upstream Commercial</t>
  </si>
  <si>
    <t>SW HVAC Upstream Residential</t>
  </si>
  <si>
    <t>Table 4.3.6 - Programs with Third-Party Contracts that Sunset during 2024-2027</t>
  </si>
  <si>
    <t>Programs with Third-Party Contracts that Sunset in 2024-2027</t>
  </si>
  <si>
    <t>Third-Party Contracts that sunset during PY 2024-2027</t>
  </si>
  <si>
    <t>Contract Expiration Date</t>
  </si>
  <si>
    <t>Identify contract terms and/or limits on extensions</t>
  </si>
  <si>
    <t xml:space="preserve">Is third-party contract anticipated to be renewed, recompeted, or unknown? </t>
  </si>
  <si>
    <t>Proposed target date to reopen solicitation for competition or new market opportunity</t>
  </si>
  <si>
    <t>Statewide Program being closed by SCE</t>
  </si>
  <si>
    <t>unknown - SCE contract</t>
  </si>
  <si>
    <t>unknown</t>
  </si>
  <si>
    <t>Market sector will be recompeted and split into sub sectors</t>
  </si>
  <si>
    <t>recompeted</t>
  </si>
  <si>
    <t>Table 5 - Committed Energy Efficiency Program Funding - Funds Not Yet Spent as of 9/30/2021*</t>
  </si>
  <si>
    <t xml:space="preserve">Committed funds but not yet spent </t>
  </si>
  <si>
    <t>Electric Procurement Funds</t>
  </si>
  <si>
    <t>Category</t>
  </si>
  <si>
    <t>2017 and Prior to date EM&amp;V Funds</t>
  </si>
  <si>
    <t>2017 and Prior to date Program Funds - Utility</t>
  </si>
  <si>
    <t>2017 and Prior to date Program Funds - REN</t>
  </si>
  <si>
    <t>NA</t>
  </si>
  <si>
    <t>2017 and Prior to date Program Funds - CCA</t>
  </si>
  <si>
    <t>2018 to date EM&amp;V Funds</t>
  </si>
  <si>
    <t>2018 to date Program Funds - Utility</t>
  </si>
  <si>
    <t>2018 to date Program Funds - REN</t>
  </si>
  <si>
    <t>2018 to date Program Funds - CCA</t>
  </si>
  <si>
    <t>2019 to date EM&amp;V Funds</t>
  </si>
  <si>
    <t>2019 to date Program Funds - Utility</t>
  </si>
  <si>
    <t>2019 to date Program Funds - REN</t>
  </si>
  <si>
    <t>2019 to date Program Funds - CCA</t>
  </si>
  <si>
    <t>2020 to date EM&amp;V Funds</t>
  </si>
  <si>
    <t>2020 to date Program Funds - Utility</t>
  </si>
  <si>
    <t>2020 to date Program Funds - REN</t>
  </si>
  <si>
    <t>2020 to date Program Funds - CCA</t>
  </si>
  <si>
    <r>
      <t xml:space="preserve">2021 to date EM&amp;V Funds </t>
    </r>
    <r>
      <rPr>
        <vertAlign val="superscript"/>
        <sz val="12"/>
        <rFont val="Palatino"/>
      </rPr>
      <t>1</t>
    </r>
  </si>
  <si>
    <r>
      <t xml:space="preserve">2021 to date Program Funds - Utility </t>
    </r>
    <r>
      <rPr>
        <vertAlign val="superscript"/>
        <sz val="12"/>
        <rFont val="Palatino"/>
      </rPr>
      <t>1</t>
    </r>
  </si>
  <si>
    <t>2021 to date Program Funds - REN</t>
  </si>
  <si>
    <t>2021 to date Program Funds - CCA</t>
  </si>
  <si>
    <t>* Net of any commitment cancellations as of September 2021.</t>
  </si>
  <si>
    <r>
      <rPr>
        <vertAlign val="superscript"/>
        <sz val="11"/>
        <rFont val="Calibri"/>
        <family val="2"/>
        <scheme val="minor"/>
      </rPr>
      <t>1</t>
    </r>
    <r>
      <rPr>
        <sz val="11"/>
        <rFont val="Calibri"/>
        <family val="2"/>
        <scheme val="minor"/>
      </rPr>
      <t xml:space="preserve"> 2021 Committed Funds will be finalized with the completion of the 2021 EE Annual Report filing with the CPUC, May 01, 2022.</t>
    </r>
  </si>
  <si>
    <t>Table 6 - Statewide Programs (Identical For All IOUs)</t>
  </si>
  <si>
    <t>(Col D)*(IOU 'Electric Proportional Share' from INPUT TABLE) +
[(1-Col D)*(IOU 'Gas Proportional Share' from INPUT TABLE)]</t>
  </si>
  <si>
    <t>Col D</t>
  </si>
  <si>
    <t>Col E</t>
  </si>
  <si>
    <t>Col F</t>
  </si>
  <si>
    <t>Col G</t>
  </si>
  <si>
    <t xml:space="preserve">Statewide Program* </t>
  </si>
  <si>
    <t>Program Segment</t>
  </si>
  <si>
    <t>Lead IOU</t>
  </si>
  <si>
    <r>
      <t xml:space="preserve">2021 Program Contract Budget
</t>
    </r>
    <r>
      <rPr>
        <b/>
        <sz val="10"/>
        <rFont val="Calibri"/>
        <family val="2"/>
        <scheme val="minor"/>
      </rPr>
      <t>(Total for all IOUs)**</t>
    </r>
  </si>
  <si>
    <r>
      <t xml:space="preserve">2022 Program Contract Budget
</t>
    </r>
    <r>
      <rPr>
        <b/>
        <sz val="10"/>
        <rFont val="Calibri"/>
        <family val="2"/>
        <scheme val="minor"/>
      </rPr>
      <t>(Total for all IOUs)**</t>
    </r>
  </si>
  <si>
    <r>
      <t xml:space="preserve">2023 Program Contract Budget
</t>
    </r>
    <r>
      <rPr>
        <b/>
        <sz val="10"/>
        <rFont val="Calibri"/>
        <family val="2"/>
        <scheme val="minor"/>
      </rPr>
      <t>(Total for all IOUs)**</t>
    </r>
  </si>
  <si>
    <r>
      <t xml:space="preserve">2024 Program Contract Budget
</t>
    </r>
    <r>
      <rPr>
        <b/>
        <sz val="10"/>
        <rFont val="Calibri"/>
        <family val="2"/>
        <scheme val="minor"/>
      </rPr>
      <t>(Total for all IOUs)**</t>
    </r>
  </si>
  <si>
    <r>
      <t xml:space="preserve">2025 Program Contract Budget
</t>
    </r>
    <r>
      <rPr>
        <b/>
        <sz val="10"/>
        <rFont val="Calibri"/>
        <family val="2"/>
        <scheme val="minor"/>
      </rPr>
      <t>(Total for all IOUs)**</t>
    </r>
  </si>
  <si>
    <r>
      <t xml:space="preserve">2026 Program Contract Budget
</t>
    </r>
    <r>
      <rPr>
        <b/>
        <sz val="10"/>
        <rFont val="Calibri"/>
        <family val="2"/>
        <scheme val="minor"/>
      </rPr>
      <t>(Total for all IOUs)**</t>
    </r>
  </si>
  <si>
    <r>
      <t xml:space="preserve">2027 Program Contract Budget
</t>
    </r>
    <r>
      <rPr>
        <b/>
        <sz val="10"/>
        <rFont val="Calibri"/>
        <family val="2"/>
        <scheme val="minor"/>
      </rPr>
      <t>(Total for all IOUs)**</t>
    </r>
  </si>
  <si>
    <t>Expected or Actual Contract Execution Date
(MM/YYYY)</t>
  </si>
  <si>
    <t>Expected Contract End Date (MM/YYYY)</t>
  </si>
  <si>
    <t>Expect to Extend/Renew, or Rebid contract? (a)</t>
  </si>
  <si>
    <t>Percent Electric</t>
  </si>
  <si>
    <r>
      <t xml:space="preserve">Combined (Electric &amp; Gas) Proportional Contribution to Contract Cost per Load-Share
</t>
    </r>
    <r>
      <rPr>
        <sz val="11"/>
        <rFont val="Calibri"/>
        <family val="2"/>
        <scheme val="minor"/>
      </rPr>
      <t>(Either as reflected in co-funding agreement, or expected in co-funding agreement. Funding share may be within +/-20% of Target per formula in row 1 above)</t>
    </r>
  </si>
  <si>
    <t>Total Contract Expenditures 2018-2021 **</t>
  </si>
  <si>
    <t>Total IOU Administrative Expenditures 2018-2021A</t>
  </si>
  <si>
    <r>
      <t>2022 IOU Administrative Budget</t>
    </r>
    <r>
      <rPr>
        <b/>
        <vertAlign val="superscript"/>
        <sz val="12"/>
        <rFont val="Calibri"/>
        <family val="2"/>
        <scheme val="minor"/>
      </rPr>
      <t>A</t>
    </r>
  </si>
  <si>
    <r>
      <t>2023 IOU Administrative Budget</t>
    </r>
    <r>
      <rPr>
        <b/>
        <vertAlign val="superscript"/>
        <sz val="12"/>
        <rFont val="Calibri"/>
        <family val="2"/>
        <scheme val="minor"/>
      </rPr>
      <t>A</t>
    </r>
  </si>
  <si>
    <r>
      <t>2024 IOU Administrative Budget</t>
    </r>
    <r>
      <rPr>
        <b/>
        <vertAlign val="superscript"/>
        <sz val="12"/>
        <rFont val="Calibri"/>
        <family val="2"/>
        <scheme val="minor"/>
      </rPr>
      <t>A</t>
    </r>
  </si>
  <si>
    <r>
      <t>2025 IOU Administrative Budget</t>
    </r>
    <r>
      <rPr>
        <b/>
        <vertAlign val="superscript"/>
        <sz val="12"/>
        <rFont val="Calibri"/>
        <family val="2"/>
        <scheme val="minor"/>
      </rPr>
      <t>A</t>
    </r>
  </si>
  <si>
    <r>
      <t>2026 IOU Administrative Budget</t>
    </r>
    <r>
      <rPr>
        <b/>
        <vertAlign val="superscript"/>
        <sz val="12"/>
        <rFont val="Calibri"/>
        <family val="2"/>
        <scheme val="minor"/>
      </rPr>
      <t>A</t>
    </r>
  </si>
  <si>
    <r>
      <t>2027 IOU Administrative Budget</t>
    </r>
    <r>
      <rPr>
        <b/>
        <vertAlign val="superscript"/>
        <sz val="12"/>
        <rFont val="Calibri"/>
        <family val="2"/>
        <scheme val="minor"/>
      </rPr>
      <t>A</t>
    </r>
  </si>
  <si>
    <t>WET Career and Workforce Readiness</t>
  </si>
  <si>
    <t>TBD</t>
  </si>
  <si>
    <t>SW New Construction Res - All Electric</t>
  </si>
  <si>
    <t>SW New Construction Res - Mixed Fuel</t>
  </si>
  <si>
    <t>SW New Construction NonRes - All Electric</t>
  </si>
  <si>
    <t>SW New Construction NonRes - Mixed Fuel</t>
  </si>
  <si>
    <t>State Appliance Standards Advocacy</t>
  </si>
  <si>
    <t>State Building Codes Advocacy</t>
  </si>
  <si>
    <t>National Codes &amp; Standards Advocacy</t>
  </si>
  <si>
    <t>Institutional Partnerships: DGS &amp; DoC</t>
  </si>
  <si>
    <t>WET Career Connections</t>
  </si>
  <si>
    <t>Water/wastewater pumping</t>
  </si>
  <si>
    <t>Lighting (Upstream)</t>
  </si>
  <si>
    <t xml:space="preserve"> $- </t>
  </si>
  <si>
    <t xml:space="preserve"> $                           -</t>
  </si>
  <si>
    <t>ETP, electric</t>
  </si>
  <si>
    <t>Institutional Partnerships, UC/CSU/CCC</t>
  </si>
  <si>
    <t>ETP, gas</t>
  </si>
  <si>
    <t>Food Service POS</t>
  </si>
  <si>
    <t>Midstream Comm Water Heating</t>
  </si>
  <si>
    <t>Res HVAC QI/QM</t>
  </si>
  <si>
    <t xml:space="preserve"> $                        -</t>
  </si>
  <si>
    <t>Plug Load and Appliance</t>
  </si>
  <si>
    <t>Upstream HVAC (Comm + Res)</t>
  </si>
  <si>
    <t>Upstream HVAC Comm</t>
  </si>
  <si>
    <t>Upstream HVAC Res</t>
  </si>
  <si>
    <t>(a) Based upon performance of the program, Lead PA will determine whether to extend/renew, rebid or terminate contract</t>
  </si>
  <si>
    <t xml:space="preserve">*Modify rows as needed to reflect consolidation or division of a program category per solicitation approach or contracts. Ultimately there should be one line per executed 3P contract. </t>
  </si>
  <si>
    <t>**The contract budget  or signed contract amount for a given year accounts for the anticipated launch date of the program. Program contract budgets reflect third party implementation contract values and expenditures. Estimated values for year end 2021.</t>
  </si>
  <si>
    <t>[A] Administrative budgets for statewide programs are IOU specific and are filed under separate program IDs. They include all non-contract program expenditures which cover coordination, support and management. Estimate for year end 2021.  This does not include any contract implementation cost.</t>
  </si>
  <si>
    <t>BP Decision (D.18-05-041): OP 23. The 25 percent requirement for statewide funding articulated in D.16-08-019 shall be calculated as a proportion of the utility program administrator’s total portfolio budget, including evaluation, measurement, and verification funding, but excluding funding allocated to other program administrators for other (non-statewide) programs. The percentage requirement for statewide program funding for the Southern California Gas Company shall be reduced to 15 percent, but remain 25 percent for the other utility program administrators consistent with D.16-08-019.</t>
  </si>
  <si>
    <t>INPUT TABLE: DO NOT MODIFY</t>
  </si>
  <si>
    <t>IOU</t>
  </si>
  <si>
    <t>Percent PPP Electric</t>
  </si>
  <si>
    <t>Percent PPP Gas</t>
  </si>
  <si>
    <t>Electric Proportional Share</t>
  </si>
  <si>
    <t>Gas Proportional Share</t>
  </si>
  <si>
    <t>SoCalGas</t>
  </si>
  <si>
    <t>ADVICE LETTER 3268-E-A/2701-G-A</t>
  </si>
  <si>
    <t>(San Diego Gas &amp; Electric Company - U902 M)</t>
  </si>
  <si>
    <t>ADVICE LETTER 5346-G-A</t>
  </si>
  <si>
    <t>(Southern California Gas Company - U904 G)</t>
  </si>
  <si>
    <t>ADVICE LETTER 3861-E-A</t>
  </si>
  <si>
    <t>(Southern California Edison Company - U338 E)</t>
  </si>
  <si>
    <t>ADVICE LETTER 5373-E-A/4009-G-A</t>
  </si>
  <si>
    <t>(Pacific Gas &amp; Electric Company – U39 M)</t>
  </si>
  <si>
    <t xml:space="preserve">Table 7.1 - PA 2024-2031 Budget Savings By Segment </t>
  </si>
  <si>
    <t>Segment</t>
  </si>
  <si>
    <t>Requested Budget</t>
  </si>
  <si>
    <t>TSB</t>
  </si>
  <si>
    <t>TRC</t>
  </si>
  <si>
    <t>PAC</t>
  </si>
  <si>
    <t>kWh</t>
  </si>
  <si>
    <t>kW</t>
  </si>
  <si>
    <t>Therms (MM)</t>
  </si>
  <si>
    <t>First Year Net Elec CO2e</t>
  </si>
  <si>
    <r>
      <t xml:space="preserve">Lifecycle Net CO2e from low-GWP Measures </t>
    </r>
    <r>
      <rPr>
        <b/>
        <vertAlign val="superscript"/>
        <sz val="11"/>
        <color theme="1"/>
        <rFont val="Calibri"/>
        <family val="2"/>
        <scheme val="minor"/>
      </rPr>
      <t>2</t>
    </r>
  </si>
  <si>
    <r>
      <t xml:space="preserve">TOTAL Portfolio </t>
    </r>
    <r>
      <rPr>
        <b/>
        <vertAlign val="superscript"/>
        <sz val="11"/>
        <color theme="1"/>
        <rFont val="Calibri"/>
        <family val="2"/>
        <scheme val="minor"/>
      </rPr>
      <t>1</t>
    </r>
  </si>
  <si>
    <r>
      <t>8-Yr Total</t>
    </r>
    <r>
      <rPr>
        <b/>
        <vertAlign val="superscript"/>
        <sz val="11"/>
        <color theme="1"/>
        <rFont val="Calibri"/>
        <family val="2"/>
        <scheme val="minor"/>
      </rPr>
      <t>1</t>
    </r>
  </si>
  <si>
    <t>2024-2027 Total</t>
  </si>
  <si>
    <t xml:space="preserve">[1] Per discussion with ED Staff, TRC &amp; PAC are both without Codes and Standards </t>
  </si>
  <si>
    <r>
      <t>[2] LifeCycle Net CO2e from low-GWP Measures was determined not required per Memo from Energy Division Staff to Energy Efficiency Portfolio Administrators, "</t>
    </r>
    <r>
      <rPr>
        <i/>
        <sz val="11"/>
        <color theme="1"/>
        <rFont val="Calibri"/>
        <family val="2"/>
        <scheme val="minor"/>
      </rPr>
      <t>Notice to EE Program Administrators Re:  Low-GWP refrigerant measures in February 2022 Business Plan filings (December 10, 2021) at 1"</t>
    </r>
    <r>
      <rPr>
        <sz val="11"/>
        <color theme="1"/>
        <rFont val="Calibri"/>
        <family val="2"/>
        <scheme val="minor"/>
      </rPr>
      <t>.</t>
    </r>
  </si>
  <si>
    <t xml:space="preserve">Table 7.2 - PA 2024-2031 Budget Savings By Sector </t>
  </si>
  <si>
    <t>Sector</t>
  </si>
  <si>
    <r>
      <t xml:space="preserve">Lifecycle Net CO2e from low-GWP Measures </t>
    </r>
    <r>
      <rPr>
        <b/>
        <vertAlign val="superscript"/>
        <sz val="11"/>
        <color theme="1"/>
        <rFont val="Calibri"/>
        <family val="2"/>
        <scheme val="minor"/>
      </rPr>
      <t>1</t>
    </r>
  </si>
  <si>
    <t>TOTAL Portfolio</t>
  </si>
  <si>
    <t>TOTAL Portfolio w/o C&amp;S</t>
  </si>
  <si>
    <t>8-Yr Total</t>
  </si>
  <si>
    <t>8-Yr Total w/o C&amp;S</t>
  </si>
  <si>
    <r>
      <t>[1] LifeCycle Net CO2e from low-GWP Measures was determined not required per Memo from Energy Division Staff to Energy Efficiency Portfolio Administrators, "</t>
    </r>
    <r>
      <rPr>
        <i/>
        <sz val="11"/>
        <color theme="1"/>
        <rFont val="Calibri"/>
        <family val="2"/>
        <scheme val="minor"/>
      </rPr>
      <t>Notice to EE Program Administrators Re:  Low-GWP refrigerant measures in February 2022 Business Plan filings (December 10, 2021) at 1"</t>
    </r>
    <r>
      <rPr>
        <sz val="11"/>
        <color theme="1"/>
        <rFont val="Calibri"/>
        <family val="2"/>
        <scheme val="minor"/>
      </rPr>
      <t>.</t>
    </r>
  </si>
  <si>
    <t>Table 7.3 - PA 2024-2031 Budget Savings By Sector and Segment</t>
  </si>
  <si>
    <r>
      <rPr>
        <sz val="11"/>
        <color rgb="FF00B050"/>
        <rFont val="Calibri"/>
        <family val="2"/>
        <scheme val="minor"/>
      </rPr>
      <t>Calculate TSB for all sectors,</t>
    </r>
    <r>
      <rPr>
        <sz val="11"/>
        <color rgb="FFFF0000"/>
        <rFont val="Calibri"/>
        <family val="2"/>
        <scheme val="minor"/>
      </rPr>
      <t xml:space="preserve"> include GHG</t>
    </r>
  </si>
  <si>
    <t xml:space="preserve"> PY2024 FORECAST ENERGY SAVINGS (Net)</t>
  </si>
  <si>
    <t xml:space="preserve"> PY2025 FORECAST ENERGY SAVINGS (Net)</t>
  </si>
  <si>
    <t xml:space="preserve"> PY2026 FORECAST ENERGY SAVINGS (Net)</t>
  </si>
  <si>
    <t xml:space="preserve"> PY2027 FORECAST ENERGY SAVINGS (Net)</t>
  </si>
  <si>
    <t xml:space="preserve"> PY2028 FORECAST ENERGY SAVINGS (Net)</t>
  </si>
  <si>
    <t xml:space="preserve"> PY2029 FORECAST ENERGY SAVINGS (Net)</t>
  </si>
  <si>
    <t xml:space="preserve"> PY2030 FORECAST ENERGY SAVINGS (Net)</t>
  </si>
  <si>
    <t xml:space="preserve"> PY2031 FORECAST ENERGY SAVINGS (Net)</t>
  </si>
  <si>
    <t>Line</t>
  </si>
  <si>
    <t>Program Year (PY) 2024 Budget</t>
  </si>
  <si>
    <t>PA forecast kWh</t>
  </si>
  <si>
    <t>PA forecast kW</t>
  </si>
  <si>
    <t>PA forecast therms (MM)</t>
  </si>
  <si>
    <t>Program Year (PY) 2025 Budget</t>
  </si>
  <si>
    <t>Program Year (PY) 2026 Budget</t>
  </si>
  <si>
    <t>Program Year (PY) 2027 Budget</t>
  </si>
  <si>
    <t>Program Year (PY) 2028 Budget</t>
  </si>
  <si>
    <t>Program Year (PY) 2029 Budget</t>
  </si>
  <si>
    <t>Program Year (PY) 2030 Budget</t>
  </si>
  <si>
    <t>Program Year (PY) 2031 Budget</t>
  </si>
  <si>
    <t>Row Notes--Delete for Final Submittal</t>
  </si>
  <si>
    <t xml:space="preserve">DO NOT CHANGE ANYTHING ON THE TABLE TO ALLOW ED TO MATCH ALL ENTIRES ON </t>
  </si>
  <si>
    <t>THE TABLES ACROSS ALL PAs.</t>
  </si>
  <si>
    <t>PA Subtotal (does not include ESA budget and savings)</t>
  </si>
  <si>
    <t>Do not include ESA budget</t>
  </si>
  <si>
    <t>Forecasted Total System Benefit (TSB)</t>
  </si>
  <si>
    <t>Informational Only (D.21-05-031, p.53)</t>
  </si>
  <si>
    <t>Forecasted Total Resource Cost (TRC)</t>
  </si>
  <si>
    <t>We will also require the program administrators to show the TRC and program administrator cost (PAC) ratios for all segments of the portfolio, separately and combined, including separately showing the portfolio cost-effectiveness with and without the C&amp;S segment of the portfolio. The 1.0 TRC threshold requirement applies to the resource acquisition portion of the portfolio without consideration of Codes and Standards programs. Cost-effectiveness ratios shall also be calculated on only the resource acquisition portion of the portfolio, and must exceed 1.0 on a forecast basis.   (D.21-05-031, p.22 &amp; 53)</t>
  </si>
  <si>
    <t>Forecasted Portfolio Administrator Cost (PAC)</t>
  </si>
  <si>
    <t>Portfolio</t>
  </si>
  <si>
    <t>CPUC Savings Goal ( w/o C&amp;S)</t>
  </si>
  <si>
    <t>Forecast savings as % of CPUC Savings Goal (w/o C&amp;S)</t>
  </si>
  <si>
    <r>
      <t xml:space="preserve">Total EM&amp;V </t>
    </r>
    <r>
      <rPr>
        <b/>
        <vertAlign val="superscript"/>
        <sz val="11"/>
        <rFont val="Calibri"/>
        <family val="2"/>
        <scheme val="minor"/>
      </rPr>
      <t>5</t>
    </r>
    <r>
      <rPr>
        <b/>
        <sz val="11"/>
        <rFont val="Calibri"/>
        <family val="2"/>
        <scheme val="minor"/>
      </rPr>
      <t xml:space="preserve"> </t>
    </r>
  </si>
  <si>
    <t>This is 4% of PA PY Spending Budget Request  Row 9.</t>
  </si>
  <si>
    <t>8a</t>
  </si>
  <si>
    <t>PA EM&amp;V</t>
  </si>
  <si>
    <t>Pulls from Table 4, EM&amp;V - PA section</t>
  </si>
  <si>
    <t>8b</t>
  </si>
  <si>
    <t>ED EM&amp;V</t>
  </si>
  <si>
    <t>Forecasted Ratepayer Impact Measure (RIM)</t>
  </si>
  <si>
    <r>
      <t>PA Spending Budget Request</t>
    </r>
    <r>
      <rPr>
        <b/>
        <vertAlign val="superscript"/>
        <sz val="11"/>
        <rFont val="Calibri"/>
        <family val="2"/>
        <scheme val="minor"/>
      </rPr>
      <t>1</t>
    </r>
  </si>
  <si>
    <t>Line 4 + Line 7 + Line 8</t>
  </si>
  <si>
    <r>
      <t>(LESS) PA Pre-2020 Uncommitted and Unspent Carryover  Balance</t>
    </r>
    <r>
      <rPr>
        <b/>
        <vertAlign val="superscript"/>
        <sz val="11"/>
        <rFont val="Calibri"/>
        <family val="2"/>
        <scheme val="minor"/>
      </rPr>
      <t>2</t>
    </r>
  </si>
  <si>
    <t>Applies only to pre-2020 uncommitted &amp; unspent funds consistent with D.21-01-004.</t>
  </si>
  <si>
    <r>
      <t xml:space="preserve">PA Revenue Requirement Request (Cost Recovery) </t>
    </r>
    <r>
      <rPr>
        <b/>
        <vertAlign val="superscript"/>
        <sz val="11"/>
        <rFont val="Calibri"/>
        <family val="2"/>
        <scheme val="minor"/>
      </rPr>
      <t>3</t>
    </r>
  </si>
  <si>
    <t>Line 9 - Line 10 + Line 12</t>
  </si>
  <si>
    <t>% of Equity and Market Support Program Budgets to PA Spending Budget Request (not to Exceed 30%)</t>
  </si>
  <si>
    <t>PA Authorized Budget Cap (D.18-05-041)</t>
  </si>
  <si>
    <t>As approved by D.18-05-041 and requested in BP application.</t>
  </si>
  <si>
    <t>ONLY IOU COMPLETES THIS SECTION - For CCA &amp; RENS in IOU Service Territory Only</t>
  </si>
  <si>
    <t>For IOU use only.  CCAs and RENs should only be for the portion that belongs to that specific IOU. Information Source are RENs.</t>
  </si>
  <si>
    <t>REN  Budget Recovery Request</t>
  </si>
  <si>
    <t>Sum of all RENs.  If there are new RENS, they will be added to the list. All IOUs will report the same list.</t>
  </si>
  <si>
    <t>13a</t>
  </si>
  <si>
    <t xml:space="preserve">   BayREN  PY Budget Recovery Request  (excl. REN Uncommitted/Unspent Carryover)</t>
  </si>
  <si>
    <t>If not applicable put $0</t>
  </si>
  <si>
    <t>13b</t>
  </si>
  <si>
    <t xml:space="preserve">   SoCalREN  PY Budget Recovery Request  (excl. REN Uncommitted/Unspent Carryover)</t>
  </si>
  <si>
    <t>13c</t>
  </si>
  <si>
    <t xml:space="preserve">   3C-REN  PY Budget Recovery Request  (excl. REN Uncommitted/Unspent Carryover)</t>
  </si>
  <si>
    <t>13d</t>
  </si>
  <si>
    <t xml:space="preserve">   I-REN  PY Budget Recovery Request  (excl. REN Uncommitted/Unspent Carryover)</t>
  </si>
  <si>
    <t>13e</t>
  </si>
  <si>
    <t>CCA  Budget Recovery Request</t>
  </si>
  <si>
    <t>For IOU use only.  CCAs and RENs should only be for the portion that belongs to that specific IOU. Information Source are  CCAs.</t>
  </si>
  <si>
    <t>14a</t>
  </si>
  <si>
    <t xml:space="preserve">   MCE PY Budget Recovery Request  (excl. REN Uncommitted/Unspent Carryover)</t>
  </si>
  <si>
    <t>14b</t>
  </si>
  <si>
    <t xml:space="preserve">   Redwood Coast Energy Authority (excl. REN Uncommitted/Unspent Carryover)</t>
  </si>
  <si>
    <t>14c</t>
  </si>
  <si>
    <t xml:space="preserve">   San Jose Clean Energy (excl. REN Uncommitted/Unspent Carryover)</t>
  </si>
  <si>
    <t>14d</t>
  </si>
  <si>
    <t>14e</t>
  </si>
  <si>
    <r>
      <rPr>
        <b/>
        <sz val="14"/>
        <rFont val="Calibri"/>
        <family val="2"/>
        <scheme val="minor"/>
      </rPr>
      <t>Total</t>
    </r>
    <r>
      <rPr>
        <b/>
        <sz val="11"/>
        <rFont val="Calibri"/>
        <family val="2"/>
        <scheme val="minor"/>
      </rPr>
      <t xml:space="preserve"> PA  (IOU+CCAs+RENs ) Recovery Budget</t>
    </r>
    <r>
      <rPr>
        <b/>
        <vertAlign val="superscript"/>
        <sz val="11"/>
        <rFont val="Calibri"/>
        <family val="2"/>
        <scheme val="minor"/>
      </rPr>
      <t>4</t>
    </r>
  </si>
  <si>
    <t>Total amount to be requested in IOU's PPP advice letter for their programs, RENs and CCAs in their service territory, Line 15+ Line 21 + Line 22.  For RENS &amp; CCAs, this should equal line 15.</t>
  </si>
  <si>
    <r>
      <rPr>
        <b/>
        <vertAlign val="superscript"/>
        <sz val="11"/>
        <color theme="1"/>
        <rFont val="Calibri"/>
        <family val="2"/>
        <scheme val="minor"/>
      </rPr>
      <t xml:space="preserve">1 </t>
    </r>
    <r>
      <rPr>
        <b/>
        <sz val="11"/>
        <color theme="1"/>
        <rFont val="Calibri"/>
        <family val="2"/>
        <scheme val="minor"/>
      </rPr>
      <t>This is the IOU's requested EE Portfolio budget.  This is the budget  by which the  Statewide Program compliance budget requirement of 25% will be measured.</t>
    </r>
  </si>
  <si>
    <r>
      <rPr>
        <b/>
        <vertAlign val="superscript"/>
        <sz val="11"/>
        <color theme="1"/>
        <rFont val="Calibri"/>
        <family val="2"/>
        <scheme val="minor"/>
      </rPr>
      <t xml:space="preserve">2 </t>
    </r>
    <r>
      <rPr>
        <b/>
        <sz val="11"/>
        <color theme="1"/>
        <rFont val="Calibri"/>
        <family val="2"/>
        <scheme val="minor"/>
      </rPr>
      <t xml:space="preserve">The balance of unspent uncommitted must reflect the total unspent uncommitted from pre-2020 EE authorized budgets Jan 1 2018 through Dec 31 of current year (PY-1). Because each ABAL is filed in Q3, this unspent uncommitted amount will be an estimate for the year in which the ABAL is filed. </t>
    </r>
  </si>
  <si>
    <r>
      <rPr>
        <b/>
        <vertAlign val="superscript"/>
        <sz val="11"/>
        <color theme="1"/>
        <rFont val="Calibri"/>
        <family val="2"/>
        <scheme val="minor"/>
      </rPr>
      <t xml:space="preserve">3 </t>
    </r>
    <r>
      <rPr>
        <b/>
        <sz val="11"/>
        <color theme="1"/>
        <rFont val="Calibri"/>
        <family val="2"/>
        <scheme val="minor"/>
      </rPr>
      <t>The amount of funds to be collected (cost recovery) for the PA EE Program Year = Line 9 - Line 10 + Line 12</t>
    </r>
  </si>
  <si>
    <r>
      <rPr>
        <b/>
        <vertAlign val="superscript"/>
        <sz val="11"/>
        <color theme="1"/>
        <rFont val="Calibri"/>
        <family val="2"/>
        <scheme val="minor"/>
      </rPr>
      <t xml:space="preserve">4 </t>
    </r>
    <r>
      <rPr>
        <b/>
        <sz val="11"/>
        <color theme="1"/>
        <rFont val="Calibri"/>
        <family val="2"/>
        <scheme val="minor"/>
      </rPr>
      <t>Total amount to be requested in IOU's PPP advice letter for their programs, RENs and CCAs in their service territory, Line 15+ Line 21 + Line 22</t>
    </r>
  </si>
  <si>
    <r>
      <rPr>
        <b/>
        <vertAlign val="superscript"/>
        <sz val="11"/>
        <color theme="1"/>
        <rFont val="Calibri"/>
        <family val="2"/>
        <scheme val="minor"/>
      </rPr>
      <t xml:space="preserve">5 </t>
    </r>
    <r>
      <rPr>
        <b/>
        <sz val="11"/>
        <color theme="1"/>
        <rFont val="Calibri"/>
        <family val="2"/>
        <scheme val="minor"/>
      </rPr>
      <t>For IOUs, EM&amp;V costs only includes IOU's Total EM&amp;V budget (PA + ED) and does not include REN or CCAs EM&amp;V budget. For RENs &amp; CCAs, include EM&amp;V-PA Budget and EM&amp;V-ED = $0 .</t>
    </r>
  </si>
  <si>
    <t>Table 8 - Caps &amp; Targets</t>
  </si>
  <si>
    <t>2024 Energy Efficiency Cap And Target Expenditure Projections</t>
  </si>
  <si>
    <t>2025 Energy Efficiency Cap And Target Expenditure Projections</t>
  </si>
  <si>
    <t>2026 Energy Efficiency Cap And Target Expenditure Projections</t>
  </si>
  <si>
    <t>2027 Energy Efficiency Cap And Target Expenditure Projections</t>
  </si>
  <si>
    <t>Expenditures</t>
  </si>
  <si>
    <t>Cap &amp; Target Performance</t>
  </si>
  <si>
    <t>Budget Category</t>
  </si>
  <si>
    <r>
      <t xml:space="preserve">Non-Third Party Qualifying Costs 
</t>
    </r>
    <r>
      <rPr>
        <sz val="10"/>
        <rFont val="Arial"/>
        <family val="2"/>
      </rPr>
      <t>(including PA costs and old-definition 3P/GP contracts that don't meet the new definition)</t>
    </r>
  </si>
  <si>
    <r>
      <t xml:space="preserve">Third Party Qualifying Costs </t>
    </r>
    <r>
      <rPr>
        <b/>
        <vertAlign val="superscript"/>
        <sz val="10"/>
        <rFont val="Arial"/>
        <family val="2"/>
      </rPr>
      <t>2</t>
    </r>
    <r>
      <rPr>
        <b/>
        <sz val="10"/>
        <rFont val="Arial"/>
        <family val="2"/>
      </rPr>
      <t xml:space="preserve"> 
</t>
    </r>
    <r>
      <rPr>
        <sz val="10"/>
        <rFont val="Arial"/>
        <family val="2"/>
      </rPr>
      <t>(Local SW, CEC &amp; AB 841)</t>
    </r>
  </si>
  <si>
    <t>Total Portfolio</t>
  </si>
  <si>
    <r>
      <t xml:space="preserve">Percent of Budget </t>
    </r>
    <r>
      <rPr>
        <b/>
        <vertAlign val="superscript"/>
        <sz val="9"/>
        <rFont val="Arial"/>
        <family val="2"/>
      </rPr>
      <t>8</t>
    </r>
  </si>
  <si>
    <t>Cap %</t>
  </si>
  <si>
    <t>Target %</t>
  </si>
  <si>
    <r>
      <t xml:space="preserve">Third Party Qualifying Costs </t>
    </r>
    <r>
      <rPr>
        <b/>
        <vertAlign val="superscript"/>
        <sz val="10"/>
        <rFont val="Arial"/>
        <family val="2"/>
      </rPr>
      <t>2</t>
    </r>
    <r>
      <rPr>
        <b/>
        <sz val="10"/>
        <rFont val="Arial"/>
        <family val="2"/>
      </rPr>
      <t xml:space="preserve"> 
</t>
    </r>
    <r>
      <rPr>
        <sz val="10"/>
        <rFont val="Arial"/>
        <family val="2"/>
      </rPr>
      <t>(including SW)</t>
    </r>
  </si>
  <si>
    <t>Administrative Costs</t>
  </si>
  <si>
    <r>
      <t>PA</t>
    </r>
    <r>
      <rPr>
        <vertAlign val="superscript"/>
        <sz val="12"/>
        <rFont val="Arial"/>
        <family val="2"/>
      </rPr>
      <t xml:space="preserve"> 1</t>
    </r>
  </si>
  <si>
    <r>
      <t xml:space="preserve">Non-PA Third Party &amp; Partnership </t>
    </r>
    <r>
      <rPr>
        <vertAlign val="superscript"/>
        <sz val="12"/>
        <rFont val="Arial"/>
        <family val="2"/>
      </rPr>
      <t>2</t>
    </r>
  </si>
  <si>
    <r>
      <t xml:space="preserve">PA &amp; Non-PA Target Exempt Programs </t>
    </r>
    <r>
      <rPr>
        <vertAlign val="superscript"/>
        <sz val="12"/>
        <rFont val="Arial"/>
        <family val="2"/>
      </rPr>
      <t>3</t>
    </r>
  </si>
  <si>
    <r>
      <t>Marketing and Outreach Costs</t>
    </r>
    <r>
      <rPr>
        <b/>
        <vertAlign val="superscript"/>
        <sz val="12"/>
        <rFont val="Arial"/>
        <family val="2"/>
      </rPr>
      <t xml:space="preserve"> 4</t>
    </r>
  </si>
  <si>
    <t>Marketing &amp; Outreach</t>
  </si>
  <si>
    <r>
      <t xml:space="preserve">Statewide Marketing &amp; Outreach </t>
    </r>
    <r>
      <rPr>
        <vertAlign val="superscript"/>
        <sz val="12"/>
        <rFont val="Arial"/>
        <family val="2"/>
      </rPr>
      <t>5</t>
    </r>
  </si>
  <si>
    <t xml:space="preserve">Direct Implementation Costs </t>
  </si>
  <si>
    <t xml:space="preserve">Direct Implementation (Incentives and Rebates) </t>
  </si>
  <si>
    <t>Direct Implementation (Non Incentives and Non Rebates)</t>
  </si>
  <si>
    <r>
      <t>Direct Implementation Target Exempt Programs (Non Incentives and Non Rebates)</t>
    </r>
    <r>
      <rPr>
        <vertAlign val="superscript"/>
        <sz val="12"/>
        <rFont val="Arial"/>
        <family val="2"/>
      </rPr>
      <t xml:space="preserve"> 3</t>
    </r>
  </si>
  <si>
    <r>
      <t xml:space="preserve">EM&amp;V Costs (PA and Energy Division) </t>
    </r>
    <r>
      <rPr>
        <b/>
        <vertAlign val="superscript"/>
        <sz val="12"/>
        <rFont val="Arial"/>
        <family val="2"/>
      </rPr>
      <t>6,7</t>
    </r>
  </si>
  <si>
    <t>12a</t>
  </si>
  <si>
    <t>12b</t>
  </si>
  <si>
    <r>
      <t xml:space="preserve">Total Portfolio Budget (includes PA Program and EM&amp;V Budget + SW ME&amp;O) </t>
    </r>
    <r>
      <rPr>
        <b/>
        <vertAlign val="superscript"/>
        <sz val="12"/>
        <rFont val="Arial"/>
        <family val="2"/>
      </rPr>
      <t>8</t>
    </r>
  </si>
  <si>
    <r>
      <t xml:space="preserve">PA Spending Budget Request (PA Program and EM&amp;V) </t>
    </r>
    <r>
      <rPr>
        <b/>
        <vertAlign val="superscript"/>
        <sz val="12"/>
        <rFont val="Arial"/>
        <family val="2"/>
      </rPr>
      <t>9</t>
    </r>
  </si>
  <si>
    <r>
      <t xml:space="preserve">Total Third-Party Implementer Contracts + CEC AB 841 (as defined per D.16-08-019, OP 10) </t>
    </r>
    <r>
      <rPr>
        <b/>
        <vertAlign val="superscript"/>
        <sz val="12"/>
        <rFont val="Arial"/>
        <family val="2"/>
      </rPr>
      <t>10, 11</t>
    </r>
  </si>
  <si>
    <t xml:space="preserve">1. IOU administrative costs (excluding non-IOU, third party and/or government partnership programs, and target exempt programs) are limited to 10 percent of total EE budgets based on D. 09-09-047. </t>
  </si>
  <si>
    <t xml:space="preserve">2.  New Third party program definition per D.16-08-019, OP 10. For Row 3 of this table, the "Third Party &amp; Partnership" administrative costs under the "Non-Third Party Qualifying Costs" column are costs for programs that met the old Third Party definition prior to the transition to the new third party definition.  Third-party and government, direct costs are limited 10 percent of total third-party and government partnership budget based on D. 09-09-047. </t>
  </si>
  <si>
    <t>3.  Target Exempt Programs are Non-Resource Programs which include: Emerging Technologies, Workforce Education &amp; Training, Strategic Energy Resources (SER) program, 3P Placeholder for Public LGPs, and Codes &amp; Standards programs (excluding Building Codes Advocacy, Appliance Standards Advocacy and National Standards Advocacy).</t>
  </si>
  <si>
    <t>4.  Marketing and Outreach costs are limited to 6 percent of total EE budgets based on D. 09-09-047. Statewide Marketing &amp; Outreach (SW ME&amp;O) is excluded from the Marketing and Outreach cost target calculation per D.13-12-038, at p. 82.</t>
  </si>
  <si>
    <t>5.  Statewide ME&amp;O requested budget for 2021 per AL 3498-E/3835-G was the final year of Statewide ME&amp;O.</t>
  </si>
  <si>
    <t>6.  For IOUs, EM&amp;V costs only includes IOU's Total EM&amp;V budget (PA + ED) and does not include REN or CCAs EM&amp;V budget. For RENs &amp; CCAs, include EM&amp;V-PA Budget and EM&amp;V-ED = $0 .</t>
  </si>
  <si>
    <t>7.  The EM&amp;V percentage is based on PA's total portfolio budget per Table 4.1 and 4.2, "PA  program total", which excludes SWME&amp;O, RENs, CCAs and CEC AB 841.  This is the Total in line 13, minus SWME&amp;O in line 7.</t>
  </si>
  <si>
    <t>8.  As directed in the Energy Efficiency Policy Manual Version 5 July 2013, page 92, this total includes SW ME&amp;O and excludes REN and CCA budgets and is the denominator used to calculate the IOU PA Admin, Marketing, and Direct Implementation Non-Incentives percentages.</t>
  </si>
  <si>
    <t xml:space="preserve">9.  IOU PA's Proposed Budget (all years) excludes SWME&amp;O budget. </t>
  </si>
  <si>
    <t>10. IOU PA's percentage for Third-Party Implementer Contracts uses IOU PA Subtotal including EM&amp;V, but excluding SWME&amp;O, REN, and CCA. This is the Total in line 13 + 15, minus SWME&amp;O in line 7.</t>
  </si>
  <si>
    <t>11.  IOU's Third-Party Implementer Contracts (as defined per D.16-08-019, OP 10) includes third-party contract and incentive budgets and statewide qualifying contract and incentive budgets.</t>
  </si>
  <si>
    <t xml:space="preserve">     </t>
  </si>
  <si>
    <t>FUNCTION DEFINITIONS</t>
  </si>
  <si>
    <t>Aggregated Category</t>
  </si>
  <si>
    <t>Definition</t>
  </si>
  <si>
    <t>Functional Category</t>
  </si>
  <si>
    <t>Detailed Definition</t>
  </si>
  <si>
    <t>Policy, Strategy, and Regulatory Reporting Compliance</t>
  </si>
  <si>
    <r>
      <t>Includes</t>
    </r>
    <r>
      <rPr>
        <b/>
        <sz val="11"/>
        <color rgb="FF000000"/>
        <rFont val="Calibri"/>
        <family val="2"/>
      </rPr>
      <t xml:space="preserve"> p</t>
    </r>
    <r>
      <rPr>
        <sz val="11"/>
        <color rgb="FF000000"/>
        <rFont val="Calibri"/>
        <family val="2"/>
      </rPr>
      <t>olicy, strategy, compliance, audits and regulatory support</t>
    </r>
  </si>
  <si>
    <t>Planning &amp; Compliance</t>
  </si>
  <si>
    <t>DSM Goal Planning; lead legislative review/positioning; policy support on reg proceedings; portfolio optimization; end use-market strategy; DSM lead for PRP, DRP, ES; locational targeting; audit support; SOX certifications; developing control plans; developing action plans; continuous monitoring; inspections; program/product QA/QC; decision compliance oversight/tracking; data requests; policies &amp; procedures</t>
  </si>
  <si>
    <t>Company Regulatory Support</t>
  </si>
  <si>
    <t>Case management for EE proceedings</t>
  </si>
  <si>
    <t>Program management</t>
  </si>
  <si>
    <t>Includes labor, contracts, admin costs for program design, program implementation, product and channel management for all sectors</t>
  </si>
  <si>
    <t>Program Management &amp; Delivery</t>
  </si>
  <si>
    <t>Market Segment &amp; Locational Resource programs; Business Core &amp; Finance Programs; Large Power DR Programs; Non-Res HVAC &amp; Technical Services; Program Integration &amp; Optimization; Residential EE &amp; DR  Programs (incl. Res HVAC QI); IQP &amp; Economic Assistance Programs; Mass Market DR Programs; Education &amp; Information Products &amp; Services; Energy Leader Partnerships; Institutional &amp; Federal Partnerships; REN Coordination; Strategic Plan Support; Energy/Water Program Mgt; Service Level Agreement Tracking</t>
  </si>
  <si>
    <t>Product Management</t>
  </si>
  <si>
    <t>Manage end-to-end new products and services (P&amp;S) intake, evaluation, and launch process; develop and facilitate  P&amp;S governance teams, coordination of all sub-process owners, stakeholders, and technical resources required to evaluate and launch new products; evaluate and launch new services and OOR opportunities; develop external partnerships &amp; strategic alliances; work with various companies and associations to help advance standards, products, and tech.; work with external experts to help reduce SCE costs to deliver new prog. and products; develop and launch new customer technologies, products, services for residential and business customers; conduct customer pilots of new technologies and programs; lead customer field demonstrations of new technologies and products; align new P&amp;S to savings programs/incentives; develop new programs/incentives in support of savings goals</t>
  </si>
  <si>
    <t>Channel Management</t>
  </si>
  <si>
    <t>Contract Management</t>
  </si>
  <si>
    <t>Budget forecasting, spend tracking, invoice processing, and contract management with vendors and suppliers; Regulatory support for ME&amp;O activities</t>
  </si>
  <si>
    <t>Engineering Services</t>
  </si>
  <si>
    <t>Includes engineering, project management, and contracts associated with workpaper development and pre/post sales project technical reviews and design assistance</t>
  </si>
  <si>
    <t>Custom project support</t>
  </si>
  <si>
    <t>Management of Emerging Products projects; Customized reviews; LCR/RFO support; Ex-ante review management; Technical policy support; Technical assessments; Workpapers; Tool development; End use subject matter expertise</t>
  </si>
  <si>
    <t>Deemed workpapers</t>
  </si>
  <si>
    <t>Project management</t>
  </si>
  <si>
    <t>Customer Application/Rebate and Incentive Processing</t>
  </si>
  <si>
    <t>Costs associated with application management and rebate and incentive processing (deemed and custom)</t>
  </si>
  <si>
    <t>Rebate &amp; Application Processing</t>
  </si>
  <si>
    <t>Inspections</t>
  </si>
  <si>
    <t>Costs associated with project inspections</t>
  </si>
  <si>
    <t>Portfolio Analytics</t>
  </si>
  <si>
    <t>Includes  analytics support, including internal performance reporting and external reporting</t>
  </si>
  <si>
    <t>Data analytics</t>
  </si>
  <si>
    <t>Data development for programs, products and services; Standard and ad hoc data extracts for internal and external clients ; Database management; CPUC, CAISO reporting; Data reconciliation; E3 support ; Compliance filing support; Funding Oversight; ESPI support; Program Results Data &amp; Performance</t>
  </si>
  <si>
    <t>EM&amp;V expenditures</t>
  </si>
  <si>
    <t>EM&amp;V Studies</t>
  </si>
  <si>
    <t>Program and product review; manage evaluation studies</t>
  </si>
  <si>
    <t>EM&amp;V Forecasting</t>
  </si>
  <si>
    <t>EE lead for LTPP and IEPR; market potential study; integration w/ procurement planning; CPUC Demand Analysis Working Group</t>
  </si>
  <si>
    <t>ME&amp;O</t>
  </si>
  <si>
    <t>Costs associated with utility EE marketing; no statewide; focus on outsourced portion</t>
  </si>
  <si>
    <t>Marketing</t>
  </si>
  <si>
    <t>Customer Programs, Products, and Services Marketing; Digital Product Development; Digital Content &amp; Optimization</t>
  </si>
  <si>
    <t>Customer insights</t>
  </si>
  <si>
    <t>Voice of the Customer; Customer satisfaction study measurement and  analysis (JD Power, SDS); Customer testing/research</t>
  </si>
  <si>
    <t>Account Management / Sales</t>
  </si>
  <si>
    <t>Costs associated with account rep energy efficiency sales functions</t>
  </si>
  <si>
    <t>Account Management</t>
  </si>
  <si>
    <t>IT</t>
  </si>
  <si>
    <t>IT project specific costs and regular O&amp;M</t>
  </si>
  <si>
    <t>IT - project specific</t>
  </si>
  <si>
    <t>Projects and minor enhancements.  Includes project management/business integration ("PMO/BID").  Excluded: maintenance (which SCE defines as when something goes down, normal batch processing, verifying interfaces, etc.).</t>
  </si>
  <si>
    <t>IT - regular O&amp;M</t>
  </si>
  <si>
    <t>Call Center</t>
  </si>
  <si>
    <t>Costs associated with call center staff fielding EE program questions</t>
  </si>
  <si>
    <t>Incentives</t>
  </si>
  <si>
    <t>Costs of rebate and incentive payments to customers</t>
  </si>
  <si>
    <t>PORTFOLIO SUMMARY</t>
  </si>
  <si>
    <t>2020 EE Portfolio Expenditures</t>
  </si>
  <si>
    <t>2024 EE Portfolio Budget</t>
  </si>
  <si>
    <t>2025 EE Portfolio Budget</t>
  </si>
  <si>
    <t>2026 EE Portfolio Budget</t>
  </si>
  <si>
    <t>2027 EE Portfolio Budget</t>
  </si>
  <si>
    <t>2020 EE Portfolio Savings</t>
  </si>
  <si>
    <t>2024 EE Portfolio Forecasted Savings</t>
  </si>
  <si>
    <t>2025 EE Portfolio Forecasted Savings</t>
  </si>
  <si>
    <t>2026 EE Portfolio Forecasted Savings</t>
  </si>
  <si>
    <t>2027 EE Portfolio Forecasted Savings</t>
  </si>
  <si>
    <t>Labor</t>
  </si>
  <si>
    <t>Non-Labor (excl. Incentives)</t>
  </si>
  <si>
    <t>KWH</t>
  </si>
  <si>
    <t>KW</t>
  </si>
  <si>
    <t>MTHERMS</t>
  </si>
  <si>
    <t>Cross Cutting*</t>
  </si>
  <si>
    <t>Total Sector Budget</t>
  </si>
  <si>
    <t>EM&amp;V-PA</t>
  </si>
  <si>
    <t>EM&amp;V-ED</t>
  </si>
  <si>
    <t>OBF - Loan Pool**</t>
  </si>
  <si>
    <t>* Cross Cutting Sector includes Codes &amp; Standards, Emerging Technologies, Workforce Education &amp; Training, Finance.</t>
  </si>
  <si>
    <t>** For SDG&amp;E and SCG the loan pool is not part of the authorized EE portfolio budget and is collected and tracked through a separate balancing account.</t>
  </si>
  <si>
    <t>PORTFOLIO STAFFING</t>
  </si>
  <si>
    <t>Functional Group</t>
  </si>
  <si>
    <t>2021 EE Portfolio FTE (1)</t>
  </si>
  <si>
    <t>2022 EE Portfolio FTE (1)</t>
  </si>
  <si>
    <t>2023 EE Portfolio FTE (1)</t>
  </si>
  <si>
    <t>2024 EE Portfolio FTE (1)</t>
  </si>
  <si>
    <t>2025 EE Portfolio FTE (1)</t>
  </si>
  <si>
    <t>2026 EE Portfolio FTE (1)</t>
  </si>
  <si>
    <t>2027 EE Portfolio FTE (1)</t>
  </si>
  <si>
    <t>Program Management</t>
  </si>
  <si>
    <t>Customer Application/Rebate/Incentive Processing</t>
  </si>
  <si>
    <t>Customer Project Inspections</t>
  </si>
  <si>
    <t>ME&amp;O (Local)</t>
  </si>
  <si>
    <t>(1) FTE is equal to productive labor of 1788 hour per year.</t>
  </si>
  <si>
    <t>RESIDENTIAL BUDGET DETAIL</t>
  </si>
  <si>
    <t>Cost Element</t>
  </si>
  <si>
    <t xml:space="preserve">2020 EE Portfolio Expenditures </t>
  </si>
  <si>
    <t>2022 EE Portfolio Budget</t>
  </si>
  <si>
    <t>2023EE Portfolio Budget</t>
  </si>
  <si>
    <t>Labor(1)</t>
  </si>
  <si>
    <t>Engineering services</t>
  </si>
  <si>
    <t>Labor Total</t>
  </si>
  <si>
    <t>Non-Labor</t>
  </si>
  <si>
    <r>
      <t xml:space="preserve">Third-Party Implementer </t>
    </r>
    <r>
      <rPr>
        <sz val="11"/>
        <rFont val="Calibri"/>
        <family val="2"/>
        <scheme val="minor"/>
      </rPr>
      <t>(as defined per D.16-08-019, OP 10)</t>
    </r>
  </si>
  <si>
    <t>Local/Government Partnerships Contracts (3)</t>
  </si>
  <si>
    <t>Other Contracts</t>
  </si>
  <si>
    <t xml:space="preserve">    Program Implementation</t>
  </si>
  <si>
    <t xml:space="preserve">    Policy, Strategy, and Regulatory Reporting Compliance</t>
  </si>
  <si>
    <t xml:space="preserve">    Program Management</t>
  </si>
  <si>
    <t xml:space="preserve">    Engineering services</t>
  </si>
  <si>
    <t xml:space="preserve">    Customer Application/Rebate/Incentive Processing</t>
  </si>
  <si>
    <t xml:space="preserve">    Customer Project Inspections</t>
  </si>
  <si>
    <t xml:space="preserve">    Portfolio Analytics</t>
  </si>
  <si>
    <t xml:space="preserve">    ME&amp;O (Local)</t>
  </si>
  <si>
    <t xml:space="preserve">    Account Management / Sales</t>
  </si>
  <si>
    <t xml:space="preserve">    IT</t>
  </si>
  <si>
    <t xml:space="preserve">    Call Center</t>
  </si>
  <si>
    <t>Facilities</t>
  </si>
  <si>
    <t>Incentives--(PA-implemented and Other Contracts Program Implementation) Programs</t>
  </si>
  <si>
    <t>Incentives--Third Party Program  (as defined per D.16-08-019, OP 10)</t>
  </si>
  <si>
    <t>Non-Labor Total</t>
  </si>
  <si>
    <t>Residential Total</t>
  </si>
  <si>
    <t>Other (collected through GRC) (2)</t>
  </si>
  <si>
    <t>Labor Overheads</t>
  </si>
  <si>
    <t>(1) Labor costs are already loaded with Payroll Taxes, Vacation, and Sick</t>
  </si>
  <si>
    <t>(2) These costs are collected through GRC D.19-09-051</t>
  </si>
  <si>
    <t>(3) LGP contracts that directly support the sector is included in this item</t>
  </si>
  <si>
    <t>COMMERCIAL BUDGET DETAIL</t>
  </si>
  <si>
    <t>2023 EE Portfolio Budget</t>
  </si>
  <si>
    <t>Commercial Total (4)</t>
  </si>
  <si>
    <t>(4) Under the previous program categories the following programs were classified as Cross Cutting: 3P-IDEEA, Local-IDSM-ME&amp;O-Local Marketing (EE), SW-IDSM-IDSM.  These were included in Table 16 Cross Cutting.</t>
  </si>
  <si>
    <t>These three programs are now classified as Commercial with the elimination of Cross Cutting programs.</t>
  </si>
  <si>
    <t>INDUSTRIAL BUDGET DETAIL</t>
  </si>
  <si>
    <t>Industrial Total</t>
  </si>
  <si>
    <t>AGRICULTURAL BUDGET DETAIL</t>
  </si>
  <si>
    <t>Agricultural Total</t>
  </si>
  <si>
    <t>PUBLIC SECTOR BUDGET DETAIL</t>
  </si>
  <si>
    <t>Public Sector</t>
  </si>
  <si>
    <t>Public Sector Total</t>
  </si>
  <si>
    <t>CROSS -CUTTING BUDGET DETAIL</t>
  </si>
  <si>
    <t>Cross-Cutting</t>
  </si>
  <si>
    <t>BP Metrics</t>
  </si>
  <si>
    <t>Table 9: Metrics Compliance Filing</t>
  </si>
  <si>
    <t>Index</t>
  </si>
  <si>
    <t>PA</t>
  </si>
  <si>
    <t>AttA Page</t>
  </si>
  <si>
    <t>AttA Order</t>
  </si>
  <si>
    <t>Method Code</t>
  </si>
  <si>
    <t>Units of Measurement</t>
  </si>
  <si>
    <t>Metric Type</t>
  </si>
  <si>
    <t>Metric/
Indicator</t>
  </si>
  <si>
    <t>Business Plan Att A Description</t>
  </si>
  <si>
    <t>Metric</t>
  </si>
  <si>
    <t>Baseline Year</t>
  </si>
  <si>
    <t>Baseline Number</t>
  </si>
  <si>
    <t>Baseline Num</t>
  </si>
  <si>
    <t>Baseline Denom</t>
  </si>
  <si>
    <t>2017 Achievements</t>
  </si>
  <si>
    <t xml:space="preserve">2018 Achievements </t>
  </si>
  <si>
    <t xml:space="preserve">2019 Achievements </t>
  </si>
  <si>
    <t>Short Term Annual Targets (2018-2020)</t>
  </si>
  <si>
    <t>Mid Term Annual Targets
 (2021-2023)</t>
  </si>
  <si>
    <t>Long Term Annual Target 
(2024-2025)</t>
  </si>
  <si>
    <t>2020
 Achievements</t>
  </si>
  <si>
    <t>2020 Numerator</t>
  </si>
  <si>
    <t>2020 Denominator</t>
  </si>
  <si>
    <t>Target 2021- 2023 Cumulative</t>
  </si>
  <si>
    <t>Target 2024</t>
  </si>
  <si>
    <t xml:space="preserve"> Target 2025</t>
  </si>
  <si>
    <t xml:space="preserve"> Target 2026</t>
  </si>
  <si>
    <t xml:space="preserve"> Target 2027</t>
  </si>
  <si>
    <t>Methodology</t>
  </si>
  <si>
    <t>Key Definitions</t>
  </si>
  <si>
    <t xml:space="preserve">Proxy Explanation
</t>
  </si>
  <si>
    <t>SDGE</t>
  </si>
  <si>
    <t>A03</t>
  </si>
  <si>
    <t>PL1</t>
  </si>
  <si>
    <t>G</t>
  </si>
  <si>
    <t>MT CO2eq</t>
  </si>
  <si>
    <t>NEW: Energy Savings</t>
  </si>
  <si>
    <t>Greenhouse gasses (MT CO2eq) Net kWh savings, reported on an annual basis</t>
  </si>
  <si>
    <t>CO2-equivalent of net annual kWh savings</t>
  </si>
  <si>
    <t xml:space="preserve">Portfolio Level (PL)– All Sectors </t>
  </si>
  <si>
    <t>N/A</t>
  </si>
  <si>
    <t xml:space="preserve"> N/A</t>
  </si>
  <si>
    <t>Calculated using CET, and reported by sector consistent with primary sector groupings in CEDARS PROGRAM specification. Includes Codes and Standards. BayREN, MCE, and ESA not included.</t>
  </si>
  <si>
    <t>Includes CO2 but not NOX and PM10 as these are not GHG equivalents.  New GHG added to CET for 2018.
As of April 19, 2020, electric C02 emissions reduction values output by the Cost Effectiveness Tool (CET) and displayed in CEDARS are under investigation. Per an email from Energy Division staff to Program Administrators on February 6, 2020, these values appear to undercount C02 emissions reductions. As a result, the C02 emissions reduction values may be revised in the future, with final, up-to-date values available for review in CEDARS. For 2019, this metric  shows the value in CEDARS as of April 19, 2020, the date the report was finalized.</t>
  </si>
  <si>
    <t>A02</t>
  </si>
  <si>
    <t>S1</t>
  </si>
  <si>
    <t>First year annual kW gross</t>
  </si>
  <si>
    <t>S1: Energy Savings</t>
  </si>
  <si>
    <t>First year annual and lifecycle ex‐ante (pre‐evaluation) gas, electric, and demand savings (gross and net)</t>
  </si>
  <si>
    <t xml:space="preserve">Portfolio Energy Savings include Codes and Standards, ESA, Bay Area Regional Energy Network (BayREN), and Marin Clean Energy (MCE), consistent with how portfolio savings are reported in the annual reports. 2016 achievements align with savings reported in 2016 Annual Report. 
Targets are aligned with CPUC adopted goals in D.17-09-025 and the 2018 Potential and Goals Study. </t>
  </si>
  <si>
    <t>Codes and Standards savings are net with 5% market effects.</t>
  </si>
  <si>
    <t>First year annual kW net</t>
  </si>
  <si>
    <t>First year annual kWh gross</t>
  </si>
  <si>
    <t>First year annual kWh net</t>
  </si>
  <si>
    <t>First year annual Therm gross</t>
  </si>
  <si>
    <t>First year annual Therm net</t>
  </si>
  <si>
    <t>Lifecycle ex-ante kW gross</t>
  </si>
  <si>
    <t>PL1-S1- First year annual and lifecycle ex‐ante (pre‐evaluation) gas, electric, and demand savings (gross and net)••</t>
  </si>
  <si>
    <t>Portfolio Energy Savings include Codes and Standards, ESA, Bay Area Regional Energy Network (BayREN), and Marin Clean Energy (MCE), which is consistent with regulatory reporting of portfolio energy savings. 2016 achievements align with savings reported in 2016 Annual Report. 
Since the 2018 Potential and Goals Study does not include lifecycle savings, SDG&amp;E estimated lifecycle targets based on 2016 achievements (baseline) and first-year savings targets.</t>
  </si>
  <si>
    <t>Lifecycle ex-ante kW net</t>
  </si>
  <si>
    <t>Lifecycle ex-ante kWh gross</t>
  </si>
  <si>
    <t>Lifecycle ex-ante kWh net</t>
  </si>
  <si>
    <t>Lifecycle ex-ante Therm gross</t>
  </si>
  <si>
    <t>Lifecycle ex-ante Therm net</t>
  </si>
  <si>
    <t>PL2</t>
  </si>
  <si>
    <t>S3</t>
  </si>
  <si>
    <t>S3: DAC Savings</t>
  </si>
  <si>
    <t>First year annual and lifecycle ex‐ante (pre‐evaluation) gas, electric, and demand savings (gross and net) in disadvantaged communities</t>
  </si>
  <si>
    <t>First year annual kW gross in Disadvantaged Communities</t>
  </si>
  <si>
    <t>Baseline data aligns with underlying savings data reported in the 2016 Annual Report. Targets align with the movement of overall portfolio savings goals.</t>
  </si>
  <si>
    <t>DAC definition adopted in D.18-05-041</t>
  </si>
  <si>
    <t>First year annual kW net in Disadvantaged Communities</t>
  </si>
  <si>
    <t>First year annual kWh gross in Disadvantaged Communities</t>
  </si>
  <si>
    <t>First year annual kWh net in Disadvantaged Communities</t>
  </si>
  <si>
    <t>First year annual Therm gross in Disadvantaged Communities</t>
  </si>
  <si>
    <t>First year annual Therm net in Disadvantaged Communities</t>
  </si>
  <si>
    <t>Lifecycle ex-ante kW gross in Disadvantaged Communities</t>
  </si>
  <si>
    <t xml:space="preserve">Please note that during data quality review, this 2018 metric was found to be incorrectly entered into Index 19, when it should have been entered into Index 21.  </t>
  </si>
  <si>
    <t>Lifecycle ex-ante kW net in Disadvantaged Communities</t>
  </si>
  <si>
    <t xml:space="preserve">Please note that during data quality review, this 2018 metric was found to be incorrectly entered into Index 20, when it should have been entered into Index 22.  </t>
  </si>
  <si>
    <t>Lifecycle ex-ante kWh gross in Disadvantaged Communities</t>
  </si>
  <si>
    <t xml:space="preserve">Please note that during data quality review, this 2018 metric was found to be incorrectly entered into Index 21, when it should have been entered into Index 19.  </t>
  </si>
  <si>
    <t>Lifecycle ex-ante kWh net in Disadvantaged Communities</t>
  </si>
  <si>
    <t xml:space="preserve">Please note that during data quality review, this 2018 metric was found to be incorrectly entered into Index 22, when it should have been entered into Index 20.  </t>
  </si>
  <si>
    <t>Lifecycle ex-ante Therm gross in Disadvantaged Communities</t>
  </si>
  <si>
    <t>Lifecycle ex-ante Therm net in Disadvantaged Communities</t>
  </si>
  <si>
    <t>PL3</t>
  </si>
  <si>
    <t xml:space="preserve">S4 </t>
  </si>
  <si>
    <t>S4: Hard to reach markets</t>
  </si>
  <si>
    <t>First year annual and lifecycle ex‐ante (pre‐evaluation) gas, electric, and demand savings (gross and net) in hard‐to‐reach markets</t>
  </si>
  <si>
    <t>First year annual kW gross in Hard-to-Reach Markets</t>
  </si>
  <si>
    <t>HTR definition adopted in D.18-05-041</t>
  </si>
  <si>
    <t>SDG&amp;E does not currently collect whether a commercial customer rents their facility or if a customer's primary language is other than English. As a result, this metric includes the geography and business size criteria for commercial customers and the geography and income and geography and housing type criteria for residential customers.  
SDG&amp;E will collect all required information to track HTR customers and will update the metric when this data is available. Since all HTR criteria are not included, SDG&amp;E anticipates HTR metrics on savings and participation will increase once all data is available.</t>
  </si>
  <si>
    <t>First year annual kW net in Hard-to-Reach Markets</t>
  </si>
  <si>
    <t>First year annual kWh gross in Hard-to-Reach Markets</t>
  </si>
  <si>
    <t>First year annual kWh net in Hard-to-Reach Markets</t>
  </si>
  <si>
    <t>First year annual Therm gross in Hard-to-Reach Markets</t>
  </si>
  <si>
    <t>First year annual Therm net in Hard-to-Reach Markets</t>
  </si>
  <si>
    <t>Lifecycle ex-ante kW gross in Hard-to-Reach Markets</t>
  </si>
  <si>
    <t>SDG&amp;E does not currently collect whether a commercial customer rents their facility or if a customer's primary language is other than English. As a result, this metric includes the geography and business size criteria for commercial customers and the geography and income and geography and housing type criteria for residential customers.  Please note that during data quality review, this 2018 metric was found to be incorrectly entered into Index 31, when it should have been entered into Index 33.    
SDG&amp;E will collect all required information to track HTR customers and will update the metric when this data is available. Since all HTR criteria are not included, SDG&amp;E anticipates HTR metrics on savings and participation will increase once all data is available.</t>
  </si>
  <si>
    <t>Lifecycle ex-ante kW net in Hard-to-Reach Markets</t>
  </si>
  <si>
    <t>SDG&amp;E does not currently collect whether a commercial customer rents their facility or if a customer's primary language is other than English. As a result, this metric includes the geography and business size criteria for commercial customers and the geography and income and geography and housing type criteria for residential customers.  Please note that during data quality review, this 2018 metric was found to be incorrectly entered into Index 32, when it should have been entered into Index 34.    
SDG&amp;E will collect all required information to track HTR customers and will update the metric when this data is available. Since all HTR criteria are not included, SDG&amp;E anticipates HTR metrics on savings and participation will increase once all data is available.</t>
  </si>
  <si>
    <t>Lifecycle ex-ante kWh gross in Hard-to-Reach Markets</t>
  </si>
  <si>
    <t>SDG&amp;E does not currently collect whether a commercial customer rents their facility or if a customer's primary language is other than English. As a result, this metric includes the geography and business size criteria for commercial customers and the geography and income and geography and housing type criteria for residential customers.  Please note that during data quality review, this 2018 metric was found to be incorrectly entered into Index 33, when it should have been entered into Index 31.    
SDG&amp;E will collect all required information to track HTR customers and will update the metric when this data is available. Since all HTR criteria are not included, SDG&amp;E anticipates HTR metrics on savings and participation will increase once all data is available.</t>
  </si>
  <si>
    <t>Lifecycle ex-ante kWh net in Hard-to-Reach Markets</t>
  </si>
  <si>
    <t>SDG&amp;E does not currently collect whether a commercial customer rents their facility or if a customer's primary language is other than English. As a result, this metric includes the geography and business size criteria for commercial customers and the geography and income and geography and housing type criteria for residential customers.  Please note that during data quality review, this 2018 metric was found to be incorrectly entered into Index 34, when it should have been entered into Index 32.    
SDG&amp;E will collect all required information to track HTR customers and will update the metric when this data is available. Since all HTR criteria are not included, SDG&amp;E anticipates HTR metrics on savings and participation will increase once all data is available.</t>
  </si>
  <si>
    <t>Lifecycle ex-ante Therm gross in Hard-to-Reach Markets</t>
  </si>
  <si>
    <t>Lifecycle ex-ante Therm net in Hard-to-Reach Markets</t>
  </si>
  <si>
    <t>PL4</t>
  </si>
  <si>
    <t>LC</t>
  </si>
  <si>
    <t>PAC Levelized Cost ($/kW)</t>
  </si>
  <si>
    <t>Cost per unit saved</t>
  </si>
  <si>
    <t>Levelized cost of energy efficiency per kWh, therm and kW (use both TRC and PAC)</t>
  </si>
  <si>
    <t xml:space="preserve">Levelized costs are reported by sector consistent with primary sector groupings in CEDARS PROGRAM specifications. 
PAC cost per kWh or per therm or per kW is (PAC Cost x Electric Benefits/Total Benefits)/Lifecycle Net kWh or (PAC Cost x Gas Benefits/Total Benefits)/Lifecycle Net therm or (PAC Cost x Electric Benefits/Total Benefits)/Lifecycle Net kW respectively 
The adopted avoided cost methodology does not provide information to provide a meaningful value for TRC or PAC Cost per kW
Portfolio TRC and PAC excludes ESA, BayREN, and MCE benefits and program costs, SW ET program costs per D.12-11-015 (p. 52), and Financing OBF Loan Pool amounts per D.09-09-047 (p. 288).
</t>
  </si>
  <si>
    <t>Levelized costs do not include codes and standards, per D.18-05-041.</t>
  </si>
  <si>
    <t>PAC Levelized Cost ($/kWh)</t>
  </si>
  <si>
    <t>Levelized costs are reported by sector consistent with primary sector groupings in CEDARS PROGRAM specifications. 
PAC cost per kWh or per therm or per kW is (PAC Cost x Electric Benefits/Total Benefits)/Lifecycle Net kWh or (PAC Cost x Gas Benefits/Total Benefits)/Lifecycle Net therm or (PAC Cost x Electric Benefits/Total Benefits)/Lifecycle Net kW respectively 
Portfolio TRC and PAC excludes ESA, BayREN, and MCE benefits and program costs, SW ET program costs per D.12-11-015 (p. 52), and Financing OBF Loan Pool amounts per D.09-09-047 (p. 288).</t>
  </si>
  <si>
    <t>PAC Levelized Cost ($/therm)</t>
  </si>
  <si>
    <t xml:space="preserve">Levelized costs are reported by sector consistent with primary sector groupings in CEDARS PROGRAM specifications. 
PAC cost per kWh or per therm or per kW is (PAC Cost x Electric Benefits/Total Benefits)/Lifecycle Net kWh or (PAC Cost x Gas Benefits/Total Benefits)/Lifecycle Net therm or (PAC Cost x Electric Benefits/Total Benefits)/Lifecycle Net kW respectively 
Portfolio TRC and PAC excludes ESA, BayREN, and MCE benefits and program costs, SW ET program costs per D.12-11-015 (p. 52), and Financing OBF Loan Pool amounts per D.09-09-047 (p. 288).
</t>
  </si>
  <si>
    <t>TRC Levelized Cost ($/kW)</t>
  </si>
  <si>
    <t>Levelized costs are reported by sector consistent with primary sector groupings in CEDARS PROGRAM specifications. 
TRC cost per kWh or per therm or per kW is (TRC Cost x Electric Benefits/Total Benefits)/Lifecycle Net kWh or (TRC Cost x Gas Benefits/Total Benefits)/Lifecycle Net therm or (TRC Cost x Electric Benefits/Total Benefits)/Lifecycle Net  kW  
The adopted avoided cost methodology does not provide information to provide a meaningful value for TRC or PAC Cost per kW. 
Portfolio TRC and PAC excludes ESA, BayREN, and MCE benefits and program costs, SW ET program costs per D.12-11-015 (p. 52), and Financing OBF Loan Pool amounts per D.09-09-047 (p. 288).</t>
  </si>
  <si>
    <t>TRC Levelized Cost ($/kWh)</t>
  </si>
  <si>
    <t>Levelized costs are reported by sector consistent with primary sector groupings in CEDARS PROGRAM specifications. 
TRC cost per kWh or per therm or per kW is (TRC Cost x Electric Benefits/Total Benefits)/Lifecycle Net kWh or (TRC Cost x Gas Benefits/Total Benefits)/Lifecycle Net therm or (TRC Cost x Electric Benefits/Total Benefits)/Lifecycle Net kW.
Portfolio TRC and PAC excludes ESA, BayREN, and MCE benefits and program costs, SW ET program costs per D.12-11-015 (p. 52), and Financing OBF Loan Pool amounts per D.09-09-047 (p. 288).</t>
  </si>
  <si>
    <t>TRC Levelized Cost ($/therm)</t>
  </si>
  <si>
    <t>Levelized costs are reported by sector consistent with primary sector groupings in CEDARS PROGRAM specifications. 
TRC cost per kWh or per therm or per kW is (TRC Cost x Electric Benefits/Total Benefits)/Lifecycle Net kWh or (TRC Cost x Gas Benefits/Total Benefits)/Lifecycle Net therm or (TRC Cost x Electric Benefits/Total Benefits)/Lifecycle Net  kW  
Portfolio TRC and PAC excludes ESA, BayREN, and MCE benefits and program costs, SW ET program costs per D.12-11-015 (p. 52), and Financing OBF Loan Pool amounts per D.09-09-047 (p. 288).</t>
  </si>
  <si>
    <t>RSF1</t>
  </si>
  <si>
    <t>First year annual and lifecycle ex‐ante (pre‐evaluation) gas, electric, and demand savings (gross and net) for Single Family Customers</t>
  </si>
  <si>
    <t>Residential (RSF)</t>
  </si>
  <si>
    <t xml:space="preserve">Baseline savings tie to 2016 Annual Report. Targets are aligned with CPUC adopted goals in D.17-09-025 and the 2018 Potential and Goals Study. </t>
  </si>
  <si>
    <t xml:space="preserve">Single family savings are based on dwelling type, and includes 83% of the savings from Residential Energy Advisor based on the portion of Home Energy Reports sent to single-family customers. </t>
  </si>
  <si>
    <t>2016 achievements align with savings reported in 2016 Annual Report.</t>
  </si>
  <si>
    <t xml:space="preserve">2016 achievements align with savings reported in 2016 Annual Report.
SDG&amp;E estimated lifecycle savings targets based on 2016 achievements (baseline) and first year savings targets. </t>
  </si>
  <si>
    <t>RSF2</t>
  </si>
  <si>
    <t>GHG</t>
  </si>
  <si>
    <t xml:space="preserve">Calculated using CET, and reported in the MF segment by dwelling type. </t>
  </si>
  <si>
    <t>Includes CO2 but not NOX and PM10 as these are not GHG equivalents.
For details regarding electric C02 emissions reduction values, refer to note in cell AA5</t>
  </si>
  <si>
    <t>RSF3</t>
  </si>
  <si>
    <t>D1-D</t>
  </si>
  <si>
    <t>Lifecycle NET kW</t>
  </si>
  <si>
    <t>D1: Depth of interventions: Per downstream participant</t>
  </si>
  <si>
    <t>Average savings per participant in both opt‐in and opt‐out programs (broken down by downstream, midstream and upstream, as feasible)</t>
  </si>
  <si>
    <t>Average lifecycle ex-ante kW net savings per participant - Opt-in - Downstream</t>
  </si>
  <si>
    <t xml:space="preserve">Numerator: Total downstream savings claimed
Denominator: Total number of downstream participants (unique premise and account IDs) </t>
  </si>
  <si>
    <t xml:space="preserve">Per ED: “Energy savings” = lifecycle NET savings. </t>
  </si>
  <si>
    <t>Lifecycle NET kWh</t>
  </si>
  <si>
    <t>Average lifecycle ex-ante kWh net savings per participant - Opt-in - Downstream</t>
  </si>
  <si>
    <t>Lifecycle NET Therms</t>
  </si>
  <si>
    <t>Average lifecycle ex-ante Therm net savings per participant - Opt-in - Downstream</t>
  </si>
  <si>
    <t>D1-M</t>
  </si>
  <si>
    <t>D1: Depth of interventions: Per midstream participant</t>
  </si>
  <si>
    <t>Average lifecycle ex-ante kW net savings per participant - Opt-in - Midstream</t>
  </si>
  <si>
    <t>NOT FEASIBLE</t>
  </si>
  <si>
    <t>Midstream methodology –NOT FEASIBLE••••Numerator: Total midstream savings claimed ••Denominator: (not available) number or sector of midstream participants</t>
  </si>
  <si>
    <t xml:space="preserve">Since it is currently unclear how to define midstream "participants," PAs and ED agreed to report only the numerator for this metric in the compliance filing. </t>
  </si>
  <si>
    <t>Average lifecycle ex-ante kWh net savings per participant - Opt-in - Midstream</t>
  </si>
  <si>
    <t>Average lifecycle ex-ante Therm net savings per participant - Opt-in - Midstream</t>
  </si>
  <si>
    <t>D1-O</t>
  </si>
  <si>
    <t>D1: Depth of interventions: Per opt out participant</t>
  </si>
  <si>
    <t>Average lifecycle ex-ante kW net savings per participant - Opt-out</t>
  </si>
  <si>
    <t xml:space="preserve">  N/A</t>
  </si>
  <si>
    <t>Numerator: net lifecycle savings from Home Energy Reports
Denominator: total number of Home Energy Reports</t>
  </si>
  <si>
    <t xml:space="preserve">1) Currently, the only opt-out program is the Home Energy Report using social norming through neighborhood comparisons 2) Per ED: “Energy savings” = lifecycle NET savings. </t>
  </si>
  <si>
    <t>Average lifecycle ex-ante kWh net savings per participant - Opt-out</t>
  </si>
  <si>
    <t>Average lifecycle ex-ante Therm net savings per participant - Opt-out</t>
  </si>
  <si>
    <t>D1-U</t>
  </si>
  <si>
    <t>D1: Depth of interventions: Per upstream participant</t>
  </si>
  <si>
    <t>Average lifecycle ex-ante kW net savings per participant - Opt-in - Upstream</t>
  </si>
  <si>
    <t>Upstream methodology– NOT FEASIBLE••Numerator: Total upstream savings claimed••Denominator: (not available) number or sector of of upstream participants</t>
  </si>
  <si>
    <t xml:space="preserve">Since it is unclear how to define upstream "participants," PAs and ED agreed to report only the numerator for this metric in the compliance filing. </t>
  </si>
  <si>
    <t>Average lifecycle ex-ante kWh net savings per participant - Opt-in - Upstream</t>
  </si>
  <si>
    <t>Average lifecycle ex-ante Therm net savings per participant - Opt-in - Upstream</t>
  </si>
  <si>
    <t>RSF4</t>
  </si>
  <si>
    <t>P1</t>
  </si>
  <si>
    <t>Percent</t>
  </si>
  <si>
    <t>P1: Penetration of energy efficiency programs in the eligible market: Percent of Participation</t>
  </si>
  <si>
    <t>Percent of participation relative to eligible population</t>
  </si>
  <si>
    <t>Numerator: Number of downstream SF participants (unique account and premise IDs)
Denominator: total number of unique SF account and premise IDs</t>
  </si>
  <si>
    <t>"Participation" is defined as the first instance of participation.</t>
  </si>
  <si>
    <t>P3</t>
  </si>
  <si>
    <t>P3: Penetration of energy efficiency programs in the eligible market - DAC</t>
  </si>
  <si>
    <t>Percent of participation in disadvantaged communities</t>
  </si>
  <si>
    <t>Numerator: Number of SF participants in DACs (unique account and premise IDs)
Denominator: Total number of SF customers in DACs (unique account and premise IDs)</t>
  </si>
  <si>
    <t>DAC customers defined in accordance with D.18-05-041</t>
  </si>
  <si>
    <t>P4</t>
  </si>
  <si>
    <t>P4: Penetration of energy efficiency programs in the HTR market</t>
  </si>
  <si>
    <t>Percent of participation by customers defined as “hard‐to‐reach”</t>
  </si>
  <si>
    <t>Numerator: Number of SF HTR participants (unique account and premise IDs)
 Denominator: Total number of SF HTR customers (unique account and premise IDs)</t>
  </si>
  <si>
    <t>HTR customers defined in accordance with D.18-05-041.</t>
  </si>
  <si>
    <t xml:space="preserve"> Since SDG&amp;E does not yet report language data, this metric identifies residential customers as HTR if they meet the geography and income and geography and housing type criteria.</t>
  </si>
  <si>
    <t>RSF5</t>
  </si>
  <si>
    <t xml:space="preserve">PAC cost per kWh or per therm or per kW is (PAC Cost x Electric Benefits/Total Benefits)/Lifecycle Net kWh or (PAC Cost x Gas Benefits/Total Benefits)/Lifecycle Net therm or (PAC Cost x Electric Benefits/Total Benefits)/Lifecycle Net kW respectively 
The adopted avoided cost methodology does not provide information to provide a meaningful value for TRC or PAC Cost per kW. 
</t>
  </si>
  <si>
    <t xml:space="preserve">Levelized costs are reported by sector consistent with primary sector groupings in CEDARS PROGRAM specifications. </t>
  </si>
  <si>
    <t xml:space="preserve">
PAC cost per kWh or per therm or per kW is (PAC Cost x Electric Benefits/Total Benefits)/Lifecycle Net kWh or (PAC Cost x Gas Benefits/Total Benefits)/Lifecycle Net therm or (PAC Cost x Electric Benefits/Total Benefits)/Lifecycle Net kW respectively 
</t>
  </si>
  <si>
    <t xml:space="preserve">PAC cost per kWh or per therm or per kW is (PAC Cost x Electric Benefits/Total Benefits)/Lifecycle Net kWh or (PAC Cost x Gas Benefits/Total Benefits)/Lifecycle Net therm or (PAC Cost x Electric Benefits/Total Benefits)/Lifecycle Net kW respectively 
</t>
  </si>
  <si>
    <t xml:space="preserve">TRC cost per kWh or per therm or per kW is (TRC Cost x Electric Benefits/Total Benefits)/Lifecycle Net kWh or (TRC Cost x Gas Benefits/Total Benefits)/Lifecycle Net therm or (TRC Cost x Electric Benefits/Total Benefits)/Lifecycle Net  kW  
The adopted avoided cost methodology does not provide information to provide a meaningful value for TRC or PAC Cost per kW. </t>
  </si>
  <si>
    <t xml:space="preserve">TRC cost per kWh or per therm or per kW is (TRC Cost x Electric Benefits/Total Benefits)/Lifecycle Net kWh or (TRC Cost x Gas Benefits/Total Benefits)/Lifecycle Net therm or (TRC Cost x Electric Benefits/Total Benefits)/Lifecycle Net  kW </t>
  </si>
  <si>
    <t xml:space="preserve">TRC cost per kWh or per therm or per kW is (TRC Cost x Electric Benefits/Total Benefits)/Lifecycle Net kWh or (TRC Cost x Gas Benefits/Total Benefits)/Lifecycle Net therm or (TRC Cost x Electric Benefits/Total Benefits)/Lifecycle Net  kW  </t>
  </si>
  <si>
    <t>RSF6i</t>
  </si>
  <si>
    <t>EI1</t>
  </si>
  <si>
    <t>Btu</t>
  </si>
  <si>
    <t>Energy intensity per SF household</t>
  </si>
  <si>
    <t>Indicator</t>
  </si>
  <si>
    <t>Average energy use intensity of single family homes (average usage per household – not adjusted)</t>
  </si>
  <si>
    <t>Average electric and gas usage per household</t>
  </si>
  <si>
    <t xml:space="preserve"> N/A - Indicator</t>
  </si>
  <si>
    <t>Numerator: Total SF energy use from SDG&amp;E database (gas + electric)
Denominator:  Number of unique account and premise IDs in SF segment</t>
  </si>
  <si>
    <t>Household refers to a unique account and premise ID in SF segment</t>
  </si>
  <si>
    <t>RMF1</t>
  </si>
  <si>
    <t>S1-IU</t>
  </si>
  <si>
    <t>First year annual and lifecycle ex‐ante (pre‐evaluation) gas, electric, and demand savings (gross and net) for multifamily customers (in‐unit, common area, and master metered accounts)</t>
  </si>
  <si>
    <t>First year annual kW gross - In Unit</t>
  </si>
  <si>
    <t>Residential Sector – Multi-family (RMF)</t>
  </si>
  <si>
    <t>Multi-family designation based on dwelling type in SDG&amp;E database and refers to any buliding or property with at least two residential housing units. Multi-family savings include 17% of the savings from Residential Energy Advisor based on the portfion of Home Energy Reports sent to multi-family customers.</t>
  </si>
  <si>
    <t>First year annual kW net - In Unit</t>
  </si>
  <si>
    <t>First year annual kWh gross - In Unit</t>
  </si>
  <si>
    <t>First year annual kWh net - In Unit</t>
  </si>
  <si>
    <t>First year annual Therm gross - In Unit</t>
  </si>
  <si>
    <t>First year annual Therm net - In Unit</t>
  </si>
  <si>
    <t>Lifecycle ex-ante kW gross - In Unit</t>
  </si>
  <si>
    <t xml:space="preserve">All baseline savings tie to 2016 Annual Report. Targets are aligned with CPUC adopted goals in D.17-09-025 and the 2018 Potential and Goals Study. </t>
  </si>
  <si>
    <t>Lifecycle ex-ante kW net - In Unit</t>
  </si>
  <si>
    <t>Lifecycle ex-ante kWh gross - In Unit</t>
  </si>
  <si>
    <t>Lifecycle ex-ante kWh net - In Unit</t>
  </si>
  <si>
    <t>Lifecycle ex-ante Therm gross - In Unit</t>
  </si>
  <si>
    <t>Lifecycle ex-ante Therm net - In Unit</t>
  </si>
  <si>
    <t>S1-MM</t>
  </si>
  <si>
    <t>First year annual kW gross - Master Metered</t>
  </si>
  <si>
    <t>SDG&amp;E is unable to report this metric at this time because SDG&amp;E has not historically required program data to be tracked and reported at this level of detail, and was unable to identify a proxy for this filing.</t>
  </si>
  <si>
    <t xml:space="preserve">SDG&amp;E consulted the American Community Survey and the 2010-2012 SDG&amp;E and SCE Multifamily Energy Efficiency Rebate Program (MFEER) Process Evaluation and Market Characterization Study in an attempt to identify ways to split the multi-family savings data by in-unit, common area, and master-metered. However, neither of these sources provided the data required to provide a valid estimate. Rather than providing an arbitrary split in this filing, SDG&amp;E will collect the required information in as accurate a manner as possible to support reliable and insightful metrics reporting. 
In addition to requiring vendors to collect this information moving forward, SDG&amp;E believes a study of the multi-family segment would be helpful to provide historical information on the savings attributable to in-unit, common, area, and master-metered sites. </t>
  </si>
  <si>
    <t>First year annual kW net - Master Metered</t>
  </si>
  <si>
    <t>First year annual kWh gross - Master Metered</t>
  </si>
  <si>
    <t>First year annual kWh net - Master Metered</t>
  </si>
  <si>
    <t>First year annual Therm gross - Master Metered</t>
  </si>
  <si>
    <t>First year annual Therm net - Master Metered</t>
  </si>
  <si>
    <t>Lifecycle ex-ante kW gross - Master Metered</t>
  </si>
  <si>
    <t>Lifecycle ex-ante kW net - Master Metered</t>
  </si>
  <si>
    <t>Lifecycle ex-ante kWh gross - Master Metered</t>
  </si>
  <si>
    <t>Lifecycle ex-ante kWh net - Master Metered</t>
  </si>
  <si>
    <t>Lifecycle ex-ante Therm gross - Master Metered</t>
  </si>
  <si>
    <t>Lifecycle ex-ante Therm net - Master Metered</t>
  </si>
  <si>
    <t>SI-CA</t>
  </si>
  <si>
    <t>First year annual kW gross - Common Area</t>
  </si>
  <si>
    <t>First year annual kW net - Common Area</t>
  </si>
  <si>
    <t>First year annual kWh gross - Common Area</t>
  </si>
  <si>
    <t>First year annual kWh net - Common Area</t>
  </si>
  <si>
    <t>First year annual Therm gross - Common Area</t>
  </si>
  <si>
    <t>First year annual Therm net - Common Area</t>
  </si>
  <si>
    <t>Lifecycle ex-ante kW gross - Common Area</t>
  </si>
  <si>
    <t>Lifecycle ex-ante kW net - Common Area</t>
  </si>
  <si>
    <t>Lifecycle ex-ante kWh gross - Common Area</t>
  </si>
  <si>
    <t>Lifecycle ex-ante kWh net - Common Area</t>
  </si>
  <si>
    <t>Lifecycle ex-ante Therm gross - Common Area</t>
  </si>
  <si>
    <t>Lifecycle ex-ante Therm net - Common Area</t>
  </si>
  <si>
    <t>RMF2</t>
  </si>
  <si>
    <t>A04</t>
  </si>
  <si>
    <t>RMF3</t>
  </si>
  <si>
    <t>D3a</t>
  </si>
  <si>
    <t>D3: Depth of interventions per building</t>
  </si>
  <si>
    <t>Energy savings (kWh, kw, therms) per project (building)</t>
  </si>
  <si>
    <t>Lifecycle ex-ante kW net per project (building)</t>
  </si>
  <si>
    <t>Numerator: Total savings claimed for MF retrofit projects
Denominator: Number of buildings that have been retrofitted</t>
  </si>
  <si>
    <t xml:space="preserve">Savings do not include savings attributed to multi-family customers receiving Home Energy Reports, as this metric is focused on projects.
“Energy savings” = Lifecycle NET savings
Based on conversations with ED and the other PAs, SDG&amp;E agrees to assume that project = property for this filing. 
SDG&amp;E projects savings per project to increase by 1.4% year over year. </t>
  </si>
  <si>
    <t xml:space="preserve">Since SDG&amp;E does not require building information to be collected and reported from vendors, SDG&amp;E used an estimate of 6.01 buildings per property from the 2010-2012 SDG&amp;E and SCE Multifamily Energy Efficiency Rebate Program (MFEER) Process Evaluationa nd Market Characterization Study for this filing. 
Moving forward, SDG&amp;E will collect and report project data per building. </t>
  </si>
  <si>
    <t>Lifecycle ex-ante kWh net per project (building)</t>
  </si>
  <si>
    <t>Lifecycle ex-ante Therm net per project (building)</t>
  </si>
  <si>
    <t>D4</t>
  </si>
  <si>
    <t>D4: Depth of interventions per property</t>
  </si>
  <si>
    <t>Average savings per participant Savings per project (property)</t>
  </si>
  <si>
    <t>Lifecycle ex-ante kW net per project (property)</t>
  </si>
  <si>
    <t xml:space="preserve">Numerator - Total savings claimed for MF retrofit projects
Denominator - Number of participating properties </t>
  </si>
  <si>
    <t>Lifecycle ex-ante kWh net per project (property)</t>
  </si>
  <si>
    <t>Lifecycle ex-ante Therm net per project (property)</t>
  </si>
  <si>
    <t xml:space="preserve">Numerator: Total savings claimed for MF retrofit projects
Denominator: Number of participating properties </t>
  </si>
  <si>
    <t>D5</t>
  </si>
  <si>
    <t>D5: Depth of interventions: Per square foot</t>
  </si>
  <si>
    <t>Energy savings (kWh, kw, therms) per square foot</t>
  </si>
  <si>
    <t>Lifecycle ex-ante kW net per square foot</t>
  </si>
  <si>
    <t>Numerator: Total  MF savings
Denominator: Total number of unique MF premise and account IDs of participants multiplied by the average square footage of MF accounts</t>
  </si>
  <si>
    <t>Per ED: “Energy savings” = lifecycle NET savings. 
Includes savings attributed to MF customers for Home Energy Reports, as this metric refers to overall MF savings per square foot, instead of projects.</t>
  </si>
  <si>
    <t>SDG&amp;E does not currently collect square footage data from multi-family program participants, and estimates the average square footage per participant to be 911 square feet. Specifically, CLASS and the 2010-2012 MFEER Process Evaluation and Market Characterization indicate there are 535,519 sites with 2-4 units (1,020 sq ft avg) and 1,054,662 with five+ units (855 sq ft avg). From this data, SDG&amp;E estimates the average square footage to be 911 square feet and total square footage to be 1,447,965,390 square feet.
For more information, see SDG&amp;E's July 14, 2017 Revised Metrics filing, which provides extensive detail on the calculation for MF square footage estimates.  
SDG&amp;E will collect this information from vendors to report on this metric in the future.</t>
  </si>
  <si>
    <t>Lifecycle ex-ante kWh net per square foot</t>
  </si>
  <si>
    <t>Lifecycle ex-ante Therm net per square foot</t>
  </si>
  <si>
    <t>RMF4</t>
  </si>
  <si>
    <t>P1-P</t>
  </si>
  <si>
    <t>Percent of participation relative to eligible population (by unit, and property)</t>
  </si>
  <si>
    <t>Percent of participation relative to eligible population by property</t>
  </si>
  <si>
    <t>Numerator: Number of downstream MF projects
Denominator: Total number of unique account and premise IDs in the MF segment</t>
  </si>
  <si>
    <t xml:space="preserve">Participation is defined as the first instance of participation. SDG&amp;E assumes project = participating property for this compliance filing. </t>
  </si>
  <si>
    <t xml:space="preserve">SDG&amp;E has not historically tracked and reported the number of unique properties treated through programs that work with MF customers. SDG&amp;E will track this information moving forward to report on this metric. For now, the number of projects are used as a proxy for the number of properties participating in an EE program. 
SDG&amp;E also does not currently know the number of MF properties (two or more units) in its service area. SDG&amp;E believes a study on the number of multi-family units, buildings, and properties in its service area would enable more consistent and accurate reporting of this metric, as well as provide useful information for third-party vendors participating in solicitations. The unique combination of account and premise ID is used as a proxy for this filing. 
</t>
  </si>
  <si>
    <t>P1-U</t>
  </si>
  <si>
    <t>Percent of participation relative to eligible population by unit</t>
  </si>
  <si>
    <t xml:space="preserve">Numerator: Number of downstream participating MF units (unique account and premise IDs)
Denominator: Total number of unique account and premise IDs in the MF segment </t>
  </si>
  <si>
    <t>Participation is defined as the first instance of participation.</t>
  </si>
  <si>
    <t xml:space="preserve">SDG&amp;E has not historically tracked and reported the number of unique units treated through programs that work with MF customers. SDG&amp;E will track this information moving forward to report on this metric. For now, we believe the number of unique premise and account IDs provides the closest estimate of the number of units. 
</t>
  </si>
  <si>
    <t>P2</t>
  </si>
  <si>
    <t>P2: Penetration of energy efficiency programs in terms of square feet of eligible population</t>
  </si>
  <si>
    <t>Percent of square feet of eligible population participating (by property)</t>
  </si>
  <si>
    <t xml:space="preserve"> Percent of square feet of eligible population participating (by property)</t>
  </si>
  <si>
    <t xml:space="preserve">Numerator: Square footage of participating MF customers (unique account and premise IDs)
Denominator: Square footage of all eligible accounts </t>
  </si>
  <si>
    <t xml:space="preserve">SDG&amp;E does not currently collect square footage data from multi-family program participants, and estimates the average square footage per participant to be 911 square feet. Specifically, CLASS and the 2010-2012 MFEER Process Evaluation and Market Characterization indicate there are 535,519 sites with 2-4 units (1,020 sq ft avg) and 1,054,662 with five+ units (855 sq ft avg). From this data, SDG&amp;E estimates the average square footage to be 911 square feet, and the total square footage of the MF segment to be 1,447,965,390 square feet. 
For more information, see SDG&amp;E's July 14, 2017 Revised Metrics filing, which provides extensive detail on the calculation for MF square footage estimates.  
SDG&amp;E will collect this information from vendors to report on this metric in the future.
For this filing, SDG&amp;E multiplied the number of participating unique MF account and premise IDs by the estimate for square footage (911 square feet) and divided it by an estimate for the total square footage of MF properties. </t>
  </si>
  <si>
    <t>P3: DAC</t>
  </si>
  <si>
    <t>Numerator: Number of participants in disadvantaged communities (unique account and premise IDs)
Denominator: Total number of unique account and premise IDs in disadvantaged communities.</t>
  </si>
  <si>
    <t xml:space="preserve"> Percent of participation by customers defined as “hard‐to‐reach”</t>
  </si>
  <si>
    <t>Numerator: Number of HTR MF participants (unique account and premise IDs)
Denominator: Total number of MF HTR customers (unique account and premise IDs)</t>
  </si>
  <si>
    <t xml:space="preserve"> Since SDG&amp;E does not collect language data, this metric identifies residential customers as HTR if they meet the geography and income and geography and housing type criteria</t>
  </si>
  <si>
    <t>RMF5</t>
  </si>
  <si>
    <t>B1</t>
  </si>
  <si>
    <t>MF Benchmarking Penetration</t>
  </si>
  <si>
    <t>Percent of benchmarked multi‐family properties relative to the eligible population</t>
  </si>
  <si>
    <t xml:space="preserve">
Numerator:Total number of multifamily properties benchmarked via Portfolio Manager using SDG&amp;E's portal. 
Denominator: Total number of unique account and premise IDs in SDG&amp;E's service area
</t>
  </si>
  <si>
    <t>This metric captures properties benchmarked  within the calendar year</t>
  </si>
  <si>
    <t>SDG&amp;E attempted to identify the number of MF properties from the American Community Survey, 2010-2012 Multifamily Energy Efficiency Rebate Program Process Evaluation, an AB 802 presentation from the California Energy Commission, and its own databases, but was unable to identify a reliable estimate for the number of multi-family properties with two or more units in its service area. The number of unique MF account and premise IDs will be used as a proxy for this filing. 
SDG&amp;E believes a study on the number of multi-family units, buildings, and properties in its service area would enable more consistent and accurate reporting of this metric, as well as provide useful information for third-party vendors participating in solicitations.</t>
  </si>
  <si>
    <t>B6</t>
  </si>
  <si>
    <t>Benchmarking of HTR Properties</t>
  </si>
  <si>
    <t>Percent of benchmarking by properties defined as “hard‐to‐reach”</t>
  </si>
  <si>
    <t xml:space="preserve">
Numerator:Total number of multifamily HTR  properties benchmarked via Portfolio Manager using SDG&amp;E's portal. 
Denominator: Total number of unique HTR MF account and premise IDs in SDG&amp;E's service area
</t>
  </si>
  <si>
    <t xml:space="preserve">Since SDG&amp;E does not collect language data, this metric identifies multifamily customers that benchmarked as HTR if they meet the geography and income and geography and housing type criteria
SDG&amp;E believes a study on the number of multi-family units, buildings, and properties in its service area would enable more consistent and accurate reporting of this metric, as well as provide useful information for third-party vendors participating in solicitations. </t>
  </si>
  <si>
    <t>RMF6</t>
  </si>
  <si>
    <t xml:space="preserve">
TRC cost per kWh or per therm or per kW is (TRC Cost x Electric Benefits/Total Benefits)/Lifecycle Net kWh or (TRC Cost x Gas Benefits/Total Benefits)/Lifecycle Net therm or (TRC Cost x Electric Benefits/Total Benefits)/Lifecycle Net  kW  
The adopted avoided cost methodology does not provide information to provide a meaningful value for TRC or PAC Cost per kW. </t>
  </si>
  <si>
    <t xml:space="preserve">
TRC cost per kWh or per therm or per kW is (TRC Cost x Electric Benefits/Total Benefits)/Lifecycle Net kWh or (TRC Cost x Gas Benefits/Total Benefits)/Lifecycle Net therm or (TRC Cost x Electric Benefits/Total Benefits)/Lifecycle Net  kW  </t>
  </si>
  <si>
    <t>RMF7i</t>
  </si>
  <si>
    <t>EI2</t>
  </si>
  <si>
    <t>Energy Intensity per MF unit</t>
  </si>
  <si>
    <t>Average energy use intensity of multifamily units. including in‐unit accounts)</t>
  </si>
  <si>
    <t>Average electric and gas usage per unit</t>
  </si>
  <si>
    <t>Numerator: Total MF energy use from SDG&amp;E database (gas + electric)
Denominator: Total units in MF segment</t>
  </si>
  <si>
    <t>SDG&amp;E will use unique premise and account IDs as a proxy for total units in the MF segment until a study provides more accurate information about the MF building stock in SDG&amp;E's service area.</t>
  </si>
  <si>
    <t>EI3</t>
  </si>
  <si>
    <t>Energy Intensity per MF unit square foot</t>
  </si>
  <si>
    <t>Average energy use intensity of multifamily buildings (average usage per square foot – not adjusted</t>
  </si>
  <si>
    <t>Average electric and gas usage per square foot</t>
  </si>
  <si>
    <t>Numerator: Total MF energy use from SDG&amp;E database (gas + electric)
Denominator: Total number of MF units multiplied by the average square footage of MF units</t>
  </si>
  <si>
    <t>SDG&amp;E will use unique premise and account ID as a proxy for total units in the MF segment until a study provides more accurate information about the MF building stock in SDG&amp;E's service area.
SDG&amp;E does not currently collect square footage data from multi-family program participants, and estimates the average square footage per participant to be 911 square feet. Specifically, CLASS and the 2010-2012 MFEER Process Evaluation and Market Characterization indicate there are 535,519 sites with 2-4 units (1,020 sq ft avg) and 1,054,662 with five+ units (855 sq ft avg). From this data, SDG&amp;E estimates the average square footage to be 911 square feet and total square footage to be 1,447,965,390 square feet.
For more information, see SDG&amp;E's July 14, 2017 Revised Metrics filing, which provides extensive detail on the calculation for MF square footage estimates.  
SDG&amp;E will collect this information from vendors to report on this indicator in the future.</t>
  </si>
  <si>
    <t>A05</t>
  </si>
  <si>
    <t>C1</t>
  </si>
  <si>
    <t xml:space="preserve">Commercial Sector (C) </t>
  </si>
  <si>
    <t>Baseline data is reported consistent with primary sector groups in CEDARS PROGRAM specification and aligns with achievements reported in 2016 Annual Report. Targets were set using the 2018 Potential and Goals Study, consistent with CPUC-adopted goals in D.17-09-025.</t>
  </si>
  <si>
    <t>None</t>
  </si>
  <si>
    <t>Since the Potential Study does not distinguish public sector energy savings potential from commercial sector energy savings potential, SDG&amp;E analyzed the ratio of savings achievement in the public sector relative to the commercial sector and applied that ratio to the Potential Study data to distinguish between the two. This represents SDG&amp;E's best estimate of future energy savings potential. Savings targets will be updated based on the next version of the Potential Study which distinguishes between commercial and public sector energy savings potential.</t>
  </si>
  <si>
    <t>Therm</t>
  </si>
  <si>
    <t>S2</t>
  </si>
  <si>
    <t>S2: Percent Overall Sectoral Savings</t>
  </si>
  <si>
    <t>First year annual and lifecycle ex‐ante (pre‐evaluation) gas, electric, and demand savings (gross and net) as a percentage of overall sectoral usage</t>
  </si>
  <si>
    <t>Percent first year annual kW gross</t>
  </si>
  <si>
    <t>Numerator = Metric C1
Denominator = Total commercial usage from SDG&amp;E database
Projected sectoral usage derived by analyzing the forecasted annual percent change in energy use from CES sales data (as presented in the "Mid" scenario from the 2018 Potential and Goals Study)</t>
  </si>
  <si>
    <t>Percent first year annual kW net</t>
  </si>
  <si>
    <t>Percent first year annual kWh gross</t>
  </si>
  <si>
    <t>Percent first year annual kWh net</t>
  </si>
  <si>
    <t>Percent first year annual Therm gross</t>
  </si>
  <si>
    <t>Percent first year annual Therm net</t>
  </si>
  <si>
    <t>Percent lifecycle ex-ante kW gross</t>
  </si>
  <si>
    <t>Percent lifecycle ex-ante kW net</t>
  </si>
  <si>
    <t>Percent lifecycle ex-ante kWh gross</t>
  </si>
  <si>
    <t>Percent lifecycle ex-ante kWh net</t>
  </si>
  <si>
    <t>Percent lifecycle ex-ante Therm gross</t>
  </si>
  <si>
    <t>Percent lifecycle ex-ante Therm net</t>
  </si>
  <si>
    <t>C2</t>
  </si>
  <si>
    <t xml:space="preserve">Calculated using CET, and reported by sector consistent with primary sector groupings in CEDARS PROGRAM specification. </t>
  </si>
  <si>
    <t>Includes CO2 (in metric tons) but not NOX and PM10 as these are not GHG equivalents.
For details regarding electric C02 emissions reduction values, refer to note in cell AA5</t>
  </si>
  <si>
    <t>C3</t>
  </si>
  <si>
    <t>D2</t>
  </si>
  <si>
    <t>D2: Depth of interventions by project</t>
  </si>
  <si>
    <t>Energy savings (gross kWh, therms) as a fraction of total project consumption</t>
  </si>
  <si>
    <t>Percent lifecycle gross kW</t>
  </si>
  <si>
    <t>Did not calculate as Attachment A states: "Energy savings (gross kWh, therms) as a fraction of total project consumption. Does not include gross kW.</t>
  </si>
  <si>
    <t>Percent lifecycle gross kWh</t>
  </si>
  <si>
    <t>Numerator: Energy savings claimed for commercial projects, consistent with CEDARS PROGRAM classification
Denominator: Energy usage baseline on application, against which project savings is calculated.</t>
  </si>
  <si>
    <t>“Project” is defined as “per application”</t>
  </si>
  <si>
    <t>Percent lifecycle gross Therms</t>
  </si>
  <si>
    <t>C4</t>
  </si>
  <si>
    <t>P1L</t>
  </si>
  <si>
    <t>Percent of participation relative to eligible population for small, medium, and large customers</t>
  </si>
  <si>
    <t>Percent of participation relative to eligible population for large customers</t>
  </si>
  <si>
    <t>Numerator: Number of participating large customers (defined by unique combination of account and premise ID)
Denominator: Total number of large customers in the sector (defined by unique combination of account and premise ID)</t>
  </si>
  <si>
    <t xml:space="preserve">Participation is defined as the first instance of participation. Large customers are defined as those using greater than or equal to 500,000 kWh or 250,000 therms annually. </t>
  </si>
  <si>
    <t>P1M</t>
  </si>
  <si>
    <t>Percent of participation relative to eligible population for medium customers</t>
  </si>
  <si>
    <t>Numerator: Number of participating medium customers (defined by unique combination of account and premise ID)
Denominator: Total number of medium customers in the sector (defined by unique combination of account and premise ID)</t>
  </si>
  <si>
    <t xml:space="preserve">Participation is defined as the first instance of participation. Medium customers are defined as those who use between 40,000-500,000kWh or 10,000-250,000 therms annually. </t>
  </si>
  <si>
    <t>P1S</t>
  </si>
  <si>
    <t>Percent of participation relative to eligible population for  small customers</t>
  </si>
  <si>
    <t>Numerator: Number of participating small customers (defined by unique combination of account and premise ID)
Denominator: Total number of small customers in the sector (defined by unique combination of account and premise ID)</t>
  </si>
  <si>
    <t xml:space="preserve">Participation is defined as the first instance of participation. Small customers are defined as those who use less than 40,000 kWh or 10,000 therms annually. 
Targets are set at 5% in compliance with D.18-05-041. The methodology for capturing participation is still to be determined. </t>
  </si>
  <si>
    <t>Percent of square feet of eligible population</t>
  </si>
  <si>
    <t>Numerator: square footage of participating service commercial customers
Denominator: square footage of the commercial sector</t>
  </si>
  <si>
    <t xml:space="preserve">SDG&amp;E does not currently collect square footage data from participants. The numerator for this metric multiplies the number of commercial sector participants by the average square footage of commercial buildings in SDG&amp;E's service territory. This was derived by dividing the total commercial square footage in SDG&amp;E's service area from CEUS by SDG&amp;E's best current estimate for the number of buildings in its service area (unique account and premise ID). This numerator was then divided by the total square footage of commercial buildings in SDG&amp;E's service area from CEUS.
Targets increase in accordance with participation targets. </t>
  </si>
  <si>
    <t>SDG&amp;E also considered using data from the Commercial Saturation Survey to determine square footage, but decided on CEUS based on Commission direction.
SDG&amp;E will require this information to be colllected to track this metric moving forward.</t>
  </si>
  <si>
    <t>Numerator: Number of commercial HTR participants (unique account and premise ID)
Denominator: Total number of HTR commercial customers (unique account and premise ID)</t>
  </si>
  <si>
    <t xml:space="preserve">SDG&amp;E does not currently collect whether a commercial customer rents their facility or the customer's primary language is other than English. As a result, this metric includes the geography and business size criteria. 
SDG&amp;E will collect all required information to track HTR customers and will update the metric when this data is available. </t>
  </si>
  <si>
    <t>C5</t>
  </si>
  <si>
    <t>B2</t>
  </si>
  <si>
    <t>Square Footage of Commercial Benchmarking Penetration</t>
  </si>
  <si>
    <t>Percent of benchmarked square feet of eligible population</t>
  </si>
  <si>
    <t>Numerator: Total square footage of benchmarked commercial buildings in Portfolio Manager using SDG&amp;E portal
Denominator: Total square footage of commercial sector</t>
  </si>
  <si>
    <t>This metric includes buildings benchmarked  within the calendar year</t>
  </si>
  <si>
    <t xml:space="preserve">SDG&amp;E estimated the total square footage of the commercial sector using data from CEUS. </t>
  </si>
  <si>
    <t>B5L</t>
  </si>
  <si>
    <t>Benchmarking Penetration for Commercial Sector</t>
  </si>
  <si>
    <t>Percent of benchmarked customers relative to eligible population for large customers</t>
  </si>
  <si>
    <t>Numerator: Number of large commercial customers that  benchmarked on Portfolio Manager using SDG&amp;E portal
Denominator: Total number of large commercial customers (unique account and premise ID)</t>
  </si>
  <si>
    <t xml:space="preserve">Large customers are defined consistent with criteria approved in SDG&amp;E's Business Plan. Specifically, large customers use more than 500,000 kWh or 250,000 therms per year. 
This metric includes customers benchmarked within the calendar year.
</t>
  </si>
  <si>
    <t>SDG&amp;E considered using data on covered commercial buildings from the AB 802 benchmarking presentation, but decided to use the unique combination of premise ID and account ID because the AB 802 data could not easily be broken down to distinguish between small, medium, and large customers. 
SDG&amp;E will explore opportunities to better report this metric using data from sources such as CoStar, but believes a study on the commercial building stock in its service area would provide more accurate data that would also add value to the solicitation process.</t>
  </si>
  <si>
    <t>B5M</t>
  </si>
  <si>
    <t>Percent of benchmarked customers relative to eligible population for medium customers</t>
  </si>
  <si>
    <t>Numerator: Number of medium commercial customers that  benchmarked on Portfolio Manager using SDG&amp;E portal
Denominator: Total number of medium commercial customers (unique account and premise ID)</t>
  </si>
  <si>
    <t>Medium customers are defined consistent with criteria approved in SDG&amp;E's Business Plan. Specifically, medium customers use between 40,000-500,000 kWh or 10,000-250,000 therms per year. 
This metric includes customers benchmarked within the calendar year.</t>
  </si>
  <si>
    <t>B5S</t>
  </si>
  <si>
    <t>Percent of benchmarked customers relative to eligible population for small  customers</t>
  </si>
  <si>
    <t>Numerator: Number of small commercial customers that  benchmarked on Portfolio Manager using SDG&amp;E portal
Denominator: Total number of small commercial customers (unique account and premise ID)</t>
  </si>
  <si>
    <t>Small customers are defined consistent with criteria approved in SDG&amp;E's Business Plan. Specifically, small customers use less than 40,000 kWh or 10,000 therms per year. 
This metric includes customers benchmarked within the calendar year.</t>
  </si>
  <si>
    <t>Percent of benchmarking by customers defined as “hard‐to‐reach”</t>
  </si>
  <si>
    <t xml:space="preserve">Numerator: number of commercial HTR customers that bencharmed on Portfolio Manager using SDG&amp;E portal
Denominator: total number of commercial HTR customers (unique account and premise ID)
</t>
  </si>
  <si>
    <t>HTR customers defined based on D.18-05-041. 
This metric captures customers benchmarked within the calendar year.</t>
  </si>
  <si>
    <t>C6</t>
  </si>
  <si>
    <t xml:space="preserve">PAC cost per kWh or per therm or per kW is (PAC Cost x Electric Benefits/Total Benefits)/Lifecycle Net kWh or (PAC Cost x Gas Benefits/Total Benefits)/Lifecycle Net therm or (PAC Cost x Electric Benefits/Total Benefits)/Lifecycle Net kW respectively
</t>
  </si>
  <si>
    <t xml:space="preserve">TRC cost per kWh or per therm or per kW is (TRC Cost x Electric Benefits/Total Benefits)/Lifecycle Net kWh or (TRC Cost x Gas Benefits/Total Benefits)/Lifecycle Net therm or (TRC Cost x Electric Benefits/Total Benefits)/Lifecycle Net  kW respectively </t>
  </si>
  <si>
    <t xml:space="preserve">TRC cost per kWh or per therm or per kW is (TRC Cost x Electric Benefits/Total Benefits)/Lifecycle Net kWh or (TRC Cost x Gas Benefits/Total Benefits)/Lifecycle Net therm or (TRC Cost x Electric Benefits/Total Benefits)/Lifecycle Net  kW respectively
</t>
  </si>
  <si>
    <t>A06</t>
  </si>
  <si>
    <t>C7i</t>
  </si>
  <si>
    <t>N1</t>
  </si>
  <si>
    <t>NMEC</t>
  </si>
  <si>
    <t>Fraction of total projects utilizing Normalized Metered Energy Consumption (NMEC) to estimate savings</t>
  </si>
  <si>
    <t>Percent of total projects utilizing Normalized Metered Energy Consumption (NMEC) to estimate savings</t>
  </si>
  <si>
    <t>Per CAEECC meeting : “Fraction of total custom projects utilizing NMEC to estimate savings”.••••Data from CMPA (Custom Measure and Project Archive)</t>
  </si>
  <si>
    <t>N2</t>
  </si>
  <si>
    <t>Fraction of total savings (gross kWh and therm) derived from NMEC analysis</t>
  </si>
  <si>
    <t>Percent of total savings (gross kWh and therm) derived from NMEC analysis</t>
  </si>
  <si>
    <t>Per CAEECC Meeting: “Fraction of total custom savings derived from NMEC analysis”.••••Data from CMPA.</t>
  </si>
  <si>
    <t>C8i</t>
  </si>
  <si>
    <t>CS</t>
  </si>
  <si>
    <t>Satisfaction</t>
  </si>
  <si>
    <t>Improvement in customer satisfaction</t>
  </si>
  <si>
    <t>Percent Improvement in customer satisfaction</t>
  </si>
  <si>
    <t>Per CAEECC Meeting: M&amp;E will develop and field a consistent survey instrument annually.</t>
  </si>
  <si>
    <t>TS</t>
  </si>
  <si>
    <t>Improvement in trade ally satisfaction</t>
  </si>
  <si>
    <t>Percent Improvement in trade ally satisfaction</t>
  </si>
  <si>
    <t xml:space="preserve">Numerator = Current Year Percentage - Baseline Year Percentage.  Denominator = Baseline Year Percentage.  </t>
  </si>
  <si>
    <t>Informal Survey of Trade Pros found for each of the previous target years.  Scale is 1-5, where 5 is high satisfaction.  SDG&amp;E is indicating increase percentage in satisfaction over the previous year reported.</t>
  </si>
  <si>
    <t>C9i</t>
  </si>
  <si>
    <t>F1</t>
  </si>
  <si>
    <t>Investment in EE</t>
  </si>
  <si>
    <t>Fraction of total investments made by ratepayers and private capital</t>
  </si>
  <si>
    <t>Percent of total investments made by ratepayers and private capital</t>
  </si>
  <si>
    <t xml:space="preserve"> Per CAEECC meeting: and ED :
Numerator: Total incentive amounts 
Denominator: Total project cost</t>
  </si>
  <si>
    <t>First year annual and lifecycle ex‐ante (pre‐evaluation) gas, electric, and demand savings (gross and net) across Public Sector programs</t>
  </si>
  <si>
    <t>Public Sector (P)</t>
  </si>
  <si>
    <t>Greenhouse gasses (MT CO2eq) based on net lifecycle kWh and Therms savings, reported on an annual basis, incorporating average fuel/technology mix</t>
  </si>
  <si>
    <t>Includes CO2 but not NOX and PM10 as these are not GHGs.
For details regarding electric C02 emissions reduction values, refer to note in cell AA5</t>
  </si>
  <si>
    <t>P3i</t>
  </si>
  <si>
    <t>D3b</t>
  </si>
  <si>
    <t>Percent annual NET kW</t>
  </si>
  <si>
    <t>Average percent energy savings (kWh, kw, therms) per project building or facility</t>
  </si>
  <si>
    <t>Percent annual net kW per project building or facility</t>
  </si>
  <si>
    <t>Percent annual NET kWh</t>
  </si>
  <si>
    <t>Percent annual net kWh per project building or facility</t>
  </si>
  <si>
    <t>Percent annual NET Therms</t>
  </si>
  <si>
    <t>Percent annual net Therms per project building or facility</t>
  </si>
  <si>
    <t>Annual NET kW</t>
  </si>
  <si>
    <t>Average annual energy savings (kWh, kw, therms) per project building floor plan area</t>
  </si>
  <si>
    <t>Average annual net kw savings per project building floor plan area</t>
  </si>
  <si>
    <t>Numerator: Total downstream savings
Denominator Total number of service accounts participating. x average square footage of property</t>
  </si>
  <si>
    <t>Annual NET kWh</t>
  </si>
  <si>
    <t>Numerator: Total downstream savings
Denominator: Total number of service accounts participating. x average square footage of property</t>
  </si>
  <si>
    <t>Annual NET Therms</t>
  </si>
  <si>
    <t>Average annual net Therm savings per project building floor plan area</t>
  </si>
  <si>
    <t>Numeartor: Total downstream savings
Denominator: Total number of service accounts participating. x average square footage of property</t>
  </si>
  <si>
    <t>W1</t>
  </si>
  <si>
    <t>Water</t>
  </si>
  <si>
    <t>Average annual energy savings (kWh, kW therms) per annual flow through project water/wastewater facilities</t>
  </si>
  <si>
    <t>Average annual Net kW savings per annual flow through project water/wastewater facilities</t>
  </si>
  <si>
    <t>Numerator: claimed savings from water/wastewater customers
Denominator: Baseline energy usage as reported on project applications</t>
  </si>
  <si>
    <t>Average annual Net kWh savings per annual flow through project water/wastewater facilities</t>
  </si>
  <si>
    <t>Average annual Net Therms savings per annual flow through project water/wastewater facilities</t>
  </si>
  <si>
    <t>A07</t>
  </si>
  <si>
    <t>Percent of Public Sector accounts participating in programs</t>
  </si>
  <si>
    <t>Numerator: Number of public sector unique account and premise IDs that participated in an EE program
Denominator: total number of unique account and premise IDs in the public sector</t>
  </si>
  <si>
    <t xml:space="preserve">Participation is defined as the first instance of participation. Public sector customers are defined by NAICS codes. </t>
  </si>
  <si>
    <t>P4i</t>
  </si>
  <si>
    <t>Percent of estimated floorplan area (i.e., ft2) of all Public Sector buildings participating in building projects—estimate within +/‐15% of sector‐wide building area, +/‐5% of project building area</t>
  </si>
  <si>
    <t>Percent of estimated floorplan area (i.e., ft2) of all Public Sector buildings participating in building projects</t>
  </si>
  <si>
    <t>Numerator: square footage of participating unique account and premise IDs
Denominator: Square footage of all unique public sector premise and account IDs times average number of buildings per account</t>
  </si>
  <si>
    <t>W2</t>
  </si>
  <si>
    <t>Percent of Public Sector water/wastewater flow (i.e.,
annual average Million Gallons per Day) enrolled in
non‐building water/wastewater programs—
estimate within +/‐20% of flow through eligible
facilities (treatment facilities pumping stations),
+/‐10% of flow through project facilities</t>
  </si>
  <si>
    <t>Percent of Public Sector water/wastewater flow enrolled in non‐building water/wastewater programs</t>
  </si>
  <si>
    <t>As reported by water/wastewater treatment facilities' pumping stations that respond to survey</t>
  </si>
  <si>
    <t>P5</t>
  </si>
  <si>
    <t>P6i</t>
  </si>
  <si>
    <t>F2</t>
  </si>
  <si>
    <t>$</t>
  </si>
  <si>
    <t>Total program‐backed financing distributed to Public Sector customers requiring repayment (i.e., loans, OBF)</t>
  </si>
  <si>
    <t>Total program‐backed financing distributed to Public Sector customers requiring repayment</t>
  </si>
  <si>
    <t xml:space="preserve">Total amount loaned through PA programs </t>
  </si>
  <si>
    <t>"Total program backed financing…requiring repayment" = total  loan amount</t>
  </si>
  <si>
    <t>P7</t>
  </si>
  <si>
    <t>B3</t>
  </si>
  <si>
    <t>Public Sector Benchmarking Penetration Calendar Year</t>
  </si>
  <si>
    <t>Percent of Public Sector buildings with current benchmark</t>
  </si>
  <si>
    <t xml:space="preserve">Numerator: Number of public sector buildings benchmarked on Portfolio Manager using SDG&amp;E portal 
Denominator: total number of public sector unique account and premise IDs </t>
  </si>
  <si>
    <t>SDG&amp;E used the number of unique account and premise IDs as a proxy for public sector buildings. A study that sheds some light on the building stock and public sector market would be helpful to report this metric.</t>
  </si>
  <si>
    <t>EI4</t>
  </si>
  <si>
    <t>Energy intensity per public sector building</t>
  </si>
  <si>
    <t>Average energy use intensity of all Public Sector buildings</t>
  </si>
  <si>
    <t xml:space="preserve"> Average energy use intensity of all Public Sector buildings</t>
  </si>
  <si>
    <t>Numerator: Total sector-level energy use from SDG&amp;E database (gas + electric)
Denominator: Number of unique public sector account and premise IDs</t>
  </si>
  <si>
    <t>P7i</t>
  </si>
  <si>
    <t>B4</t>
  </si>
  <si>
    <t>Public Sector Square Foot Benchmarking Penetration in Calendar Year</t>
  </si>
  <si>
    <t>Percent of floorplan area of all Public Sector buildings with current benchmark</t>
  </si>
  <si>
    <t>Numerator: Total square footage of public buildings benchmarked within calendar year, in Portfolio Manager
Denominator: Total square footage of all benchmarked public sector buildings</t>
  </si>
  <si>
    <t>A08</t>
  </si>
  <si>
    <t>In1</t>
  </si>
  <si>
    <t>First year annualized and lifecycle ex‐ante (pre‐evaluation) gas, electric, and demand savings (gross and net) in industrial sector</t>
  </si>
  <si>
    <t>Industrial (I)</t>
  </si>
  <si>
    <t>In2</t>
  </si>
  <si>
    <t>In3</t>
  </si>
  <si>
    <t>Percent of participation relative to eligible population for small, medium and large customers</t>
  </si>
  <si>
    <t>Percent of participation relative to eligible population for small customers</t>
  </si>
  <si>
    <t>Participation is defined as the first instance of participation. Small customers are defined as those who use less than 40,000 kWh or 10,000 therms annually.</t>
  </si>
  <si>
    <t>In4i</t>
  </si>
  <si>
    <t>P5L</t>
  </si>
  <si>
    <t>New participation</t>
  </si>
  <si>
    <t>Percent of customers participating that have not received an incentive for the past three years, annually, by small, medium and large customer categories</t>
  </si>
  <si>
    <t>Percent of large customers participating in reporting year that have not received an incentive for the past three years</t>
  </si>
  <si>
    <t>Numerator: Annual number of large industrial participants (by service account) that have not received an incentive for the past 3 years 
Denominator: Total number of unique large industrial account and premise IDs  in the sector</t>
  </si>
  <si>
    <t xml:space="preserve"> Large customers are defined as those using greater than or equal to 500,000 kWh or 250,000 therms annually. </t>
  </si>
  <si>
    <t>P5M</t>
  </si>
  <si>
    <t>Percent of medium customers participating in reporting year that have not received an incentive for the past three years</t>
  </si>
  <si>
    <t>Numerator: Annual number of medium industrial participants (by service account) that have not received an incentive for the past 3 years
Denominator: Total number of unique medium industrial account and premise IDs in the sector</t>
  </si>
  <si>
    <t xml:space="preserve">Medium customers are defined as those who use between 40,000-500,000kWh or 10,000-250,000 therms annually. </t>
  </si>
  <si>
    <t>P5S</t>
  </si>
  <si>
    <t>Percent of small customers participating in reporting year that have not received an incentive for the past three years</t>
  </si>
  <si>
    <t>Numerator: Annual number of small industrial participants (by service account) that have not received an incentive for the past 3 years 
Denominator: Total number of unique small industrial account and premise IDs in the sector</t>
  </si>
  <si>
    <t>Small customers are defined as those who use less than 40,000 kWh or 10,000 therms annually.</t>
  </si>
  <si>
    <t>In5</t>
  </si>
  <si>
    <t>$/kW</t>
  </si>
  <si>
    <t>Levelized cost of energy efficiency per kWh, therm and KW (use both TRC and PAC)</t>
  </si>
  <si>
    <t>$/kWh</t>
  </si>
  <si>
    <t>$/therm</t>
  </si>
  <si>
    <t>In6</t>
  </si>
  <si>
    <t>Reduction in consumption (proposed by SCE and SDG&amp;E)</t>
  </si>
  <si>
    <t xml:space="preserve">Numerator = Metric IN 1 
Denominator = Total sectoral usage from SDG&amp;E database
Projected usage remains steady through 2025 in accordance with projections from CEC sales data presented in the 2018 Potential and Goals Study "Mid" case. </t>
  </si>
  <si>
    <t>Defined as savings as a percentage of sectoral usage, based on conversations between PAs and ED.</t>
  </si>
  <si>
    <t>A09</t>
  </si>
  <si>
    <t>A1</t>
  </si>
  <si>
    <t>First year and lifecycle ex ante (pre‐evaluation) annualized gas, electric, and demand savings in Agricultural sector, gross and net</t>
  </si>
  <si>
    <t>Agricultural (A)</t>
  </si>
  <si>
    <t>A2</t>
  </si>
  <si>
    <t>A3</t>
  </si>
  <si>
    <t>P1: Particpants</t>
  </si>
  <si>
    <t>A4</t>
  </si>
  <si>
    <t>A10</t>
  </si>
  <si>
    <t>CS1</t>
  </si>
  <si>
    <t>Net GWh</t>
  </si>
  <si>
    <t>Net Energy Savings: GWH</t>
  </si>
  <si>
    <t>Net GWh savings</t>
  </si>
  <si>
    <t>Codes &amp; Standards (CS)</t>
  </si>
  <si>
    <t>EM&amp;V study</t>
  </si>
  <si>
    <t>2018-2025 consistent with adopted goals from D.17-09-025, Tables 1, 2, and 3, p. 37-39; 2016 from CEDARS (spillover not included).  Values summed across all four IOUs. "Savings" is defined as Net First year savings.</t>
  </si>
  <si>
    <t>Net MMTherms</t>
  </si>
  <si>
    <t>Net Energy Savings: MM Therms</t>
  </si>
  <si>
    <t>Net MMTherms savings</t>
  </si>
  <si>
    <t>2018-2025 consistent with adopted goals from D.17-09-025, Tables 1, 2, and 3, p. 37-39; 2016 from CEDARS (spillover not included).  Values summed across all four IOUs.  "Savings" is defined as Net First year savings.</t>
  </si>
  <si>
    <t>Net MW</t>
  </si>
  <si>
    <t>Net Energy Savings: MW</t>
  </si>
  <si>
    <t>Net MW savings</t>
  </si>
  <si>
    <t>CS2</t>
  </si>
  <si>
    <t>Count</t>
  </si>
  <si>
    <t>Advocacy-Building</t>
  </si>
  <si>
    <t>Number of measures supported by CASE studies in rulemaking cycle (current work)</t>
  </si>
  <si>
    <t xml:space="preserve"> Measures supported by CASE</t>
  </si>
  <si>
    <t>Baseline and targets for measures supported  are  for 3 year cycle rather than annual.</t>
  </si>
  <si>
    <t>Number of measures adopted by CEC in rulemaking cycle (indicator of past work)</t>
  </si>
  <si>
    <t xml:space="preserve"> Measures adopted by CEC</t>
  </si>
  <si>
    <t>CS3</t>
  </si>
  <si>
    <t>Advocacy-Appliance</t>
  </si>
  <si>
    <t>Number of T-20 measures supported by CASE studies in rulemaking cycle (current work)</t>
  </si>
  <si>
    <t xml:space="preserve"> T-20 measures supported by CASE</t>
  </si>
  <si>
    <t>Baseline is annual.  Targets for measures supported  are  for 3 year cycle rather than annual. 2017 chosen as baseline since 2016 was zero.</t>
  </si>
  <si>
    <t>Number of measures adopted by CEC in current year</t>
  </si>
  <si>
    <t>Baseline is annual.  Targets for measures adopted  are  for 3 year cycle rather than annual.</t>
  </si>
  <si>
    <t>CS4</t>
  </si>
  <si>
    <t>Advocacy-Federal</t>
  </si>
  <si>
    <t>Number of federal standards adopted for which a utility advocated (IOUs to list advocated activites)</t>
  </si>
  <si>
    <t xml:space="preserve"> Standards adopted</t>
  </si>
  <si>
    <t>Baselines and targets are annual.  Any federal standards based upon Title 20 that were adopted will still be included in the federal count.</t>
  </si>
  <si>
    <t>Percent of federal standards adopted for which a utility advocated (#IOU supported / # DOE adopted)</t>
  </si>
  <si>
    <t xml:space="preserve"> # IOUs supported ÷ 
# DOE adopted</t>
  </si>
  <si>
    <t>Baselines and targets are annual.</t>
  </si>
  <si>
    <t>CS5</t>
  </si>
  <si>
    <t>Reach Codes</t>
  </si>
  <si>
    <t>The number of local government Reach Codes implemented (this is a joint IOU and REN effort)</t>
  </si>
  <si>
    <t xml:space="preserve"> Reach Code ordinances implemented</t>
  </si>
  <si>
    <t>Targets are total for a three-year Title 24 code cycle.  Jurisdictions having multiple reach codes will be counted by reach code rather than by jurisdiction.  Accomplishments will be reported from the CEC Reach Codes website (http://www.energy.ca.gov/title24/2013standards/ordinances/).</t>
  </si>
  <si>
    <t>A11</t>
  </si>
  <si>
    <t>CS6</t>
  </si>
  <si>
    <t>Compliance Improvement</t>
  </si>
  <si>
    <t>Number of training activities (classes, webinars) held, number of market actors participants by segment (e.g. building officials, builders, architects, etc.) and the the total size (number of the target audience) by sector. (M) Number of training activities</t>
  </si>
  <si>
    <t xml:space="preserve"> Number of training activities</t>
  </si>
  <si>
    <t>118 live training sessions and 20 webinars in 2017; short, mid, and long-term targets are annual</t>
  </si>
  <si>
    <t>Number of training activities (classes, webinars) held, number of market actors participants by segment (e.g. building officials, builders, architects, etc.) and the the total size (number of the target audience) by sector. (M) Number of participants</t>
  </si>
  <si>
    <t xml:space="preserve"> Number of participants</t>
  </si>
  <si>
    <t>3000 attendees for live training and 600 attendees for webinars in 2017; short, mid, and long-term targets are annual.  Attendees will be shown by major segment (i.e., building officials, builders, architects, HERS raters) and target size of each segment will be provided during first metrics reporting.</t>
  </si>
  <si>
    <t>Score</t>
  </si>
  <si>
    <t>Increase in code compliance knowledge pre/post training</t>
  </si>
  <si>
    <t xml:space="preserve"> Knowledge score</t>
  </si>
  <si>
    <t>Code compliance knowledge increase will be tested via pre and post training questionaires.  Surveys will be conducted for training that lasts longer than three hours (in order to preserve time for instruction in shorter training sessions).  Questionaires will be made available during the first metrics reporting.</t>
  </si>
  <si>
    <t>CS6R</t>
  </si>
  <si>
    <t>The percentage increase in closed permits for building projects triggering energy code compliance within participating jurisdictions</t>
  </si>
  <si>
    <t xml:space="preserve"> N/A-REN</t>
  </si>
  <si>
    <t>CS6Ri</t>
  </si>
  <si>
    <t>Number and percent of jurisdictions with staff participating in an Energy Policy Forum</t>
  </si>
  <si>
    <t xml:space="preserve">Number and percent of jurisdictions receiving Energy Policy technical assistance. </t>
  </si>
  <si>
    <t>Buildings receiving enhanced code compliance support and delivering compliance data to program evaluators</t>
  </si>
  <si>
    <t>A12</t>
  </si>
  <si>
    <t>WET-1</t>
  </si>
  <si>
    <t>Collaborations</t>
  </si>
  <si>
    <t xml:space="preserve">Number of collaborations by Business Plan sector to jointly develop or share training materials or resources. </t>
  </si>
  <si>
    <t>Workforce Education and Training (WET)</t>
  </si>
  <si>
    <t>Not Available</t>
  </si>
  <si>
    <t>Up to 6</t>
  </si>
  <si>
    <t>Staff input.</t>
  </si>
  <si>
    <t xml:space="preserve">"Collaborations" mean sharing mutually-beneficial  resources such as training materials, expertise, and marketing/outreach tactics that help achieve WE&amp;T goals and outcomes and that support the collaborating organizations' goals and objectives.
The targets are based on interviews with SDG&amp;E staff. SDG&amp;E does not anticipate a steep increase in the number of collaborations, but rather turnover within our number of collaborations as activities become self-sustaining without the need for SDG&amp;E assistance. The 2018 target is set as  N/A because SDG&amp;E does not currently have any signed collaboration agreements in place.
Targets reflect number of agreements currently  in place as of the referred time period. </t>
  </si>
  <si>
    <t>WET-2</t>
  </si>
  <si>
    <t>Penetration</t>
  </si>
  <si>
    <t>Number of participants by sector</t>
  </si>
  <si>
    <t>Sector:
Residential - 889               
Nonresidential - 5,814   
Segment:                 
HVAC - 2507                              
Lighting - 239                                 
Codes &amp; Standards - 896  
Foodservice - 125                        
Renewables &amp; Sustainability - 730 
Home Performance -  N/A                      
Real Estate -  N/A                                
Rates, Rebate &amp; Incentive Programs -  321  
Zero-Net Energy - 103
*Data was not tracked in line with other segments                            
Building Design, Construction and Performance -  N/A</t>
  </si>
  <si>
    <t>Sector:
Residential - 563             
Nonresidential - 5,853
Segment:                 
HVAC - 2299                              
Lighting - 271                                
Codes &amp; Standards - 634 
Foodservice - 126                        
Renewables &amp; Sustainability - 418 
Home Performance - 296                      
Real Estate - 222                               
Rates, Rebate &amp; Incentive Programs -  355  
Zero-Net Energy - 190
*Data was not tracked in line with other segments                            
Building Design, Construction and Performance - 1270
Marketing, Finance, and Sales (MFS) -335</t>
  </si>
  <si>
    <t xml:space="preserve">Sector:
Residential - 520
Nonresidential - 5,566
Segment:                 
Building Design &amp; Construction - 350
Building Performance - 336
Commercial &amp; Industrial Energy Process &amp; Technoloby (CIEPT) - 334
Energy Codes &amp; Standards - 699
Food Service - 82
Home Performance - 541
HVAC -   2,163                           
Lighting - 150             
Market, Finance &amp; Sales - 243
Rates, Rebate &amp; Incentive Programs - 259
Real Estate - 333         
Renewable Energy &amp; Sustainability -  483            
Zero-Net Energy - 113
*Data was not tracked in line with other segments </t>
  </si>
  <si>
    <t>Sector:
Residential - 185
Nonresidential - 7,036
Segment
Building Design &amp; Construction - 606
Building Performance - 326
Commercial &amp; Industrial Energy Process &amp; Technology (CIEPT) - 180
*Energy Codes &amp; Standards (CNS) - 441
Food Service - 28
Home Performance - 471
HVAC - 3,855
Lighting - 104
Market, Finance &amp; Sales - 516
Rates, Rebate &amp; Incentive Programs - 108
Real Estate - 187
Renewable Energy &amp; Sustainability - 383
Zero-Net Energy - 16
*Data was not tracked in line with other segments</t>
  </si>
  <si>
    <t xml:space="preserve">Report from class registration database.
</t>
  </si>
  <si>
    <t xml:space="preserve">"Sector" refers to:
a. Residential versus non-residential
b. Energy efficiency training topic area (e.g., Lighting, HVAC, Agricultural)
"Participants" means aggregate class attendance, meaning that one person attending two classes throughout the year would qualify as two participants. This is an accurate measurement of audience interest per topic / sector.
SDG&amp;E analyzed attendance rates since 2012 and discovered a high positive correlation (0.8) between unemployment rates in California and class attendance. Unemployment is not only an indicator of employment, but also the workload of the existing industry. In other words, when the workforce is busy, they do not have time to attend as many classes. The unemployment rate has fallen since 2016, which means that attendance may fall as well. SDG&amp;E will adjust the training format (e.g., Offer online classes) and time (e.g., Offer night classes) in order to maintain our 2016 attendance figure. </t>
  </si>
  <si>
    <t>Percentage</t>
  </si>
  <si>
    <t>Percent of participation relative to eligible target population for curriculum</t>
  </si>
  <si>
    <t>Numerator: from class registration database. 
Denominator: SDG&amp;E's share of 321,000 jobs is approximately 132,380. Advanced Energy Economy Institute (AEEI) report finding: “Energy Efficiency accounts for the largest share of advanced energy jobs in California. About six in 10 advanced energy workers are employed in the Energy Efficiency sector; these firms support over 321,000 jobs.” Assume advanced Energy Efficiency jobs are commiserate with population for each PA territory. Population figues obtained from 2010 census.</t>
  </si>
  <si>
    <t xml:space="preserve">"Participation" means unique participants, meaning that one person attending two classes throughout the year would be counted as one participant.
“Curriculum” refers to the portfolio of training programs and training materials offered by WE&amp;T
“Eligible target population” refers to the energy efficiency labor workforce within each PA's service territory based on the proportion of the IOU's territory population compared to that of California's population.
Justification for targets is consistent with justification provided for metric above.
</t>
  </si>
  <si>
    <t>WET-3</t>
  </si>
  <si>
    <t>Diversity</t>
  </si>
  <si>
    <t xml:space="preserve">Percent of total WE&amp;T training program participants that meet the definition of disadvantaged worker.  </t>
  </si>
  <si>
    <t xml:space="preserve">The zip codes available in SDG&amp;E's database are a mix of home and workplace zip codes. Starting in 2019, SDG&amp;E will request home zip codes specifically. </t>
  </si>
  <si>
    <t xml:space="preserve">Calculation based on students with valid CA (not just SDG&amp;E) zip codes. Numerator includes students with any CA zip code. Our 2018 records also do not include people who benefited from WE&amp;T through consultations, outreach classes, etc., </t>
  </si>
  <si>
    <t>Percent of incentive dollars spent on contracts* with a demonstrated commitment to provide career pathways to disadvantaged workers</t>
  </si>
  <si>
    <t>Disadvantaged worker tracking is currently not required by PA contract terms and conditions.</t>
  </si>
  <si>
    <t>*Applies only to programs that install, modify, repair, or maintain EE equipment where the incentive is paid to an entity other than a manufacturer, distributor, or retailer of equipment. This applicability standard is adopted from the language the July 9th ruling on workforce standards. It excludes contracts such as those for upstream incentives, Codes and Standards, and mid-stream distributor programs. 
“Demonstrated commitment” means that the vendor submits a plan describing how the program will provide disadvantaged workers with improved access to career opportunities in the energy efficiency industry, that they regularly report the percentage of their workforce qualifying as “disadvantaged”, and that they have long-term targets for the percentage of their  workforce qualifying as “disadvantaged”.
See "Disadvantaged worker" above.
Data to support this metric will be required by new third-party program implementers as part of the upcoming solicitations.</t>
  </si>
  <si>
    <t>WET-3i</t>
  </si>
  <si>
    <t xml:space="preserve">Number Career &amp; Workforce Readiness (CWR) participants who have been employed for 12 months after receiving the training </t>
  </si>
  <si>
    <t>CWR program does not yet exist. CWR RFA/RFP will be issued Q3 2019 with exptected launch mid-2020.</t>
  </si>
  <si>
    <t xml:space="preserve">This metric applies only to the Statewide CWR program, which will help Disadvantaged Workers enter the energy industry, and not technical upskill classes offered at the Energy Centers. As the lead PA, SDG&amp;E will report on this metric for the whole state. </t>
  </si>
  <si>
    <t>A13</t>
  </si>
  <si>
    <t>ETP-M1</t>
  </si>
  <si>
    <t>Research Prioritization</t>
  </si>
  <si>
    <t xml:space="preserve"> Number of TPMs initiated (gas and electric combined), including one technology-focused pilot (TFP) TPM  *This number will be updated once all third party contracts have been awarded. </t>
  </si>
  <si>
    <t xml:space="preserve">Number of TPMs initiated (gas and electric combined), including one technology-focused pilot (TFP) TPM </t>
  </si>
  <si>
    <t>Emerging Technologies (ET)</t>
  </si>
  <si>
    <t>ETP-Future</t>
  </si>
  <si>
    <t xml:space="preserve"> N/A—TPMs will be initiated once 3P implentation contracts have been awarded.</t>
  </si>
  <si>
    <t>tbd TPMs*</t>
  </si>
  <si>
    <t>tbd  TPMs*</t>
  </si>
  <si>
    <t>Data for this metric will be gathered from 3P TPM Implementers annually.</t>
  </si>
  <si>
    <t xml:space="preserve">1) Technology priority maps (TPMs) are defined in the Business Plan 2) Technology-focused pilot: See ETP-M7 </t>
  </si>
  <si>
    <t>ETP-M2</t>
  </si>
  <si>
    <t>Count of TPMs</t>
  </si>
  <si>
    <t>Number of TPMs updated *This number will be updated once all third party contracts have been awarded.</t>
  </si>
  <si>
    <t>Number of TPMs updated</t>
  </si>
  <si>
    <t>1) Technology priority maps (TPMs) are defined in the Business Plan</t>
  </si>
  <si>
    <t>ETP-M3</t>
  </si>
  <si>
    <t>Count of Projects</t>
  </si>
  <si>
    <t>Projects</t>
  </si>
  <si>
    <t>Number of projects initiated *This number will be updated once all third party contracts have been awarded.</t>
  </si>
  <si>
    <t>Number of projects initiated</t>
  </si>
  <si>
    <t>tbd projects*</t>
  </si>
  <si>
    <t xml:space="preserve">1) Technology priority maps (TPMs) are defined in the Business Plan 2) Projects are considered “initiated” when project budget has been approved and funding allocated. </t>
  </si>
  <si>
    <t>ETP-M4</t>
  </si>
  <si>
    <t>Count of Events</t>
  </si>
  <si>
    <t>Outreach</t>
  </si>
  <si>
    <t>Number of outreach events with technology developers with products &lt;1 year from commercialization, including new technology vendors, manufacturers, and entrepreneurs. *This number will be updated once all third party contracts have been awarded.</t>
  </si>
  <si>
    <t>Number of outreach events with technology developers with products &lt;1 year from commercialization, including new technology vendors, manufacturers, and entrepreneurs</t>
  </si>
  <si>
    <t>tbd events*</t>
  </si>
  <si>
    <t>Each ETP event will provide data for ETP-M4 and ETP-M5 simultaneously.**Data for this metric will be gathered from TPM Implementers annually based on methodology to be determined.</t>
  </si>
  <si>
    <t>1) “Technology developers” – Any organization or company that develops energy efficiency and demand response technology suitable for inclusion in PA incentive programs 2) “Events” – ET Summit, webinars, and in-person meetings, as proposed by ETP implementers.</t>
  </si>
  <si>
    <t>ETP-M5</t>
  </si>
  <si>
    <t>Number of outreach events with technology developers with products &lt;5 years from commercialization, including new technology vendors, manufacturers, and entrepreneurs. *This number will be updated once all third party contracts have been awarded.</t>
  </si>
  <si>
    <t>Number of outreach events with technology developers with products &lt;5 years from commercialization, including new technology vendors, manufacturers, and entrepreneurs</t>
  </si>
  <si>
    <t>See ETP-M4</t>
  </si>
  <si>
    <t>Each ETP event will provide data for ETP-M4 and ETP-M5 simultaneously.**Data for this metric will be gathered from 3P TPM Implementers annually based on methodology to be determined.</t>
  </si>
  <si>
    <t>1) “Technology developers” – Any organization or company that develops energy efficiency and demand response technology suitable for inclusion in PA incentive programs. 2) “Events” – ET Summit, webinars, and in-person meetings, as proposed by ETP implementers.</t>
  </si>
  <si>
    <t>A14</t>
  </si>
  <si>
    <t>ETP-M6</t>
  </si>
  <si>
    <t>Count of TFPs</t>
  </si>
  <si>
    <t>Pilots</t>
  </si>
  <si>
    <t>Number of projects initiated with cooperation from other internal IOU programs associated with each Technology-focused Pilot  *This number will be updated once all third party contracts have been awarded.</t>
  </si>
  <si>
    <t xml:space="preserve">Number of projects initiated with cooperation from other internal IOU programs associated with each Technology-focused Pilot  </t>
  </si>
  <si>
    <t xml:space="preserve"> N/A—TFPs will begin once 3P implentation contracts have been awarded.</t>
  </si>
  <si>
    <t>tbd*</t>
  </si>
  <si>
    <t xml:space="preserve">ETP-M6 metric is a subset of ETP-M7 and counted towards ETP-M7 targets. All targets will be determined by 3P TPM implementers. </t>
  </si>
  <si>
    <t>1) “Cooperation” is defined as a process by which all parties work towards a mutual objective.</t>
  </si>
  <si>
    <t>ETP-M7</t>
  </si>
  <si>
    <t>Number of Technology-Focused Pilot (TFP) initiated as part of the TFP TPM. *This number will be updated once all third party contracts have been awarded.</t>
  </si>
  <si>
    <t>Number of Technology-Focused Pilot (TFP) initiated as part of the TFP TPM</t>
  </si>
  <si>
    <t>1) A technology-focused pilot (TFP) will identify market barriers for a diverse range of high-impact technologies through studies, and subsequently breaking down identified barriers  in collaboration with other relevant programs . 2) “Technology-focused Pilot”- Pilots that have been proposed by 3Ps in response to PA needs and that have been approved through the existing ED Ideation Process. These includes TFPs conducted in cooperation with other programs.</t>
  </si>
  <si>
    <t>A15</t>
  </si>
  <si>
    <t>ETP-T1</t>
  </si>
  <si>
    <t>Percent of New Measures</t>
  </si>
  <si>
    <t>Measure Tracing</t>
  </si>
  <si>
    <t>Prior year: % of new measures added to the portfolio that were previously ETP technologies *The PAs believe this is not suited for a metric with targets because ETP does not make decisions about new measures.</t>
  </si>
  <si>
    <t>Prior year: % of new measures added to the portfolio that were previously ETP technologies</t>
  </si>
  <si>
    <t>Per ED, to be determined by an ED study*</t>
  </si>
  <si>
    <t xml:space="preserve">Per ED: Baseline, methodology, and targets need to be determined by ED evaluation contractors. ED evaluators can make recommendations on what suitable targets would be. ETP Tracking Metrics 1 – 5 need to be determined at the same time as part of calculating savings (ETP-T5), and because ETP impact and savings are involved, ED evaluators need to make these determinations. Baselines will not be available until then. </t>
  </si>
  <si>
    <t xml:space="preserve">ETP-T1 through ETP -T8 are in a table titled “Emerging Technologies Tracking (Reporting)” and are separate from the metrics ETP-M1 through ETP-M7 in the table titled “Emerging Technologies Metrics” in Attachment A of D.18-05-041. PAs had proposed that tracking metrics have no targets in the July 14, 2017 metrics filing, however the commission ruled that these tracking metrics must have targets. </t>
  </si>
  <si>
    <t>ETP-T2</t>
  </si>
  <si>
    <t>Count of New Measures</t>
  </si>
  <si>
    <t>Prior Year: # of new measures added to the portfolio that were previously ETP technologies. *The PAs believe this is not suited for a metric with targets because ETP does not make decisions about new measures.</t>
  </si>
  <si>
    <t>Prior Year: # of new measures added to the portfolio that were previously ETP technologies</t>
  </si>
  <si>
    <t xml:space="preserve">Per ED: Baseline, methodology, and targets need to be determined by ED evaluation contractor. ETP Tracking Metrics 1 – 5 need to be determined at the same time as part of calculating savings (ETP-T5), and because ETP impact and savings are involved, ED evaluators need to make these determinations. Baselines will not be available until then.  </t>
  </si>
  <si>
    <t>ETP-T3</t>
  </si>
  <si>
    <t>Prior year: % of new codes or standards that were previously ETP technologies. *The PAs believe this is not suited for a metric with targets because ETP does not make decisions about new codes or standards.</t>
  </si>
  <si>
    <t>Prior year: % of new codes or standards that were previously ETP technologies</t>
  </si>
  <si>
    <t xml:space="preserve">Per ED: Baseline, methodology, and targets need to be determined by ED evaluation contractor. </t>
  </si>
  <si>
    <t>ETP-T4</t>
  </si>
  <si>
    <t>Prior Year: # of new codes and standards that were previously ETP technologies. *The PAs believe this is not suited for a metric with targets because ETP does not make decisions about new codes or standards.</t>
  </si>
  <si>
    <t>Prior Year: # of new codes and standards that were previously ETP technologies</t>
  </si>
  <si>
    <t>Per ED: Baseline, methodology, and targets need to be determined by ED evaluation contractor. ETP Tracking Metrics 1 – 5 need to be determined at the same time as part of calculating savings (ETP-T5), and because ETP impact and savings are involved, ED evaluators need to make these determinations. Baselines will not be available until then. PAs will work with ED to support matching ETP content to portfolio content.</t>
  </si>
  <si>
    <t xml:space="preserve">ETP-T1 through ETP-T8 are in a table titled “Emerging Technologies Tracking (Reporting)” and are separate from the metrics ETP-M1 through ETP-M7 in the table titled “Emerging Technologies Metrics” in Attachment A of D.18-05-041. PAs had proposed that tracking metrics have no targets in the July 14, 2017 metrics filing, however the commission ruled that these tracking metrics must have targets. </t>
  </si>
  <si>
    <t>ETP-T5a</t>
  </si>
  <si>
    <t xml:space="preserve">Lifecycle net kW    </t>
  </si>
  <si>
    <t>Savings Tracing</t>
  </si>
  <si>
    <t>Savings of measures currently in the portfolio that were supported by ETP, added since 2009. Ex-ante with gross and net for all measures, with ex-post where available. *The PAs believe this is not suited for a metric with targets because ETP is a non-resource program and does not claim any savings.</t>
  </si>
  <si>
    <t>Savings of measures currently in the portfolio that were supported by ETP, added since 2009. Ex-ante with gross and net for all measures, with ex-post where available</t>
  </si>
  <si>
    <t xml:space="preserve">Per ED: Baseline, methodology, and targets need to be determined by ED evaluation contractor. ETP Tracking Metrics 1 – 5 need to be determined at the same time as part of calculating savings (ETP-T5), and because ETP impact and savings are involved, ED evaluators need to make these determinations. Baselines will not be available until then. </t>
  </si>
  <si>
    <t>ETP-T1 through ETP-T8 are in a table titled “Emerging Technologies Tracking (Reporting)” and are separate from the metrics ETP-M1 through ETP-M7 in the table titled “Emerging Technologies Metrics” in Attachment A of D.18-05-041. PAs had proposed that tracking metrics have no targets in the July 14, 2017 metrics filing, however the commission ruled that these tracking metrics must have targets. ETP is a non-resource program and does not make savings claims.</t>
  </si>
  <si>
    <t>ETP-T5b</t>
  </si>
  <si>
    <t xml:space="preserve">Lifecycle net kWh    </t>
  </si>
  <si>
    <t>ETP-T5c</t>
  </si>
  <si>
    <t>Lifecycle net Therms</t>
  </si>
  <si>
    <t>ETP-T6a</t>
  </si>
  <si>
    <t>Count of project ideas by PA</t>
  </si>
  <si>
    <t>Project Idea Tracing</t>
  </si>
  <si>
    <t>Number and source (as reported by submitter) of project ideas submitted OUTSIDE OF the annual TPM research planning process, for these categories of sources: PA, national lab, manufacturer, entrepreneur, etc.) *The PAs believe this is not suited for a metric with targets because ETP does not control the number of submissions nor their sources. Targets are set in a way to avoid forcing ETP to arbitrarily change existing processes in a way that may negatively impact the effectiveness of the program. Targets and sources may be updated in collaboration with ED after all 3P contracts are awarded.</t>
  </si>
  <si>
    <t>Number and source (as reported by submitter) of project ideas submitted OUTSIDE OF the annual TPM research planning process by PA</t>
  </si>
  <si>
    <t>Data for this metric will be gathered from 3P TPM Implementers annually. If ideas are submitted both outside and as part of the TPM-aligned research planning process, it can be reported under both ETP-T6 and ETP-T7. Ideas may be submitted by more than one source and will be counted under each.</t>
  </si>
  <si>
    <t>ETP-T1 through ETP-T8 are in a table titled “Emerging Technologies Tracking (Reporting)” and are separate from the metrics ETP-M1 through ETP-M7 in the table titled “Emerging Technologies Metrics” in Attachment A of D.18-05-041. PAs had proposed that tracking metrics have no targets in the July 14, 2017 metrics filing, however the commission ruled that these tracking metrics must have targets. "Submitted" refers to an idea submitted through a formal submission process.</t>
  </si>
  <si>
    <t>ETP-T6b</t>
  </si>
  <si>
    <t>Count of project ideas by national labs</t>
  </si>
  <si>
    <t>Number and source (as reported by submitter) of project ideas submitted OUTSIDE OF the annual TPM research planning process by National Lab</t>
  </si>
  <si>
    <t>ETP-T6c</t>
  </si>
  <si>
    <t>Count of project ideas by manufacturers</t>
  </si>
  <si>
    <t>Number and source (as reported by submitter) of project ideas submitted OUTSIDE OF the annual TPM research planning process by Manufacturer</t>
  </si>
  <si>
    <t>ETP-T6d</t>
  </si>
  <si>
    <t>Count of project ideas by entrepreneurs</t>
  </si>
  <si>
    <t>Number and source (as reported by submitter) of project ideas submitted OUTSIDE OF the annual TPM research planning process by Entrepreneur</t>
  </si>
  <si>
    <t>ETP-T1 through ETP-T8 are in a table titled “Emerging Technologies Tracking (Reporting)” and are separate from the metrics ETP-M1 through ETP-M7 in the table titled “Emerging Technologies Metrics” in Attachment A of D.18-05-041. PAs had proposed that tracking metrics have no targets in the July 14, 2017 metrics filing. "Submitted" refers to an idea submitted through a formal submission process.</t>
  </si>
  <si>
    <t>ETP-T7a</t>
  </si>
  <si>
    <t>Number and source (as reported by submitter) of project ideas submitted AS PART OF the annual TPM research planning process, for these categories of sources: PA, national lab, manufacturer, entrepreneur, etc.) *The PAs believe this is not suited for a metric with targets because ETP does not control the number of submissions nor their sources. Targets are set in a way to avoid forcing ETP to arbitrarily change existing processes in a way that may negatively impact the effectiveness of the program. Targets and sources may be updated in collaboration with ED after all 3P contracts are awarded.</t>
  </si>
  <si>
    <t>ETP-T7a Number and source (as reported by submitter) of project ideas submitted AS PART OF the annual TPM research planning process by PA</t>
  </si>
  <si>
    <t>Data for this metric will be gathered from 3P TPM Implementers. If ideas are submitted both outside and as part of the TPM-aligned research planning process, it can be reported under both ETP-T6 and ETP-T7. Ideas may be submitted by more than one source and will be counted under each.</t>
  </si>
  <si>
    <t>ETP-T7b</t>
  </si>
  <si>
    <t>Number and source (as reported by submitter) of project ideas submitted AS PART OF the annual TPM research planning process by National Lab</t>
  </si>
  <si>
    <t>ETP-T7c</t>
  </si>
  <si>
    <t>Number and source (as reported by submitter) of project ideas submitted AS PART OF the annual TPM research planning process by Manufacturer</t>
  </si>
  <si>
    <t>ETP-T7d</t>
  </si>
  <si>
    <t>Number and source (as reported by submitter) of project ideas submitted AS PART OF the annual TPM research planning process by Entrepreneur</t>
  </si>
  <si>
    <t>A16</t>
  </si>
  <si>
    <t>ETP-T8</t>
  </si>
  <si>
    <t>Number of lists</t>
  </si>
  <si>
    <t>Statewide Goal Alignment</t>
  </si>
  <si>
    <t>List of ETP projects aligned with statewide goals that were initiated in the reporting year with specificity as to what aspect of each goal it is fulfilling. Goals will also be labeled in the ETP database. A list of eligible goals will be developed collaboratively with ED.</t>
  </si>
  <si>
    <t>List of ETP projects aligned with statewide goals that were initiated in the reporting year with specificity as to what aspect of each goal it is fulfilling</t>
  </si>
  <si>
    <t xml:space="preserve"> N/A - The statewide goals to be tracked are still under collaborative discussion with ED and not yet available; hence, no data will be reported for 2019</t>
  </si>
  <si>
    <t>3 lists cumulative</t>
  </si>
  <si>
    <t>2 lists cumulative</t>
  </si>
  <si>
    <t>Data for this metric will be gathered from 3P TPM Implementers.  An ETP project may align with multiple statewide goals and will be listed under each goal. **</t>
  </si>
  <si>
    <t>ETP-T1 through ETP-T8 are in a table titled “Emerging Technologies Tracking (Reporting)” and are separate from the metrics ETP-M1 through ETP-M7 in the table titled “Emerging Technologies Metrics” in Attachment A of D.18-05-041. PAs had proposed that tracking metrics have no targets in the July 14, 2017 metrics filing , however the commission ruled that these tracking metrics must have targets. The “statewide goals” will be tracked will be developed and updated in collaboration with ED as needed. Projects are considered “initiated” when project budget has been approved and funding allocated.</t>
  </si>
  <si>
    <t>ETP-T8: List of ETP projects aligned with statewide goals that were initiated in the reporting year with specificity as to what aspect of each goal it is fulfilling. Goals will also be labeled in the ETP database. A list of eligible goals will be developed collaboratively with ED.</t>
  </si>
  <si>
    <t>ETP-T8: List of ETP projects aligned with statewide goals that were initiated in the reporting year with specificity as to what aspect of each goal it is fulfilling</t>
  </si>
  <si>
    <t>Equity Segment Metrics</t>
  </si>
  <si>
    <t>THIS SET OF METRICS AND INDICATORS ARE BASED ON RECOMMENDATIONS BY CAEECC WORKING GROUPS. THEY HAVE NOT BEEN APPROVED BY THE CPUC. FINAL REPORT CAN BE FOUND AT: https://www.caeecc.org/equity-metrics-working-group-meeting</t>
  </si>
  <si>
    <t>Metric/Indicator #</t>
  </si>
  <si>
    <t>Metric/Indicator Description</t>
  </si>
  <si>
    <t>Units of Measure</t>
  </si>
  <si>
    <t>Participants</t>
  </si>
  <si>
    <t>2022 Expected Results</t>
  </si>
  <si>
    <t>2023 Expected Results</t>
  </si>
  <si>
    <t>Proxy Explanation</t>
  </si>
  <si>
    <t>Notes</t>
  </si>
  <si>
    <t>ED Comments</t>
  </si>
  <si>
    <t>ED notes on realted, existing metrics</t>
  </si>
  <si>
    <t>Equity_1</t>
  </si>
  <si>
    <t>Total # residential (SF or MF unit) equity-targeted households (HHs) served by the Equity programs</t>
  </si>
  <si>
    <t>Households (HH)</t>
  </si>
  <si>
    <t>Equity-All Target Participants</t>
  </si>
  <si>
    <t>Equity_2</t>
  </si>
  <si>
    <t>A1.1</t>
  </si>
  <si>
    <t>Single Family –  equity market support (ex: education, information, training, technical support, etc.)</t>
  </si>
  <si>
    <t>MS Target Participants</t>
  </si>
  <si>
    <t>Equity_3</t>
  </si>
  <si>
    <t>A1.2</t>
  </si>
  <si>
    <t>Single family –  equity resource acquisition (ex: energy saving action, etc. )</t>
  </si>
  <si>
    <t>RA Target Participants</t>
  </si>
  <si>
    <t>Equity_4</t>
  </si>
  <si>
    <t>A1.3</t>
  </si>
  <si>
    <t>Multifamily –  equity market support (ex: education, information, training, technical support, etc.)</t>
  </si>
  <si>
    <t>Be sure MF building definition (i.e. # of units) is consistent with BP metrics</t>
  </si>
  <si>
    <t>Equity_5</t>
  </si>
  <si>
    <t>A1.4</t>
  </si>
  <si>
    <t>Multifamily – equity resource acquisition (ex: energy saving action, etc. )</t>
  </si>
  <si>
    <t>Equity_6</t>
  </si>
  <si>
    <t>Total # MF equity-targeted buildings served by the Equity programs</t>
  </si>
  <si>
    <t>Buildings</t>
  </si>
  <si>
    <t>Equity_7</t>
  </si>
  <si>
    <t>A2.1</t>
  </si>
  <si>
    <t>Equity - Market support (ex: education, information, training, technical support, etc.)</t>
  </si>
  <si>
    <t>Equity_8</t>
  </si>
  <si>
    <t>A2.2</t>
  </si>
  <si>
    <t>Equity - resource acquisition (ex: energy saving action, etc. )</t>
  </si>
  <si>
    <t>Equity_9</t>
  </si>
  <si>
    <t>Total # Ag or Ind. equity-targeted customers served by the Equity programs</t>
  </si>
  <si>
    <t>Customers</t>
  </si>
  <si>
    <t>Industrial (I) and Agricultural (A)</t>
  </si>
  <si>
    <t>Equity_10</t>
  </si>
  <si>
    <t>A3.1</t>
  </si>
  <si>
    <t>Ag –  equity market support (ex: education, information, training, technical support, etc.)</t>
  </si>
  <si>
    <t>Equity_11</t>
  </si>
  <si>
    <t>A3.2</t>
  </si>
  <si>
    <t>Ag –  equity resource acquisition (ex: energy saving action, etc. )</t>
  </si>
  <si>
    <t>Equity_12</t>
  </si>
  <si>
    <t>A3.3</t>
  </si>
  <si>
    <t>Ind –  equity market support (ex: education, information, training, technical support, etc.)</t>
  </si>
  <si>
    <t>Equity_13</t>
  </si>
  <si>
    <t>A3.4</t>
  </si>
  <si>
    <t>Ind – equity resource acquisition (ex: energy saving action, etc. )</t>
  </si>
  <si>
    <t>Equity_14</t>
  </si>
  <si>
    <t>Total # equity-targeted public facilities and equipment or community projects served by the Equity programs</t>
  </si>
  <si>
    <t>Equity_15</t>
  </si>
  <si>
    <t>A4.1</t>
  </si>
  <si>
    <t>Equity_16</t>
  </si>
  <si>
    <t>A4.2</t>
  </si>
  <si>
    <t>Equity_17</t>
  </si>
  <si>
    <t>A5</t>
  </si>
  <si>
    <t>Total # small and medium business (SMB) equity-targeted participants served by the Equity programs</t>
  </si>
  <si>
    <t>Businesses</t>
  </si>
  <si>
    <t>Is distinction between Small and Medium business needed?</t>
  </si>
  <si>
    <t>Equity_18</t>
  </si>
  <si>
    <t>A5.1</t>
  </si>
  <si>
    <t>Equity_19</t>
  </si>
  <si>
    <t>A5.2</t>
  </si>
  <si>
    <t>Equity_20</t>
  </si>
  <si>
    <t>A6</t>
  </si>
  <si>
    <t>Total # of companies/non-profits served by the Equity Segment programs</t>
  </si>
  <si>
    <t>Equity_21</t>
  </si>
  <si>
    <t>A6.1</t>
  </si>
  <si>
    <t>Equity_22</t>
  </si>
  <si>
    <t>A6.2</t>
  </si>
  <si>
    <t>Equity_23</t>
  </si>
  <si>
    <t>A7</t>
  </si>
  <si>
    <t>Total # of contractors/workers served by Equity Segment Programs</t>
  </si>
  <si>
    <t>Contractors/Workers</t>
  </si>
  <si>
    <t xml:space="preserve">Would we just want the number of workers or would we want it by sector and/or by type of work (construction, consulting, admin, trainers, etc)? </t>
  </si>
  <si>
    <t>Equity_24</t>
  </si>
  <si>
    <t>A8</t>
  </si>
  <si>
    <t>Total # (indicator for all) [and % (metric for PAs with no relevant legal restriction)] of contractors and/or workers that are disadvantaged workers or otherwise underrepresented, who are directly involved in implementing Equity Segment programs</t>
  </si>
  <si>
    <t>Equity_25</t>
  </si>
  <si>
    <t>A9</t>
  </si>
  <si>
    <t>Total # (indicator for all) [and % (metric for PAs with no relevant legal restriction)] of companies/non-profits who are Diverse Business Enterprises (DBE) or otherwise underrepresented (e.g., BIPOC-owned) with contracts to implement Equity Segment programs</t>
  </si>
  <si>
    <t>Companies</t>
  </si>
  <si>
    <t>Equity_26</t>
  </si>
  <si>
    <t>Expected first-year bill savings in total $ for equity-targeted program participants (metric)</t>
  </si>
  <si>
    <t>Dollars</t>
  </si>
  <si>
    <t>Per the Equity WG report, the methodology and how fuel-switching will be handled still needs to be clarified</t>
  </si>
  <si>
    <t>Equity_27</t>
  </si>
  <si>
    <t>GHG reductions (tons)_EquityAll</t>
  </si>
  <si>
    <t>Lifecycle GHG reductions (tons) - Net</t>
  </si>
  <si>
    <t>Equity_28</t>
  </si>
  <si>
    <t>B2.1</t>
  </si>
  <si>
    <t>GHG reductions (tons)_EquityDAC</t>
  </si>
  <si>
    <t>Equity-DAC Participants</t>
  </si>
  <si>
    <t>Equity_29</t>
  </si>
  <si>
    <t>B2.2</t>
  </si>
  <si>
    <t>GHG reductions (tons)_EquityHTR</t>
  </si>
  <si>
    <t>Equity-HTR Participants</t>
  </si>
  <si>
    <t>Equity_30</t>
  </si>
  <si>
    <t>B2.3</t>
  </si>
  <si>
    <t>GHG reductions (tons)_EquityUnderserved</t>
  </si>
  <si>
    <t>Equity-Underserved Participants</t>
  </si>
  <si>
    <t>Equity_31</t>
  </si>
  <si>
    <t>Total kWh savings_EquityAll</t>
  </si>
  <si>
    <t>Equity_32</t>
  </si>
  <si>
    <t>B3.1</t>
  </si>
  <si>
    <t>Total kWh savings_EquityDAC</t>
  </si>
  <si>
    <t>Equity_33</t>
  </si>
  <si>
    <t>B3.2</t>
  </si>
  <si>
    <t>Total kWh savings_EquityHTR</t>
  </si>
  <si>
    <t>Equity_34</t>
  </si>
  <si>
    <t>B3.3</t>
  </si>
  <si>
    <t>Total kWh savings_EquityUnderserved</t>
  </si>
  <si>
    <t>Equity_35</t>
  </si>
  <si>
    <t>Total kW savings_EquityAll</t>
  </si>
  <si>
    <t>Equity_36</t>
  </si>
  <si>
    <t>B4.1</t>
  </si>
  <si>
    <t>Total kW savings_EquityDAC</t>
  </si>
  <si>
    <t>Equity_37</t>
  </si>
  <si>
    <t>B4.2</t>
  </si>
  <si>
    <t>Total kW savings_EquityHTR</t>
  </si>
  <si>
    <t>Equity_38</t>
  </si>
  <si>
    <t>B4.3</t>
  </si>
  <si>
    <t>Total kW savings_EquityUnderserved</t>
  </si>
  <si>
    <t>Equity_39</t>
  </si>
  <si>
    <t>B5</t>
  </si>
  <si>
    <t>Total Therm savings_EquityAll</t>
  </si>
  <si>
    <t>Equity_40</t>
  </si>
  <si>
    <t>B5.1</t>
  </si>
  <si>
    <t>Total Therm savings_EquityDAC</t>
  </si>
  <si>
    <t>Equity_41</t>
  </si>
  <si>
    <t>B5.2</t>
  </si>
  <si>
    <t>Total Therm savings_EquityHTR</t>
  </si>
  <si>
    <t>Equity_42</t>
  </si>
  <si>
    <t>B5.3</t>
  </si>
  <si>
    <t>Total Therm savings_EquityUnderserved</t>
  </si>
  <si>
    <t>Equity_43</t>
  </si>
  <si>
    <t>Community engagement activities during program design and to identify community needs and solutions</t>
  </si>
  <si>
    <t>Counts</t>
  </si>
  <si>
    <t>Equity_44</t>
  </si>
  <si>
    <t>B7</t>
  </si>
  <si>
    <t>Community engagement activities during program implementation</t>
  </si>
  <si>
    <t>Equity_45</t>
  </si>
  <si>
    <t>B8</t>
  </si>
  <si>
    <t>Community engagement activities during program assessment</t>
  </si>
  <si>
    <t>Equity_46</t>
  </si>
  <si>
    <t>Energy and climate benefits (monetized within TSB)</t>
  </si>
  <si>
    <t>Equity_47</t>
  </si>
  <si>
    <t>C1.1</t>
  </si>
  <si>
    <t>Health – “non-energy benefits” in “counts of participants receiving this benefit” until we can monetize. Reporting at least one of: Indoor air quality, Outdoor air quality (e.g., reduction in emissions from gas combustion appliances that vent to nearby outdoor air), Reduction in interior contaminants/biologics, other</t>
  </si>
  <si>
    <t>Equity_48</t>
  </si>
  <si>
    <t>C1.2</t>
  </si>
  <si>
    <t>Comfort - “non-energy benefits” in “counts of participants receiving this benefit” until we can monetize. Reporting at least one of: reduced drafts, quieter interior, managed interior temp, other</t>
  </si>
  <si>
    <t>Equity_49</t>
  </si>
  <si>
    <t>C1.3</t>
  </si>
  <si>
    <t>Safety -“non-energy benefits” in “counts of participants receiving this benefit” until we can monetize. Reporting at least one of: improved safety of appliances, other</t>
  </si>
  <si>
    <t>Equity_50</t>
  </si>
  <si>
    <t>C1.4</t>
  </si>
  <si>
    <t>Economic or other “non-energy benefits” (as proposed by the PAs or program) in dollars or “counts of participants receiving this benefit” until we can monetize</t>
  </si>
  <si>
    <t>Market Support Segment Metrics</t>
  </si>
  <si>
    <t xml:space="preserve">THIS SET OF METRICS AND INDICATORS ARE BASED ON RECOMMENDATIONS BY CAEECC WORKING GROUPS. THEY HAVE NOT BEEN APPROVED BY THE CPUC.  FINAL REPORT CAN BE FOUND AT: https://www.caeecc.org/market-support-metrics-wg </t>
  </si>
  <si>
    <t>Index #</t>
  </si>
  <si>
    <t xml:space="preserve">Sector </t>
  </si>
  <si>
    <t>Participant</t>
  </si>
  <si>
    <t>MS_1</t>
  </si>
  <si>
    <t>Number and % increase/decrease of inquiries and/or requests for information on EE products and services through relevant MS programs</t>
  </si>
  <si>
    <t>Percent/Count</t>
  </si>
  <si>
    <t>Specificity, Granularity of sector</t>
  </si>
  <si>
    <t>MS_2</t>
  </si>
  <si>
    <t>Number and % increase/decrease of customers receiving information, education, or outreach on EE projects, products, and services through relevant MS programs</t>
  </si>
  <si>
    <t>MS_3</t>
  </si>
  <si>
    <t>% of customer sample aware of EE product/service (awareness) </t>
  </si>
  <si>
    <t>IOU Customers</t>
  </si>
  <si>
    <t>Survey</t>
  </si>
  <si>
    <t>Granularity, population/participant, methodology</t>
  </si>
  <si>
    <t>MS_4</t>
  </si>
  <si>
    <t>% of customer sample that is knowledgeable of EE product/service's benefits (knowledge) </t>
  </si>
  <si>
    <t>MS_5</t>
  </si>
  <si>
    <t>% of customer sample that is interested in obtaining an EE product/service (attitude) </t>
  </si>
  <si>
    <t>MS_6</t>
  </si>
  <si>
    <t>% of customer sample that has taken action towards obtaining EE product/service (behavior a)  </t>
  </si>
  <si>
    <t>MS_7</t>
  </si>
  <si>
    <t>% of customers that have obtained EE products/services (behavior b) </t>
  </si>
  <si>
    <t>Reportability</t>
  </si>
  <si>
    <t>Percent of incentive dollars spent on contracts with a demonstrated commitment to provide career pathways to disadvantaged workers</t>
  </si>
  <si>
    <t>MS_8</t>
  </si>
  <si>
    <t>Number of Contractors (that serve in PA service territory) with knowledge and trained by relevant MS programs to provide quality installations that optimize EE</t>
  </si>
  <si>
    <t>MS_9</t>
  </si>
  <si>
    <t>% of market actors aware of energy efficient products and/or services that can be supplied to customers (awareness) </t>
  </si>
  <si>
    <t>Market Actors</t>
  </si>
  <si>
    <t>MS_10</t>
  </si>
  <si>
    <t>% of market actors knowledgeable of energy efficient products and/or services that can be supplied to customers (knowledge) </t>
  </si>
  <si>
    <t>MS_11</t>
  </si>
  <si>
    <t>% of market actors that are interested in supplying energy efficient products and/or services to customers (attitude) </t>
  </si>
  <si>
    <t>MS_12</t>
  </si>
  <si>
    <t>% of market actors that have supplied energy efficient products and/or services to customers (behavior) </t>
  </si>
  <si>
    <t>MS_13</t>
  </si>
  <si>
    <t>% of market actors aware of what is required to perform/ensure quality installation of energy efficient products and/or services that optimizes energy efficiency savings (awareness) </t>
  </si>
  <si>
    <t>MS_14</t>
  </si>
  <si>
    <t>% of market actors knowledgeable of how to perform to perform/ensure quality installation of energy efficient products and/or services that optimizes energy efficiency savings (knowledge) </t>
  </si>
  <si>
    <t>MS_15</t>
  </si>
  <si>
    <t>% of market actors that are interested in performing/ensuring quality installation of energy efficient products and/or services that optimizes energy efficiency savings (attitude) </t>
  </si>
  <si>
    <t>MS_16</t>
  </si>
  <si>
    <t>% of market actors that have performed/ensured quality installation of energy efficient products and/or services that optimizes energy efficiency savings (behavior) </t>
  </si>
  <si>
    <t>MS_17</t>
  </si>
  <si>
    <t>Number of EE customers/market actors reached through partner networks and partner communications channels</t>
  </si>
  <si>
    <t>Specificity</t>
  </si>
  <si>
    <t>MS_18</t>
  </si>
  <si>
    <t>Assessed value of the partnership by partners </t>
  </si>
  <si>
    <t>Unknown</t>
  </si>
  <si>
    <t>Unit of Measurement</t>
  </si>
  <si>
    <t>MS_19</t>
  </si>
  <si>
    <t>% of partners that have taken action supporting energy efficiency </t>
  </si>
  <si>
    <t>MS_20</t>
  </si>
  <si>
    <t>Number of partners by type and purpose</t>
  </si>
  <si>
    <t>MS_21</t>
  </si>
  <si>
    <t>Dollar value of non-ratepayer in kind funds/contributions utilized via partnerships</t>
  </si>
  <si>
    <r>
      <t>Savings of measures currently in the portfolio that were supported by ETP, added since 2009. Ex-ante with gross and net for all measures, with ex-post where available.</t>
    </r>
    <r>
      <rPr>
        <sz val="9"/>
        <rFont val="Palatino"/>
        <family val="1"/>
      </rPr>
      <t> </t>
    </r>
  </si>
  <si>
    <t>MS_22</t>
  </si>
  <si>
    <t>Number of new, validated technologies recommended to CalTF</t>
  </si>
  <si>
    <t>Granularity of product/technology</t>
  </si>
  <si>
    <t>MS_23</t>
  </si>
  <si>
    <t xml:space="preserve">Number of market support projects (outside of ETP) that validate the technical performance, market and market barrier knowledge, and/or effective program interventions of an emerging/under-utilized or existing energy efficient technology </t>
  </si>
  <si>
    <t>Granularity of sector</t>
  </si>
  <si>
    <t>MS_24</t>
  </si>
  <si>
    <t>Cost effectiveness of a technology prior to market support programs relative to cost effectiveness of a technology after intervention by the market support programs (% change in cost effectiveness) </t>
  </si>
  <si>
    <t>CE</t>
  </si>
  <si>
    <t>MS_25</t>
  </si>
  <si>
    <t>Percent market penetration of emerging/under-utilized or existing EE products or services </t>
  </si>
  <si>
    <t>MS_26</t>
  </si>
  <si>
    <t>Percent market participant aware of emerging/under-utilized or existing EE products or services </t>
  </si>
  <si>
    <t>MS_27</t>
  </si>
  <si>
    <t>Aggregated confidence level in performance verification by product, project, and service (for relevant programs) </t>
  </si>
  <si>
    <t>MS_28</t>
  </si>
  <si>
    <t>Number of providers for performance verification services</t>
  </si>
  <si>
    <t>MS_29</t>
  </si>
  <si>
    <t> </t>
  </si>
  <si>
    <t>Participant data, e.g. credit score, census tract income, CalEnviroScreen Scores of areas served, zip code</t>
  </si>
  <si>
    <t>Misc</t>
  </si>
  <si>
    <t>Specificity, Units of Measurement, Reporting</t>
  </si>
  <si>
    <t>MS_30</t>
  </si>
  <si>
    <t>Comparisons between market-rate capital vs. capital accessed via EE programs, e.g. interest rate, monthly payment</t>
  </si>
  <si>
    <t>MS_31</t>
  </si>
  <si>
    <t>Total projects completed/measures installed and dollar value of consolidated projects[1] </t>
  </si>
  <si>
    <t>MS_32</t>
  </si>
  <si>
    <t>Ratio of ratepayer funds allocated to private capital leveraged[2] </t>
  </si>
  <si>
    <t>Ratio</t>
  </si>
  <si>
    <t>Granularity</t>
  </si>
  <si>
    <t>MS_33</t>
  </si>
  <si>
    <t>Differential of cost defrayed from customers (e.g., difference between comparable market rate products and program products). </t>
  </si>
  <si>
    <t>MS_34</t>
  </si>
  <si>
    <t>% of market participants aware of capital access opportunities for investments in energy efficient projects, products, and/or services (awareness) </t>
  </si>
  <si>
    <t>Market Participants</t>
  </si>
  <si>
    <t>MS_35</t>
  </si>
  <si>
    <t>% of market participants knowledgeable about capital access opportunities for investments in energy efficient projects, products, and/or services (knowledge) </t>
  </si>
  <si>
    <t>MS_36</t>
  </si>
  <si>
    <t>% of market participants interested in leveraging capital access opportunities for investments in energy efficient projects, products, and/or services (attitude) </t>
  </si>
  <si>
    <t>MS_37</t>
  </si>
  <si>
    <t>% of market participants that were unable to take action due to access to capital or affordability of energy efficient projects, products, or services (behavior) </t>
  </si>
  <si>
    <t>Comments and Suggestions</t>
  </si>
  <si>
    <t>This is an optional space to offer comments, feedback, and/or suggestions for improving information exchange between the Commission and PAs. Please keep this section focused on this and other instruments used for the Energy Efficiency Applications</t>
  </si>
  <si>
    <t>Population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</si>
</sst>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5">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quot;$&quot;* #,##0.0000_);_(&quot;$&quot;* \(#,##0.0000\);_(&quot;$&quot;* &quot;-&quot;??_);_(@_)"/>
    <numFmt numFmtId="165" formatCode="_(&quot;$&quot;* #,##0.000_);_(&quot;$&quot;* \(#,##0.000\);_(&quot;$&quot;* &quot;-&quot;??_);_(@_)"/>
    <numFmt numFmtId="166" formatCode="_(&quot;$&quot;* #,##0_);_(&quot;$&quot;* \(#,##0\);_(&quot;$&quot;* &quot;-&quot;??_);_(@_)"/>
    <numFmt numFmtId="167" formatCode="_(&quot;$&quot;* #,##0.00000_);_(&quot;$&quot;* \(#,##0.00000\);_(&quot;$&quot;* &quot;-&quot;??_);_(@_)"/>
    <numFmt numFmtId="168" formatCode="0.0%"/>
    <numFmt numFmtId="169" formatCode="0_);\(0\)"/>
    <numFmt numFmtId="170" formatCode="[$$-409]#,##0.00"/>
    <numFmt numFmtId="171" formatCode="_(* #,##0.00000_);_(* \(#,##0.00000\);_(* &quot;-&quot;??_);_(@_)"/>
    <numFmt numFmtId="172" formatCode="_(* #,##0_);_(* \(#,##0\);_(* &quot;-&quot;??_);_(@_)"/>
    <numFmt numFmtId="173" formatCode="&quot;$&quot;#,##0.00"/>
    <numFmt numFmtId="174" formatCode="mmmddyyyy"/>
    <numFmt numFmtId="175" formatCode="yymmmmdd"/>
    <numFmt numFmtId="176" formatCode="0.0%;_(* &quot;-&quot;_)"/>
    <numFmt numFmtId="177" formatCode="#,##0.0,,,&quot;bn&quot;"/>
    <numFmt numFmtId="178" formatCode="#,##0;\-#,##0;&quot;-&quot;"/>
    <numFmt numFmtId="179" formatCode="&quot;$&quot;#,\);\(&quot;$&quot;#,##0\)"/>
    <numFmt numFmtId="180" formatCode="_-* #,##0.00_-;\-* #,##0.00_-;_-* &quot;-&quot;??_-;_-@_-"/>
    <numFmt numFmtId="181" formatCode="hh:mm"/>
    <numFmt numFmtId="182" formatCode="00000"/>
    <numFmt numFmtId="183" formatCode="_-&quot;$&quot;* #,##0.00_-;\-&quot;$&quot;* #,##0.00_-;_-&quot;$&quot;* &quot;-&quot;??_-;_-@_-"/>
    <numFmt numFmtId="184" formatCode="&quot;$&quot;\ #,##0.00_);\(&quot;$&quot;\ #,##0.00\)"/>
    <numFmt numFmtId="185" formatCode="mm/dd/yyyy;@"/>
    <numFmt numFmtId="186" formatCode="#,##0.00;[Red]#,##0.00"/>
    <numFmt numFmtId="187" formatCode="_([$€-2]* #,##0.00_);_([$€-2]* \(#,##0.00\);_([$€-2]* &quot;-&quot;??_)"/>
    <numFmt numFmtId="188" formatCode="\€#,##0.0,,,&quot;bn&quot;"/>
    <numFmt numFmtId="189" formatCode="\€#,##0.0,,&quot;m&quot;"/>
    <numFmt numFmtId="190" formatCode="\€#,##0.0,&quot;k&quot;"/>
    <numFmt numFmtId="191" formatCode="\€#,##0.00"/>
    <numFmt numFmtId="192" formatCode="_-* #,##0.0_-;\-* #,##0.0_-;_-* &quot;-&quot;??_-;_-@_-"/>
    <numFmt numFmtId="193" formatCode="yyyy"/>
    <numFmt numFmtId="194" formatCode="\£#,##0.00"/>
    <numFmt numFmtId="195" formatCode="\£#,##0.0,,,&quot;bn&quot;"/>
    <numFmt numFmtId="196" formatCode="\£#,##0.0,,&quot;m&quot;"/>
    <numFmt numFmtId="197" formatCode="\£#,##0.0,&quot;k&quot;"/>
    <numFmt numFmtId="198" formatCode="#,##0.00&quot; $&quot;;\-#,##0.00&quot; $&quot;"/>
    <numFmt numFmtId="199" formatCode=";;;"/>
    <numFmt numFmtId="200" formatCode="General_)"/>
    <numFmt numFmtId="201" formatCode="@*."/>
    <numFmt numFmtId="202" formatCode="_ * #,##0_ ;_ * \-#,##0_ ;_ * &quot;-&quot;_ ;_ @_ "/>
    <numFmt numFmtId="203" formatCode="_ * #,##0.00_ ;_ * \-#,##0.00_ ;_ * &quot;-&quot;??_ ;_ @_ "/>
    <numFmt numFmtId="204" formatCode="#,##0.0,,&quot;m&quot;"/>
    <numFmt numFmtId="205" formatCode="dd/mm/yy"/>
    <numFmt numFmtId="206" formatCode="0.0%;_(&quot;-&quot;_)"/>
    <numFmt numFmtId="207" formatCode="0.0000%"/>
    <numFmt numFmtId="208" formatCode="[&lt;=9999999]###\-####;\(###\)\ ###\-####"/>
    <numFmt numFmtId="209" formatCode="&quot;$&quot;#,##0"/>
    <numFmt numFmtId="210" formatCode="mmm\-yyyy"/>
    <numFmt numFmtId="211" formatCode="#,###,##0,&quot;k&quot;"/>
    <numFmt numFmtId="212" formatCode="#,##0,_);\(#,##0,\)"/>
    <numFmt numFmtId="213" formatCode="\$#,##0.0,,,&quot;bn&quot;"/>
    <numFmt numFmtId="214" formatCode="\$#,##0.0,,&quot;m&quot;"/>
    <numFmt numFmtId="215" formatCode="\$#,##0.0,&quot;k&quot;"/>
    <numFmt numFmtId="216" formatCode="[$-409]d\-mmm\-yy;@"/>
    <numFmt numFmtId="217" formatCode="00\-0000000"/>
    <numFmt numFmtId="218" formatCode="_(* #,##0.0_);_(* \(#,##0.0\);_(* &quot;-&quot;??_);_(@_)"/>
    <numFmt numFmtId="219" formatCode="_-* #,##0.00\ &quot;DM&quot;_-;\-* #,##0.00\ &quot;DM&quot;_-;_-* &quot;-&quot;??\ &quot;DM&quot;_-;_-@_-"/>
    <numFmt numFmtId="220" formatCode="_-* #,##0_-;\-* #,##0_-;_-* &quot;-&quot;??_-;_-@_-"/>
    <numFmt numFmtId="221" formatCode="0.000%"/>
  </numFmts>
  <fonts count="255">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rgb="FFFF0000"/>
      <name val="Calibri"/>
      <family val="2"/>
      <scheme val="minor"/>
    </font>
    <font>
      <b/>
      <sz val="12"/>
      <name val="Times New Roman"/>
      <family val="1"/>
    </font>
    <font>
      <sz val="10"/>
      <name val="Arial"/>
      <family val="2"/>
    </font>
    <font>
      <sz val="12"/>
      <name val="Times New Roman"/>
      <family val="1"/>
    </font>
    <font>
      <b/>
      <sz val="12"/>
      <color indexed="9"/>
      <name val="Times New Roman"/>
      <family val="1"/>
    </font>
    <font>
      <sz val="12"/>
      <color rgb="FFFF0000"/>
      <name val="Times New Roman"/>
      <family val="1"/>
    </font>
    <font>
      <sz val="10"/>
      <name val="Times New Roman"/>
      <family val="1"/>
    </font>
    <font>
      <sz val="12"/>
      <color theme="1"/>
      <name val="Times New Roman"/>
      <family val="1"/>
    </font>
    <font>
      <b/>
      <sz val="12"/>
      <color theme="1"/>
      <name val="Times New Roman"/>
      <family val="1"/>
    </font>
    <font>
      <sz val="11"/>
      <name val="Calibri"/>
      <family val="2"/>
      <scheme val="minor"/>
    </font>
    <font>
      <b/>
      <sz val="10"/>
      <name val="Arial"/>
      <family val="2"/>
    </font>
    <font>
      <b/>
      <u/>
      <sz val="10"/>
      <color rgb="FFFF0000"/>
      <name val="Arial"/>
      <family val="2"/>
    </font>
    <font>
      <sz val="12"/>
      <color indexed="10"/>
      <name val="Arial"/>
      <family val="2"/>
    </font>
    <font>
      <i/>
      <u/>
      <sz val="12"/>
      <color indexed="10"/>
      <name val="Arial"/>
      <family val="2"/>
    </font>
    <font>
      <b/>
      <sz val="12"/>
      <name val="Arial"/>
      <family val="2"/>
    </font>
    <font>
      <b/>
      <sz val="12"/>
      <name val="Palatino"/>
      <family val="1"/>
    </font>
    <font>
      <sz val="12"/>
      <name val="Palatino"/>
      <family val="1"/>
    </font>
    <font>
      <sz val="11"/>
      <name val="Palatino"/>
      <family val="1"/>
    </font>
    <font>
      <sz val="10"/>
      <color rgb="FFFF0000"/>
      <name val="Arial"/>
      <family val="2"/>
    </font>
    <font>
      <sz val="12"/>
      <color theme="1"/>
      <name val="Calibri"/>
      <family val="2"/>
      <scheme val="minor"/>
    </font>
    <font>
      <vertAlign val="superscript"/>
      <sz val="12"/>
      <name val="Palatino"/>
    </font>
    <font>
      <b/>
      <vertAlign val="superscript"/>
      <sz val="10"/>
      <name val="Arial"/>
      <family val="2"/>
    </font>
    <font>
      <sz val="11"/>
      <color rgb="FF0000FF"/>
      <name val="Calibri"/>
      <family val="2"/>
      <scheme val="minor"/>
    </font>
    <font>
      <vertAlign val="superscript"/>
      <sz val="10"/>
      <name val="Arial"/>
      <family val="2"/>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u/>
      <sz val="11"/>
      <color theme="10"/>
      <name val="Calibri"/>
      <family val="2"/>
      <scheme val="minor"/>
    </font>
    <font>
      <sz val="10"/>
      <name val="Helv"/>
      <charset val="204"/>
    </font>
    <font>
      <sz val="12"/>
      <name val="???"/>
      <family val="1"/>
      <charset val="129"/>
    </font>
    <font>
      <u/>
      <sz val="8.4"/>
      <color indexed="12"/>
      <name val="Arial"/>
      <family val="2"/>
    </font>
    <font>
      <sz val="10"/>
      <color indexed="11"/>
      <name val="Arial"/>
      <family val="2"/>
    </font>
    <font>
      <i/>
      <sz val="10"/>
      <color indexed="12"/>
      <name val="Arial"/>
      <family val="2"/>
    </font>
    <font>
      <i/>
      <sz val="10"/>
      <color indexed="10"/>
      <name val="Arial"/>
      <family val="2"/>
    </font>
    <font>
      <sz val="11"/>
      <color indexed="8"/>
      <name val="Calibri"/>
      <family val="2"/>
    </font>
    <font>
      <sz val="11"/>
      <color indexed="9"/>
      <name val="Calibri"/>
      <family val="2"/>
    </font>
    <font>
      <sz val="10"/>
      <color indexed="8"/>
      <name val="MS Sans Serif"/>
      <family val="2"/>
    </font>
    <font>
      <sz val="10"/>
      <name val="Geneva"/>
      <family val="2"/>
    </font>
    <font>
      <sz val="11"/>
      <color indexed="20"/>
      <name val="Calibri"/>
      <family val="2"/>
    </font>
    <font>
      <sz val="9"/>
      <name val="Helv"/>
    </font>
    <font>
      <sz val="10"/>
      <color indexed="8"/>
      <name val="Arial"/>
      <family val="2"/>
    </font>
    <font>
      <b/>
      <sz val="11"/>
      <color indexed="52"/>
      <name val="Calibri"/>
      <family val="2"/>
    </font>
    <font>
      <b/>
      <sz val="11"/>
      <color indexed="53"/>
      <name val="Calibri"/>
      <family val="2"/>
    </font>
    <font>
      <b/>
      <sz val="11"/>
      <color indexed="9"/>
      <name val="Calibri"/>
      <family val="2"/>
    </font>
    <font>
      <sz val="10"/>
      <name val="MS Sans Serif"/>
      <family val="2"/>
    </font>
    <font>
      <sz val="10"/>
      <name val="MS Serif"/>
      <family val="1"/>
    </font>
    <font>
      <sz val="11"/>
      <name val="Book Antiqua"/>
      <family val="1"/>
    </font>
    <font>
      <sz val="10"/>
      <color theme="1"/>
      <name val="Arial"/>
      <family val="2"/>
    </font>
    <font>
      <sz val="10"/>
      <color indexed="12"/>
      <name val="Times New Roman"/>
      <family val="1"/>
    </font>
    <font>
      <sz val="11"/>
      <name val="??"/>
      <family val="3"/>
      <charset val="129"/>
    </font>
    <font>
      <sz val="10"/>
      <color indexed="16"/>
      <name val="MS Serif"/>
      <family val="1"/>
    </font>
    <font>
      <i/>
      <sz val="11"/>
      <color indexed="23"/>
      <name val="Calibri"/>
      <family val="2"/>
    </font>
    <font>
      <sz val="8"/>
      <name val="Arial"/>
      <family val="2"/>
    </font>
    <font>
      <sz val="6"/>
      <name val="Arial"/>
      <family val="2"/>
    </font>
    <font>
      <sz val="11"/>
      <color indexed="17"/>
      <name val="Calibri"/>
      <family val="2"/>
    </font>
    <font>
      <b/>
      <u/>
      <sz val="11"/>
      <color indexed="37"/>
      <name val="Arial"/>
      <family val="2"/>
    </font>
    <font>
      <b/>
      <sz val="18"/>
      <name val="Arial"/>
      <family val="2"/>
    </font>
    <font>
      <b/>
      <sz val="15"/>
      <color indexed="56"/>
      <name val="Calibri"/>
      <family val="2"/>
    </font>
    <font>
      <b/>
      <sz val="15"/>
      <color indexed="62"/>
      <name val="Calibri"/>
      <family val="2"/>
    </font>
    <font>
      <b/>
      <sz val="13"/>
      <color indexed="56"/>
      <name val="Calibri"/>
      <family val="2"/>
    </font>
    <font>
      <b/>
      <sz val="13"/>
      <color indexed="62"/>
      <name val="Calibri"/>
      <family val="2"/>
    </font>
    <font>
      <b/>
      <sz val="11"/>
      <color indexed="56"/>
      <name val="Calibri"/>
      <family val="2"/>
    </font>
    <font>
      <b/>
      <sz val="11"/>
      <color indexed="62"/>
      <name val="Calibri"/>
      <family val="2"/>
    </font>
    <font>
      <sz val="10"/>
      <color indexed="12"/>
      <name val="Arial"/>
      <family val="2"/>
    </font>
    <font>
      <sz val="7"/>
      <color indexed="12"/>
      <name val="Arial"/>
      <family val="2"/>
    </font>
    <font>
      <sz val="11"/>
      <color indexed="62"/>
      <name val="Calibri"/>
      <family val="2"/>
    </font>
    <font>
      <sz val="11"/>
      <color indexed="52"/>
      <name val="Calibri"/>
      <family val="2"/>
    </font>
    <font>
      <sz val="11"/>
      <color indexed="53"/>
      <name val="Calibri"/>
      <family val="2"/>
    </font>
    <font>
      <sz val="11"/>
      <color indexed="60"/>
      <name val="Calibri"/>
      <family val="2"/>
    </font>
    <font>
      <sz val="7"/>
      <name val="Small Fonts"/>
      <family val="2"/>
    </font>
    <font>
      <sz val="12"/>
      <name val="Arial"/>
      <family val="2"/>
    </font>
    <font>
      <sz val="11"/>
      <name val="Tms Rmn"/>
    </font>
    <font>
      <sz val="9"/>
      <name val="Arial"/>
      <family val="2"/>
    </font>
    <font>
      <i/>
      <sz val="11"/>
      <name val="Arial"/>
      <family val="2"/>
    </font>
    <font>
      <b/>
      <sz val="11"/>
      <color indexed="63"/>
      <name val="Calibri"/>
      <family val="2"/>
    </font>
    <font>
      <sz val="22"/>
      <name val="UBSHeadline"/>
      <family val="1"/>
    </font>
    <font>
      <sz val="8"/>
      <color indexed="8"/>
      <name val="Arial"/>
      <family val="2"/>
    </font>
    <font>
      <sz val="10"/>
      <color indexed="10"/>
      <name val="Geneva"/>
      <family val="2"/>
    </font>
    <font>
      <sz val="10"/>
      <color indexed="14"/>
      <name val="Arial"/>
      <family val="2"/>
    </font>
    <font>
      <sz val="8"/>
      <name val="Helv"/>
    </font>
    <font>
      <b/>
      <sz val="9"/>
      <color indexed="8"/>
      <name val="Arial"/>
      <family val="2"/>
    </font>
    <font>
      <b/>
      <sz val="10"/>
      <color indexed="39"/>
      <name val="Arial"/>
      <family val="2"/>
    </font>
    <font>
      <b/>
      <sz val="11"/>
      <color indexed="9"/>
      <name val="Arial"/>
      <family val="2"/>
    </font>
    <font>
      <b/>
      <i/>
      <sz val="11"/>
      <color indexed="9"/>
      <name val="Arial"/>
      <family val="2"/>
    </font>
    <font>
      <b/>
      <sz val="10"/>
      <color indexed="8"/>
      <name val="Arial"/>
      <family val="2"/>
    </font>
    <font>
      <b/>
      <sz val="9"/>
      <name val="Arial"/>
      <family val="2"/>
    </font>
    <font>
      <b/>
      <sz val="8"/>
      <name val="Arial"/>
      <family val="2"/>
    </font>
    <font>
      <b/>
      <sz val="12"/>
      <color indexed="8"/>
      <name val="Arial"/>
      <family val="2"/>
    </font>
    <font>
      <i/>
      <sz val="8"/>
      <color indexed="8"/>
      <name val="Arial"/>
      <family val="2"/>
    </font>
    <font>
      <sz val="10"/>
      <color indexed="56"/>
      <name val="Arial"/>
      <family val="2"/>
    </font>
    <font>
      <sz val="10"/>
      <color indexed="39"/>
      <name val="Arial"/>
      <family val="2"/>
    </font>
    <font>
      <sz val="12"/>
      <color indexed="9"/>
      <name val="Arial"/>
      <family val="2"/>
    </font>
    <font>
      <i/>
      <sz val="12"/>
      <color indexed="9"/>
      <name val="Arial"/>
      <family val="2"/>
    </font>
    <font>
      <sz val="9"/>
      <color indexed="8"/>
      <name val="Arial"/>
      <family val="2"/>
    </font>
    <font>
      <sz val="11"/>
      <color indexed="9"/>
      <name val="Arial"/>
      <family val="2"/>
    </font>
    <font>
      <i/>
      <sz val="11"/>
      <color indexed="9"/>
      <name val="Arial"/>
      <family val="2"/>
    </font>
    <font>
      <b/>
      <sz val="11"/>
      <color indexed="56"/>
      <name val="Arial"/>
      <family val="2"/>
    </font>
    <font>
      <b/>
      <i/>
      <sz val="11"/>
      <color indexed="56"/>
      <name val="Arial"/>
      <family val="2"/>
    </font>
    <font>
      <b/>
      <sz val="11"/>
      <color indexed="18"/>
      <name val="Arial Narrow"/>
      <family val="2"/>
    </font>
    <font>
      <b/>
      <sz val="14"/>
      <name val="Arial"/>
      <family val="2"/>
    </font>
    <font>
      <sz val="10"/>
      <color indexed="10"/>
      <name val="Arial"/>
      <family val="2"/>
    </font>
    <font>
      <sz val="9"/>
      <color indexed="20"/>
      <name val="Arial"/>
      <family val="2"/>
    </font>
    <font>
      <sz val="9"/>
      <color indexed="48"/>
      <name val="Arial"/>
      <family val="2"/>
    </font>
    <font>
      <b/>
      <sz val="12"/>
      <color indexed="20"/>
      <name val="Arial"/>
      <family val="2"/>
    </font>
    <font>
      <b/>
      <sz val="9"/>
      <color indexed="20"/>
      <name val="Arial"/>
      <family val="2"/>
    </font>
    <font>
      <b/>
      <sz val="18"/>
      <color indexed="62"/>
      <name val="Cambria"/>
      <family val="2"/>
    </font>
    <font>
      <sz val="5"/>
      <name val="Arial"/>
      <family val="2"/>
    </font>
    <font>
      <sz val="10"/>
      <name val="Tahoma"/>
      <family val="2"/>
    </font>
    <font>
      <b/>
      <sz val="8"/>
      <color indexed="8"/>
      <name val="Helv"/>
    </font>
    <font>
      <sz val="10"/>
      <name val="Frutiger 45 Light"/>
      <family val="2"/>
    </font>
    <font>
      <b/>
      <sz val="18"/>
      <color indexed="56"/>
      <name val="Cambria"/>
      <family val="2"/>
    </font>
    <font>
      <b/>
      <sz val="11"/>
      <color indexed="8"/>
      <name val="Calibri"/>
      <family val="2"/>
    </font>
    <font>
      <sz val="8"/>
      <color indexed="12"/>
      <name val="Arial"/>
      <family val="2"/>
    </font>
    <font>
      <sz val="12"/>
      <name val="Arial Black"/>
      <family val="2"/>
    </font>
    <font>
      <sz val="11"/>
      <color indexed="10"/>
      <name val="Calibri"/>
      <family val="2"/>
    </font>
    <font>
      <sz val="10"/>
      <color indexed="9"/>
      <name val="Arial"/>
      <family val="2"/>
    </font>
    <font>
      <b/>
      <sz val="10"/>
      <name val="Times New Roman"/>
      <family val="1"/>
    </font>
    <font>
      <sz val="10"/>
      <color indexed="8"/>
      <name val="楲污瑡潩⁮"/>
    </font>
    <font>
      <sz val="11"/>
      <color rgb="FF000000"/>
      <name val="Calibri"/>
      <family val="2"/>
      <scheme val="minor"/>
    </font>
    <font>
      <sz val="10"/>
      <name val="Arial"/>
      <family val="2"/>
    </font>
    <font>
      <sz val="10"/>
      <name val="Helv"/>
    </font>
    <font>
      <b/>
      <sz val="18"/>
      <color theme="3"/>
      <name val="Calibri Light"/>
      <family val="2"/>
      <scheme val="major"/>
    </font>
    <font>
      <sz val="11"/>
      <color rgb="FF9C6500"/>
      <name val="Calibri"/>
      <family val="2"/>
      <scheme val="minor"/>
    </font>
    <font>
      <sz val="7"/>
      <name val="Arial"/>
      <family val="2"/>
    </font>
    <font>
      <sz val="11"/>
      <color indexed="16"/>
      <name val="Calibri"/>
      <family val="2"/>
    </font>
    <font>
      <sz val="11"/>
      <color indexed="37"/>
      <name val="Calibri"/>
      <family val="2"/>
    </font>
    <font>
      <b/>
      <sz val="11"/>
      <color indexed="17"/>
      <name val="Calibri"/>
      <family val="2"/>
    </font>
    <font>
      <b/>
      <sz val="11"/>
      <color indexed="10"/>
      <name val="Calibri"/>
      <family val="2"/>
      <scheme val="minor"/>
    </font>
    <font>
      <sz val="10"/>
      <color theme="1"/>
      <name val="Calibri"/>
      <family val="2"/>
    </font>
    <font>
      <i/>
      <sz val="10"/>
      <color indexed="23"/>
      <name val="Arial"/>
      <family val="2"/>
    </font>
    <font>
      <b/>
      <sz val="15"/>
      <color indexed="62"/>
      <name val="Calibri"/>
      <family val="2"/>
      <scheme val="minor"/>
    </font>
    <font>
      <b/>
      <sz val="13"/>
      <color indexed="62"/>
      <name val="Calibri"/>
      <family val="2"/>
      <scheme val="minor"/>
    </font>
    <font>
      <b/>
      <sz val="11"/>
      <color indexed="62"/>
      <name val="Calibri"/>
      <family val="2"/>
      <scheme val="minor"/>
    </font>
    <font>
      <u/>
      <sz val="10"/>
      <color indexed="12"/>
      <name val="Times New Roman"/>
      <family val="1"/>
    </font>
    <font>
      <u/>
      <sz val="11"/>
      <color theme="10"/>
      <name val="Calibri"/>
      <family val="2"/>
    </font>
    <font>
      <u/>
      <sz val="10"/>
      <color indexed="12"/>
      <name val="Arial"/>
      <family val="2"/>
    </font>
    <font>
      <u/>
      <sz val="9"/>
      <color indexed="12"/>
      <name val="Geneva"/>
    </font>
    <font>
      <sz val="11"/>
      <color indexed="48"/>
      <name val="Calibri"/>
      <family val="2"/>
    </font>
    <font>
      <sz val="11"/>
      <color indexed="10"/>
      <name val="Calibri"/>
      <family val="2"/>
      <scheme val="minor"/>
    </font>
    <font>
      <sz val="11"/>
      <color indexed="19"/>
      <name val="Calibri"/>
      <family val="2"/>
      <scheme val="minor"/>
    </font>
    <font>
      <sz val="12"/>
      <name val="Helv"/>
    </font>
    <font>
      <sz val="8"/>
      <color indexed="62"/>
      <name val="Arial"/>
      <family val="2"/>
    </font>
    <font>
      <b/>
      <sz val="8"/>
      <color indexed="8"/>
      <name val="Arial"/>
      <family val="2"/>
    </font>
    <font>
      <sz val="19"/>
      <name val="Arial"/>
      <family val="2"/>
    </font>
    <font>
      <b/>
      <sz val="16"/>
      <color indexed="23"/>
      <name val="Arial"/>
      <family val="2"/>
    </font>
    <font>
      <sz val="19"/>
      <color indexed="48"/>
      <name val="Arial"/>
      <family val="2"/>
    </font>
    <font>
      <sz val="8"/>
      <color indexed="14"/>
      <name val="Arial"/>
      <family val="2"/>
    </font>
    <font>
      <b/>
      <sz val="40"/>
      <color indexed="63"/>
      <name val="Trebuchet MS"/>
      <family val="2"/>
    </font>
    <font>
      <b/>
      <sz val="22"/>
      <name val="Tahoma"/>
      <family val="2"/>
    </font>
    <font>
      <b/>
      <sz val="24"/>
      <name val="Tahoma"/>
      <family val="2"/>
    </font>
    <font>
      <sz val="22"/>
      <name val="Tahoma"/>
      <family val="2"/>
    </font>
    <font>
      <sz val="11"/>
      <color indexed="14"/>
      <name val="Calibri"/>
      <family val="2"/>
    </font>
    <font>
      <b/>
      <sz val="11"/>
      <color theme="1"/>
      <name val="Calibri"/>
      <family val="2"/>
    </font>
    <font>
      <sz val="11"/>
      <color rgb="FF000000"/>
      <name val="Calibri"/>
      <family val="2"/>
    </font>
    <font>
      <b/>
      <sz val="11"/>
      <color rgb="FF000000"/>
      <name val="Calibri"/>
      <family val="2"/>
    </font>
    <font>
      <sz val="10"/>
      <color theme="1"/>
      <name val="Calibri"/>
      <family val="2"/>
      <scheme val="minor"/>
    </font>
    <font>
      <sz val="9"/>
      <color theme="1"/>
      <name val="Calibri"/>
      <family val="2"/>
      <scheme val="minor"/>
    </font>
    <font>
      <b/>
      <sz val="12"/>
      <color theme="1"/>
      <name val="Calibri"/>
      <family val="2"/>
      <scheme val="minor"/>
    </font>
    <font>
      <b/>
      <sz val="12"/>
      <name val="Calibri"/>
      <family val="2"/>
      <scheme val="minor"/>
    </font>
    <font>
      <b/>
      <sz val="10"/>
      <name val="Calibri"/>
      <family val="2"/>
      <scheme val="minor"/>
    </font>
    <font>
      <sz val="12"/>
      <name val="Calibri"/>
      <family val="2"/>
      <scheme val="minor"/>
    </font>
    <font>
      <b/>
      <sz val="12"/>
      <color theme="0"/>
      <name val="Calibri"/>
      <family val="2"/>
      <scheme val="minor"/>
    </font>
    <font>
      <b/>
      <sz val="11"/>
      <name val="Calibri"/>
      <family val="2"/>
      <scheme val="minor"/>
    </font>
    <font>
      <sz val="12"/>
      <color theme="1"/>
      <name val="Calibri"/>
      <family val="2"/>
      <charset val="204"/>
      <scheme val="minor"/>
    </font>
    <font>
      <b/>
      <vertAlign val="superscript"/>
      <sz val="11"/>
      <color theme="1"/>
      <name val="Calibri"/>
      <family val="2"/>
      <scheme val="minor"/>
    </font>
    <font>
      <b/>
      <sz val="14"/>
      <name val="Calibri"/>
      <family val="2"/>
      <scheme val="minor"/>
    </font>
    <font>
      <b/>
      <vertAlign val="superscript"/>
      <sz val="11"/>
      <name val="Calibri"/>
      <family val="2"/>
      <scheme val="minor"/>
    </font>
    <font>
      <b/>
      <sz val="13"/>
      <name val="Arial"/>
      <family val="2"/>
    </font>
    <font>
      <sz val="11"/>
      <name val="Arial"/>
      <family val="2"/>
    </font>
    <font>
      <vertAlign val="superscript"/>
      <sz val="12"/>
      <name val="Arial"/>
      <family val="2"/>
    </font>
    <font>
      <b/>
      <vertAlign val="superscript"/>
      <sz val="12"/>
      <name val="Arial"/>
      <family val="2"/>
    </font>
    <font>
      <sz val="8"/>
      <name val="Calibri"/>
      <family val="2"/>
      <scheme val="minor"/>
    </font>
    <font>
      <b/>
      <vertAlign val="superscript"/>
      <sz val="9"/>
      <name val="Arial"/>
      <family val="2"/>
    </font>
    <font>
      <sz val="12"/>
      <color rgb="FF000000"/>
      <name val="Calibri"/>
      <family val="2"/>
      <scheme val="minor"/>
    </font>
    <font>
      <b/>
      <sz val="12"/>
      <name val="Palatino"/>
    </font>
    <font>
      <sz val="12"/>
      <color rgb="FF0000FF"/>
      <name val="Times New Roman"/>
      <family val="1"/>
    </font>
    <font>
      <sz val="10"/>
      <color rgb="FF0000FF"/>
      <name val="Arial"/>
      <family val="2"/>
    </font>
    <font>
      <sz val="12"/>
      <color rgb="FF0000FF"/>
      <name val="Calibri"/>
      <family val="2"/>
      <scheme val="minor"/>
    </font>
    <font>
      <sz val="12"/>
      <color rgb="FFFF0000"/>
      <name val="Calibri"/>
      <family val="2"/>
      <scheme val="minor"/>
    </font>
    <font>
      <u/>
      <sz val="12"/>
      <color rgb="FF0000FF"/>
      <name val="Times New Roman"/>
      <family val="1"/>
    </font>
    <font>
      <b/>
      <sz val="12"/>
      <color rgb="FF0000FF"/>
      <name val="Times New Roman"/>
      <family val="1"/>
    </font>
    <font>
      <b/>
      <sz val="10"/>
      <color rgb="FF0000FF"/>
      <name val="Arial"/>
      <family val="2"/>
    </font>
    <font>
      <b/>
      <sz val="12"/>
      <color rgb="FF0000FF"/>
      <name val="Palatino"/>
      <family val="1"/>
    </font>
    <font>
      <b/>
      <sz val="12"/>
      <color rgb="FFFF0000"/>
      <name val="Calibri"/>
      <family val="2"/>
      <scheme val="minor"/>
    </font>
    <font>
      <sz val="10"/>
      <name val="Calibri"/>
      <family val="2"/>
      <scheme val="minor"/>
    </font>
    <font>
      <sz val="9"/>
      <name val="Calibri"/>
      <family val="2"/>
      <scheme val="minor"/>
    </font>
    <font>
      <sz val="9"/>
      <name val="Palatino"/>
      <family val="1"/>
    </font>
    <font>
      <sz val="12"/>
      <color rgb="FF9C6500"/>
      <name val="Calibri"/>
      <family val="2"/>
      <scheme val="minor"/>
    </font>
    <font>
      <strike/>
      <sz val="8"/>
      <name val="Calibri"/>
      <family val="2"/>
      <scheme val="minor"/>
    </font>
    <font>
      <sz val="12"/>
      <color rgb="FF006100"/>
      <name val="Calibri"/>
      <family val="2"/>
      <scheme val="minor"/>
    </font>
    <font>
      <b/>
      <sz val="10"/>
      <name val="Calibri"/>
      <family val="2"/>
    </font>
    <font>
      <sz val="24"/>
      <color rgb="FFFF0000"/>
      <name val="Calibri"/>
      <family val="2"/>
      <scheme val="minor"/>
    </font>
    <font>
      <b/>
      <vertAlign val="superscript"/>
      <sz val="12"/>
      <name val="Times New Roman"/>
      <family val="1"/>
    </font>
    <font>
      <vertAlign val="superscript"/>
      <sz val="11"/>
      <color theme="1"/>
      <name val="Calibri"/>
      <family val="2"/>
      <scheme val="minor"/>
    </font>
    <font>
      <sz val="12"/>
      <color theme="1"/>
      <name val="Calibri"/>
      <family val="2"/>
    </font>
    <font>
      <sz val="12"/>
      <name val="Calibri"/>
      <family val="2"/>
    </font>
    <font>
      <b/>
      <sz val="11"/>
      <color rgb="FFFF0000"/>
      <name val="Calibri"/>
      <family val="2"/>
      <scheme val="minor"/>
    </font>
    <font>
      <b/>
      <vertAlign val="superscript"/>
      <sz val="12"/>
      <name val="Calibri"/>
      <family val="2"/>
      <scheme val="minor"/>
    </font>
    <font>
      <b/>
      <sz val="11"/>
      <color rgb="FF00B050"/>
      <name val="Calibri"/>
      <family val="2"/>
      <scheme val="minor"/>
    </font>
    <font>
      <sz val="11"/>
      <color rgb="FF00B050"/>
      <name val="Calibri"/>
      <family val="2"/>
      <scheme val="minor"/>
    </font>
    <font>
      <b/>
      <sz val="10"/>
      <color rgb="FF00B050"/>
      <name val="Arial"/>
      <family val="2"/>
    </font>
    <font>
      <b/>
      <sz val="12"/>
      <color rgb="FF00B050"/>
      <name val="Arial"/>
      <family val="2"/>
    </font>
    <font>
      <b/>
      <sz val="12"/>
      <color rgb="FF00B050"/>
      <name val="Palatino"/>
      <family val="1"/>
    </font>
    <font>
      <b/>
      <sz val="10"/>
      <color rgb="FF000000"/>
      <name val="Calibri"/>
      <family val="2"/>
    </font>
    <font>
      <sz val="12"/>
      <color rgb="FF000000"/>
      <name val="Calibri"/>
      <family val="2"/>
    </font>
    <font>
      <b/>
      <sz val="11"/>
      <name val="Calibri"/>
      <family val="2"/>
    </font>
    <font>
      <sz val="12"/>
      <color rgb="FFFF0000"/>
      <name val="Calibri"/>
      <family val="2"/>
    </font>
    <font>
      <b/>
      <sz val="9"/>
      <name val="Times New Roman"/>
      <family val="1"/>
    </font>
    <font>
      <sz val="11"/>
      <color rgb="FF000000"/>
      <name val="Century Gothic"/>
      <family val="2"/>
    </font>
    <font>
      <vertAlign val="superscript"/>
      <sz val="11"/>
      <name val="Calibri"/>
      <family val="2"/>
      <scheme val="minor"/>
    </font>
    <font>
      <sz val="11"/>
      <name val="Times New Roman"/>
      <family val="1"/>
    </font>
    <font>
      <b/>
      <sz val="11"/>
      <color rgb="FF0000FF"/>
      <name val="Calibri"/>
      <family val="2"/>
      <scheme val="minor"/>
    </font>
    <font>
      <b/>
      <sz val="12"/>
      <color rgb="FF0000FF"/>
      <name val="Calibri"/>
      <family val="2"/>
      <scheme val="minor"/>
    </font>
    <font>
      <vertAlign val="superscript"/>
      <sz val="12"/>
      <name val="Times New Roman"/>
      <family val="1"/>
    </font>
    <font>
      <i/>
      <sz val="10"/>
      <name val="Arial"/>
      <family val="2"/>
    </font>
    <font>
      <i/>
      <sz val="11"/>
      <color theme="1"/>
      <name val="Calibri"/>
      <family val="2"/>
      <scheme val="minor"/>
    </font>
  </fonts>
  <fills count="162">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29"/>
      </patternFill>
    </fill>
    <fill>
      <patternFill patternType="solid">
        <fgColor indexed="42"/>
      </patternFill>
    </fill>
    <fill>
      <patternFill patternType="solid">
        <fgColor indexed="26"/>
      </patternFill>
    </fill>
    <fill>
      <patternFill patternType="solid">
        <fgColor indexed="46"/>
      </patternFill>
    </fill>
    <fill>
      <patternFill patternType="solid">
        <fgColor indexed="35"/>
      </patternFill>
    </fill>
    <fill>
      <patternFill patternType="solid">
        <fgColor indexed="27"/>
      </patternFill>
    </fill>
    <fill>
      <patternFill patternType="solid">
        <fgColor indexed="47"/>
      </patternFill>
    </fill>
    <fill>
      <patternFill patternType="solid">
        <fgColor indexed="44"/>
      </patternFill>
    </fill>
    <fill>
      <patternFill patternType="solid">
        <fgColor indexed="55"/>
      </patternFill>
    </fill>
    <fill>
      <patternFill patternType="solid">
        <fgColor indexed="11"/>
      </patternFill>
    </fill>
    <fill>
      <patternFill patternType="solid">
        <fgColor indexed="57"/>
      </patternFill>
    </fill>
    <fill>
      <patternFill patternType="solid">
        <fgColor indexed="22"/>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44"/>
        <bgColor indexed="44"/>
      </patternFill>
    </fill>
    <fill>
      <patternFill patternType="solid">
        <fgColor indexed="54"/>
        <bgColor indexed="54"/>
      </patternFill>
    </fill>
    <fill>
      <patternFill patternType="solid">
        <fgColor indexed="24"/>
        <bgColor indexed="24"/>
      </patternFill>
    </fill>
    <fill>
      <patternFill patternType="solid">
        <fgColor indexed="62"/>
      </patternFill>
    </fill>
    <fill>
      <patternFill patternType="solid">
        <fgColor indexed="15"/>
        <bgColor indexed="15"/>
      </patternFill>
    </fill>
    <fill>
      <patternFill patternType="solid">
        <fgColor indexed="45"/>
        <bgColor indexed="45"/>
      </patternFill>
    </fill>
    <fill>
      <patternFill patternType="solid">
        <fgColor indexed="55"/>
        <bgColor indexed="55"/>
      </patternFill>
    </fill>
    <fill>
      <patternFill patternType="solid">
        <fgColor indexed="10"/>
      </patternFill>
    </fill>
    <fill>
      <patternFill patternType="solid">
        <fgColor indexed="41"/>
        <bgColor indexed="41"/>
      </patternFill>
    </fill>
    <fill>
      <patternFill patternType="solid">
        <fgColor indexed="40"/>
        <bgColor indexed="40"/>
      </patternFill>
    </fill>
    <fill>
      <patternFill patternType="solid">
        <fgColor indexed="22"/>
        <bgColor indexed="22"/>
      </patternFill>
    </fill>
    <fill>
      <patternFill patternType="solid">
        <fgColor indexed="54"/>
      </patternFill>
    </fill>
    <fill>
      <patternFill patternType="solid">
        <fgColor indexed="26"/>
        <bgColor indexed="26"/>
      </patternFill>
    </fill>
    <fill>
      <patternFill patternType="solid">
        <fgColor indexed="47"/>
        <bgColor indexed="47"/>
      </patternFill>
    </fill>
    <fill>
      <patternFill patternType="solid">
        <fgColor indexed="53"/>
      </patternFill>
    </fill>
    <fill>
      <patternFill patternType="solid">
        <fgColor indexed="44"/>
        <bgColor indexed="64"/>
      </patternFill>
    </fill>
    <fill>
      <patternFill patternType="solid">
        <fgColor indexed="23"/>
      </patternFill>
    </fill>
    <fill>
      <patternFill patternType="solid">
        <fgColor indexed="49"/>
        <bgColor indexed="64"/>
      </patternFill>
    </fill>
    <fill>
      <patternFill patternType="solid">
        <fgColor indexed="50"/>
      </patternFill>
    </fill>
    <fill>
      <patternFill patternType="solid">
        <fgColor indexed="22"/>
        <bgColor indexed="64"/>
      </patternFill>
    </fill>
    <fill>
      <patternFill patternType="solid">
        <fgColor indexed="26"/>
        <bgColor indexed="64"/>
      </patternFill>
    </fill>
    <fill>
      <patternFill patternType="solid">
        <fgColor indexed="9"/>
        <bgColor indexed="64"/>
      </patternFill>
    </fill>
    <fill>
      <patternFill patternType="solid">
        <fgColor indexed="43"/>
      </patternFill>
    </fill>
    <fill>
      <patternFill patternType="solid">
        <fgColor indexed="43"/>
        <bgColor indexed="64"/>
      </patternFill>
    </fill>
    <fill>
      <patternFill patternType="solid">
        <fgColor indexed="31"/>
        <bgColor indexed="43"/>
      </patternFill>
    </fill>
    <fill>
      <patternFill patternType="solid">
        <fgColor indexed="21"/>
        <bgColor indexed="64"/>
      </patternFill>
    </fill>
    <fill>
      <patternFill patternType="solid">
        <fgColor indexed="37"/>
      </patternFill>
    </fill>
    <fill>
      <patternFill patternType="solid">
        <fgColor indexed="30"/>
        <bgColor indexed="30"/>
      </patternFill>
    </fill>
    <fill>
      <patternFill patternType="solid">
        <fgColor indexed="55"/>
        <bgColor indexed="64"/>
      </patternFill>
    </fill>
    <fill>
      <patternFill patternType="solid">
        <fgColor indexed="54"/>
        <bgColor indexed="64"/>
      </patternFill>
    </fill>
    <fill>
      <patternFill patternType="solid">
        <fgColor indexed="31"/>
        <bgColor indexed="54"/>
      </patternFill>
    </fill>
    <fill>
      <patternFill patternType="solid">
        <fgColor indexed="40"/>
        <bgColor indexed="64"/>
      </patternFill>
    </fill>
    <fill>
      <patternFill patternType="solid">
        <fgColor indexed="41"/>
        <bgColor indexed="64"/>
      </patternFill>
    </fill>
    <fill>
      <patternFill patternType="solid">
        <fgColor indexed="9"/>
      </patternFill>
    </fill>
    <fill>
      <patternFill patternType="solid">
        <fgColor indexed="35"/>
        <bgColor indexed="64"/>
      </patternFill>
    </fill>
    <fill>
      <patternFill patternType="solid">
        <fgColor indexed="41"/>
      </patternFill>
    </fill>
    <fill>
      <patternFill patternType="solid">
        <fgColor indexed="10"/>
        <bgColor indexed="64"/>
      </patternFill>
    </fill>
    <fill>
      <patternFill patternType="solid">
        <fgColor indexed="30"/>
        <bgColor indexed="40"/>
      </patternFill>
    </fill>
    <fill>
      <patternFill patternType="solid">
        <fgColor indexed="14"/>
        <bgColor indexed="64"/>
      </patternFill>
    </fill>
    <fill>
      <patternFill patternType="solid">
        <fgColor indexed="13"/>
        <bgColor indexed="64"/>
      </patternFill>
    </fill>
    <fill>
      <patternFill patternType="solid">
        <fgColor indexed="11"/>
        <bgColor indexed="64"/>
      </patternFill>
    </fill>
    <fill>
      <patternFill patternType="solid">
        <fgColor indexed="51"/>
        <bgColor indexed="64"/>
      </patternFill>
    </fill>
    <fill>
      <patternFill patternType="solid">
        <fgColor indexed="18"/>
        <bgColor indexed="64"/>
      </patternFill>
    </fill>
    <fill>
      <patternFill patternType="solid">
        <fgColor indexed="42"/>
        <bgColor indexed="64"/>
      </patternFill>
    </fill>
    <fill>
      <patternFill patternType="solid">
        <fgColor indexed="45"/>
        <bgColor indexed="64"/>
      </patternFill>
    </fill>
    <fill>
      <patternFill patternType="solid">
        <fgColor indexed="53"/>
        <bgColor indexed="64"/>
      </patternFill>
    </fill>
    <fill>
      <patternFill patternType="solid">
        <fgColor indexed="16"/>
        <bgColor indexed="64"/>
      </patternFill>
    </fill>
    <fill>
      <patternFill patternType="solid">
        <fgColor indexed="14"/>
      </patternFill>
    </fill>
    <fill>
      <patternFill patternType="solid">
        <fgColor indexed="63"/>
      </patternFill>
    </fill>
    <fill>
      <patternFill patternType="solid">
        <fgColor indexed="18"/>
      </patternFill>
    </fill>
    <fill>
      <patternFill patternType="solid">
        <fgColor indexed="40"/>
      </patternFill>
    </fill>
    <fill>
      <patternFill patternType="solid">
        <fgColor indexed="61"/>
        <bgColor indexed="61"/>
      </patternFill>
    </fill>
    <fill>
      <patternFill patternType="solid">
        <fgColor indexed="58"/>
        <bgColor indexed="58"/>
      </patternFill>
    </fill>
    <fill>
      <patternFill patternType="solid">
        <fgColor indexed="48"/>
        <bgColor indexed="48"/>
      </patternFill>
    </fill>
    <fill>
      <patternFill patternType="solid">
        <fgColor indexed="56"/>
      </patternFill>
    </fill>
    <fill>
      <patternFill patternType="solid">
        <fgColor indexed="31"/>
        <bgColor indexed="31"/>
      </patternFill>
    </fill>
    <fill>
      <patternFill patternType="solid">
        <fgColor indexed="25"/>
        <bgColor indexed="25"/>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57"/>
        <bgColor indexed="57"/>
      </patternFill>
    </fill>
    <fill>
      <patternFill patternType="solid">
        <fgColor indexed="18"/>
        <bgColor indexed="18"/>
      </patternFill>
    </fill>
    <fill>
      <patternFill patternType="solid">
        <fgColor indexed="23"/>
        <bgColor indexed="23"/>
      </patternFill>
    </fill>
    <fill>
      <patternFill patternType="solid">
        <fgColor indexed="49"/>
        <bgColor indexed="49"/>
      </patternFill>
    </fill>
    <fill>
      <patternFill patternType="solid">
        <fgColor indexed="51"/>
        <bgColor indexed="51"/>
      </patternFill>
    </fill>
    <fill>
      <patternFill patternType="solid">
        <fgColor indexed="53"/>
        <bgColor indexed="53"/>
      </patternFill>
    </fill>
    <fill>
      <patternFill patternType="solid">
        <fgColor indexed="52"/>
        <bgColor indexed="52"/>
      </patternFill>
    </fill>
    <fill>
      <patternFill patternType="solid">
        <fgColor indexed="9"/>
        <bgColor indexed="9"/>
      </patternFill>
    </fill>
    <fill>
      <patternFill patternType="solid">
        <fgColor indexed="35"/>
        <bgColor indexed="35"/>
      </patternFill>
    </fill>
    <fill>
      <patternFill patternType="lightUp">
        <fgColor indexed="9"/>
        <bgColor indexed="55"/>
      </patternFill>
    </fill>
    <fill>
      <patternFill patternType="lightUp">
        <fgColor indexed="9"/>
        <bgColor indexed="24"/>
      </patternFill>
    </fill>
    <fill>
      <patternFill patternType="lightUp">
        <fgColor indexed="9"/>
        <bgColor indexed="29"/>
      </patternFill>
    </fill>
    <fill>
      <patternFill patternType="lightUp">
        <fgColor indexed="9"/>
        <bgColor indexed="12"/>
      </patternFill>
    </fill>
    <fill>
      <patternFill patternType="lightUp">
        <fgColor indexed="9"/>
        <bgColor indexed="57"/>
      </patternFill>
    </fill>
    <fill>
      <patternFill patternType="solid">
        <fgColor indexed="42"/>
        <bgColor indexed="42"/>
      </patternFill>
    </fill>
    <fill>
      <patternFill patternType="solid">
        <fgColor indexed="60"/>
      </patternFill>
    </fill>
    <fill>
      <patternFill patternType="solid">
        <fgColor indexed="31"/>
        <bgColor indexed="64"/>
      </patternFill>
    </fill>
    <fill>
      <patternFill patternType="solid">
        <fgColor indexed="12"/>
      </patternFill>
    </fill>
    <fill>
      <patternFill patternType="solid">
        <fgColor indexed="29"/>
        <bgColor indexed="64"/>
      </patternFill>
    </fill>
    <fill>
      <patternFill patternType="solid">
        <fgColor indexed="52"/>
        <bgColor indexed="64"/>
      </patternFill>
    </fill>
    <fill>
      <patternFill patternType="solid">
        <fgColor indexed="57"/>
        <bgColor indexed="64"/>
      </patternFill>
    </fill>
    <fill>
      <patternFill patternType="solid">
        <fgColor indexed="50"/>
        <bgColor indexed="64"/>
      </patternFill>
    </fill>
    <fill>
      <patternFill patternType="lightUp">
        <fgColor indexed="48"/>
        <bgColor indexed="41"/>
      </patternFill>
    </fill>
    <fill>
      <patternFill patternType="lightUp">
        <fgColor indexed="22"/>
        <bgColor indexed="35"/>
      </patternFill>
    </fill>
    <fill>
      <patternFill patternType="solid">
        <fgColor indexed="23"/>
        <bgColor indexed="64"/>
      </patternFill>
    </fill>
    <fill>
      <patternFill patternType="solid">
        <fgColor indexed="15"/>
      </patternFill>
    </fill>
    <fill>
      <patternFill patternType="solid">
        <fgColor indexed="20"/>
      </patternFill>
    </fill>
    <fill>
      <patternFill patternType="solid">
        <fgColor rgb="FFFFFFFF"/>
        <bgColor indexed="64"/>
      </patternFill>
    </fill>
    <fill>
      <patternFill patternType="solid">
        <fgColor theme="1"/>
        <bgColor indexed="64"/>
      </patternFill>
    </fill>
    <fill>
      <patternFill patternType="solid">
        <fgColor rgb="FF92D050"/>
        <bgColor indexed="64"/>
      </patternFill>
    </fill>
    <fill>
      <patternFill patternType="solid">
        <fgColor theme="5" tint="0.59999389629810485"/>
        <bgColor indexed="64"/>
      </patternFill>
    </fill>
    <fill>
      <patternFill patternType="solid">
        <fgColor theme="4" tint="0.59999389629810485"/>
        <bgColor indexed="64"/>
      </patternFill>
    </fill>
    <fill>
      <patternFill patternType="solid">
        <fgColor theme="7" tint="0.39997558519241921"/>
        <bgColor indexed="64"/>
      </patternFill>
    </fill>
    <fill>
      <patternFill patternType="solid">
        <fgColor theme="0" tint="-4.9989318521683403E-2"/>
        <bgColor indexed="64"/>
      </patternFill>
    </fill>
    <fill>
      <patternFill patternType="solid">
        <fgColor theme="9" tint="0.59999389629810485"/>
        <bgColor indexed="64"/>
      </patternFill>
    </fill>
    <fill>
      <patternFill patternType="solid">
        <fgColor theme="4" tint="0.79998168889431442"/>
        <bgColor indexed="64"/>
      </patternFill>
    </fill>
    <fill>
      <patternFill patternType="solid">
        <fgColor theme="2" tint="-9.9978637043366805E-2"/>
        <bgColor indexed="64"/>
      </patternFill>
    </fill>
    <fill>
      <patternFill patternType="solid">
        <fgColor theme="7" tint="0.79998168889431442"/>
        <bgColor indexed="64"/>
      </patternFill>
    </fill>
    <fill>
      <patternFill patternType="solid">
        <fgColor rgb="FF000000"/>
        <bgColor indexed="64"/>
      </patternFill>
    </fill>
    <fill>
      <patternFill patternType="solid">
        <fgColor theme="4"/>
        <bgColor indexed="64"/>
      </patternFill>
    </fill>
    <fill>
      <patternFill patternType="solid">
        <fgColor theme="5"/>
        <bgColor indexed="64"/>
      </patternFill>
    </fill>
    <fill>
      <patternFill patternType="solid">
        <fgColor theme="7"/>
        <bgColor indexed="64"/>
      </patternFill>
    </fill>
    <fill>
      <patternFill patternType="solid">
        <fgColor theme="9"/>
        <bgColor indexed="64"/>
      </patternFill>
    </fill>
    <fill>
      <patternFill patternType="solid">
        <fgColor theme="5" tint="0.79998168889431442"/>
        <bgColor indexed="64"/>
      </patternFill>
    </fill>
    <fill>
      <patternFill patternType="solid">
        <fgColor theme="6" tint="0.79998168889431442"/>
        <bgColor indexed="64"/>
      </patternFill>
    </fill>
    <fill>
      <patternFill patternType="solid">
        <fgColor rgb="FFE2EFDA"/>
        <bgColor indexed="64"/>
      </patternFill>
    </fill>
    <fill>
      <patternFill patternType="solid">
        <fgColor theme="9" tint="0.79998168889431442"/>
        <bgColor indexed="64"/>
      </patternFill>
    </fill>
  </fills>
  <borders count="308">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right/>
      <top/>
      <bottom style="thin">
        <color auto="1"/>
      </bottom>
      <diagonal/>
    </border>
    <border>
      <left style="medium">
        <color auto="1"/>
      </left>
      <right style="thin">
        <color auto="1"/>
      </right>
      <top/>
      <bottom style="thin">
        <color auto="1"/>
      </bottom>
      <diagonal/>
    </border>
    <border>
      <left style="thin">
        <color auto="1"/>
      </left>
      <right style="medium">
        <color auto="1"/>
      </right>
      <top/>
      <bottom style="thin">
        <color auto="1"/>
      </bottom>
      <diagonal/>
    </border>
    <border>
      <left/>
      <right/>
      <top/>
      <bottom style="medium">
        <color auto="1"/>
      </bottom>
      <diagonal/>
    </border>
    <border>
      <left/>
      <right style="medium">
        <color auto="1"/>
      </right>
      <top/>
      <bottom style="medium">
        <color auto="1"/>
      </bottom>
      <diagonal/>
    </border>
    <border>
      <left style="medium">
        <color auto="1"/>
      </left>
      <right style="medium">
        <color auto="1"/>
      </right>
      <top/>
      <bottom style="medium">
        <color rgb="FF000000"/>
      </bottom>
      <diagonal/>
    </border>
    <border>
      <left/>
      <right/>
      <top style="thin">
        <color auto="1"/>
      </top>
      <bottom style="thin">
        <color auto="1"/>
      </bottom>
      <diagonal/>
    </border>
    <border>
      <left/>
      <right style="thin">
        <color auto="1"/>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double">
        <color auto="1"/>
      </left>
      <right/>
      <top/>
      <bottom style="hair">
        <color auto="1"/>
      </bottom>
      <diagonal/>
    </border>
    <border>
      <left style="thin">
        <color auto="1"/>
      </left>
      <right style="thin">
        <color auto="1"/>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hair">
        <color indexed="22"/>
      </left>
      <right style="hair">
        <color indexed="22"/>
      </right>
      <top style="hair">
        <color indexed="22"/>
      </top>
      <bottom style="hair">
        <color indexed="22"/>
      </bottom>
      <diagonal/>
    </border>
    <border>
      <left/>
      <right/>
      <top style="medium">
        <color auto="1"/>
      </top>
      <bottom style="medium">
        <color auto="1"/>
      </bottom>
      <diagonal/>
    </border>
    <border>
      <left/>
      <right/>
      <top/>
      <bottom style="thick">
        <color indexed="62"/>
      </bottom>
      <diagonal/>
    </border>
    <border>
      <left/>
      <right/>
      <top/>
      <bottom style="thick">
        <color indexed="49"/>
      </bottom>
      <diagonal/>
    </border>
    <border>
      <left/>
      <right/>
      <top/>
      <bottom style="thick">
        <color indexed="22"/>
      </bottom>
      <diagonal/>
    </border>
    <border>
      <left/>
      <right/>
      <top/>
      <bottom style="thick">
        <color indexed="55"/>
      </bottom>
      <diagonal/>
    </border>
    <border>
      <left/>
      <right/>
      <top/>
      <bottom style="medium">
        <color indexed="30"/>
      </bottom>
      <diagonal/>
    </border>
    <border>
      <left/>
      <right/>
      <top/>
      <bottom style="medium">
        <color indexed="55"/>
      </bottom>
      <diagonal/>
    </border>
    <border>
      <left style="double">
        <color auto="1"/>
      </left>
      <right style="double">
        <color auto="1"/>
      </right>
      <top style="double">
        <color auto="1"/>
      </top>
      <bottom style="double">
        <color auto="1"/>
      </bottom>
      <diagonal/>
    </border>
    <border>
      <left/>
      <right/>
      <top/>
      <bottom style="double">
        <color indexed="52"/>
      </bottom>
      <diagonal/>
    </border>
    <border>
      <left/>
      <right/>
      <top/>
      <bottom style="double">
        <color indexed="5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bottom style="medium">
        <color indexed="22"/>
      </bottom>
      <diagonal/>
    </border>
    <border>
      <left/>
      <right/>
      <top style="medium">
        <color indexed="22"/>
      </top>
      <bottom style="medium">
        <color indexed="22"/>
      </bottom>
      <diagonal/>
    </border>
    <border>
      <left style="thin">
        <color indexed="51"/>
      </left>
      <right style="thin">
        <color indexed="51"/>
      </right>
      <top/>
      <bottom/>
      <diagonal/>
    </border>
    <border>
      <left style="thin">
        <color auto="1"/>
      </left>
      <right/>
      <top style="thin">
        <color auto="1"/>
      </top>
      <bottom/>
      <diagonal/>
    </border>
    <border>
      <left/>
      <right/>
      <top style="double">
        <color indexed="0"/>
      </top>
      <bottom/>
      <diagonal/>
    </border>
    <border>
      <left/>
      <right/>
      <top style="thin">
        <color indexed="62"/>
      </top>
      <bottom style="double">
        <color indexed="62"/>
      </bottom>
      <diagonal/>
    </border>
    <border>
      <left/>
      <right/>
      <top style="thin">
        <color auto="1"/>
      </top>
      <bottom style="double">
        <color auto="1"/>
      </bottom>
      <diagonal/>
    </border>
    <border>
      <left style="thin">
        <color auto="1"/>
      </left>
      <right style="thin">
        <color auto="1"/>
      </right>
      <top style="thin">
        <color auto="1"/>
      </top>
      <bottom/>
      <diagonal/>
    </border>
    <border>
      <left/>
      <right/>
      <top style="thin">
        <color indexed="64"/>
      </top>
      <bottom style="double">
        <color indexed="64"/>
      </bottom>
      <diagonal/>
    </border>
    <border>
      <left style="thin">
        <color indexed="64"/>
      </left>
      <right style="thin">
        <color indexed="64"/>
      </right>
      <top/>
      <bottom/>
      <diagonal/>
    </border>
    <border>
      <left style="thin">
        <color indexed="64"/>
      </left>
      <right/>
      <top/>
      <bottom style="thin">
        <color indexed="64"/>
      </bottom>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18"/>
      </left>
      <right style="thin">
        <color indexed="18"/>
      </right>
      <top style="thin">
        <color indexed="18"/>
      </top>
      <bottom style="thin">
        <color indexed="18"/>
      </bottom>
      <diagonal/>
    </border>
    <border>
      <left/>
      <right/>
      <top/>
      <bottom style="thick">
        <color indexed="48"/>
      </bottom>
      <diagonal/>
    </border>
    <border>
      <left/>
      <right/>
      <top/>
      <bottom style="thick">
        <color indexed="56"/>
      </bottom>
      <diagonal/>
    </border>
    <border>
      <left/>
      <right/>
      <top/>
      <bottom style="thick">
        <color indexed="58"/>
      </bottom>
      <diagonal/>
    </border>
    <border>
      <left/>
      <right/>
      <top/>
      <bottom style="thick">
        <color indexed="27"/>
      </bottom>
      <diagonal/>
    </border>
    <border>
      <left/>
      <right/>
      <top/>
      <bottom style="medium">
        <color indexed="24"/>
      </bottom>
      <diagonal/>
    </border>
    <border>
      <left/>
      <right/>
      <top/>
      <bottom style="medium">
        <color indexed="58"/>
      </bottom>
      <diagonal/>
    </border>
    <border>
      <left/>
      <right/>
      <top/>
      <bottom style="medium">
        <color indexed="27"/>
      </bottom>
      <diagonal/>
    </border>
    <border>
      <left/>
      <right/>
      <top/>
      <bottom style="double">
        <color indexed="17"/>
      </bottom>
      <diagonal/>
    </border>
    <border>
      <left/>
      <right/>
      <top/>
      <bottom style="double">
        <color indexed="10"/>
      </bottom>
      <diagonal/>
    </border>
    <border>
      <left style="thin">
        <color indexed="8"/>
      </left>
      <right style="thin">
        <color indexed="8"/>
      </right>
      <top style="thin">
        <color indexed="8"/>
      </top>
      <bottom style="thin">
        <color indexed="8"/>
      </bottom>
      <diagonal/>
    </border>
    <border>
      <left style="thin">
        <color indexed="41"/>
      </left>
      <right style="thin">
        <color indexed="48"/>
      </right>
      <top style="medium">
        <color indexed="41"/>
      </top>
      <bottom style="thin">
        <color indexed="48"/>
      </bottom>
      <diagonal/>
    </border>
    <border>
      <left style="thin">
        <color indexed="63"/>
      </left>
      <right style="thin">
        <color indexed="63"/>
      </right>
      <top style="thin">
        <color indexed="64"/>
      </top>
      <bottom style="thin">
        <color indexed="63"/>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style="thin">
        <color indexed="51"/>
      </left>
      <right style="thin">
        <color indexed="51"/>
      </right>
      <top/>
      <bottom/>
      <diagonal/>
    </border>
    <border>
      <left/>
      <right/>
      <top style="thin">
        <color indexed="48"/>
      </top>
      <bottom style="double">
        <color indexed="48"/>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right/>
      <top style="medium">
        <color indexed="64"/>
      </top>
      <bottom style="medium">
        <color indexed="64"/>
      </bottom>
      <diagonal/>
    </border>
    <border>
      <left/>
      <right/>
      <top style="thin">
        <color indexed="64"/>
      </top>
      <bottom style="thin">
        <color indexed="64"/>
      </bottom>
      <diagonal/>
    </border>
    <border>
      <left style="double">
        <color indexed="64"/>
      </left>
      <right style="double">
        <color indexed="64"/>
      </right>
      <top style="double">
        <color indexed="64"/>
      </top>
      <bottom style="double">
        <color indexed="64"/>
      </bottom>
      <diagonal/>
    </border>
    <border>
      <left style="thin">
        <color indexed="64"/>
      </left>
      <right style="thin">
        <color indexed="64"/>
      </right>
      <top style="thin">
        <color indexed="64"/>
      </top>
      <bottom/>
      <diagonal/>
    </border>
    <border>
      <left style="thin">
        <color indexed="63"/>
      </left>
      <right style="thin">
        <color indexed="63"/>
      </right>
      <top style="thin">
        <color indexed="63"/>
      </top>
      <bottom style="thin">
        <color indexed="63"/>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style="thin">
        <color indexed="22"/>
      </left>
      <right style="thin">
        <color indexed="22"/>
      </right>
      <top style="thin">
        <color indexed="22"/>
      </top>
      <bottom style="thin">
        <color indexed="22"/>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4"/>
      </top>
      <bottom style="thin">
        <color indexed="63"/>
      </bottom>
      <diagonal/>
    </border>
    <border>
      <left style="thin">
        <color indexed="54"/>
      </left>
      <right/>
      <top style="thin">
        <color indexed="54"/>
      </top>
      <bottom/>
      <diagonal/>
    </border>
    <border>
      <left/>
      <right/>
      <top style="thin">
        <color indexed="48"/>
      </top>
      <bottom style="double">
        <color indexed="48"/>
      </bottom>
      <diagonal/>
    </border>
    <border>
      <left/>
      <right/>
      <top style="thin">
        <color indexed="62"/>
      </top>
      <bottom style="double">
        <color indexed="62"/>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auto="1"/>
      </top>
      <bottom/>
      <diagonal/>
    </border>
    <border>
      <left style="medium">
        <color indexed="64"/>
      </left>
      <right style="medium">
        <color indexed="64"/>
      </right>
      <top style="medium">
        <color rgb="FF000000"/>
      </top>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medium">
        <color indexed="64"/>
      </right>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right/>
      <top/>
      <bottom style="thick">
        <color auto="1"/>
      </bottom>
      <diagonal/>
    </border>
    <border>
      <left style="thick">
        <color auto="1"/>
      </left>
      <right style="thick">
        <color auto="1"/>
      </right>
      <top/>
      <bottom style="thick">
        <color auto="1"/>
      </bottom>
      <diagonal/>
    </border>
    <border>
      <left style="thick">
        <color auto="1"/>
      </left>
      <right style="thick">
        <color auto="1"/>
      </right>
      <top style="thick">
        <color auto="1"/>
      </top>
      <bottom/>
      <diagonal/>
    </border>
    <border>
      <left style="thin">
        <color indexed="64"/>
      </left>
      <right style="thin">
        <color indexed="64"/>
      </right>
      <top style="thin">
        <color indexed="64"/>
      </top>
      <bottom style="thin">
        <color indexed="64"/>
      </bottom>
      <diagonal/>
    </border>
    <border>
      <left style="medium">
        <color indexed="64"/>
      </left>
      <right/>
      <top/>
      <bottom style="medium">
        <color auto="1"/>
      </bottom>
      <diagonal/>
    </border>
    <border>
      <left/>
      <right style="thin">
        <color auto="1"/>
      </right>
      <top style="thin">
        <color auto="1"/>
      </top>
      <bottom/>
      <diagonal/>
    </border>
    <border>
      <left style="thin">
        <color indexed="64"/>
      </left>
      <right style="thin">
        <color indexed="64"/>
      </right>
      <top/>
      <bottom style="double">
        <color indexed="64"/>
      </bottom>
      <diagonal/>
    </border>
    <border>
      <left/>
      <right style="medium">
        <color indexed="64"/>
      </right>
      <top/>
      <bottom/>
      <diagonal/>
    </border>
    <border>
      <left style="medium">
        <color indexed="64"/>
      </left>
      <right/>
      <top/>
      <bottom/>
      <diagonal/>
    </border>
    <border>
      <left style="medium">
        <color auto="1"/>
      </left>
      <right/>
      <top style="medium">
        <color auto="1"/>
      </top>
      <bottom/>
      <diagonal/>
    </border>
    <border>
      <left/>
      <right style="thin">
        <color indexed="64"/>
      </right>
      <top/>
      <bottom style="medium">
        <color auto="1"/>
      </bottom>
      <diagonal/>
    </border>
    <border>
      <left style="thin">
        <color indexed="64"/>
      </left>
      <right/>
      <top style="thin">
        <color indexed="64"/>
      </top>
      <bottom/>
      <diagonal/>
    </border>
    <border>
      <left style="thick">
        <color indexed="64"/>
      </left>
      <right style="thick">
        <color indexed="64"/>
      </right>
      <top style="thick">
        <color indexed="64"/>
      </top>
      <bottom style="thick">
        <color indexed="64"/>
      </bottom>
      <diagonal/>
    </border>
    <border>
      <left style="thick">
        <color indexed="64"/>
      </left>
      <right style="thick">
        <color indexed="64"/>
      </right>
      <top/>
      <bottom/>
      <diagonal/>
    </border>
    <border>
      <left style="thick">
        <color indexed="64"/>
      </left>
      <right/>
      <top style="thick">
        <color indexed="64"/>
      </top>
      <bottom style="thick">
        <color indexed="64"/>
      </bottom>
      <diagonal/>
    </border>
    <border>
      <left/>
      <right style="thick">
        <color indexed="64"/>
      </right>
      <top style="thick">
        <color indexed="64"/>
      </top>
      <bottom style="thick">
        <color indexed="64"/>
      </bottom>
      <diagonal/>
    </border>
    <border>
      <left style="medium">
        <color indexed="64"/>
      </left>
      <right/>
      <top style="medium">
        <color indexed="64"/>
      </top>
      <bottom style="thin">
        <color indexed="64"/>
      </bottom>
      <diagonal/>
    </border>
    <border>
      <left style="medium">
        <color auto="1"/>
      </left>
      <right/>
      <top/>
      <bottom style="thin">
        <color auto="1"/>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right/>
      <top style="thin">
        <color auto="1"/>
      </top>
      <bottom style="thin">
        <color auto="1"/>
      </bottom>
      <diagonal/>
    </border>
    <border>
      <left style="medium">
        <color auto="1"/>
      </left>
      <right style="medium">
        <color auto="1"/>
      </right>
      <top/>
      <bottom style="medium">
        <color auto="1"/>
      </bottom>
      <diagonal/>
    </border>
    <border>
      <left/>
      <right style="thin">
        <color indexed="64"/>
      </right>
      <top style="medium">
        <color indexed="64"/>
      </top>
      <bottom/>
      <diagonal/>
    </border>
    <border>
      <left style="medium">
        <color indexed="64"/>
      </left>
      <right style="medium">
        <color indexed="64"/>
      </right>
      <top style="medium">
        <color indexed="64"/>
      </top>
      <bottom style="thick">
        <color indexed="64"/>
      </bottom>
      <diagonal/>
    </border>
    <border>
      <left style="medium">
        <color indexed="64"/>
      </left>
      <right style="medium">
        <color indexed="64"/>
      </right>
      <top style="thick">
        <color indexed="64"/>
      </top>
      <bottom style="thick">
        <color indexed="64"/>
      </bottom>
      <diagonal/>
    </border>
    <border>
      <left style="medium">
        <color indexed="64"/>
      </left>
      <right style="medium">
        <color indexed="64"/>
      </right>
      <top style="thick">
        <color indexed="64"/>
      </top>
      <bottom style="medium">
        <color indexed="64"/>
      </bottom>
      <diagonal/>
    </border>
    <border>
      <left style="double">
        <color rgb="FF000000"/>
      </left>
      <right/>
      <top style="double">
        <color rgb="FF000000"/>
      </top>
      <bottom/>
      <diagonal/>
    </border>
    <border>
      <left/>
      <right/>
      <top style="double">
        <color rgb="FF000000"/>
      </top>
      <bottom/>
      <diagonal/>
    </border>
    <border>
      <left/>
      <right style="double">
        <color rgb="FF000000"/>
      </right>
      <top style="double">
        <color rgb="FF000000"/>
      </top>
      <bottom/>
      <diagonal/>
    </border>
    <border>
      <left style="double">
        <color rgb="FF000000"/>
      </left>
      <right/>
      <top/>
      <bottom/>
      <diagonal/>
    </border>
    <border>
      <left/>
      <right style="double">
        <color rgb="FF000000"/>
      </right>
      <top/>
      <bottom/>
      <diagonal/>
    </border>
    <border>
      <left style="double">
        <color rgb="FF000000"/>
      </left>
      <right/>
      <top/>
      <bottom style="double">
        <color rgb="FF000000"/>
      </bottom>
      <diagonal/>
    </border>
    <border>
      <left/>
      <right/>
      <top/>
      <bottom style="double">
        <color rgb="FF000000"/>
      </bottom>
      <diagonal/>
    </border>
    <border>
      <left/>
      <right style="double">
        <color rgb="FF000000"/>
      </right>
      <top/>
      <bottom style="double">
        <color rgb="FF000000"/>
      </bottom>
      <diagonal/>
    </border>
    <border>
      <left/>
      <right style="medium">
        <color auto="1"/>
      </right>
      <top style="medium">
        <color auto="1"/>
      </top>
      <bottom/>
      <diagonal/>
    </border>
    <border>
      <left style="medium">
        <color auto="1"/>
      </left>
      <right style="thin">
        <color auto="1"/>
      </right>
      <top/>
      <bottom/>
      <diagonal/>
    </border>
    <border>
      <left style="thick">
        <color auto="1"/>
      </left>
      <right/>
      <top style="thick">
        <color auto="1"/>
      </top>
      <bottom style="thin">
        <color auto="1"/>
      </bottom>
      <diagonal/>
    </border>
    <border>
      <left/>
      <right/>
      <top style="thick">
        <color auto="1"/>
      </top>
      <bottom style="thin">
        <color auto="1"/>
      </bottom>
      <diagonal/>
    </border>
    <border>
      <left/>
      <right style="thick">
        <color auto="1"/>
      </right>
      <top style="thick">
        <color auto="1"/>
      </top>
      <bottom style="thin">
        <color auto="1"/>
      </bottom>
      <diagonal/>
    </border>
    <border>
      <left/>
      <right/>
      <top style="medium">
        <color indexed="64"/>
      </top>
      <bottom/>
      <diagonal/>
    </border>
    <border>
      <left/>
      <right style="medium">
        <color auto="1"/>
      </right>
      <top/>
      <bottom style="thin">
        <color auto="1"/>
      </bottom>
      <diagonal/>
    </border>
    <border>
      <left/>
      <right style="thin">
        <color indexed="64"/>
      </right>
      <top style="medium">
        <color indexed="64"/>
      </top>
      <bottom style="double">
        <color indexed="64"/>
      </bottom>
      <diagonal/>
    </border>
    <border>
      <left/>
      <right/>
      <top/>
      <bottom style="medium">
        <color indexed="30"/>
      </bottom>
      <diagonal/>
    </border>
    <border>
      <left/>
      <right/>
      <top/>
      <bottom style="medium">
        <color indexed="55"/>
      </bottom>
      <diagonal/>
    </border>
    <border>
      <left/>
      <right/>
      <top/>
      <bottom style="medium">
        <color indexed="22"/>
      </bottom>
      <diagonal/>
    </border>
    <border>
      <left/>
      <right/>
      <top style="double">
        <color indexed="0"/>
      </top>
      <bottom/>
      <diagonal/>
    </border>
    <border>
      <left/>
      <right/>
      <top style="thin">
        <color indexed="62"/>
      </top>
      <bottom style="double">
        <color indexed="62"/>
      </bottom>
      <diagonal/>
    </border>
    <border>
      <left/>
      <right/>
      <top style="thin">
        <color auto="1"/>
      </top>
      <bottom style="double">
        <color auto="1"/>
      </bottom>
      <diagonal/>
    </border>
    <border>
      <left style="thin">
        <color auto="1"/>
      </left>
      <right style="thin">
        <color auto="1"/>
      </right>
      <top style="thin">
        <color auto="1"/>
      </top>
      <bottom/>
      <diagonal/>
    </border>
    <border>
      <left style="thin">
        <color indexed="64"/>
      </left>
      <right/>
      <top style="thin">
        <color indexed="64"/>
      </top>
      <bottom/>
      <diagonal/>
    </border>
    <border>
      <left style="thin">
        <color indexed="18"/>
      </left>
      <right style="thin">
        <color indexed="18"/>
      </right>
      <top style="thin">
        <color indexed="18"/>
      </top>
      <bottom style="thin">
        <color indexed="18"/>
      </bottom>
      <diagonal/>
    </border>
    <border>
      <left/>
      <right/>
      <top/>
      <bottom style="medium">
        <color indexed="24"/>
      </bottom>
      <diagonal/>
    </border>
    <border>
      <left/>
      <right/>
      <top/>
      <bottom style="medium">
        <color indexed="58"/>
      </bottom>
      <diagonal/>
    </border>
    <border>
      <left/>
      <right/>
      <top/>
      <bottom style="medium">
        <color indexed="27"/>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48"/>
      </top>
      <bottom style="double">
        <color indexed="48"/>
      </bottom>
      <diagonal/>
    </border>
    <border>
      <left style="thin">
        <color indexed="63"/>
      </left>
      <right style="thin">
        <color indexed="63"/>
      </right>
      <top style="thin">
        <color indexed="63"/>
      </top>
      <bottom style="thin">
        <color indexed="63"/>
      </bottom>
      <diagonal/>
    </border>
    <border>
      <left/>
      <right/>
      <top style="thin">
        <color indexed="64"/>
      </top>
      <bottom/>
      <diagonal/>
    </border>
    <border>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style="thin">
        <color indexed="22"/>
      </left>
      <right style="thin">
        <color indexed="22"/>
      </right>
      <top style="thin">
        <color indexed="22"/>
      </top>
      <bottom style="thin">
        <color indexed="22"/>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64"/>
      </left>
      <right style="thin">
        <color indexed="64"/>
      </right>
      <top style="thin">
        <color indexed="64"/>
      </top>
      <bottom style="thin">
        <color indexed="64"/>
      </bottom>
      <diagonal/>
    </border>
    <border>
      <left/>
      <right/>
      <top style="thin">
        <color auto="1"/>
      </top>
      <bottom style="thin">
        <color auto="1"/>
      </bottom>
      <diagonal/>
    </border>
    <border>
      <left style="thin">
        <color indexed="23"/>
      </left>
      <right style="thin">
        <color indexed="23"/>
      </right>
      <top style="thin">
        <color indexed="23"/>
      </top>
      <bottom style="thin">
        <color indexed="23"/>
      </bottom>
      <diagonal/>
    </border>
    <border>
      <left/>
      <right/>
      <top/>
      <bottom style="medium">
        <color indexed="30"/>
      </bottom>
      <diagonal/>
    </border>
    <border>
      <left/>
      <right/>
      <top/>
      <bottom style="medium">
        <color indexed="55"/>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bottom style="medium">
        <color indexed="22"/>
      </bottom>
      <diagonal/>
    </border>
    <border>
      <left/>
      <right/>
      <top style="thin">
        <color indexed="62"/>
      </top>
      <bottom style="double">
        <color indexed="62"/>
      </bottom>
      <diagonal/>
    </border>
    <border>
      <left/>
      <right/>
      <top style="thin">
        <color auto="1"/>
      </top>
      <bottom style="double">
        <color auto="1"/>
      </bottom>
      <diagonal/>
    </border>
    <border>
      <left style="thin">
        <color auto="1"/>
      </left>
      <right style="thin">
        <color auto="1"/>
      </right>
      <top style="thin">
        <color auto="1"/>
      </top>
      <bottom/>
      <diagonal/>
    </border>
    <border>
      <left style="thin">
        <color indexed="64"/>
      </left>
      <right/>
      <top style="thin">
        <color indexed="64"/>
      </top>
      <bottom/>
      <diagonal/>
    </border>
    <border>
      <left style="thin">
        <color indexed="18"/>
      </left>
      <right style="thin">
        <color indexed="18"/>
      </right>
      <top style="thin">
        <color indexed="18"/>
      </top>
      <bottom style="thin">
        <color indexed="18"/>
      </bottom>
      <diagonal/>
    </border>
    <border>
      <left/>
      <right/>
      <top/>
      <bottom style="medium">
        <color indexed="24"/>
      </bottom>
      <diagonal/>
    </border>
    <border>
      <left/>
      <right/>
      <top/>
      <bottom style="medium">
        <color indexed="58"/>
      </bottom>
      <diagonal/>
    </border>
    <border>
      <left/>
      <right/>
      <top/>
      <bottom style="medium">
        <color indexed="27"/>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4"/>
      </top>
      <bottom style="thin">
        <color indexed="63"/>
      </bottom>
      <diagonal/>
    </border>
    <border>
      <left style="thin">
        <color indexed="54"/>
      </left>
      <right/>
      <top style="thin">
        <color indexed="54"/>
      </top>
      <bottom/>
      <diagonal/>
    </border>
    <border>
      <left/>
      <right/>
      <top style="thin">
        <color indexed="48"/>
      </top>
      <bottom style="double">
        <color indexed="48"/>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48"/>
      </left>
      <right style="thin">
        <color indexed="48"/>
      </right>
      <top style="thin">
        <color indexed="48"/>
      </top>
      <bottom style="thin">
        <color indexed="48"/>
      </bottom>
      <diagonal/>
    </border>
    <border>
      <left style="thin">
        <color indexed="64"/>
      </left>
      <right style="thin">
        <color indexed="64"/>
      </right>
      <top style="thin">
        <color indexed="64"/>
      </top>
      <bottom style="thin">
        <color indexed="64"/>
      </bottom>
      <diagonal/>
    </border>
    <border>
      <left/>
      <right/>
      <top style="thin">
        <color auto="1"/>
      </top>
      <bottom style="thin">
        <color auto="1"/>
      </bottom>
      <diagonal/>
    </border>
    <border>
      <left style="thin">
        <color indexed="23"/>
      </left>
      <right style="thin">
        <color indexed="23"/>
      </right>
      <top style="thin">
        <color indexed="23"/>
      </top>
      <bottom style="thin">
        <color indexed="23"/>
      </bottom>
      <diagonal/>
    </border>
    <border>
      <left style="double">
        <color auto="1"/>
      </left>
      <right style="double">
        <color auto="1"/>
      </right>
      <top style="double">
        <color auto="1"/>
      </top>
      <bottom style="double">
        <color auto="1"/>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62"/>
      </top>
      <bottom style="double">
        <color indexed="62"/>
      </bottom>
      <diagonal/>
    </border>
    <border>
      <left/>
      <right/>
      <top style="thin">
        <color auto="1"/>
      </top>
      <bottom style="double">
        <color auto="1"/>
      </bottom>
      <diagonal/>
    </border>
    <border>
      <left style="thin">
        <color auto="1"/>
      </left>
      <right style="thin">
        <color auto="1"/>
      </right>
      <top style="thin">
        <color auto="1"/>
      </top>
      <bottom/>
      <diagonal/>
    </border>
    <border>
      <left style="thin">
        <color indexed="64"/>
      </left>
      <right/>
      <top style="thin">
        <color indexed="64"/>
      </top>
      <bottom/>
      <diagonal/>
    </border>
    <border>
      <left style="thin">
        <color indexed="18"/>
      </left>
      <right style="thin">
        <color indexed="18"/>
      </right>
      <top style="thin">
        <color indexed="18"/>
      </top>
      <bottom style="thin">
        <color indexed="18"/>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4"/>
      </top>
      <bottom style="thin">
        <color indexed="63"/>
      </bottom>
      <diagonal/>
    </border>
    <border>
      <left style="thin">
        <color indexed="54"/>
      </left>
      <right/>
      <top style="thin">
        <color indexed="54"/>
      </top>
      <bottom/>
      <diagonal/>
    </border>
    <border>
      <left/>
      <right/>
      <top style="thin">
        <color indexed="48"/>
      </top>
      <bottom style="double">
        <color indexed="48"/>
      </bottom>
      <diagonal/>
    </border>
    <border>
      <left/>
      <right/>
      <top style="thin">
        <color indexed="64"/>
      </top>
      <bottom style="thin">
        <color indexed="64"/>
      </bottom>
      <diagonal/>
    </border>
    <border>
      <left style="double">
        <color indexed="64"/>
      </left>
      <right style="double">
        <color indexed="64"/>
      </right>
      <top style="double">
        <color indexed="64"/>
      </top>
      <bottom style="double">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indexed="64"/>
      </top>
      <bottom style="thin">
        <color indexed="63"/>
      </bottom>
      <diagonal/>
    </border>
    <border>
      <left/>
      <right/>
      <top style="thin">
        <color auto="1"/>
      </top>
      <bottom style="thin">
        <color auto="1"/>
      </bottom>
      <diagonal/>
    </border>
    <border>
      <left style="thin">
        <color indexed="23"/>
      </left>
      <right style="thin">
        <color indexed="23"/>
      </right>
      <top style="thin">
        <color indexed="23"/>
      </top>
      <bottom style="thin">
        <color indexed="23"/>
      </bottom>
      <diagonal/>
    </border>
    <border>
      <left/>
      <right/>
      <top/>
      <bottom style="medium">
        <color indexed="30"/>
      </bottom>
      <diagonal/>
    </border>
    <border>
      <left/>
      <right/>
      <top/>
      <bottom style="medium">
        <color indexed="55"/>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bottom style="medium">
        <color indexed="22"/>
      </bottom>
      <diagonal/>
    </border>
    <border>
      <left/>
      <right/>
      <top style="thin">
        <color auto="1"/>
      </top>
      <bottom style="double">
        <color auto="1"/>
      </bottom>
      <diagonal/>
    </border>
    <border>
      <left style="thin">
        <color auto="1"/>
      </left>
      <right style="thin">
        <color auto="1"/>
      </right>
      <top style="thin">
        <color auto="1"/>
      </top>
      <bottom/>
      <diagonal/>
    </border>
    <border>
      <left style="thin">
        <color indexed="64"/>
      </left>
      <right/>
      <top style="thin">
        <color indexed="64"/>
      </top>
      <bottom/>
      <diagonal/>
    </border>
    <border>
      <left style="thin">
        <color indexed="18"/>
      </left>
      <right style="thin">
        <color indexed="18"/>
      </right>
      <top style="thin">
        <color indexed="18"/>
      </top>
      <bottom style="thin">
        <color indexed="18"/>
      </bottom>
      <diagonal/>
    </border>
    <border>
      <left/>
      <right/>
      <top/>
      <bottom style="medium">
        <color indexed="24"/>
      </bottom>
      <diagonal/>
    </border>
    <border>
      <left/>
      <right/>
      <top/>
      <bottom style="medium">
        <color indexed="58"/>
      </bottom>
      <diagonal/>
    </border>
    <border>
      <left/>
      <right/>
      <top/>
      <bottom style="medium">
        <color indexed="27"/>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4"/>
      </top>
      <bottom style="thin">
        <color indexed="63"/>
      </bottom>
      <diagonal/>
    </border>
    <border>
      <left/>
      <right/>
      <top style="thin">
        <color indexed="48"/>
      </top>
      <bottom style="double">
        <color indexed="48"/>
      </bottom>
      <diagonal/>
    </border>
    <border>
      <left/>
      <right/>
      <top style="thin">
        <color indexed="62"/>
      </top>
      <bottom style="double">
        <color indexed="62"/>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style="thin">
        <color indexed="22"/>
      </left>
      <right style="thin">
        <color indexed="22"/>
      </right>
      <top style="thin">
        <color indexed="22"/>
      </top>
      <bottom style="thin">
        <color indexed="22"/>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4"/>
      </top>
      <bottom style="thin">
        <color indexed="63"/>
      </bottom>
      <diagonal/>
    </border>
    <border>
      <left style="thin">
        <color indexed="54"/>
      </left>
      <right/>
      <top style="thin">
        <color indexed="54"/>
      </top>
      <bottom/>
      <diagonal/>
    </border>
    <border>
      <left/>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auto="1"/>
      </left>
      <right/>
      <top style="thin">
        <color auto="1"/>
      </top>
      <bottom/>
      <diagonal/>
    </border>
    <border>
      <left/>
      <right/>
      <top style="thin">
        <color indexed="62"/>
      </top>
      <bottom style="double">
        <color indexed="62"/>
      </bottom>
      <diagonal/>
    </border>
    <border>
      <left/>
      <right/>
      <top style="thin">
        <color auto="1"/>
      </top>
      <bottom style="double">
        <color auto="1"/>
      </bottom>
      <diagonal/>
    </border>
    <border>
      <left style="thin">
        <color auto="1"/>
      </left>
      <right style="thin">
        <color auto="1"/>
      </right>
      <top style="thin">
        <color auto="1"/>
      </top>
      <bottom/>
      <diagonal/>
    </border>
    <border>
      <left style="thin">
        <color indexed="54"/>
      </left>
      <right/>
      <top style="thin">
        <color indexed="54"/>
      </top>
      <bottom/>
      <diagonal/>
    </border>
    <border>
      <left/>
      <right/>
      <top style="thin">
        <color indexed="48"/>
      </top>
      <bottom style="double">
        <color indexed="48"/>
      </bottom>
      <diagonal/>
    </border>
    <border>
      <left style="thin">
        <color indexed="63"/>
      </left>
      <right style="thin">
        <color indexed="63"/>
      </right>
      <top style="thin">
        <color indexed="64"/>
      </top>
      <bottom style="thin">
        <color indexed="63"/>
      </bottom>
      <diagonal/>
    </border>
    <border>
      <left style="thin">
        <color indexed="54"/>
      </left>
      <right/>
      <top style="thin">
        <color indexed="54"/>
      </top>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3"/>
      </left>
      <right style="thin">
        <color indexed="63"/>
      </right>
      <top style="thin">
        <color indexed="63"/>
      </top>
      <bottom style="thin">
        <color indexed="63"/>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thin">
        <color indexed="64"/>
      </left>
      <right style="medium">
        <color indexed="64"/>
      </right>
      <top/>
      <bottom/>
      <diagonal/>
    </border>
    <border>
      <left style="medium">
        <color indexed="64"/>
      </left>
      <right style="medium">
        <color indexed="64"/>
      </right>
      <top style="thin">
        <color indexed="64"/>
      </top>
      <bottom style="thin">
        <color indexed="64"/>
      </bottom>
      <diagonal/>
    </border>
    <border>
      <left style="thin">
        <color auto="1"/>
      </left>
      <right/>
      <top style="thin">
        <color auto="1"/>
      </top>
      <bottom style="thin">
        <color auto="1"/>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diagonal/>
    </border>
    <border>
      <left/>
      <right style="medium">
        <color indexed="64"/>
      </right>
      <top style="thin">
        <color indexed="64"/>
      </top>
      <bottom style="medium">
        <color indexed="64"/>
      </bottom>
      <diagonal/>
    </border>
    <border>
      <left style="medium">
        <color indexed="64"/>
      </left>
      <right style="medium">
        <color indexed="64"/>
      </right>
      <top style="thin">
        <color indexed="64"/>
      </top>
      <bottom/>
      <diagonal/>
    </border>
    <border>
      <left style="medium">
        <color auto="1"/>
      </left>
      <right style="thin">
        <color auto="1"/>
      </right>
      <top style="thin">
        <color auto="1"/>
      </top>
      <bottom/>
      <diagonal/>
    </border>
    <border>
      <left/>
      <right/>
      <top style="thin">
        <color auto="1"/>
      </top>
      <bottom style="thin">
        <color auto="1"/>
      </bottom>
      <diagonal/>
    </border>
    <border>
      <left/>
      <right style="thin">
        <color auto="1"/>
      </right>
      <top style="thin">
        <color auto="1"/>
      </top>
      <bottom style="thin">
        <color auto="1"/>
      </bottom>
      <diagonal/>
    </border>
    <border>
      <left style="medium">
        <color indexed="64"/>
      </left>
      <right/>
      <top style="thin">
        <color indexed="64"/>
      </top>
      <bottom style="thin">
        <color indexed="64"/>
      </bottom>
      <diagonal/>
    </border>
    <border>
      <left style="medium">
        <color auto="1"/>
      </left>
      <right/>
      <top style="thin">
        <color auto="1"/>
      </top>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thin">
        <color indexed="64"/>
      </bottom>
      <diagonal/>
    </border>
    <border>
      <left style="thick">
        <color auto="1"/>
      </left>
      <right style="thick">
        <color auto="1"/>
      </right>
      <top style="thin">
        <color auto="1"/>
      </top>
      <bottom style="thick">
        <color auto="1"/>
      </bottom>
      <diagonal/>
    </border>
  </borders>
  <cellStyleXfs count="31647">
    <xf numFmtId="0" fontId="0" fillId="0" borderId="0"/>
    <xf numFmtId="0" fontId="26" fillId="0" borderId="0"/>
    <xf numFmtId="0" fontId="29" fillId="0" borderId="0"/>
    <xf numFmtId="44" fontId="26" fillId="0" borderId="0" applyFont="0" applyFill="0" applyBorder="0" applyAlignment="0" applyProtection="0"/>
    <xf numFmtId="43" fontId="26" fillId="0" borderId="0" applyFont="0" applyFill="0" applyBorder="0" applyAlignment="0" applyProtection="0"/>
    <xf numFmtId="0" fontId="33" fillId="0" borderId="0"/>
    <xf numFmtId="0" fontId="29" fillId="0" borderId="0"/>
    <xf numFmtId="44" fontId="33" fillId="0" borderId="0" applyFont="0" applyFill="0" applyBorder="0" applyAlignment="0" applyProtection="0"/>
    <xf numFmtId="0" fontId="25" fillId="0" borderId="0"/>
    <xf numFmtId="0" fontId="33" fillId="0" borderId="0"/>
    <xf numFmtId="44" fontId="25" fillId="0" borderId="0" applyFont="0" applyFill="0" applyBorder="0" applyAlignment="0" applyProtection="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9" fontId="46" fillId="0" borderId="0" applyFont="0" applyFill="0" applyBorder="0" applyAlignment="0" applyProtection="0"/>
    <xf numFmtId="0" fontId="23" fillId="0" borderId="0"/>
    <xf numFmtId="44" fontId="23" fillId="0" borderId="0" applyFont="0" applyFill="0" applyBorder="0" applyAlignment="0" applyProtection="0"/>
    <xf numFmtId="43" fontId="23" fillId="0" borderId="0" applyFont="0" applyFill="0" applyBorder="0" applyAlignment="0" applyProtection="0"/>
    <xf numFmtId="0" fontId="22" fillId="0" borderId="0"/>
    <xf numFmtId="0" fontId="21" fillId="0" borderId="0"/>
    <xf numFmtId="43" fontId="46" fillId="0" borderId="0" applyFont="0" applyFill="0" applyBorder="0" applyAlignment="0" applyProtection="0"/>
    <xf numFmtId="0" fontId="51" fillId="0" borderId="0" applyNumberFormat="0" applyFill="0" applyBorder="0" applyAlignment="0" applyProtection="0"/>
    <xf numFmtId="0" fontId="52" fillId="0" borderId="11" applyNumberFormat="0" applyFill="0" applyAlignment="0" applyProtection="0"/>
    <xf numFmtId="0" fontId="53" fillId="0" borderId="12" applyNumberFormat="0" applyFill="0" applyAlignment="0" applyProtection="0"/>
    <xf numFmtId="0" fontId="54" fillId="0" borderId="13" applyNumberFormat="0" applyFill="0" applyAlignment="0" applyProtection="0"/>
    <xf numFmtId="0" fontId="54" fillId="0" borderId="0" applyNumberFormat="0" applyFill="0" applyBorder="0" applyAlignment="0" applyProtection="0"/>
    <xf numFmtId="0" fontId="55" fillId="5" borderId="0" applyNumberFormat="0" applyBorder="0" applyAlignment="0" applyProtection="0"/>
    <xf numFmtId="0" fontId="56" fillId="6" borderId="0" applyNumberFormat="0" applyBorder="0" applyAlignment="0" applyProtection="0"/>
    <xf numFmtId="0" fontId="57" fillId="7" borderId="0" applyNumberFormat="0" applyBorder="0" applyAlignment="0" applyProtection="0"/>
    <xf numFmtId="0" fontId="58" fillId="8" borderId="14" applyNumberFormat="0" applyAlignment="0" applyProtection="0"/>
    <xf numFmtId="0" fontId="59" fillId="9" borderId="15" applyNumberFormat="0" applyAlignment="0" applyProtection="0"/>
    <xf numFmtId="0" fontId="60" fillId="9" borderId="14" applyNumberFormat="0" applyAlignment="0" applyProtection="0"/>
    <xf numFmtId="0" fontId="61" fillId="0" borderId="16" applyNumberFormat="0" applyFill="0" applyAlignment="0" applyProtection="0"/>
    <xf numFmtId="0" fontId="62" fillId="10" borderId="17" applyNumberFormat="0" applyAlignment="0" applyProtection="0"/>
    <xf numFmtId="0" fontId="27" fillId="0" borderId="0" applyNumberFormat="0" applyFill="0" applyBorder="0" applyAlignment="0" applyProtection="0"/>
    <xf numFmtId="0" fontId="63" fillId="0" borderId="0" applyNumberFormat="0" applyFill="0" applyBorder="0" applyAlignment="0" applyProtection="0"/>
    <xf numFmtId="0" fontId="64" fillId="0" borderId="19" applyNumberFormat="0" applyFill="0" applyAlignment="0" applyProtection="0"/>
    <xf numFmtId="0" fontId="65" fillId="12" borderId="0" applyNumberFormat="0" applyBorder="0" applyAlignment="0" applyProtection="0"/>
    <xf numFmtId="0" fontId="20" fillId="13" borderId="0" applyNumberFormat="0" applyBorder="0" applyAlignment="0" applyProtection="0"/>
    <xf numFmtId="0" fontId="20" fillId="14" borderId="0" applyNumberFormat="0" applyBorder="0" applyAlignment="0" applyProtection="0"/>
    <xf numFmtId="0" fontId="20" fillId="15" borderId="0" applyNumberFormat="0" applyBorder="0" applyAlignment="0" applyProtection="0"/>
    <xf numFmtId="0" fontId="65" fillId="16" borderId="0" applyNumberFormat="0" applyBorder="0" applyAlignment="0" applyProtection="0"/>
    <xf numFmtId="0" fontId="20" fillId="17" borderId="0" applyNumberFormat="0" applyBorder="0" applyAlignment="0" applyProtection="0"/>
    <xf numFmtId="0" fontId="20" fillId="18" borderId="0" applyNumberFormat="0" applyBorder="0" applyAlignment="0" applyProtection="0"/>
    <xf numFmtId="0" fontId="20" fillId="19" borderId="0" applyNumberFormat="0" applyBorder="0" applyAlignment="0" applyProtection="0"/>
    <xf numFmtId="0" fontId="65" fillId="20" borderId="0" applyNumberFormat="0" applyBorder="0" applyAlignment="0" applyProtection="0"/>
    <xf numFmtId="0" fontId="20" fillId="21" borderId="0" applyNumberFormat="0" applyBorder="0" applyAlignment="0" applyProtection="0"/>
    <xf numFmtId="0" fontId="20" fillId="22" borderId="0" applyNumberFormat="0" applyBorder="0" applyAlignment="0" applyProtection="0"/>
    <xf numFmtId="0" fontId="20" fillId="23" borderId="0" applyNumberFormat="0" applyBorder="0" applyAlignment="0" applyProtection="0"/>
    <xf numFmtId="0" fontId="65" fillId="24" borderId="0" applyNumberFormat="0" applyBorder="0" applyAlignment="0" applyProtection="0"/>
    <xf numFmtId="0" fontId="20" fillId="25" borderId="0" applyNumberFormat="0" applyBorder="0" applyAlignment="0" applyProtection="0"/>
    <xf numFmtId="0" fontId="20" fillId="26" borderId="0" applyNumberFormat="0" applyBorder="0" applyAlignment="0" applyProtection="0"/>
    <xf numFmtId="0" fontId="20" fillId="27" borderId="0" applyNumberFormat="0" applyBorder="0" applyAlignment="0" applyProtection="0"/>
    <xf numFmtId="0" fontId="65" fillId="28" borderId="0" applyNumberFormat="0" applyBorder="0" applyAlignment="0" applyProtection="0"/>
    <xf numFmtId="0" fontId="20" fillId="29" borderId="0" applyNumberFormat="0" applyBorder="0" applyAlignment="0" applyProtection="0"/>
    <xf numFmtId="0" fontId="20" fillId="30" borderId="0" applyNumberFormat="0" applyBorder="0" applyAlignment="0" applyProtection="0"/>
    <xf numFmtId="0" fontId="20" fillId="31" borderId="0" applyNumberFormat="0" applyBorder="0" applyAlignment="0" applyProtection="0"/>
    <xf numFmtId="0" fontId="65" fillId="32" borderId="0" applyNumberFormat="0" applyBorder="0" applyAlignment="0" applyProtection="0"/>
    <xf numFmtId="0" fontId="20" fillId="33" borderId="0" applyNumberFormat="0" applyBorder="0" applyAlignment="0" applyProtection="0"/>
    <xf numFmtId="0" fontId="20" fillId="34" borderId="0" applyNumberFormat="0" applyBorder="0" applyAlignment="0" applyProtection="0"/>
    <xf numFmtId="0" fontId="20" fillId="35" borderId="0" applyNumberFormat="0" applyBorder="0" applyAlignment="0" applyProtection="0"/>
    <xf numFmtId="0" fontId="73" fillId="38" borderId="0" applyNumberFormat="0" applyBorder="0" applyAlignment="0" applyProtection="0"/>
    <xf numFmtId="0" fontId="20" fillId="0" borderId="0"/>
    <xf numFmtId="0" fontId="73" fillId="42" borderId="0" applyNumberFormat="0" applyBorder="0" applyAlignment="0" applyProtection="0"/>
    <xf numFmtId="44" fontId="20" fillId="0" borderId="0" applyFont="0" applyFill="0" applyBorder="0" applyAlignment="0" applyProtection="0"/>
    <xf numFmtId="43" fontId="20" fillId="0" borderId="0" applyFont="0" applyFill="0" applyBorder="0" applyAlignment="0" applyProtection="0"/>
    <xf numFmtId="0" fontId="73" fillId="36" borderId="0" applyNumberFormat="0" applyBorder="0" applyAlignment="0" applyProtection="0"/>
    <xf numFmtId="0" fontId="29" fillId="0" borderId="0"/>
    <xf numFmtId="0" fontId="20" fillId="0" borderId="0"/>
    <xf numFmtId="0" fontId="73" fillId="41" borderId="0" applyNumberFormat="0" applyBorder="0" applyAlignment="0" applyProtection="0"/>
    <xf numFmtId="44" fontId="20" fillId="0" borderId="0" applyFont="0" applyFill="0" applyBorder="0" applyAlignment="0" applyProtection="0"/>
    <xf numFmtId="0" fontId="29" fillId="0" borderId="0" applyNumberFormat="0" applyFill="0" applyBorder="0" applyAlignment="0" applyProtection="0"/>
    <xf numFmtId="0" fontId="29" fillId="0" borderId="0"/>
    <xf numFmtId="0" fontId="67"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9" fillId="0" borderId="0"/>
    <xf numFmtId="0" fontId="20" fillId="0" borderId="0"/>
    <xf numFmtId="44"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73" fillId="40" borderId="0" applyNumberFormat="0" applyBorder="0" applyAlignment="0" applyProtection="0"/>
    <xf numFmtId="0" fontId="67" fillId="0" borderId="0"/>
    <xf numFmtId="0" fontId="29" fillId="0" borderId="0"/>
    <xf numFmtId="0" fontId="73" fillId="36" borderId="0" applyNumberFormat="0" applyBorder="0" applyAlignment="0" applyProtection="0"/>
    <xf numFmtId="0" fontId="73" fillId="40" borderId="0" applyNumberFormat="0" applyBorder="0" applyAlignment="0" applyProtection="0"/>
    <xf numFmtId="0" fontId="20" fillId="33" borderId="0" applyNumberFormat="0" applyBorder="0" applyAlignment="0" applyProtection="0"/>
    <xf numFmtId="0" fontId="20" fillId="40" borderId="0" applyNumberFormat="0" applyBorder="0" applyAlignment="0" applyProtection="0"/>
    <xf numFmtId="0" fontId="20" fillId="43" borderId="0" applyNumberFormat="0" applyBorder="0" applyAlignment="0" applyProtection="0"/>
    <xf numFmtId="9" fontId="20" fillId="0" borderId="0" applyFont="0" applyFill="0" applyBorder="0" applyAlignment="0" applyProtection="0"/>
    <xf numFmtId="0" fontId="29" fillId="0" borderId="0"/>
    <xf numFmtId="0" fontId="29" fillId="0" borderId="0"/>
    <xf numFmtId="0" fontId="67" fillId="0" borderId="0"/>
    <xf numFmtId="0" fontId="73" fillId="40" borderId="0" applyNumberFormat="0" applyBorder="0" applyAlignment="0" applyProtection="0"/>
    <xf numFmtId="0" fontId="70" fillId="0" borderId="0" applyNumberFormat="0" applyFill="0" applyBorder="0" applyAlignment="0" applyProtection="0">
      <alignment vertical="top"/>
    </xf>
    <xf numFmtId="0" fontId="71" fillId="0" borderId="0" applyNumberFormat="0" applyFill="0" applyBorder="0" applyAlignment="0" applyProtection="0">
      <alignment vertical="top"/>
    </xf>
    <xf numFmtId="0" fontId="72" fillId="0" borderId="0" applyNumberFormat="0" applyFill="0" applyBorder="0" applyAlignment="0" applyProtection="0">
      <alignment vertical="top"/>
    </xf>
    <xf numFmtId="0" fontId="29" fillId="0" borderId="0"/>
    <xf numFmtId="0" fontId="29" fillId="0" borderId="0" applyFont="0" applyFill="0" applyBorder="0" applyProtection="0"/>
    <xf numFmtId="0" fontId="73" fillId="36"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40" borderId="0" applyNumberFormat="0" applyBorder="0" applyAlignment="0" applyProtection="0"/>
    <xf numFmtId="0" fontId="73" fillId="40" borderId="0" applyNumberFormat="0" applyBorder="0" applyAlignment="0" applyProtection="0"/>
    <xf numFmtId="0" fontId="73" fillId="42" borderId="0" applyNumberFormat="0" applyBorder="0" applyAlignment="0" applyProtection="0"/>
    <xf numFmtId="174" fontId="29" fillId="0" borderId="0" applyFont="0" applyFill="0" applyBorder="0" applyAlignment="0" applyProtection="0"/>
    <xf numFmtId="0" fontId="29" fillId="0" borderId="0" applyNumberFormat="0" applyFill="0" applyBorder="0" applyAlignment="0" applyProtection="0"/>
    <xf numFmtId="0" fontId="73" fillId="38" borderId="0" applyNumberFormat="0" applyBorder="0" applyAlignment="0" applyProtection="0"/>
    <xf numFmtId="0" fontId="69" fillId="0" borderId="0" applyNumberFormat="0" applyFill="0" applyBorder="0" applyAlignment="0" applyProtection="0">
      <alignment vertical="top"/>
      <protection locked="0"/>
    </xf>
    <xf numFmtId="0" fontId="73" fillId="36" borderId="0" applyNumberFormat="0" applyBorder="0" applyAlignment="0" applyProtection="0"/>
    <xf numFmtId="0" fontId="73" fillId="39" borderId="0" applyNumberFormat="0" applyBorder="0" applyAlignment="0" applyProtection="0"/>
    <xf numFmtId="0" fontId="73" fillId="37" borderId="0" applyNumberFormat="0" applyBorder="0" applyAlignment="0" applyProtection="0"/>
    <xf numFmtId="0" fontId="29" fillId="0" borderId="0" applyNumberFormat="0" applyFill="0" applyBorder="0" applyAlignment="0" applyProtection="0"/>
    <xf numFmtId="0" fontId="68" fillId="0" borderId="0"/>
    <xf numFmtId="0" fontId="73" fillId="36" borderId="0" applyNumberFormat="0" applyBorder="0" applyAlignment="0" applyProtection="0"/>
    <xf numFmtId="0" fontId="29" fillId="0" borderId="0"/>
    <xf numFmtId="0" fontId="73" fillId="36" borderId="0" applyNumberFormat="0" applyBorder="0" applyAlignment="0" applyProtection="0"/>
    <xf numFmtId="0" fontId="29" fillId="0" borderId="0" applyNumberFormat="0" applyFill="0" applyBorder="0" applyAlignment="0" applyProtection="0"/>
    <xf numFmtId="0" fontId="73" fillId="38" borderId="0" applyNumberFormat="0" applyBorder="0" applyAlignment="0" applyProtection="0"/>
    <xf numFmtId="0" fontId="67" fillId="0" borderId="0"/>
    <xf numFmtId="0" fontId="73" fillId="42" borderId="0" applyNumberFormat="0" applyBorder="0" applyAlignment="0" applyProtection="0"/>
    <xf numFmtId="0" fontId="73" fillId="42" borderId="0" applyNumberFormat="0" applyBorder="0" applyAlignment="0" applyProtection="0"/>
    <xf numFmtId="0" fontId="73" fillId="42" borderId="0" applyNumberFormat="0" applyBorder="0" applyAlignment="0" applyProtection="0"/>
    <xf numFmtId="0" fontId="73" fillId="43" borderId="0" applyNumberFormat="0" applyBorder="0" applyAlignment="0" applyProtection="0"/>
    <xf numFmtId="0" fontId="73" fillId="36" borderId="0" applyNumberFormat="0" applyBorder="0" applyAlignment="0" applyProtection="0"/>
    <xf numFmtId="0" fontId="73" fillId="36" borderId="0" applyNumberFormat="0" applyBorder="0" applyAlignment="0" applyProtection="0"/>
    <xf numFmtId="0" fontId="73" fillId="36" borderId="0" applyNumberFormat="0" applyBorder="0" applyAlignment="0" applyProtection="0"/>
    <xf numFmtId="0" fontId="73" fillId="36" borderId="0" applyNumberFormat="0" applyBorder="0" applyAlignment="0" applyProtection="0"/>
    <xf numFmtId="0" fontId="73" fillId="36" borderId="0" applyNumberFormat="0" applyBorder="0" applyAlignment="0" applyProtection="0"/>
    <xf numFmtId="0" fontId="73" fillId="44"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39" fontId="33" fillId="0" borderId="0" applyFont="0" applyFill="0" applyBorder="0" applyAlignment="0" applyProtection="0"/>
    <xf numFmtId="0" fontId="73" fillId="45" borderId="0" applyNumberFormat="0" applyBorder="0" applyAlignment="0" applyProtection="0"/>
    <xf numFmtId="0" fontId="73" fillId="46" borderId="0" applyNumberFormat="0" applyBorder="0" applyAlignment="0" applyProtection="0"/>
    <xf numFmtId="0" fontId="73" fillId="46" borderId="0" applyNumberFormat="0" applyBorder="0" applyAlignment="0" applyProtection="0"/>
    <xf numFmtId="0" fontId="73" fillId="46" borderId="0" applyNumberFormat="0" applyBorder="0" applyAlignment="0" applyProtection="0"/>
    <xf numFmtId="0" fontId="73" fillId="46" borderId="0" applyNumberFormat="0" applyBorder="0" applyAlignment="0" applyProtection="0"/>
    <xf numFmtId="0" fontId="73" fillId="46"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47"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73" fillId="41"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5" borderId="0" applyNumberFormat="0" applyBorder="0" applyAlignment="0" applyProtection="0"/>
    <xf numFmtId="0" fontId="73" fillId="46" borderId="0" applyNumberFormat="0" applyBorder="0" applyAlignment="0" applyProtection="0"/>
    <xf numFmtId="0" fontId="73" fillId="46" borderId="0" applyNumberFormat="0" applyBorder="0" applyAlignment="0" applyProtection="0"/>
    <xf numFmtId="0" fontId="73" fillId="46" borderId="0" applyNumberFormat="0" applyBorder="0" applyAlignment="0" applyProtection="0"/>
    <xf numFmtId="0" fontId="73" fillId="46" borderId="0" applyNumberFormat="0" applyBorder="0" applyAlignment="0" applyProtection="0"/>
    <xf numFmtId="0" fontId="73" fillId="46" borderId="0" applyNumberFormat="0" applyBorder="0" applyAlignment="0" applyProtection="0"/>
    <xf numFmtId="0" fontId="73" fillId="50"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29" fillId="0" borderId="0" applyFont="0" applyFill="0" applyBorder="0" applyProtection="0"/>
    <xf numFmtId="0" fontId="74" fillId="51" borderId="0" applyNumberFormat="0" applyBorder="0" applyAlignment="0" applyProtection="0"/>
    <xf numFmtId="0" fontId="74" fillId="46" borderId="0" applyNumberFormat="0" applyBorder="0" applyAlignment="0" applyProtection="0"/>
    <xf numFmtId="0" fontId="74" fillId="46" borderId="0" applyNumberFormat="0" applyBorder="0" applyAlignment="0" applyProtection="0"/>
    <xf numFmtId="0" fontId="74" fillId="46" borderId="0" applyNumberFormat="0" applyBorder="0" applyAlignment="0" applyProtection="0"/>
    <xf numFmtId="0" fontId="74" fillId="46" borderId="0" applyNumberFormat="0" applyBorder="0" applyAlignment="0" applyProtection="0"/>
    <xf numFmtId="0" fontId="74" fillId="46" borderId="0" applyNumberFormat="0" applyBorder="0" applyAlignment="0" applyProtection="0"/>
    <xf numFmtId="0" fontId="74" fillId="38" borderId="0" applyNumberFormat="0" applyBorder="0" applyAlignment="0" applyProtection="0"/>
    <xf numFmtId="0" fontId="74" fillId="38" borderId="0" applyNumberFormat="0" applyBorder="0" applyAlignment="0" applyProtection="0"/>
    <xf numFmtId="0" fontId="74" fillId="38" borderId="0" applyNumberFormat="0" applyBorder="0" applyAlignment="0" applyProtection="0"/>
    <xf numFmtId="0" fontId="74" fillId="38" borderId="0" applyNumberFormat="0" applyBorder="0" applyAlignment="0" applyProtection="0"/>
    <xf numFmtId="0" fontId="74" fillId="38" borderId="0" applyNumberFormat="0" applyBorder="0" applyAlignment="0" applyProtection="0"/>
    <xf numFmtId="0" fontId="74" fillId="38" borderId="0" applyNumberFormat="0" applyBorder="0" applyAlignment="0" applyProtection="0"/>
    <xf numFmtId="0" fontId="74" fillId="47" borderId="0" applyNumberFormat="0" applyBorder="0" applyAlignment="0" applyProtection="0"/>
    <xf numFmtId="0" fontId="74" fillId="48" borderId="0" applyNumberFormat="0" applyBorder="0" applyAlignment="0" applyProtection="0"/>
    <xf numFmtId="0" fontId="74" fillId="48" borderId="0" applyNumberFormat="0" applyBorder="0" applyAlignment="0" applyProtection="0"/>
    <xf numFmtId="0" fontId="74" fillId="48" borderId="0" applyNumberFormat="0" applyBorder="0" applyAlignment="0" applyProtection="0"/>
    <xf numFmtId="0" fontId="74" fillId="48" borderId="0" applyNumberFormat="0" applyBorder="0" applyAlignment="0" applyProtection="0"/>
    <xf numFmtId="0" fontId="74" fillId="48" borderId="0" applyNumberFormat="0" applyBorder="0" applyAlignment="0" applyProtection="0"/>
    <xf numFmtId="0" fontId="74" fillId="52" borderId="0" applyNumberFormat="0" applyBorder="0" applyAlignment="0" applyProtection="0"/>
    <xf numFmtId="0" fontId="74" fillId="49" borderId="0" applyNumberFormat="0" applyBorder="0" applyAlignment="0" applyProtection="0"/>
    <xf numFmtId="0" fontId="74" fillId="49" borderId="0" applyNumberFormat="0" applyBorder="0" applyAlignment="0" applyProtection="0"/>
    <xf numFmtId="0" fontId="74" fillId="49" borderId="0" applyNumberFormat="0" applyBorder="0" applyAlignment="0" applyProtection="0"/>
    <xf numFmtId="0" fontId="74" fillId="49" borderId="0" applyNumberFormat="0" applyBorder="0" applyAlignment="0" applyProtection="0"/>
    <xf numFmtId="0" fontId="74" fillId="49" borderId="0" applyNumberFormat="0" applyBorder="0" applyAlignment="0" applyProtection="0"/>
    <xf numFmtId="0" fontId="74" fillId="53" borderId="0" applyNumberFormat="0" applyBorder="0" applyAlignment="0" applyProtection="0"/>
    <xf numFmtId="0" fontId="74" fillId="53" borderId="0" applyNumberFormat="0" applyBorder="0" applyAlignment="0" applyProtection="0"/>
    <xf numFmtId="0" fontId="74" fillId="53" borderId="0" applyNumberFormat="0" applyBorder="0" applyAlignment="0" applyProtection="0"/>
    <xf numFmtId="0" fontId="74" fillId="53" borderId="0" applyNumberFormat="0" applyBorder="0" applyAlignment="0" applyProtection="0"/>
    <xf numFmtId="0" fontId="74" fillId="53" borderId="0" applyNumberFormat="0" applyBorder="0" applyAlignment="0" applyProtection="0"/>
    <xf numFmtId="0" fontId="74" fillId="53" borderId="0" applyNumberFormat="0" applyBorder="0" applyAlignment="0" applyProtection="0"/>
    <xf numFmtId="0" fontId="74" fillId="54" borderId="0" applyNumberFormat="0" applyBorder="0" applyAlignment="0" applyProtection="0"/>
    <xf numFmtId="0" fontId="74" fillId="44" borderId="0" applyNumberFormat="0" applyBorder="0" applyAlignment="0" applyProtection="0"/>
    <xf numFmtId="0" fontId="74" fillId="44" borderId="0" applyNumberFormat="0" applyBorder="0" applyAlignment="0" applyProtection="0"/>
    <xf numFmtId="0" fontId="74" fillId="44" borderId="0" applyNumberFormat="0" applyBorder="0" applyAlignment="0" applyProtection="0"/>
    <xf numFmtId="0" fontId="74" fillId="44" borderId="0" applyNumberFormat="0" applyBorder="0" applyAlignment="0" applyProtection="0"/>
    <xf numFmtId="0" fontId="74" fillId="44" borderId="0" applyNumberFormat="0" applyBorder="0" applyAlignment="0" applyProtection="0"/>
    <xf numFmtId="0" fontId="73" fillId="55" borderId="0" applyNumberFormat="0" applyBorder="0" applyAlignment="0" applyProtection="0"/>
    <xf numFmtId="0" fontId="73" fillId="56" borderId="0" applyNumberFormat="0" applyBorder="0" applyAlignment="0" applyProtection="0"/>
    <xf numFmtId="0" fontId="74" fillId="57" borderId="0" applyNumberFormat="0" applyBorder="0" applyAlignment="0" applyProtection="0"/>
    <xf numFmtId="0" fontId="74" fillId="58" borderId="0" applyNumberFormat="0" applyBorder="0" applyAlignment="0" applyProtection="0"/>
    <xf numFmtId="0" fontId="74" fillId="53" borderId="0" applyNumberFormat="0" applyBorder="0" applyAlignment="0" applyProtection="0"/>
    <xf numFmtId="0" fontId="74" fillId="53" borderId="0" applyNumberFormat="0" applyBorder="0" applyAlignment="0" applyProtection="0"/>
    <xf numFmtId="0" fontId="74" fillId="53" borderId="0" applyNumberFormat="0" applyBorder="0" applyAlignment="0" applyProtection="0"/>
    <xf numFmtId="0" fontId="74" fillId="53" borderId="0" applyNumberFormat="0" applyBorder="0" applyAlignment="0" applyProtection="0"/>
    <xf numFmtId="0" fontId="74" fillId="53" borderId="0" applyNumberFormat="0" applyBorder="0" applyAlignment="0" applyProtection="0"/>
    <xf numFmtId="0" fontId="73" fillId="59" borderId="0" applyNumberFormat="0" applyBorder="0" applyAlignment="0" applyProtection="0"/>
    <xf numFmtId="0" fontId="73" fillId="60" borderId="0" applyNumberFormat="0" applyBorder="0" applyAlignment="0" applyProtection="0"/>
    <xf numFmtId="0" fontId="74" fillId="61" borderId="0" applyNumberFormat="0" applyBorder="0" applyAlignment="0" applyProtection="0"/>
    <xf numFmtId="0" fontId="74" fillId="62" borderId="0" applyNumberFormat="0" applyBorder="0" applyAlignment="0" applyProtection="0"/>
    <xf numFmtId="0" fontId="74" fillId="62" borderId="0" applyNumberFormat="0" applyBorder="0" applyAlignment="0" applyProtection="0"/>
    <xf numFmtId="0" fontId="74" fillId="62" borderId="0" applyNumberFormat="0" applyBorder="0" applyAlignment="0" applyProtection="0"/>
    <xf numFmtId="0" fontId="74" fillId="62" borderId="0" applyNumberFormat="0" applyBorder="0" applyAlignment="0" applyProtection="0"/>
    <xf numFmtId="0" fontId="74" fillId="62" borderId="0" applyNumberFormat="0" applyBorder="0" applyAlignment="0" applyProtection="0"/>
    <xf numFmtId="0" fontId="74" fillId="62" borderId="0" applyNumberFormat="0" applyBorder="0" applyAlignment="0" applyProtection="0"/>
    <xf numFmtId="0" fontId="73" fillId="63" borderId="0" applyNumberFormat="0" applyBorder="0" applyAlignment="0" applyProtection="0"/>
    <xf numFmtId="0" fontId="73" fillId="64" borderId="0" applyNumberFormat="0" applyBorder="0" applyAlignment="0" applyProtection="0"/>
    <xf numFmtId="0" fontId="74" fillId="65" borderId="0" applyNumberFormat="0" applyBorder="0" applyAlignment="0" applyProtection="0"/>
    <xf numFmtId="0" fontId="74" fillId="48" borderId="0" applyNumberFormat="0" applyBorder="0" applyAlignment="0" applyProtection="0"/>
    <xf numFmtId="0" fontId="74" fillId="48" borderId="0" applyNumberFormat="0" applyBorder="0" applyAlignment="0" applyProtection="0"/>
    <xf numFmtId="0" fontId="74" fillId="48" borderId="0" applyNumberFormat="0" applyBorder="0" applyAlignment="0" applyProtection="0"/>
    <xf numFmtId="0" fontId="74" fillId="48" borderId="0" applyNumberFormat="0" applyBorder="0" applyAlignment="0" applyProtection="0"/>
    <xf numFmtId="0" fontId="74" fillId="48" borderId="0" applyNumberFormat="0" applyBorder="0" applyAlignment="0" applyProtection="0"/>
    <xf numFmtId="0" fontId="74" fillId="48" borderId="0" applyNumberFormat="0" applyBorder="0" applyAlignment="0" applyProtection="0"/>
    <xf numFmtId="0" fontId="73" fillId="64" borderId="0" applyNumberFormat="0" applyBorder="0" applyAlignment="0" applyProtection="0"/>
    <xf numFmtId="0" fontId="73" fillId="65" borderId="0" applyNumberFormat="0" applyBorder="0" applyAlignment="0" applyProtection="0"/>
    <xf numFmtId="0" fontId="74" fillId="65" borderId="0" applyNumberFormat="0" applyBorder="0" applyAlignment="0" applyProtection="0"/>
    <xf numFmtId="0" fontId="74" fillId="52" borderId="0" applyNumberFormat="0" applyBorder="0" applyAlignment="0" applyProtection="0"/>
    <xf numFmtId="0" fontId="74" fillId="66" borderId="0" applyNumberFormat="0" applyBorder="0" applyAlignment="0" applyProtection="0"/>
    <xf numFmtId="0" fontId="74" fillId="66" borderId="0" applyNumberFormat="0" applyBorder="0" applyAlignment="0" applyProtection="0"/>
    <xf numFmtId="0" fontId="74" fillId="66" borderId="0" applyNumberFormat="0" applyBorder="0" applyAlignment="0" applyProtection="0"/>
    <xf numFmtId="0" fontId="74" fillId="66" borderId="0" applyNumberFormat="0" applyBorder="0" applyAlignment="0" applyProtection="0"/>
    <xf numFmtId="0" fontId="74" fillId="66" borderId="0" applyNumberFormat="0" applyBorder="0" applyAlignment="0" applyProtection="0"/>
    <xf numFmtId="0" fontId="73" fillId="55" borderId="0" applyNumberFormat="0" applyBorder="0" applyAlignment="0" applyProtection="0"/>
    <xf numFmtId="0" fontId="73" fillId="56" borderId="0" applyNumberFormat="0" applyBorder="0" applyAlignment="0" applyProtection="0"/>
    <xf numFmtId="0" fontId="74" fillId="56" borderId="0" applyNumberFormat="0" applyBorder="0" applyAlignment="0" applyProtection="0"/>
    <xf numFmtId="0" fontId="74" fillId="53" borderId="0" applyNumberFormat="0" applyBorder="0" applyAlignment="0" applyProtection="0"/>
    <xf numFmtId="0" fontId="74" fillId="53" borderId="0" applyNumberFormat="0" applyBorder="0" applyAlignment="0" applyProtection="0"/>
    <xf numFmtId="0" fontId="74" fillId="53" borderId="0" applyNumberFormat="0" applyBorder="0" applyAlignment="0" applyProtection="0"/>
    <xf numFmtId="0" fontId="74" fillId="53" borderId="0" applyNumberFormat="0" applyBorder="0" applyAlignment="0" applyProtection="0"/>
    <xf numFmtId="0" fontId="74" fillId="53" borderId="0" applyNumberFormat="0" applyBorder="0" applyAlignment="0" applyProtection="0"/>
    <xf numFmtId="0" fontId="74" fillId="53" borderId="0" applyNumberFormat="0" applyBorder="0" applyAlignment="0" applyProtection="0"/>
    <xf numFmtId="0" fontId="73" fillId="67" borderId="0" applyNumberFormat="0" applyBorder="0" applyAlignment="0" applyProtection="0"/>
    <xf numFmtId="0" fontId="73" fillId="60" borderId="0" applyNumberFormat="0" applyBorder="0" applyAlignment="0" applyProtection="0"/>
    <xf numFmtId="0" fontId="74" fillId="68" borderId="0" applyNumberFormat="0" applyBorder="0" applyAlignment="0" applyProtection="0"/>
    <xf numFmtId="0" fontId="74" fillId="69"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175" fontId="75" fillId="70" borderId="20">
      <alignment horizontal="center" vertical="center"/>
    </xf>
    <xf numFmtId="176" fontId="29" fillId="70" borderId="20">
      <alignment horizontal="center" vertical="center"/>
    </xf>
    <xf numFmtId="176" fontId="29" fillId="70" borderId="20">
      <alignment horizontal="center" vertical="center"/>
    </xf>
    <xf numFmtId="176" fontId="29" fillId="70" borderId="20">
      <alignment horizontal="center" vertical="center"/>
    </xf>
    <xf numFmtId="49" fontId="29" fillId="0" borderId="21"/>
    <xf numFmtId="0" fontId="76" fillId="49" borderId="21" applyNumberFormat="0" applyFont="0" applyBorder="0" applyAlignment="0" applyProtection="0">
      <protection hidden="1"/>
    </xf>
    <xf numFmtId="0" fontId="77" fillId="37"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3" fontId="78" fillId="0" borderId="0" applyFill="0" applyBorder="0" applyProtection="0">
      <alignment horizontal="right"/>
    </xf>
    <xf numFmtId="177" fontId="29" fillId="0" borderId="0" applyFont="0" applyFill="0" applyBorder="0" applyAlignment="0" applyProtection="0"/>
    <xf numFmtId="178" fontId="79" fillId="0" borderId="0" applyFill="0" applyBorder="0" applyAlignment="0"/>
    <xf numFmtId="0" fontId="80" fillId="49" borderId="22" applyNumberFormat="0" applyAlignment="0" applyProtection="0"/>
    <xf numFmtId="0" fontId="80" fillId="49" borderId="22" applyNumberFormat="0" applyAlignment="0" applyProtection="0"/>
    <xf numFmtId="0" fontId="81" fillId="42" borderId="22" applyNumberFormat="0" applyAlignment="0" applyProtection="0"/>
    <xf numFmtId="0" fontId="81" fillId="42" borderId="22" applyNumberFormat="0" applyAlignment="0" applyProtection="0"/>
    <xf numFmtId="0" fontId="81" fillId="42" borderId="22" applyNumberFormat="0" applyAlignment="0" applyProtection="0"/>
    <xf numFmtId="0" fontId="81" fillId="42" borderId="22" applyNumberFormat="0" applyAlignment="0" applyProtection="0"/>
    <xf numFmtId="0" fontId="81" fillId="42" borderId="22" applyNumberFormat="0" applyAlignment="0" applyProtection="0"/>
    <xf numFmtId="0" fontId="81" fillId="42" borderId="22" applyNumberFormat="0" applyAlignment="0" applyProtection="0"/>
    <xf numFmtId="0" fontId="81" fillId="42" borderId="22" applyNumberFormat="0" applyAlignment="0" applyProtection="0"/>
    <xf numFmtId="0" fontId="81" fillId="42" borderId="22" applyNumberFormat="0" applyAlignment="0" applyProtection="0"/>
    <xf numFmtId="0" fontId="81" fillId="42" borderId="22" applyNumberFormat="0" applyAlignment="0" applyProtection="0"/>
    <xf numFmtId="0" fontId="81" fillId="42" borderId="22" applyNumberFormat="0" applyAlignment="0" applyProtection="0"/>
    <xf numFmtId="0" fontId="82" fillId="46" borderId="23" applyNumberFormat="0" applyAlignment="0" applyProtection="0"/>
    <xf numFmtId="0" fontId="82" fillId="71" borderId="23" applyNumberFormat="0" applyAlignment="0" applyProtection="0"/>
    <xf numFmtId="0" fontId="82" fillId="71" borderId="23" applyNumberFormat="0" applyAlignment="0" applyProtection="0"/>
    <xf numFmtId="0" fontId="82" fillId="71" borderId="23" applyNumberFormat="0" applyAlignment="0" applyProtection="0"/>
    <xf numFmtId="0" fontId="82" fillId="71" borderId="23" applyNumberFormat="0" applyAlignment="0" applyProtection="0"/>
    <xf numFmtId="0" fontId="82" fillId="71" borderId="23" applyNumberFormat="0" applyAlignment="0" applyProtection="0"/>
    <xf numFmtId="49" fontId="29" fillId="0" borderId="21"/>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80" fontId="29" fillId="0" borderId="0" applyFont="0" applyFill="0" applyBorder="0" applyAlignment="0" applyProtection="0"/>
    <xf numFmtId="180" fontId="29" fillId="0" borderId="0" applyFont="0" applyFill="0" applyBorder="0" applyAlignment="0" applyProtection="0"/>
    <xf numFmtId="180" fontId="29" fillId="0" borderId="0" applyFont="0" applyFill="0" applyBorder="0" applyAlignment="0" applyProtection="0"/>
    <xf numFmtId="180" fontId="29" fillId="0" borderId="0" applyFont="0" applyFill="0" applyBorder="0" applyAlignment="0" applyProtection="0"/>
    <xf numFmtId="180" fontId="29" fillId="0" borderId="0" applyFont="0" applyFill="0" applyBorder="0" applyAlignment="0" applyProtection="0"/>
    <xf numFmtId="180" fontId="29" fillId="0" borderId="0" applyFont="0" applyFill="0" applyBorder="0" applyAlignment="0" applyProtection="0"/>
    <xf numFmtId="180" fontId="29" fillId="0" borderId="0" applyFont="0" applyFill="0" applyBorder="0" applyAlignment="0" applyProtection="0"/>
    <xf numFmtId="43" fontId="29" fillId="0" borderId="0" applyFont="0" applyFill="0" applyBorder="0" applyAlignment="0" applyProtection="0"/>
    <xf numFmtId="43" fontId="3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29" fillId="0" borderId="0" applyFont="0" applyFill="0" applyBorder="0" applyAlignment="0" applyProtection="0"/>
    <xf numFmtId="43" fontId="33" fillId="0" borderId="0" applyFont="0" applyFill="0" applyBorder="0" applyAlignment="0" applyProtection="0"/>
    <xf numFmtId="180" fontId="29" fillId="0" borderId="0" applyFont="0" applyFill="0" applyBorder="0" applyAlignment="0" applyProtection="0"/>
    <xf numFmtId="43" fontId="29"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180"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80" fontId="29"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180"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80" fontId="29"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180" fontId="29"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3" fontId="29" fillId="0" borderId="0" applyFont="0" applyFill="0" applyBorder="0" applyAlignment="0" applyProtection="0"/>
    <xf numFmtId="3" fontId="29" fillId="0" borderId="0" applyFont="0" applyFill="0" applyBorder="0" applyAlignment="0" applyProtection="0"/>
    <xf numFmtId="3" fontId="29" fillId="0" borderId="0" applyFont="0" applyFill="0" applyBorder="0" applyAlignment="0" applyProtection="0"/>
    <xf numFmtId="0" fontId="84" fillId="0" borderId="0" applyNumberFormat="0" applyAlignment="0">
      <alignment horizontal="left"/>
    </xf>
    <xf numFmtId="181" fontId="29" fillId="0" borderId="0" applyFont="0" applyFill="0" applyBorder="0" applyAlignment="0" applyProtection="0"/>
    <xf numFmtId="182" fontId="85" fillId="0" borderId="0" applyFont="0" applyFill="0" applyBorder="0" applyAlignment="0" applyProtection="0"/>
    <xf numFmtId="44" fontId="73" fillId="0" borderId="0" applyFont="0" applyFill="0" applyBorder="0" applyAlignment="0" applyProtection="0"/>
    <xf numFmtId="0" fontId="20" fillId="43" borderId="0" applyNumberFormat="0" applyBorder="0" applyAlignment="0" applyProtection="0"/>
    <xf numFmtId="44" fontId="79" fillId="0" borderId="0" applyFont="0" applyFill="0" applyBorder="0" applyAlignment="0" applyProtection="0"/>
    <xf numFmtId="44" fontId="29"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20" fillId="40" borderId="0" applyNumberFormat="0" applyBorder="0" applyAlignment="0" applyProtection="0"/>
    <xf numFmtId="44" fontId="83" fillId="0" borderId="0" applyFont="0" applyFill="0" applyBorder="0" applyAlignment="0" applyProtection="0"/>
    <xf numFmtId="44" fontId="29" fillId="0" borderId="0" applyFont="0" applyFill="0" applyBorder="0" applyAlignment="0" applyProtection="0"/>
    <xf numFmtId="44" fontId="33" fillId="0" borderId="0" applyFont="0" applyFill="0" applyBorder="0" applyAlignment="0" applyProtection="0"/>
    <xf numFmtId="44" fontId="83"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83" fillId="0" borderId="0" applyFont="0" applyFill="0" applyBorder="0" applyAlignment="0" applyProtection="0"/>
    <xf numFmtId="44" fontId="29" fillId="0" borderId="0" applyFont="0" applyFill="0" applyBorder="0" applyAlignment="0" applyProtection="0"/>
    <xf numFmtId="44" fontId="86" fillId="0" borderId="0" applyFont="0" applyFill="0" applyBorder="0" applyAlignment="0" applyProtection="0"/>
    <xf numFmtId="44" fontId="29" fillId="0" borderId="0" applyFont="0" applyFill="0" applyBorder="0" applyAlignment="0" applyProtection="0"/>
    <xf numFmtId="44" fontId="33" fillId="0" borderId="0" applyFont="0" applyFill="0" applyBorder="0" applyAlignment="0" applyProtection="0"/>
    <xf numFmtId="18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73"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5" fontId="87" fillId="0" borderId="0" applyFont="0" applyFill="0" applyBorder="0" applyAlignment="0" applyProtection="0"/>
    <xf numFmtId="184" fontId="33" fillId="0" borderId="0" applyFont="0" applyFill="0" applyBorder="0" applyAlignment="0" applyProtection="0"/>
    <xf numFmtId="14" fontId="29" fillId="0" borderId="0" applyFont="0" applyFill="0" applyBorder="0" applyAlignment="0" applyProtection="0"/>
    <xf numFmtId="6" fontId="88" fillId="0" borderId="0">
      <protection locked="0"/>
    </xf>
    <xf numFmtId="6" fontId="88" fillId="0" borderId="0">
      <protection locked="0"/>
    </xf>
    <xf numFmtId="185" fontId="29" fillId="72" borderId="0">
      <alignment horizontal="center"/>
    </xf>
    <xf numFmtId="0" fontId="29" fillId="0" borderId="21"/>
    <xf numFmtId="186" fontId="67" fillId="0" borderId="0">
      <alignment horizontal="right"/>
      <protection locked="0"/>
    </xf>
    <xf numFmtId="0" fontId="89" fillId="0" borderId="0" applyNumberFormat="0" applyAlignment="0">
      <alignment horizontal="left"/>
    </xf>
    <xf numFmtId="187" fontId="29" fillId="0" borderId="0" applyFont="0" applyFill="0" applyBorder="0" applyAlignment="0" applyProtection="0"/>
    <xf numFmtId="188" fontId="29" fillId="0" borderId="0" applyFont="0" applyFill="0" applyBorder="0" applyAlignment="0" applyProtection="0"/>
    <xf numFmtId="189" fontId="29" fillId="0" borderId="0" applyFont="0" applyFill="0" applyBorder="0" applyAlignment="0" applyProtection="0"/>
    <xf numFmtId="190" fontId="29" fillId="0" borderId="0" applyFont="0" applyFill="0" applyBorder="0" applyAlignment="0" applyProtection="0"/>
    <xf numFmtId="191" fontId="29" fillId="0" borderId="0" applyFon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29" fillId="0" borderId="21">
      <alignment horizontal="left"/>
    </xf>
    <xf numFmtId="2" fontId="29" fillId="0" borderId="0" applyFont="0" applyFill="0" applyBorder="0" applyAlignment="0" applyProtection="0"/>
    <xf numFmtId="192" fontId="29" fillId="0" borderId="0">
      <protection locked="0"/>
    </xf>
    <xf numFmtId="192" fontId="29" fillId="0" borderId="0">
      <protection locked="0"/>
    </xf>
    <xf numFmtId="192" fontId="29" fillId="0" borderId="0">
      <protection locked="0"/>
    </xf>
    <xf numFmtId="38" fontId="91" fillId="0" borderId="24">
      <alignment horizontal="right"/>
    </xf>
    <xf numFmtId="172" fontId="85" fillId="0" borderId="0" applyFont="0" applyFill="0" applyBorder="0" applyAlignment="0" applyProtection="0"/>
    <xf numFmtId="193" fontId="29" fillId="0" borderId="0" applyFont="0" applyFill="0" applyBorder="0" applyAlignment="0" applyProtection="0">
      <alignment horizontal="center"/>
    </xf>
    <xf numFmtId="194" fontId="29" fillId="0" borderId="0" applyFont="0" applyFill="0" applyBorder="0" applyAlignment="0" applyProtection="0"/>
    <xf numFmtId="195" fontId="92" fillId="0" borderId="0" applyFont="0" applyFill="0" applyBorder="0" applyAlignment="0" applyProtection="0"/>
    <xf numFmtId="196" fontId="29" fillId="0" borderId="0" applyFont="0" applyFill="0" applyBorder="0" applyAlignment="0" applyProtection="0"/>
    <xf numFmtId="197" fontId="92" fillId="0" borderId="0" applyFont="0" applyFill="0" applyBorder="0" applyAlignment="0" applyProtection="0"/>
    <xf numFmtId="0" fontId="29" fillId="0" borderId="0" applyFont="0" applyFill="0" applyBorder="0"/>
    <xf numFmtId="0" fontId="93" fillId="39" borderId="0" applyNumberFormat="0" applyBorder="0" applyAlignment="0" applyProtection="0"/>
    <xf numFmtId="0" fontId="93" fillId="73" borderId="0" applyNumberFormat="0" applyBorder="0" applyAlignment="0" applyProtection="0"/>
    <xf numFmtId="0" fontId="93" fillId="73" borderId="0" applyNumberFormat="0" applyBorder="0" applyAlignment="0" applyProtection="0"/>
    <xf numFmtId="0" fontId="93" fillId="73" borderId="0" applyNumberFormat="0" applyBorder="0" applyAlignment="0" applyProtection="0"/>
    <xf numFmtId="0" fontId="93" fillId="73" borderId="0" applyNumberFormat="0" applyBorder="0" applyAlignment="0" applyProtection="0"/>
    <xf numFmtId="0" fontId="93" fillId="73" borderId="0" applyNumberFormat="0" applyBorder="0" applyAlignment="0" applyProtection="0"/>
    <xf numFmtId="38" fontId="91" fillId="74" borderId="0" applyNumberFormat="0" applyBorder="0" applyAlignment="0" applyProtection="0"/>
    <xf numFmtId="38" fontId="91" fillId="74" borderId="0" applyNumberFormat="0" applyBorder="0" applyAlignment="0" applyProtection="0"/>
    <xf numFmtId="38" fontId="91" fillId="74" borderId="0" applyNumberFormat="0" applyBorder="0" applyAlignment="0" applyProtection="0"/>
    <xf numFmtId="0" fontId="94" fillId="0" borderId="0" applyNumberFormat="0" applyFill="0" applyBorder="0" applyAlignment="0" applyProtection="0"/>
    <xf numFmtId="0" fontId="41" fillId="0" borderId="25" applyNumberFormat="0" applyAlignment="0" applyProtection="0">
      <alignment horizontal="left" vertical="center"/>
    </xf>
    <xf numFmtId="0" fontId="41" fillId="0" borderId="9">
      <alignment horizontal="left" vertical="center"/>
    </xf>
    <xf numFmtId="0" fontId="41" fillId="0" borderId="9">
      <alignment horizontal="left" vertical="center"/>
    </xf>
    <xf numFmtId="0" fontId="95" fillId="0" borderId="0" applyNumberFormat="0" applyFont="0" applyFill="0" applyBorder="0" applyProtection="0"/>
    <xf numFmtId="0" fontId="96" fillId="0" borderId="26" applyNumberFormat="0" applyFill="0" applyAlignment="0" applyProtection="0"/>
    <xf numFmtId="0" fontId="96" fillId="0" borderId="26" applyNumberFormat="0" applyFill="0" applyAlignment="0" applyProtection="0"/>
    <xf numFmtId="0" fontId="97" fillId="0" borderId="27" applyNumberFormat="0" applyFill="0" applyAlignment="0" applyProtection="0"/>
    <xf numFmtId="0" fontId="97" fillId="0" borderId="27" applyNumberFormat="0" applyFill="0" applyAlignment="0" applyProtection="0"/>
    <xf numFmtId="0" fontId="97" fillId="0" borderId="27" applyNumberFormat="0" applyFill="0" applyAlignment="0" applyProtection="0"/>
    <xf numFmtId="0" fontId="97" fillId="0" borderId="27" applyNumberFormat="0" applyFill="0" applyAlignment="0" applyProtection="0"/>
    <xf numFmtId="0" fontId="97" fillId="0" borderId="27" applyNumberFormat="0" applyFill="0" applyAlignment="0" applyProtection="0"/>
    <xf numFmtId="0" fontId="41" fillId="0" borderId="0" applyNumberFormat="0" applyFont="0" applyFill="0" applyBorder="0" applyProtection="0"/>
    <xf numFmtId="0" fontId="98" fillId="0" borderId="28" applyNumberFormat="0" applyFill="0" applyAlignment="0" applyProtection="0"/>
    <xf numFmtId="0" fontId="98" fillId="0" borderId="28" applyNumberFormat="0" applyFill="0" applyAlignment="0" applyProtection="0"/>
    <xf numFmtId="0" fontId="99" fillId="0" borderId="29" applyNumberFormat="0" applyFill="0" applyAlignment="0" applyProtection="0"/>
    <xf numFmtId="0" fontId="99" fillId="0" borderId="29" applyNumberFormat="0" applyFill="0" applyAlignment="0" applyProtection="0"/>
    <xf numFmtId="0" fontId="99" fillId="0" borderId="29" applyNumberFormat="0" applyFill="0" applyAlignment="0" applyProtection="0"/>
    <xf numFmtId="0" fontId="99" fillId="0" borderId="29" applyNumberFormat="0" applyFill="0" applyAlignment="0" applyProtection="0"/>
    <xf numFmtId="0" fontId="99" fillId="0" borderId="29" applyNumberFormat="0" applyFill="0" applyAlignment="0" applyProtection="0"/>
    <xf numFmtId="0" fontId="100" fillId="0" borderId="30" applyNumberFormat="0" applyFill="0" applyAlignment="0" applyProtection="0"/>
    <xf numFmtId="0" fontId="101" fillId="0" borderId="31" applyNumberFormat="0" applyFill="0" applyAlignment="0" applyProtection="0"/>
    <xf numFmtId="0" fontId="101" fillId="0" borderId="31" applyNumberFormat="0" applyFill="0" applyAlignment="0" applyProtection="0"/>
    <xf numFmtId="0" fontId="101" fillId="0" borderId="31" applyNumberFormat="0" applyFill="0" applyAlignment="0" applyProtection="0"/>
    <xf numFmtId="0" fontId="101" fillId="0" borderId="31" applyNumberFormat="0" applyFill="0" applyAlignment="0" applyProtection="0"/>
    <xf numFmtId="0" fontId="101" fillId="0" borderId="31" applyNumberFormat="0" applyFill="0" applyAlignment="0" applyProtection="0"/>
    <xf numFmtId="0" fontId="100"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198" fontId="29" fillId="0" borderId="0">
      <protection locked="0"/>
    </xf>
    <xf numFmtId="198" fontId="29" fillId="0" borderId="0">
      <protection locked="0"/>
    </xf>
    <xf numFmtId="198" fontId="29" fillId="0" borderId="0">
      <protection locked="0"/>
    </xf>
    <xf numFmtId="198" fontId="29" fillId="0" borderId="0">
      <protection locked="0"/>
    </xf>
    <xf numFmtId="198" fontId="29" fillId="0" borderId="0">
      <protection locked="0"/>
    </xf>
    <xf numFmtId="198" fontId="29" fillId="0" borderId="0">
      <protection locked="0"/>
    </xf>
    <xf numFmtId="198" fontId="29" fillId="0" borderId="0">
      <protection locked="0"/>
    </xf>
    <xf numFmtId="198" fontId="29" fillId="0" borderId="0">
      <protection locked="0"/>
    </xf>
    <xf numFmtId="199" fontId="29" fillId="0" borderId="0" applyFont="0" applyFill="0" applyBorder="0" applyAlignment="0" applyProtection="0">
      <alignment horizontal="center"/>
    </xf>
    <xf numFmtId="0" fontId="102" fillId="0" borderId="32" applyNumberFormat="0" applyFill="0" applyAlignment="0" applyProtection="0"/>
    <xf numFmtId="39" fontId="103" fillId="0" borderId="0">
      <protection locked="0"/>
    </xf>
    <xf numFmtId="200" fontId="103" fillId="0" borderId="0"/>
    <xf numFmtId="10" fontId="91" fillId="75" borderId="1" applyNumberFormat="0" applyBorder="0" applyAlignment="0" applyProtection="0"/>
    <xf numFmtId="10" fontId="91" fillId="75" borderId="1" applyNumberFormat="0" applyBorder="0" applyAlignment="0" applyProtection="0"/>
    <xf numFmtId="10" fontId="91" fillId="75" borderId="1" applyNumberFormat="0" applyBorder="0" applyAlignment="0" applyProtection="0"/>
    <xf numFmtId="10" fontId="91" fillId="75" borderId="1" applyNumberFormat="0" applyBorder="0" applyAlignment="0" applyProtection="0"/>
    <xf numFmtId="10" fontId="91" fillId="75" borderId="1" applyNumberFormat="0" applyBorder="0" applyAlignment="0" applyProtection="0"/>
    <xf numFmtId="0" fontId="104" fillId="44" borderId="22" applyNumberFormat="0" applyAlignment="0" applyProtection="0"/>
    <xf numFmtId="0" fontId="104" fillId="44" borderId="22" applyNumberFormat="0" applyAlignment="0" applyProtection="0"/>
    <xf numFmtId="0" fontId="104" fillId="44" borderId="22" applyNumberFormat="0" applyAlignment="0" applyProtection="0"/>
    <xf numFmtId="0" fontId="104" fillId="44" borderId="22" applyNumberFormat="0" applyAlignment="0" applyProtection="0"/>
    <xf numFmtId="0" fontId="104" fillId="44" borderId="22" applyNumberFormat="0" applyAlignment="0" applyProtection="0"/>
    <xf numFmtId="0" fontId="104" fillId="44" borderId="22" applyNumberFormat="0" applyAlignment="0" applyProtection="0"/>
    <xf numFmtId="0" fontId="104" fillId="44" borderId="22" applyNumberFormat="0" applyAlignment="0" applyProtection="0"/>
    <xf numFmtId="0" fontId="104" fillId="44" borderId="22" applyNumberFormat="0" applyAlignment="0" applyProtection="0"/>
    <xf numFmtId="0" fontId="104" fillId="44" borderId="22" applyNumberFormat="0" applyAlignment="0" applyProtection="0"/>
    <xf numFmtId="0" fontId="104" fillId="44" borderId="22" applyNumberFormat="0" applyAlignment="0" applyProtection="0"/>
    <xf numFmtId="0" fontId="104" fillId="44" borderId="22" applyNumberFormat="0" applyAlignment="0" applyProtection="0"/>
    <xf numFmtId="0" fontId="104" fillId="44" borderId="22" applyNumberFormat="0" applyAlignment="0" applyProtection="0"/>
    <xf numFmtId="201" fontId="33" fillId="0" borderId="0" applyFont="0" applyFill="0" applyBorder="0" applyAlignment="0" applyProtection="0">
      <alignment horizontal="left" indent="1"/>
    </xf>
    <xf numFmtId="0" fontId="29" fillId="0" borderId="21">
      <alignment horizontal="left"/>
    </xf>
    <xf numFmtId="0" fontId="29" fillId="76" borderId="21" applyNumberFormat="0">
      <alignment horizontal="left" vertical="top"/>
    </xf>
    <xf numFmtId="0" fontId="105" fillId="0" borderId="33" applyNumberFormat="0" applyFill="0" applyAlignment="0" applyProtection="0"/>
    <xf numFmtId="0" fontId="106" fillId="0" borderId="34" applyNumberFormat="0" applyFill="0" applyAlignment="0" applyProtection="0"/>
    <xf numFmtId="0" fontId="106" fillId="0" borderId="34" applyNumberFormat="0" applyFill="0" applyAlignment="0" applyProtection="0"/>
    <xf numFmtId="0" fontId="106" fillId="0" borderId="34" applyNumberFormat="0" applyFill="0" applyAlignment="0" applyProtection="0"/>
    <xf numFmtId="0" fontId="106" fillId="0" borderId="34" applyNumberFormat="0" applyFill="0" applyAlignment="0" applyProtection="0"/>
    <xf numFmtId="0" fontId="106" fillId="0" borderId="34" applyNumberFormat="0" applyFill="0" applyAlignment="0" applyProtection="0"/>
    <xf numFmtId="202" fontId="29" fillId="0" borderId="0" applyFont="0" applyFill="0" applyBorder="0" applyAlignment="0" applyProtection="0"/>
    <xf numFmtId="203" fontId="29" fillId="0" borderId="0" applyFont="0" applyFill="0" applyBorder="0" applyAlignment="0" applyProtection="0"/>
    <xf numFmtId="204"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41" fillId="0" borderId="0"/>
    <xf numFmtId="0" fontId="29" fillId="0" borderId="21"/>
    <xf numFmtId="0" fontId="107" fillId="77" borderId="0" applyNumberFormat="0" applyBorder="0" applyAlignment="0" applyProtection="0"/>
    <xf numFmtId="0" fontId="107" fillId="77" borderId="0" applyNumberFormat="0" applyBorder="0" applyAlignment="0" applyProtection="0"/>
    <xf numFmtId="0" fontId="107" fillId="77" borderId="0" applyNumberFormat="0" applyBorder="0" applyAlignment="0" applyProtection="0"/>
    <xf numFmtId="0" fontId="107" fillId="77" borderId="0" applyNumberFormat="0" applyBorder="0" applyAlignment="0" applyProtection="0"/>
    <xf numFmtId="0" fontId="107" fillId="77" borderId="0" applyNumberFormat="0" applyBorder="0" applyAlignment="0" applyProtection="0"/>
    <xf numFmtId="0" fontId="107" fillId="77" borderId="0" applyNumberFormat="0" applyBorder="0" applyAlignment="0" applyProtection="0"/>
    <xf numFmtId="37" fontId="108" fillId="0" borderId="0"/>
    <xf numFmtId="205" fontId="109" fillId="0" borderId="0"/>
    <xf numFmtId="206" fontId="29" fillId="0" borderId="0"/>
    <xf numFmtId="206" fontId="29" fillId="0" borderId="0"/>
    <xf numFmtId="206" fontId="29" fillId="0" borderId="0"/>
    <xf numFmtId="200" fontId="110" fillId="0" borderId="0"/>
    <xf numFmtId="200" fontId="110" fillId="0" borderId="0"/>
    <xf numFmtId="200" fontId="110" fillId="0" borderId="0"/>
    <xf numFmtId="200" fontId="110" fillId="0" borderId="0"/>
    <xf numFmtId="200" fontId="110" fillId="0" borderId="0"/>
    <xf numFmtId="200" fontId="110" fillId="0" borderId="0"/>
    <xf numFmtId="200" fontId="110" fillId="0" borderId="0"/>
    <xf numFmtId="0" fontId="83" fillId="0" borderId="0"/>
    <xf numFmtId="0" fontId="20" fillId="40" borderId="0" applyNumberFormat="0" applyBorder="0" applyAlignment="0" applyProtection="0"/>
    <xf numFmtId="0" fontId="29" fillId="0" borderId="0"/>
    <xf numFmtId="0" fontId="29" fillId="0" borderId="0"/>
    <xf numFmtId="0" fontId="29" fillId="0" borderId="0"/>
    <xf numFmtId="0" fontId="86" fillId="0" borderId="0"/>
    <xf numFmtId="0" fontId="86" fillId="0" borderId="0"/>
    <xf numFmtId="0" fontId="83" fillId="0" borderId="0"/>
    <xf numFmtId="0" fontId="29" fillId="0" borderId="0"/>
    <xf numFmtId="0" fontId="29" fillId="0" borderId="0"/>
    <xf numFmtId="0" fontId="29" fillId="0" borderId="0"/>
    <xf numFmtId="0" fontId="111" fillId="0" borderId="0"/>
    <xf numFmtId="0" fontId="73" fillId="0" borderId="0"/>
    <xf numFmtId="0" fontId="73" fillId="0" borderId="0"/>
    <xf numFmtId="0" fontId="29" fillId="0" borderId="0"/>
    <xf numFmtId="0" fontId="29" fillId="0" borderId="0"/>
    <xf numFmtId="0" fontId="73" fillId="0" borderId="0"/>
    <xf numFmtId="0" fontId="73" fillId="0" borderId="0"/>
    <xf numFmtId="0" fontId="29" fillId="0" borderId="0"/>
    <xf numFmtId="0" fontId="73" fillId="0" borderId="0"/>
    <xf numFmtId="0" fontId="73" fillId="0" borderId="0"/>
    <xf numFmtId="0" fontId="29" fillId="0" borderId="0"/>
    <xf numFmtId="0" fontId="73" fillId="0" borderId="0"/>
    <xf numFmtId="0" fontId="73" fillId="0" borderId="0"/>
    <xf numFmtId="0" fontId="29" fillId="0" borderId="0"/>
    <xf numFmtId="0" fontId="111" fillId="0" borderId="0"/>
    <xf numFmtId="0" fontId="111" fillId="0" borderId="0"/>
    <xf numFmtId="0" fontId="29" fillId="0" borderId="0"/>
    <xf numFmtId="0" fontId="29" fillId="0" borderId="0"/>
    <xf numFmtId="0" fontId="33" fillId="0" borderId="0"/>
    <xf numFmtId="0" fontId="33" fillId="0" borderId="0"/>
    <xf numFmtId="0" fontId="83" fillId="0" borderId="0"/>
    <xf numFmtId="0" fontId="29" fillId="0" borderId="0"/>
    <xf numFmtId="0" fontId="20" fillId="40" borderId="0" applyNumberFormat="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73" fillId="0" borderId="0"/>
    <xf numFmtId="0" fontId="73"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73"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83"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73"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83"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83"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83"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73" fillId="0" borderId="0"/>
    <xf numFmtId="0" fontId="29" fillId="0" borderId="0"/>
    <xf numFmtId="0" fontId="20" fillId="0" borderId="0"/>
    <xf numFmtId="0" fontId="86" fillId="0" borderId="0"/>
    <xf numFmtId="0" fontId="86" fillId="0" borderId="0"/>
    <xf numFmtId="0" fontId="29" fillId="0" borderId="0"/>
    <xf numFmtId="0" fontId="20" fillId="0" borderId="0"/>
    <xf numFmtId="0" fontId="20" fillId="0" borderId="0"/>
    <xf numFmtId="0" fontId="29" fillId="0" borderId="0"/>
    <xf numFmtId="0" fontId="20" fillId="0" borderId="0"/>
    <xf numFmtId="0" fontId="20" fillId="0" borderId="0"/>
    <xf numFmtId="0" fontId="29" fillId="0" borderId="0"/>
    <xf numFmtId="0" fontId="20" fillId="0" borderId="0"/>
    <xf numFmtId="0" fontId="20" fillId="0" borderId="0"/>
    <xf numFmtId="0" fontId="20" fillId="0" borderId="0"/>
    <xf numFmtId="0" fontId="33" fillId="0" borderId="0"/>
    <xf numFmtId="0" fontId="20" fillId="0" borderId="0"/>
    <xf numFmtId="0" fontId="20" fillId="40" borderId="0" applyNumberFormat="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3"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83" fillId="0" borderId="0"/>
    <xf numFmtId="0" fontId="20" fillId="0" borderId="0"/>
    <xf numFmtId="0" fontId="29" fillId="0" borderId="0"/>
    <xf numFmtId="0" fontId="29" fillId="0" borderId="0"/>
    <xf numFmtId="0" fontId="83" fillId="0" borderId="0"/>
    <xf numFmtId="0" fontId="20" fillId="0" borderId="0"/>
    <xf numFmtId="0" fontId="29" fillId="0" borderId="0"/>
    <xf numFmtId="0" fontId="29" fillId="0" borderId="0"/>
    <xf numFmtId="0" fontId="73"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73" fillId="0" borderId="0"/>
    <xf numFmtId="0" fontId="73" fillId="0" borderId="0"/>
    <xf numFmtId="0" fontId="73" fillId="0" borderId="0"/>
    <xf numFmtId="0" fontId="73" fillId="0" borderId="0"/>
    <xf numFmtId="0" fontId="29" fillId="0" borderId="0"/>
    <xf numFmtId="0" fontId="73" fillId="0" borderId="0"/>
    <xf numFmtId="0" fontId="83"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83"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73" fillId="0" borderId="0"/>
    <xf numFmtId="0" fontId="73" fillId="0" borderId="0"/>
    <xf numFmtId="0" fontId="83" fillId="0" borderId="0"/>
    <xf numFmtId="0" fontId="29" fillId="0" borderId="0"/>
    <xf numFmtId="0" fontId="29" fillId="0" borderId="0"/>
    <xf numFmtId="0" fontId="20" fillId="0" borderId="0"/>
    <xf numFmtId="0" fontId="29" fillId="40" borderId="35" applyNumberFormat="0" applyFont="0" applyAlignment="0" applyProtection="0"/>
    <xf numFmtId="0" fontId="29" fillId="40" borderId="22" applyNumberFormat="0" applyFont="0" applyAlignment="0" applyProtection="0"/>
    <xf numFmtId="0" fontId="29" fillId="40" borderId="22" applyNumberFormat="0" applyFont="0" applyAlignment="0" applyProtection="0"/>
    <xf numFmtId="0" fontId="29" fillId="40" borderId="22" applyNumberFormat="0" applyFont="0" applyAlignment="0" applyProtection="0"/>
    <xf numFmtId="0" fontId="29" fillId="40" borderId="22" applyNumberFormat="0" applyFont="0" applyAlignment="0" applyProtection="0"/>
    <xf numFmtId="0" fontId="29" fillId="40" borderId="22" applyNumberFormat="0" applyFont="0" applyAlignment="0" applyProtection="0"/>
    <xf numFmtId="0" fontId="29" fillId="40" borderId="22" applyNumberFormat="0" applyFont="0" applyAlignment="0" applyProtection="0"/>
    <xf numFmtId="0" fontId="29" fillId="40" borderId="22" applyNumberFormat="0" applyFont="0" applyAlignment="0" applyProtection="0"/>
    <xf numFmtId="0" fontId="29" fillId="40" borderId="22" applyNumberFormat="0" applyFont="0" applyAlignment="0" applyProtection="0"/>
    <xf numFmtId="0" fontId="29" fillId="40" borderId="22" applyNumberFormat="0" applyFont="0" applyAlignment="0" applyProtection="0"/>
    <xf numFmtId="0" fontId="29" fillId="40" borderId="22" applyNumberFormat="0" applyFont="0" applyAlignment="0" applyProtection="0"/>
    <xf numFmtId="49" fontId="112" fillId="0" borderId="0" applyAlignment="0">
      <alignment horizontal="left" vertical="top"/>
    </xf>
    <xf numFmtId="0" fontId="113" fillId="49" borderId="36" applyNumberFormat="0" applyAlignment="0" applyProtection="0"/>
    <xf numFmtId="0" fontId="113" fillId="49" borderId="36" applyNumberFormat="0" applyAlignment="0" applyProtection="0"/>
    <xf numFmtId="0" fontId="113" fillId="42" borderId="36" applyNumberFormat="0" applyAlignment="0" applyProtection="0"/>
    <xf numFmtId="0" fontId="113" fillId="42" borderId="36" applyNumberFormat="0" applyAlignment="0" applyProtection="0"/>
    <xf numFmtId="0" fontId="113" fillId="42" borderId="36" applyNumberFormat="0" applyAlignment="0" applyProtection="0"/>
    <xf numFmtId="0" fontId="113" fillId="42" borderId="36" applyNumberFormat="0" applyAlignment="0" applyProtection="0"/>
    <xf numFmtId="0" fontId="113" fillId="42" borderId="36" applyNumberFormat="0" applyAlignment="0" applyProtection="0"/>
    <xf numFmtId="0" fontId="113" fillId="42" borderId="36" applyNumberFormat="0" applyAlignment="0" applyProtection="0"/>
    <xf numFmtId="0" fontId="113" fillId="42" borderId="36" applyNumberFormat="0" applyAlignment="0" applyProtection="0"/>
    <xf numFmtId="0" fontId="113" fillId="42" borderId="36" applyNumberFormat="0" applyAlignment="0" applyProtection="0"/>
    <xf numFmtId="0" fontId="113" fillId="42" borderId="36" applyNumberFormat="0" applyAlignment="0" applyProtection="0"/>
    <xf numFmtId="0" fontId="113" fillId="42" borderId="36" applyNumberFormat="0" applyAlignment="0" applyProtection="0"/>
    <xf numFmtId="8" fontId="29" fillId="0" borderId="21"/>
    <xf numFmtId="173" fontId="29" fillId="0" borderId="21">
      <alignment horizontal="right"/>
    </xf>
    <xf numFmtId="200" fontId="114" fillId="0" borderId="3">
      <alignment vertical="center"/>
    </xf>
    <xf numFmtId="10" fontId="29" fillId="0" borderId="21"/>
    <xf numFmtId="10" fontId="29" fillId="0" borderId="0" applyFont="0" applyFill="0" applyBorder="0" applyAlignment="0" applyProtection="0"/>
    <xf numFmtId="10" fontId="29" fillId="0" borderId="0" applyFont="0" applyFill="0" applyBorder="0" applyAlignment="0" applyProtection="0"/>
    <xf numFmtId="10"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7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83"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33" fillId="0" borderId="0" applyFont="0" applyFill="0" applyBorder="0" applyAlignment="0" applyProtection="0"/>
    <xf numFmtId="9" fontId="83" fillId="0" borderId="0" applyFont="0" applyFill="0" applyBorder="0" applyAlignment="0" applyProtection="0"/>
    <xf numFmtId="9" fontId="33"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73" fillId="0" borderId="0" applyFont="0" applyFill="0" applyBorder="0" applyAlignment="0" applyProtection="0"/>
    <xf numFmtId="9" fontId="33"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0"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207" fontId="115" fillId="0" borderId="0" applyProtection="0"/>
    <xf numFmtId="208" fontId="29" fillId="0" borderId="21">
      <alignment horizontal="center"/>
    </xf>
    <xf numFmtId="0" fontId="116" fillId="0" borderId="21" applyNumberFormat="0" applyFill="0" applyBorder="0" applyAlignment="0" applyProtection="0">
      <protection hidden="1"/>
    </xf>
    <xf numFmtId="0" fontId="117" fillId="0" borderId="0" applyNumberFormat="0" applyFill="0" applyBorder="0" applyAlignment="0"/>
    <xf numFmtId="209" fontId="78" fillId="0" borderId="0" applyFill="0" applyBorder="0" applyProtection="0">
      <alignment horizontal="right"/>
    </xf>
    <xf numFmtId="14" fontId="118" fillId="0" borderId="0" applyNumberFormat="0" applyFill="0" applyBorder="0" applyAlignment="0" applyProtection="0">
      <alignment horizontal="left"/>
    </xf>
    <xf numFmtId="0" fontId="29" fillId="0" borderId="0"/>
    <xf numFmtId="8" fontId="29" fillId="0" borderId="21"/>
    <xf numFmtId="4" fontId="79" fillId="78" borderId="36" applyNumberFormat="0" applyProtection="0">
      <alignment vertical="center"/>
    </xf>
    <xf numFmtId="4" fontId="119" fillId="79" borderId="1" applyNumberFormat="0" applyProtection="0">
      <alignment horizontal="right" vertical="center" wrapText="1"/>
    </xf>
    <xf numFmtId="4" fontId="119" fillId="79" borderId="1" applyNumberFormat="0" applyProtection="0">
      <alignment horizontal="right" vertical="center" wrapText="1"/>
    </xf>
    <xf numFmtId="4" fontId="120" fillId="78" borderId="37" applyNumberFormat="0" applyProtection="0">
      <alignment vertical="center"/>
    </xf>
    <xf numFmtId="4" fontId="120" fillId="78" borderId="37" applyNumberFormat="0" applyProtection="0">
      <alignment vertical="center"/>
    </xf>
    <xf numFmtId="4" fontId="121" fillId="80" borderId="28">
      <alignment vertical="center"/>
    </xf>
    <xf numFmtId="4" fontId="122" fillId="80" borderId="28">
      <alignment vertical="center"/>
    </xf>
    <xf numFmtId="4" fontId="121" fillId="81" borderId="28">
      <alignment vertical="center"/>
    </xf>
    <xf numFmtId="4" fontId="122" fillId="81" borderId="28">
      <alignment vertical="center"/>
    </xf>
    <xf numFmtId="4" fontId="119" fillId="79" borderId="1" applyNumberFormat="0" applyProtection="0">
      <alignment horizontal="left" vertical="center" indent="1"/>
    </xf>
    <xf numFmtId="0" fontId="123" fillId="78" borderId="37" applyNumberFormat="0" applyProtection="0">
      <alignment horizontal="left" vertical="top" indent="1"/>
    </xf>
    <xf numFmtId="0" fontId="123" fillId="78" borderId="37" applyNumberFormat="0" applyProtection="0">
      <alignment horizontal="left" vertical="top" indent="1"/>
    </xf>
    <xf numFmtId="4" fontId="124" fillId="82" borderId="1" applyNumberFormat="0" applyProtection="0">
      <alignment horizontal="left" vertical="center"/>
    </xf>
    <xf numFmtId="4" fontId="124" fillId="82" borderId="1" applyNumberFormat="0" applyProtection="0">
      <alignment horizontal="left" vertical="center"/>
    </xf>
    <xf numFmtId="4" fontId="124" fillId="82" borderId="1" applyNumberFormat="0" applyProtection="0">
      <alignment horizontal="left" vertical="center"/>
    </xf>
    <xf numFmtId="4" fontId="125" fillId="83" borderId="1" applyNumberFormat="0">
      <alignment horizontal="right" vertical="center"/>
    </xf>
    <xf numFmtId="4" fontId="79" fillId="37" borderId="37" applyNumberFormat="0" applyProtection="0">
      <alignment horizontal="right" vertical="center"/>
    </xf>
    <xf numFmtId="4" fontId="79" fillId="37" borderId="37" applyNumberFormat="0" applyProtection="0">
      <alignment horizontal="right" vertical="center"/>
    </xf>
    <xf numFmtId="4" fontId="79" fillId="38" borderId="37" applyNumberFormat="0" applyProtection="0">
      <alignment horizontal="right" vertical="center"/>
    </xf>
    <xf numFmtId="4" fontId="79" fillId="38" borderId="37" applyNumberFormat="0" applyProtection="0">
      <alignment horizontal="right" vertical="center"/>
    </xf>
    <xf numFmtId="4" fontId="79" fillId="62" borderId="37" applyNumberFormat="0" applyProtection="0">
      <alignment horizontal="right" vertical="center"/>
    </xf>
    <xf numFmtId="4" fontId="79" fillId="62" borderId="37" applyNumberFormat="0" applyProtection="0">
      <alignment horizontal="right" vertical="center"/>
    </xf>
    <xf numFmtId="4" fontId="79" fillId="50" borderId="37" applyNumberFormat="0" applyProtection="0">
      <alignment horizontal="right" vertical="center"/>
    </xf>
    <xf numFmtId="4" fontId="79" fillId="50" borderId="37" applyNumberFormat="0" applyProtection="0">
      <alignment horizontal="right" vertical="center"/>
    </xf>
    <xf numFmtId="4" fontId="79" fillId="54" borderId="37" applyNumberFormat="0" applyProtection="0">
      <alignment horizontal="right" vertical="center"/>
    </xf>
    <xf numFmtId="4" fontId="79" fillId="54" borderId="37" applyNumberFormat="0" applyProtection="0">
      <alignment horizontal="right" vertical="center"/>
    </xf>
    <xf numFmtId="4" fontId="79" fillId="69" borderId="37" applyNumberFormat="0" applyProtection="0">
      <alignment horizontal="right" vertical="center"/>
    </xf>
    <xf numFmtId="4" fontId="79" fillId="69" borderId="37" applyNumberFormat="0" applyProtection="0">
      <alignment horizontal="right" vertical="center"/>
    </xf>
    <xf numFmtId="4" fontId="79" fillId="48" borderId="37" applyNumberFormat="0" applyProtection="0">
      <alignment horizontal="right" vertical="center"/>
    </xf>
    <xf numFmtId="4" fontId="79" fillId="48" borderId="37" applyNumberFormat="0" applyProtection="0">
      <alignment horizontal="right" vertical="center"/>
    </xf>
    <xf numFmtId="4" fontId="79" fillId="73" borderId="37" applyNumberFormat="0" applyProtection="0">
      <alignment horizontal="right" vertical="center"/>
    </xf>
    <xf numFmtId="4" fontId="79" fillId="73" borderId="37" applyNumberFormat="0" applyProtection="0">
      <alignment horizontal="right" vertical="center"/>
    </xf>
    <xf numFmtId="4" fontId="79" fillId="47" borderId="37" applyNumberFormat="0" applyProtection="0">
      <alignment horizontal="right" vertical="center"/>
    </xf>
    <xf numFmtId="4" fontId="79" fillId="47" borderId="37" applyNumberFormat="0" applyProtection="0">
      <alignment horizontal="right" vertical="center"/>
    </xf>
    <xf numFmtId="4" fontId="123" fillId="0" borderId="1" applyNumberFormat="0" applyProtection="0">
      <alignment horizontal="left" vertical="center" indent="1"/>
    </xf>
    <xf numFmtId="4" fontId="79" fillId="0" borderId="1" applyNumberFormat="0" applyProtection="0">
      <alignment horizontal="left" vertical="center" indent="1"/>
    </xf>
    <xf numFmtId="4" fontId="126" fillId="84" borderId="0" applyNumberFormat="0" applyProtection="0">
      <alignment horizontal="left" vertical="center" indent="1"/>
    </xf>
    <xf numFmtId="4" fontId="127" fillId="49" borderId="37" applyNumberFormat="0" applyProtection="0">
      <alignment horizontal="center" vertical="center"/>
    </xf>
    <xf numFmtId="4" fontId="127" fillId="49" borderId="37" applyNumberFormat="0" applyProtection="0">
      <alignment horizontal="center" vertical="center"/>
    </xf>
    <xf numFmtId="4" fontId="128" fillId="76" borderId="38">
      <alignment horizontal="left" vertical="center" indent="1"/>
    </xf>
    <xf numFmtId="4" fontId="124" fillId="0" borderId="0" applyNumberFormat="0" applyProtection="0">
      <alignment horizontal="left" vertical="center" indent="1"/>
    </xf>
    <xf numFmtId="4" fontId="124" fillId="0" borderId="0" applyNumberFormat="0" applyProtection="0">
      <alignment horizontal="left" vertical="center" indent="1"/>
    </xf>
    <xf numFmtId="4" fontId="124" fillId="0" borderId="0" applyNumberFormat="0" applyProtection="0">
      <alignment horizontal="left" vertical="center" indent="1"/>
    </xf>
    <xf numFmtId="4" fontId="124" fillId="0" borderId="0" applyNumberFormat="0" applyProtection="0">
      <alignment horizontal="left" vertical="center" indent="1"/>
    </xf>
    <xf numFmtId="4" fontId="124" fillId="0" borderId="0" applyNumberFormat="0" applyProtection="0">
      <alignment horizontal="left" vertical="center" indent="1"/>
    </xf>
    <xf numFmtId="4" fontId="124" fillId="0" borderId="0" applyNumberFormat="0" applyProtection="0">
      <alignment horizontal="left" vertical="center" indent="1"/>
    </xf>
    <xf numFmtId="0" fontId="124" fillId="85" borderId="1" applyNumberFormat="0" applyProtection="0">
      <alignment horizontal="left" vertical="center" indent="2"/>
    </xf>
    <xf numFmtId="0" fontId="124" fillId="85" borderId="1" applyNumberFormat="0" applyProtection="0">
      <alignment horizontal="left" vertical="center" indent="2"/>
    </xf>
    <xf numFmtId="0" fontId="124" fillId="85" borderId="1" applyNumberFormat="0" applyProtection="0">
      <alignment horizontal="left" vertical="center" indent="2"/>
    </xf>
    <xf numFmtId="0" fontId="29" fillId="84" borderId="37" applyNumberFormat="0" applyProtection="0">
      <alignment horizontal="left" vertical="top" indent="1"/>
    </xf>
    <xf numFmtId="0" fontId="29" fillId="84" borderId="37" applyNumberFormat="0" applyProtection="0">
      <alignment horizontal="left" vertical="top" indent="1"/>
    </xf>
    <xf numFmtId="0" fontId="29" fillId="84" borderId="37" applyNumberFormat="0" applyProtection="0">
      <alignment horizontal="left" vertical="top" indent="1"/>
    </xf>
    <xf numFmtId="0" fontId="29" fillId="84" borderId="37" applyNumberFormat="0" applyProtection="0">
      <alignment horizontal="left" vertical="top" indent="1"/>
    </xf>
    <xf numFmtId="0" fontId="29" fillId="84" borderId="37" applyNumberFormat="0" applyProtection="0">
      <alignment horizontal="left" vertical="top" indent="1"/>
    </xf>
    <xf numFmtId="0" fontId="29" fillId="84" borderId="37" applyNumberFormat="0" applyProtection="0">
      <alignment horizontal="left" vertical="top" indent="1"/>
    </xf>
    <xf numFmtId="0" fontId="29" fillId="84" borderId="37" applyNumberFormat="0" applyProtection="0">
      <alignment horizontal="left" vertical="top" indent="1"/>
    </xf>
    <xf numFmtId="0" fontId="111" fillId="0" borderId="1" applyNumberFormat="0" applyProtection="0">
      <alignment horizontal="left" vertical="center" indent="2"/>
    </xf>
    <xf numFmtId="0" fontId="29" fillId="86" borderId="37" applyNumberFormat="0" applyProtection="0">
      <alignment horizontal="left" vertical="top" indent="1"/>
    </xf>
    <xf numFmtId="0" fontId="29" fillId="86" borderId="37" applyNumberFormat="0" applyProtection="0">
      <alignment horizontal="left" vertical="top" indent="1"/>
    </xf>
    <xf numFmtId="0" fontId="29" fillId="86" borderId="37" applyNumberFormat="0" applyProtection="0">
      <alignment horizontal="left" vertical="top" indent="1"/>
    </xf>
    <xf numFmtId="0" fontId="29" fillId="86" borderId="37" applyNumberFormat="0" applyProtection="0">
      <alignment horizontal="left" vertical="top" indent="1"/>
    </xf>
    <xf numFmtId="0" fontId="29" fillId="86" borderId="37" applyNumberFormat="0" applyProtection="0">
      <alignment horizontal="left" vertical="top" indent="1"/>
    </xf>
    <xf numFmtId="0" fontId="29" fillId="86" borderId="37" applyNumberFormat="0" applyProtection="0">
      <alignment horizontal="left" vertical="top" indent="1"/>
    </xf>
    <xf numFmtId="0" fontId="29" fillId="86" borderId="37" applyNumberFormat="0" applyProtection="0">
      <alignment horizontal="left" vertical="top" indent="1"/>
    </xf>
    <xf numFmtId="0" fontId="111" fillId="0" borderId="1" applyNumberFormat="0" applyProtection="0">
      <alignment horizontal="left" vertical="center" indent="2"/>
    </xf>
    <xf numFmtId="0" fontId="29" fillId="70" borderId="37" applyNumberFormat="0" applyProtection="0">
      <alignment horizontal="left" vertical="top" indent="1"/>
    </xf>
    <xf numFmtId="0" fontId="29" fillId="70" borderId="37" applyNumberFormat="0" applyProtection="0">
      <alignment horizontal="left" vertical="top" indent="1"/>
    </xf>
    <xf numFmtId="0" fontId="29" fillId="70" borderId="37" applyNumberFormat="0" applyProtection="0">
      <alignment horizontal="left" vertical="top" indent="1"/>
    </xf>
    <xf numFmtId="0" fontId="29" fillId="70" borderId="37" applyNumberFormat="0" applyProtection="0">
      <alignment horizontal="left" vertical="top" indent="1"/>
    </xf>
    <xf numFmtId="0" fontId="29" fillId="70" borderId="37" applyNumberFormat="0" applyProtection="0">
      <alignment horizontal="left" vertical="top" indent="1"/>
    </xf>
    <xf numFmtId="0" fontId="29" fillId="70" borderId="37" applyNumberFormat="0" applyProtection="0">
      <alignment horizontal="left" vertical="top" indent="1"/>
    </xf>
    <xf numFmtId="0" fontId="29" fillId="70" borderId="37" applyNumberFormat="0" applyProtection="0">
      <alignment horizontal="left" vertical="top" indent="1"/>
    </xf>
    <xf numFmtId="0" fontId="111" fillId="0" borderId="1" applyNumberFormat="0" applyProtection="0">
      <alignment horizontal="left" vertical="center" indent="2"/>
    </xf>
    <xf numFmtId="0" fontId="29" fillId="87" borderId="37" applyNumberFormat="0" applyProtection="0">
      <alignment horizontal="left" vertical="top" indent="1"/>
    </xf>
    <xf numFmtId="0" fontId="29" fillId="87" borderId="37" applyNumberFormat="0" applyProtection="0">
      <alignment horizontal="left" vertical="top" indent="1"/>
    </xf>
    <xf numFmtId="0" fontId="29" fillId="87" borderId="37" applyNumberFormat="0" applyProtection="0">
      <alignment horizontal="left" vertical="top" indent="1"/>
    </xf>
    <xf numFmtId="0" fontId="29" fillId="87" borderId="37" applyNumberFormat="0" applyProtection="0">
      <alignment horizontal="left" vertical="top" indent="1"/>
    </xf>
    <xf numFmtId="0" fontId="29" fillId="87" borderId="37" applyNumberFormat="0" applyProtection="0">
      <alignment horizontal="left" vertical="top" indent="1"/>
    </xf>
    <xf numFmtId="0" fontId="29" fillId="87" borderId="37" applyNumberFormat="0" applyProtection="0">
      <alignment horizontal="left" vertical="top" indent="1"/>
    </xf>
    <xf numFmtId="0" fontId="29" fillId="87" borderId="37" applyNumberFormat="0" applyProtection="0">
      <alignment horizontal="left" vertical="top" indent="1"/>
    </xf>
    <xf numFmtId="0" fontId="29" fillId="88" borderId="1" applyNumberFormat="0">
      <protection locked="0"/>
    </xf>
    <xf numFmtId="0" fontId="29" fillId="88" borderId="1" applyNumberFormat="0">
      <protection locked="0"/>
    </xf>
    <xf numFmtId="0" fontId="29" fillId="88" borderId="1" applyNumberFormat="0">
      <protection locked="0"/>
    </xf>
    <xf numFmtId="0" fontId="29" fillId="88" borderId="1" applyNumberFormat="0">
      <protection locked="0"/>
    </xf>
    <xf numFmtId="4" fontId="79" fillId="75" borderId="37" applyNumberFormat="0" applyProtection="0">
      <alignment vertical="center"/>
    </xf>
    <xf numFmtId="4" fontId="79" fillId="75" borderId="37" applyNumberFormat="0" applyProtection="0">
      <alignment vertical="center"/>
    </xf>
    <xf numFmtId="4" fontId="129" fillId="75" borderId="37" applyNumberFormat="0" applyProtection="0">
      <alignment vertical="center"/>
    </xf>
    <xf numFmtId="4" fontId="129" fillId="75" borderId="37" applyNumberFormat="0" applyProtection="0">
      <alignment vertical="center"/>
    </xf>
    <xf numFmtId="4" fontId="130" fillId="80" borderId="38">
      <alignment vertical="center"/>
    </xf>
    <xf numFmtId="4" fontId="131" fillId="80" borderId="38">
      <alignment vertical="center"/>
    </xf>
    <xf numFmtId="4" fontId="130" fillId="81" borderId="38">
      <alignment vertical="center"/>
    </xf>
    <xf numFmtId="4" fontId="131" fillId="81" borderId="38">
      <alignment vertical="center"/>
    </xf>
    <xf numFmtId="4" fontId="115" fillId="0" borderId="0" applyNumberFormat="0" applyProtection="0">
      <alignment horizontal="left" vertical="center" indent="1"/>
    </xf>
    <xf numFmtId="0" fontId="79" fillId="75" borderId="37" applyNumberFormat="0" applyProtection="0">
      <alignment horizontal="left" vertical="top" indent="1"/>
    </xf>
    <xf numFmtId="0" fontId="79" fillId="75" borderId="37" applyNumberFormat="0" applyProtection="0">
      <alignment horizontal="left" vertical="top" indent="1"/>
    </xf>
    <xf numFmtId="0" fontId="125" fillId="83" borderId="1" applyNumberFormat="0">
      <alignment horizontal="left" vertical="center"/>
    </xf>
    <xf numFmtId="4" fontId="91" fillId="0" borderId="1" applyNumberFormat="0" applyProtection="0">
      <alignment horizontal="left" vertical="center" indent="1"/>
    </xf>
    <xf numFmtId="4" fontId="79" fillId="89" borderId="36" applyNumberFormat="0" applyProtection="0">
      <alignment horizontal="right" vertical="center"/>
    </xf>
    <xf numFmtId="4" fontId="132" fillId="0" borderId="1" applyNumberFormat="0" applyProtection="0">
      <alignment horizontal="right" vertical="center" wrapText="1"/>
    </xf>
    <xf numFmtId="4" fontId="115" fillId="0" borderId="0" applyNumberFormat="0" applyProtection="0">
      <alignment horizontal="right" vertical="center" wrapText="1"/>
    </xf>
    <xf numFmtId="4" fontId="129" fillId="90" borderId="37" applyNumberFormat="0" applyProtection="0">
      <alignment horizontal="right" vertical="center"/>
    </xf>
    <xf numFmtId="4" fontId="129" fillId="90" borderId="37" applyNumberFormat="0" applyProtection="0">
      <alignment horizontal="right" vertical="center"/>
    </xf>
    <xf numFmtId="4" fontId="133" fillId="80" borderId="38">
      <alignment vertical="center"/>
    </xf>
    <xf numFmtId="4" fontId="134" fillId="80" borderId="38">
      <alignment vertical="center"/>
    </xf>
    <xf numFmtId="4" fontId="133" fillId="81" borderId="38">
      <alignment vertical="center"/>
    </xf>
    <xf numFmtId="4" fontId="134" fillId="91" borderId="38">
      <alignment vertical="center"/>
    </xf>
    <xf numFmtId="4" fontId="132" fillId="0" borderId="1" applyNumberFormat="0" applyProtection="0">
      <alignment horizontal="left" vertical="center" indent="1"/>
    </xf>
    <xf numFmtId="4" fontId="132" fillId="0" borderId="1" applyNumberFormat="0" applyProtection="0">
      <alignment horizontal="left" vertical="center" indent="1"/>
    </xf>
    <xf numFmtId="4" fontId="115" fillId="0" borderId="0" applyNumberFormat="0" applyProtection="0">
      <alignment horizontal="left" vertical="center" indent="1"/>
    </xf>
    <xf numFmtId="0" fontId="124" fillId="92" borderId="1" applyNumberFormat="0" applyProtection="0">
      <alignment horizontal="center" vertical="top" wrapText="1"/>
    </xf>
    <xf numFmtId="0" fontId="124" fillId="92" borderId="1" applyNumberFormat="0" applyProtection="0">
      <alignment horizontal="center" vertical="top" wrapText="1"/>
    </xf>
    <xf numFmtId="0" fontId="124" fillId="92" borderId="1" applyNumberFormat="0" applyProtection="0">
      <alignment horizontal="center" vertical="top" wrapText="1"/>
    </xf>
    <xf numFmtId="4" fontId="135" fillId="76" borderId="39">
      <alignment vertical="center"/>
    </xf>
    <xf numFmtId="4" fontId="136" fillId="76" borderId="39">
      <alignment vertical="center"/>
    </xf>
    <xf numFmtId="4" fontId="121" fillId="80" borderId="39">
      <alignment vertical="center"/>
    </xf>
    <xf numFmtId="4" fontId="122" fillId="80" borderId="39">
      <alignment vertical="center"/>
    </xf>
    <xf numFmtId="4" fontId="121" fillId="81" borderId="38">
      <alignment vertical="center"/>
    </xf>
    <xf numFmtId="4" fontId="122" fillId="81" borderId="38">
      <alignment vertical="center"/>
    </xf>
    <xf numFmtId="4" fontId="137" fillId="75" borderId="39">
      <alignment horizontal="left" vertical="center" indent="1"/>
    </xf>
    <xf numFmtId="4" fontId="138" fillId="0" borderId="0" applyNumberFormat="0" applyProtection="0">
      <alignment vertical="center"/>
    </xf>
    <xf numFmtId="4" fontId="139" fillId="0" borderId="37" applyNumberFormat="0" applyProtection="0">
      <alignment horizontal="right" vertical="center"/>
    </xf>
    <xf numFmtId="4" fontId="139" fillId="0" borderId="37" applyNumberFormat="0" applyProtection="0">
      <alignment horizontal="right" vertical="center"/>
    </xf>
    <xf numFmtId="1" fontId="29" fillId="0" borderId="2" applyFill="0" applyBorder="0">
      <alignment horizontal="center"/>
    </xf>
    <xf numFmtId="0" fontId="140" fillId="93" borderId="0"/>
    <xf numFmtId="49" fontId="141" fillId="93" borderId="0"/>
    <xf numFmtId="49" fontId="142" fillId="93" borderId="40"/>
    <xf numFmtId="49" fontId="142" fillId="93" borderId="0"/>
    <xf numFmtId="0" fontId="140" fillId="76" borderId="40">
      <protection locked="0"/>
    </xf>
    <xf numFmtId="0" fontId="140" fillId="93" borderId="0"/>
    <xf numFmtId="0" fontId="143" fillId="94" borderId="0"/>
    <xf numFmtId="0" fontId="143" fillId="95" borderId="0"/>
    <xf numFmtId="0" fontId="143" fillId="96" borderId="0"/>
    <xf numFmtId="0" fontId="144" fillId="0" borderId="0" applyNumberFormat="0" applyFill="0" applyBorder="0" applyAlignment="0" applyProtection="0"/>
    <xf numFmtId="200" fontId="145" fillId="0" borderId="41">
      <alignment horizontal="center"/>
    </xf>
    <xf numFmtId="200" fontId="145" fillId="0" borderId="41">
      <alignment horizontal="center"/>
    </xf>
    <xf numFmtId="0" fontId="29" fillId="0" borderId="21">
      <alignment horizontal="right"/>
    </xf>
    <xf numFmtId="49" fontId="29" fillId="0" borderId="21"/>
    <xf numFmtId="49" fontId="41" fillId="0" borderId="0" applyAlignment="0">
      <alignment horizontal="left" vertical="top"/>
    </xf>
    <xf numFmtId="0" fontId="67" fillId="0" borderId="0"/>
    <xf numFmtId="0" fontId="29" fillId="0" borderId="0"/>
    <xf numFmtId="0" fontId="146" fillId="0" borderId="0" applyNumberFormat="0" applyFont="0" applyFill="0" applyBorder="0" applyAlignment="0" applyProtection="0"/>
    <xf numFmtId="210" fontId="29" fillId="0" borderId="0" applyFill="0" applyBorder="0" applyAlignment="0" applyProtection="0">
      <alignment wrapText="1"/>
    </xf>
    <xf numFmtId="41" fontId="33" fillId="0" borderId="0" applyFont="0" applyFill="0" applyBorder="0" applyAlignment="0" applyProtection="0"/>
    <xf numFmtId="0" fontId="37" fillId="0" borderId="0" applyNumberFormat="0" applyFill="0" applyBorder="0">
      <alignment horizontal="center" wrapText="1"/>
    </xf>
    <xf numFmtId="0" fontId="37" fillId="0" borderId="0" applyNumberFormat="0" applyFill="0" applyBorder="0">
      <alignment horizontal="center" wrapText="1"/>
    </xf>
    <xf numFmtId="40" fontId="147" fillId="0" borderId="0" applyBorder="0">
      <alignment horizontal="right"/>
    </xf>
    <xf numFmtId="49" fontId="148" fillId="0" borderId="3">
      <alignment vertical="center"/>
    </xf>
    <xf numFmtId="49" fontId="41" fillId="0" borderId="0" applyFont="0" applyFill="0" applyBorder="0" applyAlignment="0" applyProtection="0"/>
    <xf numFmtId="211" fontId="41" fillId="0" borderId="0" applyFont="0" applyFill="0" applyBorder="0" applyAlignment="0" applyProtection="0"/>
    <xf numFmtId="212" fontId="33" fillId="0" borderId="0" applyFont="0" applyFill="0" applyBorder="0" applyAlignment="0" applyProtection="0"/>
    <xf numFmtId="0" fontId="149"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29" fillId="0" borderId="42" applyNumberFormat="0" applyFill="0" applyBorder="0" applyAlignment="0" applyProtection="0"/>
    <xf numFmtId="0" fontId="150" fillId="0" borderId="43" applyNumberFormat="0" applyFill="0" applyAlignment="0" applyProtection="0"/>
    <xf numFmtId="0" fontId="150" fillId="0" borderId="43" applyNumberFormat="0" applyFill="0" applyAlignment="0" applyProtection="0"/>
    <xf numFmtId="198" fontId="29" fillId="0" borderId="44">
      <protection locked="0"/>
    </xf>
    <xf numFmtId="198" fontId="29" fillId="0" borderId="44">
      <protection locked="0"/>
    </xf>
    <xf numFmtId="198" fontId="29" fillId="0" borderId="44">
      <protection locked="0"/>
    </xf>
    <xf numFmtId="198" fontId="29" fillId="0" borderId="44">
      <protection locked="0"/>
    </xf>
    <xf numFmtId="198" fontId="29" fillId="0" borderId="44">
      <protection locked="0"/>
    </xf>
    <xf numFmtId="37" fontId="91" fillId="78" borderId="0" applyNumberFormat="0" applyBorder="0" applyAlignment="0" applyProtection="0"/>
    <xf numFmtId="37" fontId="91" fillId="78" borderId="0" applyNumberFormat="0" applyBorder="0" applyAlignment="0" applyProtection="0"/>
    <xf numFmtId="37" fontId="91" fillId="78" borderId="0" applyNumberFormat="0" applyBorder="0" applyAlignment="0" applyProtection="0"/>
    <xf numFmtId="37" fontId="91" fillId="0" borderId="0"/>
    <xf numFmtId="3" fontId="151" fillId="0" borderId="32" applyProtection="0"/>
    <xf numFmtId="170" fontId="152" fillId="0" borderId="0" applyFont="0" applyFill="0" applyBorder="0" applyAlignment="0" applyProtection="0"/>
    <xf numFmtId="213" fontId="92" fillId="0" borderId="0" applyFont="0" applyFill="0" applyBorder="0" applyAlignment="0" applyProtection="0"/>
    <xf numFmtId="214" fontId="92" fillId="0" borderId="0" applyFont="0" applyFill="0" applyBorder="0" applyAlignment="0" applyProtection="0"/>
    <xf numFmtId="215" fontId="92" fillId="0" borderId="0" applyFont="0" applyFill="0" applyBorder="0" applyAlignment="0" applyProtection="0"/>
    <xf numFmtId="0" fontId="129" fillId="0" borderId="0" applyFill="0" applyBorder="0" applyAlignment="0"/>
    <xf numFmtId="0" fontId="153"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29" fillId="0" borderId="2" applyNumberFormat="0" applyAlignment="0"/>
    <xf numFmtId="0" fontId="29" fillId="0" borderId="21" applyNumberFormat="0" applyAlignment="0"/>
    <xf numFmtId="0" fontId="29" fillId="0" borderId="45" applyNumberFormat="0" applyAlignment="0">
      <alignment horizontal="center"/>
    </xf>
    <xf numFmtId="0" fontId="29" fillId="0" borderId="45" applyNumberFormat="0" applyAlignment="0">
      <alignment horizontal="center"/>
    </xf>
    <xf numFmtId="0" fontId="37" fillId="97" borderId="0" applyBorder="0">
      <alignment horizontal="center"/>
    </xf>
    <xf numFmtId="0" fontId="29" fillId="78" borderId="0" applyBorder="0"/>
    <xf numFmtId="0" fontId="29" fillId="0" borderId="0" applyBorder="0"/>
    <xf numFmtId="209" fontId="37" fillId="98" borderId="0" applyBorder="0"/>
    <xf numFmtId="0" fontId="29" fillId="93" borderId="0" applyBorder="0"/>
    <xf numFmtId="0" fontId="29" fillId="83" borderId="0" applyBorder="0"/>
    <xf numFmtId="0" fontId="29" fillId="93" borderId="0" applyBorder="0">
      <alignment wrapText="1"/>
    </xf>
    <xf numFmtId="209" fontId="37" fillId="83" borderId="0" applyBorder="0"/>
    <xf numFmtId="209" fontId="37" fillId="99" borderId="0" applyBorder="0"/>
    <xf numFmtId="209" fontId="29" fillId="93" borderId="0" applyBorder="0"/>
    <xf numFmtId="0" fontId="29" fillId="100" borderId="0" applyBorder="0"/>
    <xf numFmtId="209" fontId="29" fillId="96" borderId="0" applyBorder="0"/>
    <xf numFmtId="0" fontId="29" fillId="94" borderId="0" applyBorder="0"/>
    <xf numFmtId="0" fontId="154" fillId="101" borderId="0" applyBorder="0"/>
    <xf numFmtId="0" fontId="37" fillId="99" borderId="0" applyNumberFormat="0" applyBorder="0" applyAlignment="0"/>
    <xf numFmtId="0" fontId="37" fillId="37" borderId="0" applyNumberFormat="0" applyBorder="0" applyAlignment="0"/>
    <xf numFmtId="0" fontId="37" fillId="46" borderId="0" applyNumberFormat="0" applyBorder="0" applyAlignment="0"/>
    <xf numFmtId="0" fontId="37" fillId="102" borderId="0" applyNumberFormat="0" applyBorder="0" applyAlignment="0"/>
    <xf numFmtId="0" fontId="37" fillId="103" borderId="0" applyNumberFormat="0" applyBorder="0" applyAlignment="0"/>
    <xf numFmtId="0" fontId="37" fillId="58" borderId="0" applyNumberFormat="0" applyBorder="0" applyAlignment="0"/>
    <xf numFmtId="0" fontId="37" fillId="104" borderId="0" applyNumberFormat="0" applyBorder="0" applyAlignment="0"/>
    <xf numFmtId="1" fontId="37" fillId="94" borderId="1" applyNumberFormat="0" applyAlignment="0">
      <alignment horizontal="center"/>
    </xf>
    <xf numFmtId="1" fontId="37" fillId="94" borderId="1" applyNumberFormat="0" applyAlignment="0">
      <alignment horizontal="center"/>
    </xf>
    <xf numFmtId="1" fontId="37" fillId="94" borderId="1" applyNumberFormat="0" applyAlignment="0">
      <alignment horizontal="center"/>
    </xf>
    <xf numFmtId="1" fontId="37" fillId="70" borderId="1" applyNumberFormat="0" applyAlignment="0">
      <alignment horizontal="left"/>
    </xf>
    <xf numFmtId="1" fontId="37" fillId="70" borderId="1" applyNumberFormat="0" applyAlignment="0">
      <alignment horizontal="left"/>
    </xf>
    <xf numFmtId="1" fontId="37" fillId="70" borderId="1" applyNumberFormat="0" applyAlignment="0">
      <alignment horizontal="left"/>
    </xf>
    <xf numFmtId="0" fontId="37" fillId="70" borderId="1" applyNumberFormat="0" applyAlignment="0"/>
    <xf numFmtId="0" fontId="37" fillId="70" borderId="1" applyNumberFormat="0" applyAlignment="0"/>
    <xf numFmtId="0" fontId="37" fillId="70" borderId="1" applyNumberFormat="0" applyAlignment="0"/>
    <xf numFmtId="1" fontId="29" fillId="0" borderId="0" applyFont="0" applyFill="0" applyBorder="0">
      <alignment horizontal="center"/>
    </xf>
    <xf numFmtId="0" fontId="155" fillId="0" borderId="0" applyFill="0" applyBorder="0" applyAlignment="0" applyProtection="0"/>
    <xf numFmtId="49" fontId="29" fillId="54" borderId="21">
      <alignment horizontal="center"/>
    </xf>
    <xf numFmtId="0" fontId="156" fillId="0" borderId="0"/>
    <xf numFmtId="9" fontId="33" fillId="0" borderId="0" applyFont="0" applyFill="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29" borderId="0" applyNumberFormat="0" applyBorder="0" applyAlignment="0" applyProtection="0"/>
    <xf numFmtId="0" fontId="20" fillId="40" borderId="0" applyNumberFormat="0" applyBorder="0" applyAlignment="0" applyProtection="0"/>
    <xf numFmtId="43" fontId="20" fillId="0" borderId="0" applyFont="0" applyFill="0" applyBorder="0" applyAlignment="0" applyProtection="0"/>
    <xf numFmtId="9" fontId="20" fillId="0" borderId="0" applyFont="0" applyFill="0" applyBorder="0" applyAlignment="0" applyProtection="0"/>
    <xf numFmtId="0" fontId="46" fillId="0" borderId="0"/>
    <xf numFmtId="0" fontId="20" fillId="14" borderId="0" applyNumberFormat="0" applyBorder="0" applyAlignment="0" applyProtection="0"/>
    <xf numFmtId="0" fontId="20" fillId="0" borderId="0"/>
    <xf numFmtId="43" fontId="20" fillId="0" borderId="0" applyFont="0" applyFill="0" applyBorder="0" applyAlignment="0" applyProtection="0"/>
    <xf numFmtId="9" fontId="20" fillId="0" borderId="0" applyFont="0" applyFill="0" applyBorder="0" applyAlignment="0" applyProtection="0"/>
    <xf numFmtId="10" fontId="91" fillId="75" borderId="1" applyNumberFormat="0" applyBorder="0" applyAlignment="0" applyProtection="0"/>
    <xf numFmtId="10" fontId="91" fillId="75" borderId="1" applyNumberFormat="0" applyBorder="0" applyAlignment="0" applyProtection="0"/>
    <xf numFmtId="10" fontId="91" fillId="75" borderId="1" applyNumberFormat="0" applyBorder="0" applyAlignment="0" applyProtection="0"/>
    <xf numFmtId="10" fontId="91" fillId="75" borderId="1" applyNumberFormat="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4" fontId="119" fillId="79" borderId="1" applyNumberFormat="0" applyProtection="0">
      <alignment horizontal="right" vertical="center" wrapText="1"/>
    </xf>
    <xf numFmtId="4" fontId="119" fillId="79" borderId="1" applyNumberFormat="0" applyProtection="0">
      <alignment horizontal="left" vertical="center" indent="1"/>
    </xf>
    <xf numFmtId="4" fontId="124" fillId="82" borderId="1" applyNumberFormat="0" applyProtection="0">
      <alignment horizontal="left" vertical="center"/>
    </xf>
    <xf numFmtId="4" fontId="124" fillId="82" borderId="1" applyNumberFormat="0" applyProtection="0">
      <alignment horizontal="left" vertical="center"/>
    </xf>
    <xf numFmtId="4" fontId="123" fillId="0" borderId="1" applyNumberFormat="0" applyProtection="0">
      <alignment horizontal="left" vertical="center" indent="1"/>
    </xf>
    <xf numFmtId="4" fontId="79" fillId="0" borderId="1" applyNumberFormat="0" applyProtection="0">
      <alignment horizontal="left" vertical="center" indent="1"/>
    </xf>
    <xf numFmtId="0" fontId="124" fillId="85" borderId="1" applyNumberFormat="0" applyProtection="0">
      <alignment horizontal="left" vertical="center" indent="2"/>
    </xf>
    <xf numFmtId="0" fontId="124" fillId="85" borderId="1" applyNumberFormat="0" applyProtection="0">
      <alignment horizontal="left" vertical="center" indent="2"/>
    </xf>
    <xf numFmtId="0" fontId="111" fillId="0" borderId="1" applyNumberFormat="0" applyProtection="0">
      <alignment horizontal="left" vertical="center" indent="2"/>
    </xf>
    <xf numFmtId="0" fontId="111" fillId="0" borderId="1" applyNumberFormat="0" applyProtection="0">
      <alignment horizontal="left" vertical="center" indent="2"/>
    </xf>
    <xf numFmtId="0" fontId="111" fillId="0" borderId="1" applyNumberFormat="0" applyProtection="0">
      <alignment horizontal="left" vertical="center" indent="2"/>
    </xf>
    <xf numFmtId="0" fontId="29" fillId="88" borderId="1" applyNumberFormat="0">
      <protection locked="0"/>
    </xf>
    <xf numFmtId="0" fontId="29" fillId="88" borderId="1" applyNumberFormat="0">
      <protection locked="0"/>
    </xf>
    <xf numFmtId="0" fontId="29" fillId="88" borderId="1" applyNumberFormat="0">
      <protection locked="0"/>
    </xf>
    <xf numFmtId="4" fontId="132" fillId="0" borderId="1" applyNumberFormat="0" applyProtection="0">
      <alignment horizontal="right" vertical="center" wrapText="1"/>
    </xf>
    <xf numFmtId="4" fontId="132" fillId="0" borderId="1" applyNumberFormat="0" applyProtection="0">
      <alignment horizontal="left" vertical="center" indent="1"/>
    </xf>
    <xf numFmtId="4" fontId="132" fillId="0" borderId="1" applyNumberFormat="0" applyProtection="0">
      <alignment horizontal="left" vertical="center" indent="1"/>
    </xf>
    <xf numFmtId="0" fontId="124" fillId="92" borderId="1" applyNumberFormat="0" applyProtection="0">
      <alignment horizontal="center" vertical="top" wrapText="1"/>
    </xf>
    <xf numFmtId="0" fontId="124" fillId="92" borderId="1" applyNumberFormat="0" applyProtection="0">
      <alignment horizontal="center" vertical="top" wrapText="1"/>
    </xf>
    <xf numFmtId="44"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1" fontId="37" fillId="94" borderId="1" applyNumberFormat="0" applyAlignment="0">
      <alignment horizontal="center"/>
    </xf>
    <xf numFmtId="1" fontId="37" fillId="94" borderId="1" applyNumberFormat="0" applyAlignment="0">
      <alignment horizontal="center"/>
    </xf>
    <xf numFmtId="1" fontId="37" fillId="70" borderId="1" applyNumberFormat="0" applyAlignment="0">
      <alignment horizontal="left"/>
    </xf>
    <xf numFmtId="1" fontId="37" fillId="70" borderId="1" applyNumberFormat="0" applyAlignment="0">
      <alignment horizontal="left"/>
    </xf>
    <xf numFmtId="0" fontId="37" fillId="70" borderId="1" applyNumberFormat="0" applyAlignment="0"/>
    <xf numFmtId="0" fontId="37" fillId="70" borderId="1" applyNumberFormat="0" applyAlignment="0"/>
    <xf numFmtId="44" fontId="20" fillId="0" borderId="0" applyFont="0" applyFill="0" applyBorder="0" applyAlignment="0" applyProtection="0"/>
    <xf numFmtId="43" fontId="20" fillId="0" borderId="0" applyFont="0" applyFill="0" applyBorder="0" applyAlignment="0" applyProtection="0"/>
    <xf numFmtId="0" fontId="20" fillId="0" borderId="0"/>
    <xf numFmtId="0" fontId="20" fillId="40" borderId="0" applyNumberFormat="0" applyBorder="0" applyAlignment="0" applyProtection="0"/>
    <xf numFmtId="43" fontId="20" fillId="0" borderId="0" applyFont="0" applyFill="0" applyBorder="0" applyAlignment="0" applyProtection="0"/>
    <xf numFmtId="9" fontId="20" fillId="0" borderId="0" applyFont="0" applyFill="0" applyBorder="0" applyAlignment="0" applyProtection="0"/>
    <xf numFmtId="0" fontId="20" fillId="33" borderId="0" applyNumberFormat="0" applyBorder="0" applyAlignment="0" applyProtection="0"/>
    <xf numFmtId="0" fontId="20" fillId="0" borderId="0"/>
    <xf numFmtId="43"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33" borderId="0" applyNumberFormat="0" applyBorder="0" applyAlignment="0" applyProtection="0"/>
    <xf numFmtId="0" fontId="20" fillId="43" borderId="0" applyNumberFormat="0" applyBorder="0" applyAlignment="0" applyProtection="0"/>
    <xf numFmtId="0" fontId="20" fillId="0" borderId="0"/>
    <xf numFmtId="44"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44" fontId="20" fillId="0" borderId="0" applyFont="0" applyFill="0" applyBorder="0" applyAlignment="0" applyProtection="0"/>
    <xf numFmtId="43" fontId="20" fillId="0" borderId="0" applyFont="0" applyFill="0" applyBorder="0" applyAlignment="0" applyProtection="0"/>
    <xf numFmtId="0" fontId="20" fillId="0" borderId="0"/>
    <xf numFmtId="44" fontId="20" fillId="0" borderId="0" applyFont="0" applyFill="0" applyBorder="0" applyAlignment="0" applyProtection="0"/>
    <xf numFmtId="43" fontId="20" fillId="0" borderId="0" applyFont="0" applyFill="0" applyBorder="0" applyAlignment="0" applyProtection="0"/>
    <xf numFmtId="0" fontId="20" fillId="0" borderId="0"/>
    <xf numFmtId="44" fontId="20" fillId="0" borderId="0" applyFont="0" applyFill="0" applyBorder="0" applyAlignment="0" applyProtection="0"/>
    <xf numFmtId="43" fontId="20" fillId="0" borderId="0" applyFont="0" applyFill="0" applyBorder="0" applyAlignment="0" applyProtection="0"/>
    <xf numFmtId="0" fontId="20" fillId="0" borderId="0"/>
    <xf numFmtId="44" fontId="20" fillId="0" borderId="0" applyFont="0" applyFill="0" applyBorder="0" applyAlignment="0" applyProtection="0"/>
    <xf numFmtId="43" fontId="20" fillId="0" borderId="0" applyFont="0" applyFill="0" applyBorder="0" applyAlignment="0" applyProtection="0"/>
    <xf numFmtId="0" fontId="20" fillId="0" borderId="0"/>
    <xf numFmtId="44" fontId="20" fillId="0" borderId="0" applyFont="0" applyFill="0" applyBorder="0" applyAlignment="0" applyProtection="0"/>
    <xf numFmtId="43" fontId="20" fillId="0" borderId="0" applyFont="0" applyFill="0" applyBorder="0" applyAlignment="0" applyProtection="0"/>
    <xf numFmtId="0" fontId="20" fillId="0" borderId="0"/>
    <xf numFmtId="44"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44"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3" fontId="20" fillId="0" borderId="0" applyFont="0" applyFill="0" applyBorder="0" applyAlignment="0" applyProtection="0"/>
    <xf numFmtId="0" fontId="20" fillId="0" borderId="0"/>
    <xf numFmtId="44" fontId="20" fillId="0" borderId="0" applyFont="0" applyFill="0" applyBorder="0" applyAlignment="0" applyProtection="0"/>
    <xf numFmtId="43" fontId="20" fillId="0" borderId="0" applyFont="0" applyFill="0" applyBorder="0" applyAlignment="0" applyProtection="0"/>
    <xf numFmtId="0" fontId="20" fillId="0" borderId="0"/>
    <xf numFmtId="44" fontId="20" fillId="0" borderId="0" applyFont="0" applyFill="0" applyBorder="0" applyAlignment="0" applyProtection="0"/>
    <xf numFmtId="43" fontId="20" fillId="0" borderId="0" applyFont="0" applyFill="0" applyBorder="0" applyAlignment="0" applyProtection="0"/>
    <xf numFmtId="0" fontId="20" fillId="0" borderId="0"/>
    <xf numFmtId="44" fontId="20" fillId="0" borderId="0" applyFont="0" applyFill="0" applyBorder="0" applyAlignment="0" applyProtection="0"/>
    <xf numFmtId="43" fontId="20" fillId="0" borderId="0" applyFont="0" applyFill="0" applyBorder="0" applyAlignment="0" applyProtection="0"/>
    <xf numFmtId="0" fontId="20" fillId="0" borderId="0"/>
    <xf numFmtId="44" fontId="20" fillId="0" borderId="0" applyFont="0" applyFill="0" applyBorder="0" applyAlignment="0" applyProtection="0"/>
    <xf numFmtId="43" fontId="20" fillId="0" borderId="0" applyFont="0" applyFill="0" applyBorder="0" applyAlignment="0" applyProtection="0"/>
    <xf numFmtId="0" fontId="20" fillId="0" borderId="0"/>
    <xf numFmtId="44"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44" fontId="20" fillId="0" borderId="0" applyFont="0" applyFill="0" applyBorder="0" applyAlignment="0" applyProtection="0"/>
    <xf numFmtId="43" fontId="20" fillId="0" borderId="0" applyFont="0" applyFill="0" applyBorder="0" applyAlignment="0" applyProtection="0"/>
    <xf numFmtId="0" fontId="20" fillId="0" borderId="0"/>
    <xf numFmtId="0" fontId="20" fillId="40"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14" borderId="0" applyNumberFormat="0" applyBorder="0" applyAlignment="0" applyProtection="0"/>
    <xf numFmtId="0" fontId="20" fillId="43" borderId="0" applyNumberFormat="0" applyBorder="0" applyAlignment="0" applyProtection="0"/>
    <xf numFmtId="0" fontId="20" fillId="14" borderId="0" applyNumberFormat="0" applyBorder="0" applyAlignment="0" applyProtection="0"/>
    <xf numFmtId="0" fontId="20" fillId="33"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33"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33" borderId="0" applyNumberFormat="0" applyBorder="0" applyAlignment="0" applyProtection="0"/>
    <xf numFmtId="0" fontId="73" fillId="37" borderId="0" applyNumberFormat="0" applyBorder="0" applyAlignment="0" applyProtection="0"/>
    <xf numFmtId="0" fontId="20" fillId="33" borderId="0" applyNumberFormat="0" applyBorder="0" applyAlignment="0" applyProtection="0"/>
    <xf numFmtId="0" fontId="20" fillId="33" borderId="0" applyNumberFormat="0" applyBorder="0" applyAlignment="0" applyProtection="0"/>
    <xf numFmtId="0" fontId="73" fillId="37"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33"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33" borderId="0" applyNumberFormat="0" applyBorder="0" applyAlignment="0" applyProtection="0"/>
    <xf numFmtId="0" fontId="20" fillId="40" borderId="0" applyNumberFormat="0" applyBorder="0" applyAlignment="0" applyProtection="0"/>
    <xf numFmtId="0" fontId="20" fillId="33"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33"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33" borderId="0" applyNumberFormat="0" applyBorder="0" applyAlignment="0" applyProtection="0"/>
    <xf numFmtId="0" fontId="20" fillId="40" borderId="0" applyNumberFormat="0" applyBorder="0" applyAlignment="0" applyProtection="0"/>
    <xf numFmtId="0" fontId="20" fillId="33"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33"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33" borderId="0" applyNumberFormat="0" applyBorder="0" applyAlignment="0" applyProtection="0"/>
    <xf numFmtId="0" fontId="20" fillId="40" borderId="0" applyNumberFormat="0" applyBorder="0" applyAlignment="0" applyProtection="0"/>
    <xf numFmtId="0" fontId="20" fillId="33"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33" borderId="0" applyNumberFormat="0" applyBorder="0" applyAlignment="0" applyProtection="0"/>
    <xf numFmtId="0" fontId="73" fillId="37"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33"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33" borderId="0" applyNumberFormat="0" applyBorder="0" applyAlignment="0" applyProtection="0"/>
    <xf numFmtId="0" fontId="20" fillId="40" borderId="0" applyNumberFormat="0" applyBorder="0" applyAlignment="0" applyProtection="0"/>
    <xf numFmtId="0" fontId="20" fillId="33"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33"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73" fillId="37" borderId="0" applyNumberFormat="0" applyBorder="0" applyAlignment="0" applyProtection="0"/>
    <xf numFmtId="0" fontId="20" fillId="40" borderId="0" applyNumberFormat="0" applyBorder="0" applyAlignment="0" applyProtection="0"/>
    <xf numFmtId="0" fontId="20" fillId="33" borderId="0" applyNumberFormat="0" applyBorder="0" applyAlignment="0" applyProtection="0"/>
    <xf numFmtId="0" fontId="20" fillId="40" borderId="0" applyNumberFormat="0" applyBorder="0" applyAlignment="0" applyProtection="0"/>
    <xf numFmtId="0" fontId="20" fillId="33"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33"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33"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33" borderId="0" applyNumberFormat="0" applyBorder="0" applyAlignment="0" applyProtection="0"/>
    <xf numFmtId="0" fontId="20" fillId="40" borderId="0" applyNumberFormat="0" applyBorder="0" applyAlignment="0" applyProtection="0"/>
    <xf numFmtId="0" fontId="20" fillId="33"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33" borderId="0" applyNumberFormat="0" applyBorder="0" applyAlignment="0" applyProtection="0"/>
    <xf numFmtId="0" fontId="73" fillId="37"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33"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33" borderId="0" applyNumberFormat="0" applyBorder="0" applyAlignment="0" applyProtection="0"/>
    <xf numFmtId="0" fontId="20" fillId="40" borderId="0" applyNumberFormat="0" applyBorder="0" applyAlignment="0" applyProtection="0"/>
    <xf numFmtId="0" fontId="20" fillId="33"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33"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73" fillId="37" borderId="0" applyNumberFormat="0" applyBorder="0" applyAlignment="0" applyProtection="0"/>
    <xf numFmtId="0" fontId="20" fillId="40" borderId="0" applyNumberFormat="0" applyBorder="0" applyAlignment="0" applyProtection="0"/>
    <xf numFmtId="0" fontId="20" fillId="33" borderId="0" applyNumberFormat="0" applyBorder="0" applyAlignment="0" applyProtection="0"/>
    <xf numFmtId="0" fontId="20" fillId="40" borderId="0" applyNumberFormat="0" applyBorder="0" applyAlignment="0" applyProtection="0"/>
    <xf numFmtId="0" fontId="20" fillId="33"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33"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33" borderId="0" applyNumberFormat="0" applyBorder="0" applyAlignment="0" applyProtection="0"/>
    <xf numFmtId="0" fontId="20" fillId="40" borderId="0" applyNumberFormat="0" applyBorder="0" applyAlignment="0" applyProtection="0"/>
    <xf numFmtId="0" fontId="20" fillId="33"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33" borderId="0" applyNumberFormat="0" applyBorder="0" applyAlignment="0" applyProtection="0"/>
    <xf numFmtId="0" fontId="20" fillId="40" borderId="0" applyNumberFormat="0" applyBorder="0" applyAlignment="0" applyProtection="0"/>
    <xf numFmtId="0" fontId="20" fillId="33"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33"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33" borderId="0" applyNumberFormat="0" applyBorder="0" applyAlignment="0" applyProtection="0"/>
    <xf numFmtId="0" fontId="73" fillId="37"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33"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33" borderId="0" applyNumberFormat="0" applyBorder="0" applyAlignment="0" applyProtection="0"/>
    <xf numFmtId="0" fontId="20" fillId="40" borderId="0" applyNumberFormat="0" applyBorder="0" applyAlignment="0" applyProtection="0"/>
    <xf numFmtId="0" fontId="20" fillId="33"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33"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73" fillId="37"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33"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33" borderId="0" applyNumberFormat="0" applyBorder="0" applyAlignment="0" applyProtection="0"/>
    <xf numFmtId="0" fontId="20" fillId="40" borderId="0" applyNumberFormat="0" applyBorder="0" applyAlignment="0" applyProtection="0"/>
    <xf numFmtId="0" fontId="20" fillId="33"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33"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33"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33" borderId="0" applyNumberFormat="0" applyBorder="0" applyAlignment="0" applyProtection="0"/>
    <xf numFmtId="0" fontId="20" fillId="40" borderId="0" applyNumberFormat="0" applyBorder="0" applyAlignment="0" applyProtection="0"/>
    <xf numFmtId="0" fontId="20" fillId="33"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33"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33"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33"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33"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33" borderId="0" applyNumberFormat="0" applyBorder="0" applyAlignment="0" applyProtection="0"/>
    <xf numFmtId="0" fontId="20" fillId="40" borderId="0" applyNumberFormat="0" applyBorder="0" applyAlignment="0" applyProtection="0"/>
    <xf numFmtId="0" fontId="20" fillId="33"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33"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33"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33" borderId="0" applyNumberFormat="0" applyBorder="0" applyAlignment="0" applyProtection="0"/>
    <xf numFmtId="0" fontId="20" fillId="40" borderId="0" applyNumberFormat="0" applyBorder="0" applyAlignment="0" applyProtection="0"/>
    <xf numFmtId="0" fontId="20" fillId="33"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33"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33"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33" borderId="0" applyNumberFormat="0" applyBorder="0" applyAlignment="0" applyProtection="0"/>
    <xf numFmtId="0" fontId="20" fillId="40" borderId="0" applyNumberFormat="0" applyBorder="0" applyAlignment="0" applyProtection="0"/>
    <xf numFmtId="0" fontId="20" fillId="33"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33"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33"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73" fillId="44" borderId="0" applyNumberFormat="0" applyBorder="0" applyAlignment="0" applyProtection="0"/>
    <xf numFmtId="0" fontId="79" fillId="37" borderId="0" applyNumberFormat="0" applyBorder="0" applyAlignment="0" applyProtection="0"/>
    <xf numFmtId="0" fontId="20" fillId="33" borderId="0" applyNumberFormat="0" applyBorder="0" applyAlignment="0" applyProtection="0"/>
    <xf numFmtId="0" fontId="20" fillId="33" borderId="0" applyNumberFormat="0" applyBorder="0" applyAlignment="0" applyProtection="0"/>
    <xf numFmtId="0" fontId="73" fillId="44" borderId="0" applyNumberFormat="0" applyBorder="0" applyAlignment="0" applyProtection="0"/>
    <xf numFmtId="0" fontId="20" fillId="33" borderId="0" applyNumberFormat="0" applyBorder="0" applyAlignment="0" applyProtection="0"/>
    <xf numFmtId="0" fontId="20" fillId="33" borderId="0" applyNumberFormat="0" applyBorder="0" applyAlignment="0" applyProtection="0"/>
    <xf numFmtId="0" fontId="20" fillId="33"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33"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33" borderId="0" applyNumberFormat="0" applyBorder="0" applyAlignment="0" applyProtection="0"/>
    <xf numFmtId="0" fontId="20" fillId="40" borderId="0" applyNumberFormat="0" applyBorder="0" applyAlignment="0" applyProtection="0"/>
    <xf numFmtId="0" fontId="20" fillId="33"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29" borderId="0" applyNumberFormat="0" applyBorder="0" applyAlignment="0" applyProtection="0"/>
    <xf numFmtId="0" fontId="20" fillId="29" borderId="0" applyNumberFormat="0" applyBorder="0" applyAlignment="0" applyProtection="0"/>
    <xf numFmtId="0" fontId="20" fillId="29" borderId="0" applyNumberFormat="0" applyBorder="0" applyAlignment="0" applyProtection="0"/>
    <xf numFmtId="0" fontId="20" fillId="29" borderId="0" applyNumberFormat="0" applyBorder="0" applyAlignment="0" applyProtection="0"/>
    <xf numFmtId="0" fontId="20" fillId="29" borderId="0" applyNumberFormat="0" applyBorder="0" applyAlignment="0" applyProtection="0"/>
    <xf numFmtId="0" fontId="20" fillId="29" borderId="0" applyNumberFormat="0" applyBorder="0" applyAlignment="0" applyProtection="0"/>
    <xf numFmtId="0" fontId="20" fillId="29" borderId="0" applyNumberFormat="0" applyBorder="0" applyAlignment="0" applyProtection="0"/>
    <xf numFmtId="0" fontId="20" fillId="29" borderId="0" applyNumberFormat="0" applyBorder="0" applyAlignment="0" applyProtection="0"/>
    <xf numFmtId="0" fontId="20" fillId="29" borderId="0" applyNumberFormat="0" applyBorder="0" applyAlignment="0" applyProtection="0"/>
    <xf numFmtId="0" fontId="73" fillId="36" borderId="0" applyNumberFormat="0" applyBorder="0" applyAlignment="0" applyProtection="0"/>
    <xf numFmtId="0" fontId="20" fillId="29" borderId="0" applyNumberFormat="0" applyBorder="0" applyAlignment="0" applyProtection="0"/>
    <xf numFmtId="0" fontId="73" fillId="36" borderId="0" applyNumberFormat="0" applyBorder="0" applyAlignment="0" applyProtection="0"/>
    <xf numFmtId="0" fontId="20" fillId="29" borderId="0" applyNumberFormat="0" applyBorder="0" applyAlignment="0" applyProtection="0"/>
    <xf numFmtId="0" fontId="20" fillId="29" borderId="0" applyNumberFormat="0" applyBorder="0" applyAlignment="0" applyProtection="0"/>
    <xf numFmtId="0" fontId="20" fillId="29" borderId="0" applyNumberFormat="0" applyBorder="0" applyAlignment="0" applyProtection="0"/>
    <xf numFmtId="0" fontId="20" fillId="29" borderId="0" applyNumberFormat="0" applyBorder="0" applyAlignment="0" applyProtection="0"/>
    <xf numFmtId="0" fontId="20" fillId="29" borderId="0" applyNumberFormat="0" applyBorder="0" applyAlignment="0" applyProtection="0"/>
    <xf numFmtId="0" fontId="20" fillId="29" borderId="0" applyNumberFormat="0" applyBorder="0" applyAlignment="0" applyProtection="0"/>
    <xf numFmtId="0" fontId="20" fillId="29" borderId="0" applyNumberFormat="0" applyBorder="0" applyAlignment="0" applyProtection="0"/>
    <xf numFmtId="0" fontId="20" fillId="29" borderId="0" applyNumberFormat="0" applyBorder="0" applyAlignment="0" applyProtection="0"/>
    <xf numFmtId="0" fontId="20" fillId="29" borderId="0" applyNumberFormat="0" applyBorder="0" applyAlignment="0" applyProtection="0"/>
    <xf numFmtId="0" fontId="20" fillId="29" borderId="0" applyNumberFormat="0" applyBorder="0" applyAlignment="0" applyProtection="0"/>
    <xf numFmtId="0" fontId="20" fillId="29" borderId="0" applyNumberFormat="0" applyBorder="0" applyAlignment="0" applyProtection="0"/>
    <xf numFmtId="0" fontId="20" fillId="29" borderId="0" applyNumberFormat="0" applyBorder="0" applyAlignment="0" applyProtection="0"/>
    <xf numFmtId="0" fontId="20" fillId="29" borderId="0" applyNumberFormat="0" applyBorder="0" applyAlignment="0" applyProtection="0"/>
    <xf numFmtId="0" fontId="20" fillId="29" borderId="0" applyNumberFormat="0" applyBorder="0" applyAlignment="0" applyProtection="0"/>
    <xf numFmtId="0" fontId="20" fillId="29" borderId="0" applyNumberFormat="0" applyBorder="0" applyAlignment="0" applyProtection="0"/>
    <xf numFmtId="0" fontId="20" fillId="29" borderId="0" applyNumberFormat="0" applyBorder="0" applyAlignment="0" applyProtection="0"/>
    <xf numFmtId="0" fontId="20" fillId="29" borderId="0" applyNumberFormat="0" applyBorder="0" applyAlignment="0" applyProtection="0"/>
    <xf numFmtId="0" fontId="20" fillId="29" borderId="0" applyNumberFormat="0" applyBorder="0" applyAlignment="0" applyProtection="0"/>
    <xf numFmtId="0" fontId="20" fillId="29" borderId="0" applyNumberFormat="0" applyBorder="0" applyAlignment="0" applyProtection="0"/>
    <xf numFmtId="0" fontId="20" fillId="29" borderId="0" applyNumberFormat="0" applyBorder="0" applyAlignment="0" applyProtection="0"/>
    <xf numFmtId="0" fontId="20" fillId="29" borderId="0" applyNumberFormat="0" applyBorder="0" applyAlignment="0" applyProtection="0"/>
    <xf numFmtId="0" fontId="20" fillId="29" borderId="0" applyNumberFormat="0" applyBorder="0" applyAlignment="0" applyProtection="0"/>
    <xf numFmtId="0" fontId="20" fillId="29" borderId="0" applyNumberFormat="0" applyBorder="0" applyAlignment="0" applyProtection="0"/>
    <xf numFmtId="0" fontId="20" fillId="29" borderId="0" applyNumberFormat="0" applyBorder="0" applyAlignment="0" applyProtection="0"/>
    <xf numFmtId="0" fontId="20" fillId="29" borderId="0" applyNumberFormat="0" applyBorder="0" applyAlignment="0" applyProtection="0"/>
    <xf numFmtId="0" fontId="20" fillId="29" borderId="0" applyNumberFormat="0" applyBorder="0" applyAlignment="0" applyProtection="0"/>
    <xf numFmtId="0" fontId="20" fillId="29" borderId="0" applyNumberFormat="0" applyBorder="0" applyAlignment="0" applyProtection="0"/>
    <xf numFmtId="0" fontId="20" fillId="29" borderId="0" applyNumberFormat="0" applyBorder="0" applyAlignment="0" applyProtection="0"/>
    <xf numFmtId="0" fontId="20" fillId="29" borderId="0" applyNumberFormat="0" applyBorder="0" applyAlignment="0" applyProtection="0"/>
    <xf numFmtId="0" fontId="20" fillId="29" borderId="0" applyNumberFormat="0" applyBorder="0" applyAlignment="0" applyProtection="0"/>
    <xf numFmtId="0" fontId="20" fillId="29" borderId="0" applyNumberFormat="0" applyBorder="0" applyAlignment="0" applyProtection="0"/>
    <xf numFmtId="0" fontId="20" fillId="29" borderId="0" applyNumberFormat="0" applyBorder="0" applyAlignment="0" applyProtection="0"/>
    <xf numFmtId="0" fontId="20" fillId="29" borderId="0" applyNumberFormat="0" applyBorder="0" applyAlignment="0" applyProtection="0"/>
    <xf numFmtId="0" fontId="20" fillId="29" borderId="0" applyNumberFormat="0" applyBorder="0" applyAlignment="0" applyProtection="0"/>
    <xf numFmtId="0" fontId="73" fillId="36" borderId="0" applyNumberFormat="0" applyBorder="0" applyAlignment="0" applyProtection="0"/>
    <xf numFmtId="0" fontId="20" fillId="29" borderId="0" applyNumberFormat="0" applyBorder="0" applyAlignment="0" applyProtection="0"/>
    <xf numFmtId="0" fontId="20" fillId="29" borderId="0" applyNumberFormat="0" applyBorder="0" applyAlignment="0" applyProtection="0"/>
    <xf numFmtId="0" fontId="20" fillId="29" borderId="0" applyNumberFormat="0" applyBorder="0" applyAlignment="0" applyProtection="0"/>
    <xf numFmtId="0" fontId="20" fillId="29" borderId="0" applyNumberFormat="0" applyBorder="0" applyAlignment="0" applyProtection="0"/>
    <xf numFmtId="0" fontId="20" fillId="29" borderId="0" applyNumberFormat="0" applyBorder="0" applyAlignment="0" applyProtection="0"/>
    <xf numFmtId="0" fontId="20" fillId="29" borderId="0" applyNumberFormat="0" applyBorder="0" applyAlignment="0" applyProtection="0"/>
    <xf numFmtId="0" fontId="20" fillId="29" borderId="0" applyNumberFormat="0" applyBorder="0" applyAlignment="0" applyProtection="0"/>
    <xf numFmtId="0" fontId="20" fillId="29" borderId="0" applyNumberFormat="0" applyBorder="0" applyAlignment="0" applyProtection="0"/>
    <xf numFmtId="0" fontId="20" fillId="29" borderId="0" applyNumberFormat="0" applyBorder="0" applyAlignment="0" applyProtection="0"/>
    <xf numFmtId="0" fontId="20" fillId="29" borderId="0" applyNumberFormat="0" applyBorder="0" applyAlignment="0" applyProtection="0"/>
    <xf numFmtId="0" fontId="20" fillId="29" borderId="0" applyNumberFormat="0" applyBorder="0" applyAlignment="0" applyProtection="0"/>
    <xf numFmtId="0" fontId="20" fillId="29" borderId="0" applyNumberFormat="0" applyBorder="0" applyAlignment="0" applyProtection="0"/>
    <xf numFmtId="0" fontId="20" fillId="29" borderId="0" applyNumberFormat="0" applyBorder="0" applyAlignment="0" applyProtection="0"/>
    <xf numFmtId="0" fontId="20" fillId="29" borderId="0" applyNumberFormat="0" applyBorder="0" applyAlignment="0" applyProtection="0"/>
    <xf numFmtId="0" fontId="20" fillId="29" borderId="0" applyNumberFormat="0" applyBorder="0" applyAlignment="0" applyProtection="0"/>
    <xf numFmtId="0" fontId="20" fillId="29" borderId="0" applyNumberFormat="0" applyBorder="0" applyAlignment="0" applyProtection="0"/>
    <xf numFmtId="0" fontId="20" fillId="29" borderId="0" applyNumberFormat="0" applyBorder="0" applyAlignment="0" applyProtection="0"/>
    <xf numFmtId="0" fontId="20" fillId="29" borderId="0" applyNumberFormat="0" applyBorder="0" applyAlignment="0" applyProtection="0"/>
    <xf numFmtId="0" fontId="73" fillId="36" borderId="0" applyNumberFormat="0" applyBorder="0" applyAlignment="0" applyProtection="0"/>
    <xf numFmtId="0" fontId="20" fillId="29" borderId="0" applyNumberFormat="0" applyBorder="0" applyAlignment="0" applyProtection="0"/>
    <xf numFmtId="0" fontId="20" fillId="29" borderId="0" applyNumberFormat="0" applyBorder="0" applyAlignment="0" applyProtection="0"/>
    <xf numFmtId="0" fontId="20" fillId="29" borderId="0" applyNumberFormat="0" applyBorder="0" applyAlignment="0" applyProtection="0"/>
    <xf numFmtId="0" fontId="20" fillId="29" borderId="0" applyNumberFormat="0" applyBorder="0" applyAlignment="0" applyProtection="0"/>
    <xf numFmtId="0" fontId="20" fillId="29" borderId="0" applyNumberFormat="0" applyBorder="0" applyAlignment="0" applyProtection="0"/>
    <xf numFmtId="0" fontId="20" fillId="29" borderId="0" applyNumberFormat="0" applyBorder="0" applyAlignment="0" applyProtection="0"/>
    <xf numFmtId="0" fontId="20" fillId="29" borderId="0" applyNumberFormat="0" applyBorder="0" applyAlignment="0" applyProtection="0"/>
    <xf numFmtId="0" fontId="20" fillId="29" borderId="0" applyNumberFormat="0" applyBorder="0" applyAlignment="0" applyProtection="0"/>
    <xf numFmtId="0" fontId="20" fillId="29" borderId="0" applyNumberFormat="0" applyBorder="0" applyAlignment="0" applyProtection="0"/>
    <xf numFmtId="0" fontId="20" fillId="29" borderId="0" applyNumberFormat="0" applyBorder="0" applyAlignment="0" applyProtection="0"/>
    <xf numFmtId="0" fontId="20" fillId="29" borderId="0" applyNumberFormat="0" applyBorder="0" applyAlignment="0" applyProtection="0"/>
    <xf numFmtId="0" fontId="20" fillId="29" borderId="0" applyNumberFormat="0" applyBorder="0" applyAlignment="0" applyProtection="0"/>
    <xf numFmtId="0" fontId="20" fillId="29" borderId="0" applyNumberFormat="0" applyBorder="0" applyAlignment="0" applyProtection="0"/>
    <xf numFmtId="0" fontId="20" fillId="29" borderId="0" applyNumberFormat="0" applyBorder="0" applyAlignment="0" applyProtection="0"/>
    <xf numFmtId="0" fontId="20" fillId="29" borderId="0" applyNumberFormat="0" applyBorder="0" applyAlignment="0" applyProtection="0"/>
    <xf numFmtId="0" fontId="20" fillId="29" borderId="0" applyNumberFormat="0" applyBorder="0" applyAlignment="0" applyProtection="0"/>
    <xf numFmtId="0" fontId="20" fillId="29" borderId="0" applyNumberFormat="0" applyBorder="0" applyAlignment="0" applyProtection="0"/>
    <xf numFmtId="0" fontId="20" fillId="29" borderId="0" applyNumberFormat="0" applyBorder="0" applyAlignment="0" applyProtection="0"/>
    <xf numFmtId="0" fontId="20" fillId="29" borderId="0" applyNumberFormat="0" applyBorder="0" applyAlignment="0" applyProtection="0"/>
    <xf numFmtId="0" fontId="20" fillId="29" borderId="0" applyNumberFormat="0" applyBorder="0" applyAlignment="0" applyProtection="0"/>
    <xf numFmtId="0" fontId="20" fillId="29" borderId="0" applyNumberFormat="0" applyBorder="0" applyAlignment="0" applyProtection="0"/>
    <xf numFmtId="0" fontId="20" fillId="29" borderId="0" applyNumberFormat="0" applyBorder="0" applyAlignment="0" applyProtection="0"/>
    <xf numFmtId="0" fontId="20" fillId="29" borderId="0" applyNumberFormat="0" applyBorder="0" applyAlignment="0" applyProtection="0"/>
    <xf numFmtId="0" fontId="73" fillId="36" borderId="0" applyNumberFormat="0" applyBorder="0" applyAlignment="0" applyProtection="0"/>
    <xf numFmtId="0" fontId="20" fillId="29" borderId="0" applyNumberFormat="0" applyBorder="0" applyAlignment="0" applyProtection="0"/>
    <xf numFmtId="0" fontId="20" fillId="29" borderId="0" applyNumberFormat="0" applyBorder="0" applyAlignment="0" applyProtection="0"/>
    <xf numFmtId="0" fontId="20" fillId="29" borderId="0" applyNumberFormat="0" applyBorder="0" applyAlignment="0" applyProtection="0"/>
    <xf numFmtId="0" fontId="20" fillId="29" borderId="0" applyNumberFormat="0" applyBorder="0" applyAlignment="0" applyProtection="0"/>
    <xf numFmtId="0" fontId="20" fillId="29" borderId="0" applyNumberFormat="0" applyBorder="0" applyAlignment="0" applyProtection="0"/>
    <xf numFmtId="0" fontId="20" fillId="29" borderId="0" applyNumberFormat="0" applyBorder="0" applyAlignment="0" applyProtection="0"/>
    <xf numFmtId="0" fontId="20" fillId="29" borderId="0" applyNumberFormat="0" applyBorder="0" applyAlignment="0" applyProtection="0"/>
    <xf numFmtId="0" fontId="20" fillId="29" borderId="0" applyNumberFormat="0" applyBorder="0" applyAlignment="0" applyProtection="0"/>
    <xf numFmtId="0" fontId="20" fillId="29" borderId="0" applyNumberFormat="0" applyBorder="0" applyAlignment="0" applyProtection="0"/>
    <xf numFmtId="0" fontId="20" fillId="29" borderId="0" applyNumberFormat="0" applyBorder="0" applyAlignment="0" applyProtection="0"/>
    <xf numFmtId="0" fontId="20" fillId="29" borderId="0" applyNumberFormat="0" applyBorder="0" applyAlignment="0" applyProtection="0"/>
    <xf numFmtId="0" fontId="20" fillId="29" borderId="0" applyNumberFormat="0" applyBorder="0" applyAlignment="0" applyProtection="0"/>
    <xf numFmtId="0" fontId="20" fillId="29" borderId="0" applyNumberFormat="0" applyBorder="0" applyAlignment="0" applyProtection="0"/>
    <xf numFmtId="0" fontId="20" fillId="29" borderId="0" applyNumberFormat="0" applyBorder="0" applyAlignment="0" applyProtection="0"/>
    <xf numFmtId="0" fontId="20" fillId="29" borderId="0" applyNumberFormat="0" applyBorder="0" applyAlignment="0" applyProtection="0"/>
    <xf numFmtId="0" fontId="20" fillId="29" borderId="0" applyNumberFormat="0" applyBorder="0" applyAlignment="0" applyProtection="0"/>
    <xf numFmtId="0" fontId="20" fillId="29" borderId="0" applyNumberFormat="0" applyBorder="0" applyAlignment="0" applyProtection="0"/>
    <xf numFmtId="0" fontId="20" fillId="29" borderId="0" applyNumberFormat="0" applyBorder="0" applyAlignment="0" applyProtection="0"/>
    <xf numFmtId="0" fontId="73" fillId="36" borderId="0" applyNumberFormat="0" applyBorder="0" applyAlignment="0" applyProtection="0"/>
    <xf numFmtId="0" fontId="20" fillId="29" borderId="0" applyNumberFormat="0" applyBorder="0" applyAlignment="0" applyProtection="0"/>
    <xf numFmtId="0" fontId="20" fillId="29" borderId="0" applyNumberFormat="0" applyBorder="0" applyAlignment="0" applyProtection="0"/>
    <xf numFmtId="0" fontId="20" fillId="29" borderId="0" applyNumberFormat="0" applyBorder="0" applyAlignment="0" applyProtection="0"/>
    <xf numFmtId="0" fontId="20" fillId="29" borderId="0" applyNumberFormat="0" applyBorder="0" applyAlignment="0" applyProtection="0"/>
    <xf numFmtId="0" fontId="20" fillId="29" borderId="0" applyNumberFormat="0" applyBorder="0" applyAlignment="0" applyProtection="0"/>
    <xf numFmtId="0" fontId="20" fillId="29" borderId="0" applyNumberFormat="0" applyBorder="0" applyAlignment="0" applyProtection="0"/>
    <xf numFmtId="0" fontId="20" fillId="29" borderId="0" applyNumberFormat="0" applyBorder="0" applyAlignment="0" applyProtection="0"/>
    <xf numFmtId="0" fontId="20" fillId="29" borderId="0" applyNumberFormat="0" applyBorder="0" applyAlignment="0" applyProtection="0"/>
    <xf numFmtId="0" fontId="20" fillId="29" borderId="0" applyNumberFormat="0" applyBorder="0" applyAlignment="0" applyProtection="0"/>
    <xf numFmtId="0" fontId="20" fillId="29" borderId="0" applyNumberFormat="0" applyBorder="0" applyAlignment="0" applyProtection="0"/>
    <xf numFmtId="0" fontId="20" fillId="29" borderId="0" applyNumberFormat="0" applyBorder="0" applyAlignment="0" applyProtection="0"/>
    <xf numFmtId="0" fontId="20" fillId="29" borderId="0" applyNumberFormat="0" applyBorder="0" applyAlignment="0" applyProtection="0"/>
    <xf numFmtId="0" fontId="20" fillId="29" borderId="0" applyNumberFormat="0" applyBorder="0" applyAlignment="0" applyProtection="0"/>
    <xf numFmtId="0" fontId="20" fillId="29" borderId="0" applyNumberFormat="0" applyBorder="0" applyAlignment="0" applyProtection="0"/>
    <xf numFmtId="0" fontId="20" fillId="29" borderId="0" applyNumberFormat="0" applyBorder="0" applyAlignment="0" applyProtection="0"/>
    <xf numFmtId="0" fontId="20" fillId="29" borderId="0" applyNumberFormat="0" applyBorder="0" applyAlignment="0" applyProtection="0"/>
    <xf numFmtId="0" fontId="20" fillId="29" borderId="0" applyNumberFormat="0" applyBorder="0" applyAlignment="0" applyProtection="0"/>
    <xf numFmtId="0" fontId="20" fillId="29" borderId="0" applyNumberFormat="0" applyBorder="0" applyAlignment="0" applyProtection="0"/>
    <xf numFmtId="0" fontId="20" fillId="29" borderId="0" applyNumberFormat="0" applyBorder="0" applyAlignment="0" applyProtection="0"/>
    <xf numFmtId="0" fontId="20" fillId="29" borderId="0" applyNumberFormat="0" applyBorder="0" applyAlignment="0" applyProtection="0"/>
    <xf numFmtId="0" fontId="20" fillId="29" borderId="0" applyNumberFormat="0" applyBorder="0" applyAlignment="0" applyProtection="0"/>
    <xf numFmtId="0" fontId="20" fillId="29" borderId="0" applyNumberFormat="0" applyBorder="0" applyAlignment="0" applyProtection="0"/>
    <xf numFmtId="0" fontId="20" fillId="29" borderId="0" applyNumberFormat="0" applyBorder="0" applyAlignment="0" applyProtection="0"/>
    <xf numFmtId="0" fontId="20" fillId="29" borderId="0" applyNumberFormat="0" applyBorder="0" applyAlignment="0" applyProtection="0"/>
    <xf numFmtId="0" fontId="73" fillId="36" borderId="0" applyNumberFormat="0" applyBorder="0" applyAlignment="0" applyProtection="0"/>
    <xf numFmtId="0" fontId="20" fillId="29" borderId="0" applyNumberFormat="0" applyBorder="0" applyAlignment="0" applyProtection="0"/>
    <xf numFmtId="0" fontId="20" fillId="29" borderId="0" applyNumberFormat="0" applyBorder="0" applyAlignment="0" applyProtection="0"/>
    <xf numFmtId="0" fontId="20" fillId="29" borderId="0" applyNumberFormat="0" applyBorder="0" applyAlignment="0" applyProtection="0"/>
    <xf numFmtId="0" fontId="20" fillId="29" borderId="0" applyNumberFormat="0" applyBorder="0" applyAlignment="0" applyProtection="0"/>
    <xf numFmtId="0" fontId="20" fillId="29" borderId="0" applyNumberFormat="0" applyBorder="0" applyAlignment="0" applyProtection="0"/>
    <xf numFmtId="0" fontId="20" fillId="29" borderId="0" applyNumberFormat="0" applyBorder="0" applyAlignment="0" applyProtection="0"/>
    <xf numFmtId="0" fontId="20" fillId="29" borderId="0" applyNumberFormat="0" applyBorder="0" applyAlignment="0" applyProtection="0"/>
    <xf numFmtId="0" fontId="20" fillId="29" borderId="0" applyNumberFormat="0" applyBorder="0" applyAlignment="0" applyProtection="0"/>
    <xf numFmtId="0" fontId="20" fillId="29" borderId="0" applyNumberFormat="0" applyBorder="0" applyAlignment="0" applyProtection="0"/>
    <xf numFmtId="0" fontId="20" fillId="29" borderId="0" applyNumberFormat="0" applyBorder="0" applyAlignment="0" applyProtection="0"/>
    <xf numFmtId="0" fontId="20" fillId="29" borderId="0" applyNumberFormat="0" applyBorder="0" applyAlignment="0" applyProtection="0"/>
    <xf numFmtId="0" fontId="20" fillId="29" borderId="0" applyNumberFormat="0" applyBorder="0" applyAlignment="0" applyProtection="0"/>
    <xf numFmtId="0" fontId="20" fillId="29" borderId="0" applyNumberFormat="0" applyBorder="0" applyAlignment="0" applyProtection="0"/>
    <xf numFmtId="0" fontId="20" fillId="29" borderId="0" applyNumberFormat="0" applyBorder="0" applyAlignment="0" applyProtection="0"/>
    <xf numFmtId="0" fontId="20" fillId="29" borderId="0" applyNumberFormat="0" applyBorder="0" applyAlignment="0" applyProtection="0"/>
    <xf numFmtId="0" fontId="20" fillId="29" borderId="0" applyNumberFormat="0" applyBorder="0" applyAlignment="0" applyProtection="0"/>
    <xf numFmtId="0" fontId="20" fillId="29" borderId="0" applyNumberFormat="0" applyBorder="0" applyAlignment="0" applyProtection="0"/>
    <xf numFmtId="0" fontId="20" fillId="29" borderId="0" applyNumberFormat="0" applyBorder="0" applyAlignment="0" applyProtection="0"/>
    <xf numFmtId="0" fontId="73" fillId="36" borderId="0" applyNumberFormat="0" applyBorder="0" applyAlignment="0" applyProtection="0"/>
    <xf numFmtId="0" fontId="20" fillId="29" borderId="0" applyNumberFormat="0" applyBorder="0" applyAlignment="0" applyProtection="0"/>
    <xf numFmtId="0" fontId="20" fillId="29" borderId="0" applyNumberFormat="0" applyBorder="0" applyAlignment="0" applyProtection="0"/>
    <xf numFmtId="0" fontId="20" fillId="29" borderId="0" applyNumberFormat="0" applyBorder="0" applyAlignment="0" applyProtection="0"/>
    <xf numFmtId="0" fontId="20" fillId="29" borderId="0" applyNumberFormat="0" applyBorder="0" applyAlignment="0" applyProtection="0"/>
    <xf numFmtId="0" fontId="20" fillId="29" borderId="0" applyNumberFormat="0" applyBorder="0" applyAlignment="0" applyProtection="0"/>
    <xf numFmtId="0" fontId="20" fillId="29" borderId="0" applyNumberFormat="0" applyBorder="0" applyAlignment="0" applyProtection="0"/>
    <xf numFmtId="0" fontId="20" fillId="29" borderId="0" applyNumberFormat="0" applyBorder="0" applyAlignment="0" applyProtection="0"/>
    <xf numFmtId="0" fontId="20" fillId="29" borderId="0" applyNumberFormat="0" applyBorder="0" applyAlignment="0" applyProtection="0"/>
    <xf numFmtId="0" fontId="20" fillId="29" borderId="0" applyNumberFormat="0" applyBorder="0" applyAlignment="0" applyProtection="0"/>
    <xf numFmtId="0" fontId="20" fillId="29" borderId="0" applyNumberFormat="0" applyBorder="0" applyAlignment="0" applyProtection="0"/>
    <xf numFmtId="0" fontId="20" fillId="29" borderId="0" applyNumberFormat="0" applyBorder="0" applyAlignment="0" applyProtection="0"/>
    <xf numFmtId="0" fontId="20" fillId="29" borderId="0" applyNumberFormat="0" applyBorder="0" applyAlignment="0" applyProtection="0"/>
    <xf numFmtId="0" fontId="20" fillId="29" borderId="0" applyNumberFormat="0" applyBorder="0" applyAlignment="0" applyProtection="0"/>
    <xf numFmtId="0" fontId="20" fillId="29" borderId="0" applyNumberFormat="0" applyBorder="0" applyAlignment="0" applyProtection="0"/>
    <xf numFmtId="0" fontId="20" fillId="29" borderId="0" applyNumberFormat="0" applyBorder="0" applyAlignment="0" applyProtection="0"/>
    <xf numFmtId="0" fontId="20" fillId="29" borderId="0" applyNumberFormat="0" applyBorder="0" applyAlignment="0" applyProtection="0"/>
    <xf numFmtId="0" fontId="20" fillId="29" borderId="0" applyNumberFormat="0" applyBorder="0" applyAlignment="0" applyProtection="0"/>
    <xf numFmtId="0" fontId="20" fillId="29" borderId="0" applyNumberFormat="0" applyBorder="0" applyAlignment="0" applyProtection="0"/>
    <xf numFmtId="0" fontId="20" fillId="29" borderId="0" applyNumberFormat="0" applyBorder="0" applyAlignment="0" applyProtection="0"/>
    <xf numFmtId="0" fontId="20" fillId="29" borderId="0" applyNumberFormat="0" applyBorder="0" applyAlignment="0" applyProtection="0"/>
    <xf numFmtId="0" fontId="20" fillId="29" borderId="0" applyNumberFormat="0" applyBorder="0" applyAlignment="0" applyProtection="0"/>
    <xf numFmtId="0" fontId="20" fillId="29" borderId="0" applyNumberFormat="0" applyBorder="0" applyAlignment="0" applyProtection="0"/>
    <xf numFmtId="0" fontId="20" fillId="29" borderId="0" applyNumberFormat="0" applyBorder="0" applyAlignment="0" applyProtection="0"/>
    <xf numFmtId="0" fontId="20" fillId="29" borderId="0" applyNumberFormat="0" applyBorder="0" applyAlignment="0" applyProtection="0"/>
    <xf numFmtId="0" fontId="20" fillId="29" borderId="0" applyNumberFormat="0" applyBorder="0" applyAlignment="0" applyProtection="0"/>
    <xf numFmtId="0" fontId="20" fillId="29" borderId="0" applyNumberFormat="0" applyBorder="0" applyAlignment="0" applyProtection="0"/>
    <xf numFmtId="0" fontId="20" fillId="29" borderId="0" applyNumberFormat="0" applyBorder="0" applyAlignment="0" applyProtection="0"/>
    <xf numFmtId="0" fontId="20" fillId="29" borderId="0" applyNumberFormat="0" applyBorder="0" applyAlignment="0" applyProtection="0"/>
    <xf numFmtId="0" fontId="20" fillId="29" borderId="0" applyNumberFormat="0" applyBorder="0" applyAlignment="0" applyProtection="0"/>
    <xf numFmtId="0" fontId="20" fillId="29" borderId="0" applyNumberFormat="0" applyBorder="0" applyAlignment="0" applyProtection="0"/>
    <xf numFmtId="0" fontId="20" fillId="29" borderId="0" applyNumberFormat="0" applyBorder="0" applyAlignment="0" applyProtection="0"/>
    <xf numFmtId="0" fontId="20" fillId="29" borderId="0" applyNumberFormat="0" applyBorder="0" applyAlignment="0" applyProtection="0"/>
    <xf numFmtId="0" fontId="20" fillId="29" borderId="0" applyNumberFormat="0" applyBorder="0" applyAlignment="0" applyProtection="0"/>
    <xf numFmtId="0" fontId="20" fillId="29" borderId="0" applyNumberFormat="0" applyBorder="0" applyAlignment="0" applyProtection="0"/>
    <xf numFmtId="0" fontId="20" fillId="29" borderId="0" applyNumberFormat="0" applyBorder="0" applyAlignment="0" applyProtection="0"/>
    <xf numFmtId="0" fontId="20" fillId="29" borderId="0" applyNumberFormat="0" applyBorder="0" applyAlignment="0" applyProtection="0"/>
    <xf numFmtId="0" fontId="20" fillId="29" borderId="0" applyNumberFormat="0" applyBorder="0" applyAlignment="0" applyProtection="0"/>
    <xf numFmtId="0" fontId="20" fillId="29" borderId="0" applyNumberFormat="0" applyBorder="0" applyAlignment="0" applyProtection="0"/>
    <xf numFmtId="0" fontId="20" fillId="29" borderId="0" applyNumberFormat="0" applyBorder="0" applyAlignment="0" applyProtection="0"/>
    <xf numFmtId="0" fontId="20" fillId="29" borderId="0" applyNumberFormat="0" applyBorder="0" applyAlignment="0" applyProtection="0"/>
    <xf numFmtId="0" fontId="20" fillId="29" borderId="0" applyNumberFormat="0" applyBorder="0" applyAlignment="0" applyProtection="0"/>
    <xf numFmtId="0" fontId="20" fillId="29" borderId="0" applyNumberFormat="0" applyBorder="0" applyAlignment="0" applyProtection="0"/>
    <xf numFmtId="0" fontId="20" fillId="29" borderId="0" applyNumberFormat="0" applyBorder="0" applyAlignment="0" applyProtection="0"/>
    <xf numFmtId="0" fontId="20" fillId="29" borderId="0" applyNumberFormat="0" applyBorder="0" applyAlignment="0" applyProtection="0"/>
    <xf numFmtId="0" fontId="20" fillId="29" borderId="0" applyNumberFormat="0" applyBorder="0" applyAlignment="0" applyProtection="0"/>
    <xf numFmtId="0" fontId="20" fillId="29" borderId="0" applyNumberFormat="0" applyBorder="0" applyAlignment="0" applyProtection="0"/>
    <xf numFmtId="0" fontId="20" fillId="29" borderId="0" applyNumberFormat="0" applyBorder="0" applyAlignment="0" applyProtection="0"/>
    <xf numFmtId="0" fontId="20" fillId="29" borderId="0" applyNumberFormat="0" applyBorder="0" applyAlignment="0" applyProtection="0"/>
    <xf numFmtId="0" fontId="20" fillId="29" borderId="0" applyNumberFormat="0" applyBorder="0" applyAlignment="0" applyProtection="0"/>
    <xf numFmtId="0" fontId="20" fillId="29" borderId="0" applyNumberFormat="0" applyBorder="0" applyAlignment="0" applyProtection="0"/>
    <xf numFmtId="0" fontId="20" fillId="29" borderId="0" applyNumberFormat="0" applyBorder="0" applyAlignment="0" applyProtection="0"/>
    <xf numFmtId="0" fontId="20" fillId="29" borderId="0" applyNumberFormat="0" applyBorder="0" applyAlignment="0" applyProtection="0"/>
    <xf numFmtId="0" fontId="20" fillId="29" borderId="0" applyNumberFormat="0" applyBorder="0" applyAlignment="0" applyProtection="0"/>
    <xf numFmtId="0" fontId="20" fillId="29" borderId="0" applyNumberFormat="0" applyBorder="0" applyAlignment="0" applyProtection="0"/>
    <xf numFmtId="0" fontId="20" fillId="29" borderId="0" applyNumberFormat="0" applyBorder="0" applyAlignment="0" applyProtection="0"/>
    <xf numFmtId="0" fontId="20" fillId="29" borderId="0" applyNumberFormat="0" applyBorder="0" applyAlignment="0" applyProtection="0"/>
    <xf numFmtId="0" fontId="20" fillId="29" borderId="0" applyNumberFormat="0" applyBorder="0" applyAlignment="0" applyProtection="0"/>
    <xf numFmtId="0" fontId="20" fillId="29" borderId="0" applyNumberFormat="0" applyBorder="0" applyAlignment="0" applyProtection="0"/>
    <xf numFmtId="0" fontId="20" fillId="29" borderId="0" applyNumberFormat="0" applyBorder="0" applyAlignment="0" applyProtection="0"/>
    <xf numFmtId="0" fontId="20" fillId="29" borderId="0" applyNumberFormat="0" applyBorder="0" applyAlignment="0" applyProtection="0"/>
    <xf numFmtId="0" fontId="20" fillId="29" borderId="0" applyNumberFormat="0" applyBorder="0" applyAlignment="0" applyProtection="0"/>
    <xf numFmtId="0" fontId="20" fillId="29" borderId="0" applyNumberFormat="0" applyBorder="0" applyAlignment="0" applyProtection="0"/>
    <xf numFmtId="0" fontId="20" fillId="29" borderId="0" applyNumberFormat="0" applyBorder="0" applyAlignment="0" applyProtection="0"/>
    <xf numFmtId="0" fontId="20" fillId="29" borderId="0" applyNumberFormat="0" applyBorder="0" applyAlignment="0" applyProtection="0"/>
    <xf numFmtId="0" fontId="20" fillId="29" borderId="0" applyNumberFormat="0" applyBorder="0" applyAlignment="0" applyProtection="0"/>
    <xf numFmtId="0" fontId="20" fillId="29" borderId="0" applyNumberFormat="0" applyBorder="0" applyAlignment="0" applyProtection="0"/>
    <xf numFmtId="0" fontId="20" fillId="29" borderId="0" applyNumberFormat="0" applyBorder="0" applyAlignment="0" applyProtection="0"/>
    <xf numFmtId="0" fontId="20" fillId="29" borderId="0" applyNumberFormat="0" applyBorder="0" applyAlignment="0" applyProtection="0"/>
    <xf numFmtId="0" fontId="20" fillId="29" borderId="0" applyNumberFormat="0" applyBorder="0" applyAlignment="0" applyProtection="0"/>
    <xf numFmtId="0" fontId="20" fillId="29" borderId="0" applyNumberFormat="0" applyBorder="0" applyAlignment="0" applyProtection="0"/>
    <xf numFmtId="0" fontId="20" fillId="29" borderId="0" applyNumberFormat="0" applyBorder="0" applyAlignment="0" applyProtection="0"/>
    <xf numFmtId="0" fontId="20" fillId="29" borderId="0" applyNumberFormat="0" applyBorder="0" applyAlignment="0" applyProtection="0"/>
    <xf numFmtId="0" fontId="20" fillId="29" borderId="0" applyNumberFormat="0" applyBorder="0" applyAlignment="0" applyProtection="0"/>
    <xf numFmtId="0" fontId="20" fillId="29" borderId="0" applyNumberFormat="0" applyBorder="0" applyAlignment="0" applyProtection="0"/>
    <xf numFmtId="0" fontId="20" fillId="29" borderId="0" applyNumberFormat="0" applyBorder="0" applyAlignment="0" applyProtection="0"/>
    <xf numFmtId="0" fontId="20" fillId="29" borderId="0" applyNumberFormat="0" applyBorder="0" applyAlignment="0" applyProtection="0"/>
    <xf numFmtId="0" fontId="20" fillId="29" borderId="0" applyNumberFormat="0" applyBorder="0" applyAlignment="0" applyProtection="0"/>
    <xf numFmtId="0" fontId="20" fillId="29" borderId="0" applyNumberFormat="0" applyBorder="0" applyAlignment="0" applyProtection="0"/>
    <xf numFmtId="0" fontId="20" fillId="29" borderId="0" applyNumberFormat="0" applyBorder="0" applyAlignment="0" applyProtection="0"/>
    <xf numFmtId="0" fontId="20" fillId="29" borderId="0" applyNumberFormat="0" applyBorder="0" applyAlignment="0" applyProtection="0"/>
    <xf numFmtId="0" fontId="20" fillId="29" borderId="0" applyNumberFormat="0" applyBorder="0" applyAlignment="0" applyProtection="0"/>
    <xf numFmtId="0" fontId="20" fillId="29" borderId="0" applyNumberFormat="0" applyBorder="0" applyAlignment="0" applyProtection="0"/>
    <xf numFmtId="0" fontId="20" fillId="29" borderId="0" applyNumberFormat="0" applyBorder="0" applyAlignment="0" applyProtection="0"/>
    <xf numFmtId="0" fontId="20" fillId="29" borderId="0" applyNumberFormat="0" applyBorder="0" applyAlignment="0" applyProtection="0"/>
    <xf numFmtId="0" fontId="20" fillId="29" borderId="0" applyNumberFormat="0" applyBorder="0" applyAlignment="0" applyProtection="0"/>
    <xf numFmtId="0" fontId="20" fillId="29" borderId="0" applyNumberFormat="0" applyBorder="0" applyAlignment="0" applyProtection="0"/>
    <xf numFmtId="0" fontId="20" fillId="29" borderId="0" applyNumberFormat="0" applyBorder="0" applyAlignment="0" applyProtection="0"/>
    <xf numFmtId="0" fontId="20" fillId="29" borderId="0" applyNumberFormat="0" applyBorder="0" applyAlignment="0" applyProtection="0"/>
    <xf numFmtId="0" fontId="20" fillId="29" borderId="0" applyNumberFormat="0" applyBorder="0" applyAlignment="0" applyProtection="0"/>
    <xf numFmtId="0" fontId="20" fillId="29" borderId="0" applyNumberFormat="0" applyBorder="0" applyAlignment="0" applyProtection="0"/>
    <xf numFmtId="0" fontId="20" fillId="29" borderId="0" applyNumberFormat="0" applyBorder="0" applyAlignment="0" applyProtection="0"/>
    <xf numFmtId="0" fontId="20" fillId="29" borderId="0" applyNumberFormat="0" applyBorder="0" applyAlignment="0" applyProtection="0"/>
    <xf numFmtId="0" fontId="20" fillId="29" borderId="0" applyNumberFormat="0" applyBorder="0" applyAlignment="0" applyProtection="0"/>
    <xf numFmtId="0" fontId="20" fillId="29" borderId="0" applyNumberFormat="0" applyBorder="0" applyAlignment="0" applyProtection="0"/>
    <xf numFmtId="0" fontId="20" fillId="29" borderId="0" applyNumberFormat="0" applyBorder="0" applyAlignment="0" applyProtection="0"/>
    <xf numFmtId="0" fontId="20" fillId="29" borderId="0" applyNumberFormat="0" applyBorder="0" applyAlignment="0" applyProtection="0"/>
    <xf numFmtId="0" fontId="20" fillId="29" borderId="0" applyNumberFormat="0" applyBorder="0" applyAlignment="0" applyProtection="0"/>
    <xf numFmtId="0" fontId="20" fillId="29" borderId="0" applyNumberFormat="0" applyBorder="0" applyAlignment="0" applyProtection="0"/>
    <xf numFmtId="0" fontId="20" fillId="29" borderId="0" applyNumberFormat="0" applyBorder="0" applyAlignment="0" applyProtection="0"/>
    <xf numFmtId="0" fontId="20" fillId="29" borderId="0" applyNumberFormat="0" applyBorder="0" applyAlignment="0" applyProtection="0"/>
    <xf numFmtId="0" fontId="20" fillId="29" borderId="0" applyNumberFormat="0" applyBorder="0" applyAlignment="0" applyProtection="0"/>
    <xf numFmtId="0" fontId="20" fillId="29" borderId="0" applyNumberFormat="0" applyBorder="0" applyAlignment="0" applyProtection="0"/>
    <xf numFmtId="0" fontId="20" fillId="29" borderId="0" applyNumberFormat="0" applyBorder="0" applyAlignment="0" applyProtection="0"/>
    <xf numFmtId="0" fontId="20" fillId="29" borderId="0" applyNumberFormat="0" applyBorder="0" applyAlignment="0" applyProtection="0"/>
    <xf numFmtId="0" fontId="20" fillId="29" borderId="0" applyNumberFormat="0" applyBorder="0" applyAlignment="0" applyProtection="0"/>
    <xf numFmtId="0" fontId="20" fillId="29" borderId="0" applyNumberFormat="0" applyBorder="0" applyAlignment="0" applyProtection="0"/>
    <xf numFmtId="0" fontId="20" fillId="29" borderId="0" applyNumberFormat="0" applyBorder="0" applyAlignment="0" applyProtection="0"/>
    <xf numFmtId="0" fontId="20" fillId="29" borderId="0" applyNumberFormat="0" applyBorder="0" applyAlignment="0" applyProtection="0"/>
    <xf numFmtId="0" fontId="20" fillId="29" borderId="0" applyNumberFormat="0" applyBorder="0" applyAlignment="0" applyProtection="0"/>
    <xf numFmtId="0" fontId="20" fillId="29" borderId="0" applyNumberFormat="0" applyBorder="0" applyAlignment="0" applyProtection="0"/>
    <xf numFmtId="0" fontId="20" fillId="29" borderId="0" applyNumberFormat="0" applyBorder="0" applyAlignment="0" applyProtection="0"/>
    <xf numFmtId="0" fontId="20" fillId="29" borderId="0" applyNumberFormat="0" applyBorder="0" applyAlignment="0" applyProtection="0"/>
    <xf numFmtId="0" fontId="20" fillId="29" borderId="0" applyNumberFormat="0" applyBorder="0" applyAlignment="0" applyProtection="0"/>
    <xf numFmtId="0" fontId="20" fillId="29" borderId="0" applyNumberFormat="0" applyBorder="0" applyAlignment="0" applyProtection="0"/>
    <xf numFmtId="0" fontId="20" fillId="29" borderId="0" applyNumberFormat="0" applyBorder="0" applyAlignment="0" applyProtection="0"/>
    <xf numFmtId="0" fontId="20" fillId="29" borderId="0" applyNumberFormat="0" applyBorder="0" applyAlignment="0" applyProtection="0"/>
    <xf numFmtId="0" fontId="20" fillId="29" borderId="0" applyNumberFormat="0" applyBorder="0" applyAlignment="0" applyProtection="0"/>
    <xf numFmtId="0" fontId="20" fillId="29" borderId="0" applyNumberFormat="0" applyBorder="0" applyAlignment="0" applyProtection="0"/>
    <xf numFmtId="0" fontId="20" fillId="29" borderId="0" applyNumberFormat="0" applyBorder="0" applyAlignment="0" applyProtection="0"/>
    <xf numFmtId="0" fontId="20" fillId="29" borderId="0" applyNumberFormat="0" applyBorder="0" applyAlignment="0" applyProtection="0"/>
    <xf numFmtId="0" fontId="20" fillId="29" borderId="0" applyNumberFormat="0" applyBorder="0" applyAlignment="0" applyProtection="0"/>
    <xf numFmtId="0" fontId="20" fillId="29" borderId="0" applyNumberFormat="0" applyBorder="0" applyAlignment="0" applyProtection="0"/>
    <xf numFmtId="0" fontId="20" fillId="29" borderId="0" applyNumberFormat="0" applyBorder="0" applyAlignment="0" applyProtection="0"/>
    <xf numFmtId="0" fontId="20" fillId="29" borderId="0" applyNumberFormat="0" applyBorder="0" applyAlignment="0" applyProtection="0"/>
    <xf numFmtId="0" fontId="20" fillId="29" borderId="0" applyNumberFormat="0" applyBorder="0" applyAlignment="0" applyProtection="0"/>
    <xf numFmtId="0" fontId="20" fillId="29" borderId="0" applyNumberFormat="0" applyBorder="0" applyAlignment="0" applyProtection="0"/>
    <xf numFmtId="0" fontId="20" fillId="29" borderId="0" applyNumberFormat="0" applyBorder="0" applyAlignment="0" applyProtection="0"/>
    <xf numFmtId="0" fontId="20" fillId="29" borderId="0" applyNumberFormat="0" applyBorder="0" applyAlignment="0" applyProtection="0"/>
    <xf numFmtId="0" fontId="20" fillId="29" borderId="0" applyNumberFormat="0" applyBorder="0" applyAlignment="0" applyProtection="0"/>
    <xf numFmtId="0" fontId="20" fillId="29" borderId="0" applyNumberFormat="0" applyBorder="0" applyAlignment="0" applyProtection="0"/>
    <xf numFmtId="0" fontId="20" fillId="29" borderId="0" applyNumberFormat="0" applyBorder="0" applyAlignment="0" applyProtection="0"/>
    <xf numFmtId="0" fontId="20" fillId="29" borderId="0" applyNumberFormat="0" applyBorder="0" applyAlignment="0" applyProtection="0"/>
    <xf numFmtId="0" fontId="20" fillId="29" borderId="0" applyNumberFormat="0" applyBorder="0" applyAlignment="0" applyProtection="0"/>
    <xf numFmtId="0" fontId="20" fillId="29" borderId="0" applyNumberFormat="0" applyBorder="0" applyAlignment="0" applyProtection="0"/>
    <xf numFmtId="0" fontId="20" fillId="29" borderId="0" applyNumberFormat="0" applyBorder="0" applyAlignment="0" applyProtection="0"/>
    <xf numFmtId="0" fontId="20" fillId="29" borderId="0" applyNumberFormat="0" applyBorder="0" applyAlignment="0" applyProtection="0"/>
    <xf numFmtId="0" fontId="20" fillId="29" borderId="0" applyNumberFormat="0" applyBorder="0" applyAlignment="0" applyProtection="0"/>
    <xf numFmtId="0" fontId="20" fillId="29" borderId="0" applyNumberFormat="0" applyBorder="0" applyAlignment="0" applyProtection="0"/>
    <xf numFmtId="0" fontId="20" fillId="29" borderId="0" applyNumberFormat="0" applyBorder="0" applyAlignment="0" applyProtection="0"/>
    <xf numFmtId="0" fontId="20" fillId="29" borderId="0" applyNumberFormat="0" applyBorder="0" applyAlignment="0" applyProtection="0"/>
    <xf numFmtId="0" fontId="20" fillId="29" borderId="0" applyNumberFormat="0" applyBorder="0" applyAlignment="0" applyProtection="0"/>
    <xf numFmtId="0" fontId="20" fillId="29" borderId="0" applyNumberFormat="0" applyBorder="0" applyAlignment="0" applyProtection="0"/>
    <xf numFmtId="0" fontId="20" fillId="29" borderId="0" applyNumberFormat="0" applyBorder="0" applyAlignment="0" applyProtection="0"/>
    <xf numFmtId="0" fontId="20" fillId="29" borderId="0" applyNumberFormat="0" applyBorder="0" applyAlignment="0" applyProtection="0"/>
    <xf numFmtId="0" fontId="20" fillId="29" borderId="0" applyNumberFormat="0" applyBorder="0" applyAlignment="0" applyProtection="0"/>
    <xf numFmtId="0" fontId="20" fillId="29" borderId="0" applyNumberFormat="0" applyBorder="0" applyAlignment="0" applyProtection="0"/>
    <xf numFmtId="0" fontId="20" fillId="29" borderId="0" applyNumberFormat="0" applyBorder="0" applyAlignment="0" applyProtection="0"/>
    <xf numFmtId="0" fontId="20" fillId="29" borderId="0" applyNumberFormat="0" applyBorder="0" applyAlignment="0" applyProtection="0"/>
    <xf numFmtId="0" fontId="20" fillId="29" borderId="0" applyNumberFormat="0" applyBorder="0" applyAlignment="0" applyProtection="0"/>
    <xf numFmtId="0" fontId="20" fillId="29" borderId="0" applyNumberFormat="0" applyBorder="0" applyAlignment="0" applyProtection="0"/>
    <xf numFmtId="0" fontId="20" fillId="29" borderId="0" applyNumberFormat="0" applyBorder="0" applyAlignment="0" applyProtection="0"/>
    <xf numFmtId="0" fontId="73" fillId="43" borderId="0" applyNumberFormat="0" applyBorder="0" applyAlignment="0" applyProtection="0"/>
    <xf numFmtId="0" fontId="79" fillId="45" borderId="0" applyNumberFormat="0" applyBorder="0" applyAlignment="0" applyProtection="0"/>
    <xf numFmtId="0" fontId="20" fillId="29" borderId="0" applyNumberFormat="0" applyBorder="0" applyAlignment="0" applyProtection="0"/>
    <xf numFmtId="0" fontId="20" fillId="29" borderId="0" applyNumberFormat="0" applyBorder="0" applyAlignment="0" applyProtection="0"/>
    <xf numFmtId="0" fontId="73" fillId="43" borderId="0" applyNumberFormat="0" applyBorder="0" applyAlignment="0" applyProtection="0"/>
    <xf numFmtId="0" fontId="20" fillId="29" borderId="0" applyNumberFormat="0" applyBorder="0" applyAlignment="0" applyProtection="0"/>
    <xf numFmtId="0" fontId="20" fillId="29" borderId="0" applyNumberFormat="0" applyBorder="0" applyAlignment="0" applyProtection="0"/>
    <xf numFmtId="0" fontId="20" fillId="29" borderId="0" applyNumberFormat="0" applyBorder="0" applyAlignment="0" applyProtection="0"/>
    <xf numFmtId="0" fontId="20" fillId="29" borderId="0" applyNumberFormat="0" applyBorder="0" applyAlignment="0" applyProtection="0"/>
    <xf numFmtId="0" fontId="20" fillId="29" borderId="0" applyNumberFormat="0" applyBorder="0" applyAlignment="0" applyProtection="0"/>
    <xf numFmtId="0" fontId="20" fillId="29" borderId="0" applyNumberFormat="0" applyBorder="0" applyAlignment="0" applyProtection="0"/>
    <xf numFmtId="0" fontId="20" fillId="29" borderId="0" applyNumberFormat="0" applyBorder="0" applyAlignment="0" applyProtection="0"/>
    <xf numFmtId="0" fontId="20" fillId="29" borderId="0" applyNumberFormat="0" applyBorder="0" applyAlignment="0" applyProtection="0"/>
    <xf numFmtId="0" fontId="20" fillId="29" borderId="0" applyNumberFormat="0" applyBorder="0" applyAlignment="0" applyProtection="0"/>
    <xf numFmtId="0" fontId="20" fillId="29" borderId="0" applyNumberFormat="0" applyBorder="0" applyAlignment="0" applyProtection="0"/>
    <xf numFmtId="0" fontId="20" fillId="29" borderId="0" applyNumberFormat="0" applyBorder="0" applyAlignment="0" applyProtection="0"/>
    <xf numFmtId="0" fontId="20" fillId="29" borderId="0" applyNumberFormat="0" applyBorder="0" applyAlignment="0" applyProtection="0"/>
    <xf numFmtId="0" fontId="20" fillId="29" borderId="0" applyNumberFormat="0" applyBorder="0" applyAlignment="0" applyProtection="0"/>
    <xf numFmtId="0" fontId="20" fillId="29" borderId="0" applyNumberFormat="0" applyBorder="0" applyAlignment="0" applyProtection="0"/>
    <xf numFmtId="0" fontId="20" fillId="29" borderId="0" applyNumberFormat="0" applyBorder="0" applyAlignment="0" applyProtection="0"/>
    <xf numFmtId="0" fontId="20" fillId="25" borderId="0" applyNumberFormat="0" applyBorder="0" applyAlignment="0" applyProtection="0"/>
    <xf numFmtId="0" fontId="20" fillId="44" borderId="0" applyNumberFormat="0" applyBorder="0" applyAlignment="0" applyProtection="0"/>
    <xf numFmtId="0" fontId="20" fillId="25"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25" borderId="0" applyNumberFormat="0" applyBorder="0" applyAlignment="0" applyProtection="0"/>
    <xf numFmtId="0" fontId="20" fillId="44" borderId="0" applyNumberFormat="0" applyBorder="0" applyAlignment="0" applyProtection="0"/>
    <xf numFmtId="0" fontId="20" fillId="25"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25"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25" borderId="0" applyNumberFormat="0" applyBorder="0" applyAlignment="0" applyProtection="0"/>
    <xf numFmtId="0" fontId="73" fillId="42" borderId="0" applyNumberFormat="0" applyBorder="0" applyAlignment="0" applyProtection="0"/>
    <xf numFmtId="0" fontId="20" fillId="25" borderId="0" applyNumberFormat="0" applyBorder="0" applyAlignment="0" applyProtection="0"/>
    <xf numFmtId="0" fontId="20" fillId="25" borderId="0" applyNumberFormat="0" applyBorder="0" applyAlignment="0" applyProtection="0"/>
    <xf numFmtId="0" fontId="73" fillId="42"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25"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25" borderId="0" applyNumberFormat="0" applyBorder="0" applyAlignment="0" applyProtection="0"/>
    <xf numFmtId="0" fontId="20" fillId="44" borderId="0" applyNumberFormat="0" applyBorder="0" applyAlignment="0" applyProtection="0"/>
    <xf numFmtId="0" fontId="20" fillId="25"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25"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25" borderId="0" applyNumberFormat="0" applyBorder="0" applyAlignment="0" applyProtection="0"/>
    <xf numFmtId="0" fontId="20" fillId="44" borderId="0" applyNumberFormat="0" applyBorder="0" applyAlignment="0" applyProtection="0"/>
    <xf numFmtId="0" fontId="20" fillId="25"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25"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25" borderId="0" applyNumberFormat="0" applyBorder="0" applyAlignment="0" applyProtection="0"/>
    <xf numFmtId="0" fontId="20" fillId="44" borderId="0" applyNumberFormat="0" applyBorder="0" applyAlignment="0" applyProtection="0"/>
    <xf numFmtId="0" fontId="20" fillId="25"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25" borderId="0" applyNumberFormat="0" applyBorder="0" applyAlignment="0" applyProtection="0"/>
    <xf numFmtId="0" fontId="73" fillId="42"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25"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25" borderId="0" applyNumberFormat="0" applyBorder="0" applyAlignment="0" applyProtection="0"/>
    <xf numFmtId="0" fontId="20" fillId="44" borderId="0" applyNumberFormat="0" applyBorder="0" applyAlignment="0" applyProtection="0"/>
    <xf numFmtId="0" fontId="20" fillId="25"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25"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73" fillId="42" borderId="0" applyNumberFormat="0" applyBorder="0" applyAlignment="0" applyProtection="0"/>
    <xf numFmtId="0" fontId="20" fillId="44" borderId="0" applyNumberFormat="0" applyBorder="0" applyAlignment="0" applyProtection="0"/>
    <xf numFmtId="0" fontId="20" fillId="25" borderId="0" applyNumberFormat="0" applyBorder="0" applyAlignment="0" applyProtection="0"/>
    <xf numFmtId="0" fontId="20" fillId="44" borderId="0" applyNumberFormat="0" applyBorder="0" applyAlignment="0" applyProtection="0"/>
    <xf numFmtId="0" fontId="20" fillId="25"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25"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25"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25" borderId="0" applyNumberFormat="0" applyBorder="0" applyAlignment="0" applyProtection="0"/>
    <xf numFmtId="0" fontId="20" fillId="44" borderId="0" applyNumberFormat="0" applyBorder="0" applyAlignment="0" applyProtection="0"/>
    <xf numFmtId="0" fontId="20" fillId="25"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25" borderId="0" applyNumberFormat="0" applyBorder="0" applyAlignment="0" applyProtection="0"/>
    <xf numFmtId="0" fontId="73" fillId="42"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25"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25" borderId="0" applyNumberFormat="0" applyBorder="0" applyAlignment="0" applyProtection="0"/>
    <xf numFmtId="0" fontId="20" fillId="44" borderId="0" applyNumberFormat="0" applyBorder="0" applyAlignment="0" applyProtection="0"/>
    <xf numFmtId="0" fontId="20" fillId="25"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25"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73" fillId="42" borderId="0" applyNumberFormat="0" applyBorder="0" applyAlignment="0" applyProtection="0"/>
    <xf numFmtId="0" fontId="20" fillId="44" borderId="0" applyNumberFormat="0" applyBorder="0" applyAlignment="0" applyProtection="0"/>
    <xf numFmtId="0" fontId="20" fillId="25" borderId="0" applyNumberFormat="0" applyBorder="0" applyAlignment="0" applyProtection="0"/>
    <xf numFmtId="0" fontId="20" fillId="44" borderId="0" applyNumberFormat="0" applyBorder="0" applyAlignment="0" applyProtection="0"/>
    <xf numFmtId="0" fontId="20" fillId="25"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25"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25" borderId="0" applyNumberFormat="0" applyBorder="0" applyAlignment="0" applyProtection="0"/>
    <xf numFmtId="0" fontId="20" fillId="44" borderId="0" applyNumberFormat="0" applyBorder="0" applyAlignment="0" applyProtection="0"/>
    <xf numFmtId="0" fontId="20" fillId="25"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25" borderId="0" applyNumberFormat="0" applyBorder="0" applyAlignment="0" applyProtection="0"/>
    <xf numFmtId="0" fontId="20" fillId="44" borderId="0" applyNumberFormat="0" applyBorder="0" applyAlignment="0" applyProtection="0"/>
    <xf numFmtId="0" fontId="20" fillId="25"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25"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25" borderId="0" applyNumberFormat="0" applyBorder="0" applyAlignment="0" applyProtection="0"/>
    <xf numFmtId="0" fontId="73" fillId="42"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25"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25" borderId="0" applyNumberFormat="0" applyBorder="0" applyAlignment="0" applyProtection="0"/>
    <xf numFmtId="0" fontId="20" fillId="44" borderId="0" applyNumberFormat="0" applyBorder="0" applyAlignment="0" applyProtection="0"/>
    <xf numFmtId="0" fontId="20" fillId="25"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25"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73" fillId="42"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25"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25" borderId="0" applyNumberFormat="0" applyBorder="0" applyAlignment="0" applyProtection="0"/>
    <xf numFmtId="0" fontId="20" fillId="44" borderId="0" applyNumberFormat="0" applyBorder="0" applyAlignment="0" applyProtection="0"/>
    <xf numFmtId="0" fontId="20" fillId="25"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25"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25"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25" borderId="0" applyNumberFormat="0" applyBorder="0" applyAlignment="0" applyProtection="0"/>
    <xf numFmtId="0" fontId="20" fillId="44" borderId="0" applyNumberFormat="0" applyBorder="0" applyAlignment="0" applyProtection="0"/>
    <xf numFmtId="0" fontId="20" fillId="25"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25"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25"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25" borderId="0" applyNumberFormat="0" applyBorder="0" applyAlignment="0" applyProtection="0"/>
    <xf numFmtId="0" fontId="20" fillId="44" borderId="0" applyNumberFormat="0" applyBorder="0" applyAlignment="0" applyProtection="0"/>
    <xf numFmtId="0" fontId="20" fillId="25"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25"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25"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25" borderId="0" applyNumberFormat="0" applyBorder="0" applyAlignment="0" applyProtection="0"/>
    <xf numFmtId="0" fontId="20" fillId="44" borderId="0" applyNumberFormat="0" applyBorder="0" applyAlignment="0" applyProtection="0"/>
    <xf numFmtId="0" fontId="20" fillId="25"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25"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25"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25" borderId="0" applyNumberFormat="0" applyBorder="0" applyAlignment="0" applyProtection="0"/>
    <xf numFmtId="0" fontId="20" fillId="44" borderId="0" applyNumberFormat="0" applyBorder="0" applyAlignment="0" applyProtection="0"/>
    <xf numFmtId="0" fontId="20" fillId="25"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25"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25"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25" borderId="0" applyNumberFormat="0" applyBorder="0" applyAlignment="0" applyProtection="0"/>
    <xf numFmtId="0" fontId="20" fillId="44" borderId="0" applyNumberFormat="0" applyBorder="0" applyAlignment="0" applyProtection="0"/>
    <xf numFmtId="0" fontId="20" fillId="25"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25"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25"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25" borderId="0" applyNumberFormat="0" applyBorder="0" applyAlignment="0" applyProtection="0"/>
    <xf numFmtId="0" fontId="20" fillId="44" borderId="0" applyNumberFormat="0" applyBorder="0" applyAlignment="0" applyProtection="0"/>
    <xf numFmtId="0" fontId="20" fillId="25"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25"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25"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25" borderId="0" applyNumberFormat="0" applyBorder="0" applyAlignment="0" applyProtection="0"/>
    <xf numFmtId="0" fontId="20" fillId="44" borderId="0" applyNumberFormat="0" applyBorder="0" applyAlignment="0" applyProtection="0"/>
    <xf numFmtId="0" fontId="20" fillId="25"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25"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25"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73" fillId="41" borderId="0" applyNumberFormat="0" applyBorder="0" applyAlignment="0" applyProtection="0"/>
    <xf numFmtId="0" fontId="79" fillId="88" borderId="0" applyNumberFormat="0" applyBorder="0" applyAlignment="0" applyProtection="0"/>
    <xf numFmtId="0" fontId="20" fillId="25" borderId="0" applyNumberFormat="0" applyBorder="0" applyAlignment="0" applyProtection="0"/>
    <xf numFmtId="0" fontId="20" fillId="25" borderId="0" applyNumberFormat="0" applyBorder="0" applyAlignment="0" applyProtection="0"/>
    <xf numFmtId="0" fontId="73" fillId="41" borderId="0" applyNumberFormat="0" applyBorder="0" applyAlignment="0" applyProtection="0"/>
    <xf numFmtId="0" fontId="20" fillId="25" borderId="0" applyNumberFormat="0" applyBorder="0" applyAlignment="0" applyProtection="0"/>
    <xf numFmtId="0" fontId="20" fillId="25" borderId="0" applyNumberFormat="0" applyBorder="0" applyAlignment="0" applyProtection="0"/>
    <xf numFmtId="0" fontId="20" fillId="25"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25"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25" borderId="0" applyNumberFormat="0" applyBorder="0" applyAlignment="0" applyProtection="0"/>
    <xf numFmtId="0" fontId="20" fillId="44" borderId="0" applyNumberFormat="0" applyBorder="0" applyAlignment="0" applyProtection="0"/>
    <xf numFmtId="0" fontId="20" fillId="25"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21" borderId="0" applyNumberFormat="0" applyBorder="0" applyAlignment="0" applyProtection="0"/>
    <xf numFmtId="0" fontId="20" fillId="40" borderId="0" applyNumberFormat="0" applyBorder="0" applyAlignment="0" applyProtection="0"/>
    <xf numFmtId="0" fontId="20" fillId="21"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21" borderId="0" applyNumberFormat="0" applyBorder="0" applyAlignment="0" applyProtection="0"/>
    <xf numFmtId="0" fontId="20" fillId="40" borderId="0" applyNumberFormat="0" applyBorder="0" applyAlignment="0" applyProtection="0"/>
    <xf numFmtId="0" fontId="20" fillId="21"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21"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21" borderId="0" applyNumberFormat="0" applyBorder="0" applyAlignment="0" applyProtection="0"/>
    <xf numFmtId="0" fontId="73" fillId="40" borderId="0" applyNumberFormat="0" applyBorder="0" applyAlignment="0" applyProtection="0"/>
    <xf numFmtId="0" fontId="20" fillId="21" borderId="0" applyNumberFormat="0" applyBorder="0" applyAlignment="0" applyProtection="0"/>
    <xf numFmtId="0" fontId="20" fillId="21" borderId="0" applyNumberFormat="0" applyBorder="0" applyAlignment="0" applyProtection="0"/>
    <xf numFmtId="0" fontId="73"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21"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21" borderId="0" applyNumberFormat="0" applyBorder="0" applyAlignment="0" applyProtection="0"/>
    <xf numFmtId="0" fontId="20" fillId="40" borderId="0" applyNumberFormat="0" applyBorder="0" applyAlignment="0" applyProtection="0"/>
    <xf numFmtId="0" fontId="20" fillId="21"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21"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21" borderId="0" applyNumberFormat="0" applyBorder="0" applyAlignment="0" applyProtection="0"/>
    <xf numFmtId="0" fontId="20" fillId="40" borderId="0" applyNumberFormat="0" applyBorder="0" applyAlignment="0" applyProtection="0"/>
    <xf numFmtId="0" fontId="20" fillId="21"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21"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21" borderId="0" applyNumberFormat="0" applyBorder="0" applyAlignment="0" applyProtection="0"/>
    <xf numFmtId="0" fontId="20" fillId="40" borderId="0" applyNumberFormat="0" applyBorder="0" applyAlignment="0" applyProtection="0"/>
    <xf numFmtId="0" fontId="20" fillId="21"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21" borderId="0" applyNumberFormat="0" applyBorder="0" applyAlignment="0" applyProtection="0"/>
    <xf numFmtId="0" fontId="73"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21"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21" borderId="0" applyNumberFormat="0" applyBorder="0" applyAlignment="0" applyProtection="0"/>
    <xf numFmtId="0" fontId="20" fillId="40" borderId="0" applyNumberFormat="0" applyBorder="0" applyAlignment="0" applyProtection="0"/>
    <xf numFmtId="0" fontId="20" fillId="21"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21"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73" fillId="40" borderId="0" applyNumberFormat="0" applyBorder="0" applyAlignment="0" applyProtection="0"/>
    <xf numFmtId="0" fontId="20" fillId="40" borderId="0" applyNumberFormat="0" applyBorder="0" applyAlignment="0" applyProtection="0"/>
    <xf numFmtId="0" fontId="20" fillId="21" borderId="0" applyNumberFormat="0" applyBorder="0" applyAlignment="0" applyProtection="0"/>
    <xf numFmtId="0" fontId="20" fillId="40" borderId="0" applyNumberFormat="0" applyBorder="0" applyAlignment="0" applyProtection="0"/>
    <xf numFmtId="0" fontId="20" fillId="21"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21"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21"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21" borderId="0" applyNumberFormat="0" applyBorder="0" applyAlignment="0" applyProtection="0"/>
    <xf numFmtId="0" fontId="20" fillId="40" borderId="0" applyNumberFormat="0" applyBorder="0" applyAlignment="0" applyProtection="0"/>
    <xf numFmtId="0" fontId="20" fillId="21"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21" borderId="0" applyNumberFormat="0" applyBorder="0" applyAlignment="0" applyProtection="0"/>
    <xf numFmtId="0" fontId="73"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21"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21" borderId="0" applyNumberFormat="0" applyBorder="0" applyAlignment="0" applyProtection="0"/>
    <xf numFmtId="0" fontId="20" fillId="40" borderId="0" applyNumberFormat="0" applyBorder="0" applyAlignment="0" applyProtection="0"/>
    <xf numFmtId="0" fontId="20" fillId="21"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21"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73" fillId="40" borderId="0" applyNumberFormat="0" applyBorder="0" applyAlignment="0" applyProtection="0"/>
    <xf numFmtId="0" fontId="20" fillId="40" borderId="0" applyNumberFormat="0" applyBorder="0" applyAlignment="0" applyProtection="0"/>
    <xf numFmtId="0" fontId="20" fillId="21" borderId="0" applyNumberFormat="0" applyBorder="0" applyAlignment="0" applyProtection="0"/>
    <xf numFmtId="0" fontId="20" fillId="40" borderId="0" applyNumberFormat="0" applyBorder="0" applyAlignment="0" applyProtection="0"/>
    <xf numFmtId="0" fontId="20" fillId="21"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21"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21" borderId="0" applyNumberFormat="0" applyBorder="0" applyAlignment="0" applyProtection="0"/>
    <xf numFmtId="0" fontId="20" fillId="40" borderId="0" applyNumberFormat="0" applyBorder="0" applyAlignment="0" applyProtection="0"/>
    <xf numFmtId="0" fontId="20" fillId="21"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21" borderId="0" applyNumberFormat="0" applyBorder="0" applyAlignment="0" applyProtection="0"/>
    <xf numFmtId="0" fontId="20" fillId="40" borderId="0" applyNumberFormat="0" applyBorder="0" applyAlignment="0" applyProtection="0"/>
    <xf numFmtId="0" fontId="20" fillId="21"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21"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21" borderId="0" applyNumberFormat="0" applyBorder="0" applyAlignment="0" applyProtection="0"/>
    <xf numFmtId="0" fontId="73"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21"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21" borderId="0" applyNumberFormat="0" applyBorder="0" applyAlignment="0" applyProtection="0"/>
    <xf numFmtId="0" fontId="20" fillId="40" borderId="0" applyNumberFormat="0" applyBorder="0" applyAlignment="0" applyProtection="0"/>
    <xf numFmtId="0" fontId="20" fillId="21"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21"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73"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21"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21" borderId="0" applyNumberFormat="0" applyBorder="0" applyAlignment="0" applyProtection="0"/>
    <xf numFmtId="0" fontId="20" fillId="40" borderId="0" applyNumberFormat="0" applyBorder="0" applyAlignment="0" applyProtection="0"/>
    <xf numFmtId="0" fontId="20" fillId="21"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21"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21"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21" borderId="0" applyNumberFormat="0" applyBorder="0" applyAlignment="0" applyProtection="0"/>
    <xf numFmtId="0" fontId="20" fillId="40" borderId="0" applyNumberFormat="0" applyBorder="0" applyAlignment="0" applyProtection="0"/>
    <xf numFmtId="0" fontId="20" fillId="21"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21"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21"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21" borderId="0" applyNumberFormat="0" applyBorder="0" applyAlignment="0" applyProtection="0"/>
    <xf numFmtId="0" fontId="20" fillId="40" borderId="0" applyNumberFormat="0" applyBorder="0" applyAlignment="0" applyProtection="0"/>
    <xf numFmtId="0" fontId="20" fillId="21"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21"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21"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21" borderId="0" applyNumberFormat="0" applyBorder="0" applyAlignment="0" applyProtection="0"/>
    <xf numFmtId="0" fontId="20" fillId="40" borderId="0" applyNumberFormat="0" applyBorder="0" applyAlignment="0" applyProtection="0"/>
    <xf numFmtId="0" fontId="20" fillId="21"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21"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21"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21" borderId="0" applyNumberFormat="0" applyBorder="0" applyAlignment="0" applyProtection="0"/>
    <xf numFmtId="0" fontId="20" fillId="40" borderId="0" applyNumberFormat="0" applyBorder="0" applyAlignment="0" applyProtection="0"/>
    <xf numFmtId="0" fontId="20" fillId="21"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21"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21"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21" borderId="0" applyNumberFormat="0" applyBorder="0" applyAlignment="0" applyProtection="0"/>
    <xf numFmtId="0" fontId="20" fillId="40" borderId="0" applyNumberFormat="0" applyBorder="0" applyAlignment="0" applyProtection="0"/>
    <xf numFmtId="0" fontId="20" fillId="21"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21"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21"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21"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21"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21"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21"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73" fillId="39" borderId="0" applyNumberFormat="0" applyBorder="0" applyAlignment="0" applyProtection="0"/>
    <xf numFmtId="0" fontId="79" fillId="40" borderId="0" applyNumberFormat="0" applyBorder="0" applyAlignment="0" applyProtection="0"/>
    <xf numFmtId="0" fontId="20" fillId="21" borderId="0" applyNumberFormat="0" applyBorder="0" applyAlignment="0" applyProtection="0"/>
    <xf numFmtId="0" fontId="20" fillId="21" borderId="0" applyNumberFormat="0" applyBorder="0" applyAlignment="0" applyProtection="0"/>
    <xf numFmtId="0" fontId="73" fillId="39" borderId="0" applyNumberFormat="0" applyBorder="0" applyAlignment="0" applyProtection="0"/>
    <xf numFmtId="0" fontId="20" fillId="21" borderId="0" applyNumberFormat="0" applyBorder="0" applyAlignment="0" applyProtection="0"/>
    <xf numFmtId="0" fontId="20" fillId="21" borderId="0" applyNumberFormat="0" applyBorder="0" applyAlignment="0" applyProtection="0"/>
    <xf numFmtId="0" fontId="20" fillId="21"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21"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21" borderId="0" applyNumberFormat="0" applyBorder="0" applyAlignment="0" applyProtection="0"/>
    <xf numFmtId="0" fontId="20" fillId="40" borderId="0" applyNumberFormat="0" applyBorder="0" applyAlignment="0" applyProtection="0"/>
    <xf numFmtId="0" fontId="20" fillId="21"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17" borderId="0" applyNumberFormat="0" applyBorder="0" applyAlignment="0" applyProtection="0"/>
    <xf numFmtId="0" fontId="20" fillId="38" borderId="0" applyNumberFormat="0" applyBorder="0" applyAlignment="0" applyProtection="0"/>
    <xf numFmtId="0" fontId="20" fillId="17"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17" borderId="0" applyNumberFormat="0" applyBorder="0" applyAlignment="0" applyProtection="0"/>
    <xf numFmtId="0" fontId="20" fillId="38" borderId="0" applyNumberFormat="0" applyBorder="0" applyAlignment="0" applyProtection="0"/>
    <xf numFmtId="0" fontId="20" fillId="17"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17"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17" borderId="0" applyNumberFormat="0" applyBorder="0" applyAlignment="0" applyProtection="0"/>
    <xf numFmtId="0" fontId="73" fillId="38" borderId="0" applyNumberFormat="0" applyBorder="0" applyAlignment="0" applyProtection="0"/>
    <xf numFmtId="0" fontId="20" fillId="17" borderId="0" applyNumberFormat="0" applyBorder="0" applyAlignment="0" applyProtection="0"/>
    <xf numFmtId="0" fontId="20" fillId="17" borderId="0" applyNumberFormat="0" applyBorder="0" applyAlignment="0" applyProtection="0"/>
    <xf numFmtId="0" fontId="73"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17"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17" borderId="0" applyNumberFormat="0" applyBorder="0" applyAlignment="0" applyProtection="0"/>
    <xf numFmtId="0" fontId="20" fillId="38" borderId="0" applyNumberFormat="0" applyBorder="0" applyAlignment="0" applyProtection="0"/>
    <xf numFmtId="0" fontId="20" fillId="17"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17"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17" borderId="0" applyNumberFormat="0" applyBorder="0" applyAlignment="0" applyProtection="0"/>
    <xf numFmtId="0" fontId="20" fillId="38" borderId="0" applyNumberFormat="0" applyBorder="0" applyAlignment="0" applyProtection="0"/>
    <xf numFmtId="0" fontId="20" fillId="17"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17"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17" borderId="0" applyNumberFormat="0" applyBorder="0" applyAlignment="0" applyProtection="0"/>
    <xf numFmtId="0" fontId="20" fillId="38" borderId="0" applyNumberFormat="0" applyBorder="0" applyAlignment="0" applyProtection="0"/>
    <xf numFmtId="0" fontId="20" fillId="17"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17" borderId="0" applyNumberFormat="0" applyBorder="0" applyAlignment="0" applyProtection="0"/>
    <xf numFmtId="0" fontId="73"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17"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17" borderId="0" applyNumberFormat="0" applyBorder="0" applyAlignment="0" applyProtection="0"/>
    <xf numFmtId="0" fontId="20" fillId="38" borderId="0" applyNumberFormat="0" applyBorder="0" applyAlignment="0" applyProtection="0"/>
    <xf numFmtId="0" fontId="20" fillId="17"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17"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73" fillId="38" borderId="0" applyNumberFormat="0" applyBorder="0" applyAlignment="0" applyProtection="0"/>
    <xf numFmtId="0" fontId="20" fillId="38" borderId="0" applyNumberFormat="0" applyBorder="0" applyAlignment="0" applyProtection="0"/>
    <xf numFmtId="0" fontId="20" fillId="17" borderId="0" applyNumberFormat="0" applyBorder="0" applyAlignment="0" applyProtection="0"/>
    <xf numFmtId="0" fontId="20" fillId="38" borderId="0" applyNumberFormat="0" applyBorder="0" applyAlignment="0" applyProtection="0"/>
    <xf numFmtId="0" fontId="20" fillId="17"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17"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17"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17" borderId="0" applyNumberFormat="0" applyBorder="0" applyAlignment="0" applyProtection="0"/>
    <xf numFmtId="0" fontId="20" fillId="38" borderId="0" applyNumberFormat="0" applyBorder="0" applyAlignment="0" applyProtection="0"/>
    <xf numFmtId="0" fontId="20" fillId="17"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17" borderId="0" applyNumberFormat="0" applyBorder="0" applyAlignment="0" applyProtection="0"/>
    <xf numFmtId="0" fontId="73"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17"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17" borderId="0" applyNumberFormat="0" applyBorder="0" applyAlignment="0" applyProtection="0"/>
    <xf numFmtId="0" fontId="20" fillId="38" borderId="0" applyNumberFormat="0" applyBorder="0" applyAlignment="0" applyProtection="0"/>
    <xf numFmtId="0" fontId="20" fillId="17"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17"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73" fillId="38" borderId="0" applyNumberFormat="0" applyBorder="0" applyAlignment="0" applyProtection="0"/>
    <xf numFmtId="0" fontId="20" fillId="38" borderId="0" applyNumberFormat="0" applyBorder="0" applyAlignment="0" applyProtection="0"/>
    <xf numFmtId="0" fontId="20" fillId="17" borderId="0" applyNumberFormat="0" applyBorder="0" applyAlignment="0" applyProtection="0"/>
    <xf numFmtId="0" fontId="20" fillId="38" borderId="0" applyNumberFormat="0" applyBorder="0" applyAlignment="0" applyProtection="0"/>
    <xf numFmtId="0" fontId="20" fillId="17"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17"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17" borderId="0" applyNumberFormat="0" applyBorder="0" applyAlignment="0" applyProtection="0"/>
    <xf numFmtId="0" fontId="20" fillId="38" borderId="0" applyNumberFormat="0" applyBorder="0" applyAlignment="0" applyProtection="0"/>
    <xf numFmtId="0" fontId="20" fillId="17"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17" borderId="0" applyNumberFormat="0" applyBorder="0" applyAlignment="0" applyProtection="0"/>
    <xf numFmtId="0" fontId="20" fillId="38" borderId="0" applyNumberFormat="0" applyBorder="0" applyAlignment="0" applyProtection="0"/>
    <xf numFmtId="0" fontId="20" fillId="17"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17"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17" borderId="0" applyNumberFormat="0" applyBorder="0" applyAlignment="0" applyProtection="0"/>
    <xf numFmtId="0" fontId="73"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17"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17" borderId="0" applyNumberFormat="0" applyBorder="0" applyAlignment="0" applyProtection="0"/>
    <xf numFmtId="0" fontId="20" fillId="38" borderId="0" applyNumberFormat="0" applyBorder="0" applyAlignment="0" applyProtection="0"/>
    <xf numFmtId="0" fontId="20" fillId="17"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17"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73"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17"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17" borderId="0" applyNumberFormat="0" applyBorder="0" applyAlignment="0" applyProtection="0"/>
    <xf numFmtId="0" fontId="20" fillId="38" borderId="0" applyNumberFormat="0" applyBorder="0" applyAlignment="0" applyProtection="0"/>
    <xf numFmtId="0" fontId="20" fillId="17"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17"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17"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17" borderId="0" applyNumberFormat="0" applyBorder="0" applyAlignment="0" applyProtection="0"/>
    <xf numFmtId="0" fontId="20" fillId="38" borderId="0" applyNumberFormat="0" applyBorder="0" applyAlignment="0" applyProtection="0"/>
    <xf numFmtId="0" fontId="20" fillId="17"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17"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17"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17" borderId="0" applyNumberFormat="0" applyBorder="0" applyAlignment="0" applyProtection="0"/>
    <xf numFmtId="0" fontId="20" fillId="38" borderId="0" applyNumberFormat="0" applyBorder="0" applyAlignment="0" applyProtection="0"/>
    <xf numFmtId="0" fontId="20" fillId="17"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17"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17"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17" borderId="0" applyNumberFormat="0" applyBorder="0" applyAlignment="0" applyProtection="0"/>
    <xf numFmtId="0" fontId="20" fillId="38" borderId="0" applyNumberFormat="0" applyBorder="0" applyAlignment="0" applyProtection="0"/>
    <xf numFmtId="0" fontId="20" fillId="17"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17"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17"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17" borderId="0" applyNumberFormat="0" applyBorder="0" applyAlignment="0" applyProtection="0"/>
    <xf numFmtId="0" fontId="20" fillId="38" borderId="0" applyNumberFormat="0" applyBorder="0" applyAlignment="0" applyProtection="0"/>
    <xf numFmtId="0" fontId="20" fillId="17"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17"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17"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17" borderId="0" applyNumberFormat="0" applyBorder="0" applyAlignment="0" applyProtection="0"/>
    <xf numFmtId="0" fontId="20" fillId="38" borderId="0" applyNumberFormat="0" applyBorder="0" applyAlignment="0" applyProtection="0"/>
    <xf numFmtId="0" fontId="20" fillId="17"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17"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17"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17" borderId="0" applyNumberFormat="0" applyBorder="0" applyAlignment="0" applyProtection="0"/>
    <xf numFmtId="0" fontId="20" fillId="38" borderId="0" applyNumberFormat="0" applyBorder="0" applyAlignment="0" applyProtection="0"/>
    <xf numFmtId="0" fontId="20" fillId="17"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17"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17"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17" borderId="0" applyNumberFormat="0" applyBorder="0" applyAlignment="0" applyProtection="0"/>
    <xf numFmtId="0" fontId="20" fillId="38" borderId="0" applyNumberFormat="0" applyBorder="0" applyAlignment="0" applyProtection="0"/>
    <xf numFmtId="0" fontId="20" fillId="17"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17"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17"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73" fillId="37" borderId="0" applyNumberFormat="0" applyBorder="0" applyAlignment="0" applyProtection="0"/>
    <xf numFmtId="0" fontId="79" fillId="38" borderId="0" applyNumberFormat="0" applyBorder="0" applyAlignment="0" applyProtection="0"/>
    <xf numFmtId="0" fontId="20" fillId="17" borderId="0" applyNumberFormat="0" applyBorder="0" applyAlignment="0" applyProtection="0"/>
    <xf numFmtId="0" fontId="20" fillId="17" borderId="0" applyNumberFormat="0" applyBorder="0" applyAlignment="0" applyProtection="0"/>
    <xf numFmtId="0" fontId="73" fillId="37" borderId="0" applyNumberFormat="0" applyBorder="0" applyAlignment="0" applyProtection="0"/>
    <xf numFmtId="0" fontId="20" fillId="17" borderId="0" applyNumberFormat="0" applyBorder="0" applyAlignment="0" applyProtection="0"/>
    <xf numFmtId="0" fontId="20" fillId="17" borderId="0" applyNumberFormat="0" applyBorder="0" applyAlignment="0" applyProtection="0"/>
    <xf numFmtId="0" fontId="20" fillId="17"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17"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17" borderId="0" applyNumberFormat="0" applyBorder="0" applyAlignment="0" applyProtection="0"/>
    <xf numFmtId="0" fontId="20" fillId="38" borderId="0" applyNumberFormat="0" applyBorder="0" applyAlignment="0" applyProtection="0"/>
    <xf numFmtId="0" fontId="20" fillId="17"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13" borderId="0" applyNumberFormat="0" applyBorder="0" applyAlignment="0" applyProtection="0"/>
    <xf numFmtId="0" fontId="20" fillId="45" borderId="0" applyNumberFormat="0" applyBorder="0" applyAlignment="0" applyProtection="0"/>
    <xf numFmtId="0" fontId="20" fillId="13"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13" borderId="0" applyNumberFormat="0" applyBorder="0" applyAlignment="0" applyProtection="0"/>
    <xf numFmtId="0" fontId="20" fillId="45" borderId="0" applyNumberFormat="0" applyBorder="0" applyAlignment="0" applyProtection="0"/>
    <xf numFmtId="0" fontId="20" fillId="13"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13"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13" borderId="0" applyNumberFormat="0" applyBorder="0" applyAlignment="0" applyProtection="0"/>
    <xf numFmtId="0" fontId="73" fillId="36"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73" fillId="36"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13"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13" borderId="0" applyNumberFormat="0" applyBorder="0" applyAlignment="0" applyProtection="0"/>
    <xf numFmtId="0" fontId="20" fillId="45" borderId="0" applyNumberFormat="0" applyBorder="0" applyAlignment="0" applyProtection="0"/>
    <xf numFmtId="0" fontId="20" fillId="13"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13"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13" borderId="0" applyNumberFormat="0" applyBorder="0" applyAlignment="0" applyProtection="0"/>
    <xf numFmtId="0" fontId="20" fillId="45" borderId="0" applyNumberFormat="0" applyBorder="0" applyAlignment="0" applyProtection="0"/>
    <xf numFmtId="0" fontId="20" fillId="13"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13"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13" borderId="0" applyNumberFormat="0" applyBorder="0" applyAlignment="0" applyProtection="0"/>
    <xf numFmtId="0" fontId="20" fillId="45" borderId="0" applyNumberFormat="0" applyBorder="0" applyAlignment="0" applyProtection="0"/>
    <xf numFmtId="0" fontId="20" fillId="13"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13" borderId="0" applyNumberFormat="0" applyBorder="0" applyAlignment="0" applyProtection="0"/>
    <xf numFmtId="0" fontId="73" fillId="36"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13"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13" borderId="0" applyNumberFormat="0" applyBorder="0" applyAlignment="0" applyProtection="0"/>
    <xf numFmtId="0" fontId="20" fillId="45" borderId="0" applyNumberFormat="0" applyBorder="0" applyAlignment="0" applyProtection="0"/>
    <xf numFmtId="0" fontId="20" fillId="13"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13"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73" fillId="36" borderId="0" applyNumberFormat="0" applyBorder="0" applyAlignment="0" applyProtection="0"/>
    <xf numFmtId="0" fontId="20" fillId="45" borderId="0" applyNumberFormat="0" applyBorder="0" applyAlignment="0" applyProtection="0"/>
    <xf numFmtId="0" fontId="20" fillId="13" borderId="0" applyNumberFormat="0" applyBorder="0" applyAlignment="0" applyProtection="0"/>
    <xf numFmtId="0" fontId="20" fillId="45" borderId="0" applyNumberFormat="0" applyBorder="0" applyAlignment="0" applyProtection="0"/>
    <xf numFmtId="0" fontId="20" fillId="13"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13"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13" borderId="0" applyNumberFormat="0" applyBorder="0" applyAlignment="0" applyProtection="0"/>
    <xf numFmtId="0" fontId="20" fillId="45" borderId="0" applyNumberFormat="0" applyBorder="0" applyAlignment="0" applyProtection="0"/>
    <xf numFmtId="0" fontId="20" fillId="13"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13" borderId="0" applyNumberFormat="0" applyBorder="0" applyAlignment="0" applyProtection="0"/>
    <xf numFmtId="0" fontId="73" fillId="36"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13"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13" borderId="0" applyNumberFormat="0" applyBorder="0" applyAlignment="0" applyProtection="0"/>
    <xf numFmtId="0" fontId="20" fillId="45" borderId="0" applyNumberFormat="0" applyBorder="0" applyAlignment="0" applyProtection="0"/>
    <xf numFmtId="0" fontId="20" fillId="13"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13"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73" fillId="36" borderId="0" applyNumberFormat="0" applyBorder="0" applyAlignment="0" applyProtection="0"/>
    <xf numFmtId="0" fontId="20" fillId="45" borderId="0" applyNumberFormat="0" applyBorder="0" applyAlignment="0" applyProtection="0"/>
    <xf numFmtId="0" fontId="20" fillId="13" borderId="0" applyNumberFormat="0" applyBorder="0" applyAlignment="0" applyProtection="0"/>
    <xf numFmtId="0" fontId="20" fillId="45" borderId="0" applyNumberFormat="0" applyBorder="0" applyAlignment="0" applyProtection="0"/>
    <xf numFmtId="0" fontId="20" fillId="13"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13"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13" borderId="0" applyNumberFormat="0" applyBorder="0" applyAlignment="0" applyProtection="0"/>
    <xf numFmtId="0" fontId="20" fillId="45" borderId="0" applyNumberFormat="0" applyBorder="0" applyAlignment="0" applyProtection="0"/>
    <xf numFmtId="0" fontId="20" fillId="13"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13" borderId="0" applyNumberFormat="0" applyBorder="0" applyAlignment="0" applyProtection="0"/>
    <xf numFmtId="0" fontId="20" fillId="45" borderId="0" applyNumberFormat="0" applyBorder="0" applyAlignment="0" applyProtection="0"/>
    <xf numFmtId="0" fontId="20" fillId="13"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13"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13" borderId="0" applyNumberFormat="0" applyBorder="0" applyAlignment="0" applyProtection="0"/>
    <xf numFmtId="0" fontId="73" fillId="36"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13"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13" borderId="0" applyNumberFormat="0" applyBorder="0" applyAlignment="0" applyProtection="0"/>
    <xf numFmtId="0" fontId="20" fillId="45" borderId="0" applyNumberFormat="0" applyBorder="0" applyAlignment="0" applyProtection="0"/>
    <xf numFmtId="0" fontId="20" fillId="13"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13"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73" fillId="36"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13"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13" borderId="0" applyNumberFormat="0" applyBorder="0" applyAlignment="0" applyProtection="0"/>
    <xf numFmtId="0" fontId="20" fillId="45" borderId="0" applyNumberFormat="0" applyBorder="0" applyAlignment="0" applyProtection="0"/>
    <xf numFmtId="0" fontId="20" fillId="13"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13"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13"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13" borderId="0" applyNumberFormat="0" applyBorder="0" applyAlignment="0" applyProtection="0"/>
    <xf numFmtId="0" fontId="20" fillId="45" borderId="0" applyNumberFormat="0" applyBorder="0" applyAlignment="0" applyProtection="0"/>
    <xf numFmtId="0" fontId="20" fillId="13"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13"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13"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13" borderId="0" applyNumberFormat="0" applyBorder="0" applyAlignment="0" applyProtection="0"/>
    <xf numFmtId="0" fontId="20" fillId="45" borderId="0" applyNumberFormat="0" applyBorder="0" applyAlignment="0" applyProtection="0"/>
    <xf numFmtId="0" fontId="20" fillId="13"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13"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13"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13" borderId="0" applyNumberFormat="0" applyBorder="0" applyAlignment="0" applyProtection="0"/>
    <xf numFmtId="0" fontId="20" fillId="45" borderId="0" applyNumberFormat="0" applyBorder="0" applyAlignment="0" applyProtection="0"/>
    <xf numFmtId="0" fontId="20" fillId="13"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13"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13"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13" borderId="0" applyNumberFormat="0" applyBorder="0" applyAlignment="0" applyProtection="0"/>
    <xf numFmtId="0" fontId="20" fillId="45" borderId="0" applyNumberFormat="0" applyBorder="0" applyAlignment="0" applyProtection="0"/>
    <xf numFmtId="0" fontId="20" fillId="13"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13"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13"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13" borderId="0" applyNumberFormat="0" applyBorder="0" applyAlignment="0" applyProtection="0"/>
    <xf numFmtId="0" fontId="20" fillId="45" borderId="0" applyNumberFormat="0" applyBorder="0" applyAlignment="0" applyProtection="0"/>
    <xf numFmtId="0" fontId="20" fillId="13"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13"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13"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13" borderId="0" applyNumberFormat="0" applyBorder="0" applyAlignment="0" applyProtection="0"/>
    <xf numFmtId="0" fontId="20" fillId="45" borderId="0" applyNumberFormat="0" applyBorder="0" applyAlignment="0" applyProtection="0"/>
    <xf numFmtId="0" fontId="20" fillId="13"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13"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13"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13" borderId="0" applyNumberFormat="0" applyBorder="0" applyAlignment="0" applyProtection="0"/>
    <xf numFmtId="0" fontId="20" fillId="45" borderId="0" applyNumberFormat="0" applyBorder="0" applyAlignment="0" applyProtection="0"/>
    <xf numFmtId="0" fontId="20" fillId="13"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13"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73" fillId="36" borderId="0" applyNumberFormat="0" applyBorder="0" applyAlignment="0" applyProtection="0"/>
    <xf numFmtId="0" fontId="20" fillId="13"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13"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9" fillId="0" borderId="0"/>
    <xf numFmtId="0" fontId="20" fillId="0" borderId="0"/>
    <xf numFmtId="0" fontId="20" fillId="0" borderId="0"/>
    <xf numFmtId="0" fontId="29"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44" fontId="29"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3" fontId="83" fillId="0" borderId="0" applyFont="0" applyFill="0" applyBorder="0" applyAlignment="0" applyProtection="0"/>
    <xf numFmtId="43" fontId="20" fillId="0" borderId="0" applyFont="0" applyFill="0" applyBorder="0" applyAlignment="0" applyProtection="0"/>
    <xf numFmtId="0" fontId="20" fillId="0" borderId="0"/>
    <xf numFmtId="43" fontId="20" fillId="0" borderId="0" applyFont="0" applyFill="0" applyBorder="0" applyAlignment="0" applyProtection="0"/>
    <xf numFmtId="0" fontId="20" fillId="0" borderId="0"/>
    <xf numFmtId="0" fontId="20" fillId="0" borderId="0"/>
    <xf numFmtId="43" fontId="20" fillId="0" borderId="0" applyFont="0" applyFill="0" applyBorder="0" applyAlignment="0" applyProtection="0"/>
    <xf numFmtId="0" fontId="20" fillId="0" borderId="0"/>
    <xf numFmtId="0" fontId="29" fillId="94" borderId="0" applyBorder="0"/>
    <xf numFmtId="209" fontId="29" fillId="96" borderId="0" applyBorder="0"/>
    <xf numFmtId="0" fontId="29" fillId="100" borderId="0" applyBorder="0"/>
    <xf numFmtId="209" fontId="29" fillId="93" borderId="0" applyBorder="0"/>
    <xf numFmtId="0" fontId="29" fillId="93" borderId="0" applyBorder="0">
      <alignment wrapText="1"/>
    </xf>
    <xf numFmtId="0" fontId="29" fillId="83" borderId="0" applyBorder="0"/>
    <xf numFmtId="0" fontId="29" fillId="93" borderId="0" applyBorder="0"/>
    <xf numFmtId="0" fontId="29" fillId="0" borderId="0" applyBorder="0"/>
    <xf numFmtId="0" fontId="29" fillId="78" borderId="0" applyBorder="0"/>
    <xf numFmtId="0" fontId="29" fillId="0" borderId="47" applyNumberFormat="0" applyAlignment="0"/>
    <xf numFmtId="0" fontId="29" fillId="0" borderId="2" applyNumberFormat="0" applyAlignment="0"/>
    <xf numFmtId="37" fontId="91" fillId="0" borderId="0"/>
    <xf numFmtId="0" fontId="29" fillId="0" borderId="42" applyNumberFormat="0" applyFill="0" applyBorder="0" applyAlignment="0" applyProtection="0"/>
    <xf numFmtId="0" fontId="29" fillId="0" borderId="42" applyNumberFormat="0" applyFill="0" applyBorder="0" applyAlignment="0" applyProtection="0"/>
    <xf numFmtId="49" fontId="29" fillId="0" borderId="47"/>
    <xf numFmtId="0" fontId="41" fillId="0" borderId="73" applyNumberFormat="0" applyAlignment="0" applyProtection="0">
      <alignment horizontal="left" vertical="center"/>
    </xf>
    <xf numFmtId="0" fontId="41" fillId="0" borderId="74">
      <alignment horizontal="left" vertical="center"/>
    </xf>
    <xf numFmtId="9" fontId="29" fillId="0" borderId="0" applyFont="0" applyFill="0" applyBorder="0" applyAlignment="0" applyProtection="0"/>
    <xf numFmtId="9" fontId="83" fillId="0" borderId="0" applyFont="0" applyFill="0" applyBorder="0" applyAlignment="0" applyProtection="0"/>
    <xf numFmtId="9" fontId="29" fillId="0" borderId="0" applyFont="0" applyFill="0" applyBorder="0" applyAlignment="0" applyProtection="0"/>
    <xf numFmtId="0" fontId="102" fillId="0" borderId="75" applyNumberFormat="0" applyFill="0" applyAlignment="0" applyProtection="0"/>
    <xf numFmtId="10" fontId="91" fillId="75" borderId="72" applyNumberFormat="0" applyBorder="0" applyAlignment="0" applyProtection="0"/>
    <xf numFmtId="9" fontId="83"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83" fillId="0" borderId="0" applyFont="0" applyFill="0" applyBorder="0" applyAlignment="0" applyProtection="0"/>
    <xf numFmtId="9" fontId="83"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83" fillId="0" borderId="0" applyFont="0" applyFill="0" applyBorder="0" applyAlignment="0" applyProtection="0"/>
    <xf numFmtId="9" fontId="83" fillId="0" borderId="0" applyFont="0" applyFill="0" applyBorder="0" applyAlignment="0" applyProtection="0"/>
    <xf numFmtId="9" fontId="29" fillId="0" borderId="0" applyFont="0" applyFill="0" applyBorder="0" applyAlignment="0" applyProtection="0"/>
    <xf numFmtId="9" fontId="83" fillId="0" borderId="0" applyFont="0" applyFill="0" applyBorder="0" applyAlignment="0" applyProtection="0"/>
    <xf numFmtId="9" fontId="29" fillId="0" borderId="0" applyFont="0" applyFill="0" applyBorder="0" applyAlignment="0" applyProtection="0"/>
    <xf numFmtId="9" fontId="83" fillId="0" borderId="0" applyFont="0" applyFill="0" applyBorder="0" applyAlignment="0" applyProtection="0"/>
    <xf numFmtId="9" fontId="29" fillId="0" borderId="0" applyFont="0" applyFill="0" applyBorder="0" applyAlignment="0" applyProtection="0"/>
    <xf numFmtId="9" fontId="83" fillId="0" borderId="0" applyFont="0" applyFill="0" applyBorder="0" applyAlignment="0" applyProtection="0"/>
    <xf numFmtId="0" fontId="29" fillId="0" borderId="0"/>
    <xf numFmtId="0" fontId="83" fillId="0" borderId="0"/>
    <xf numFmtId="0" fontId="29" fillId="0" borderId="0"/>
    <xf numFmtId="0" fontId="83" fillId="0" borderId="0"/>
    <xf numFmtId="0" fontId="20" fillId="0" borderId="0"/>
    <xf numFmtId="0" fontId="83" fillId="0" borderId="0"/>
    <xf numFmtId="0" fontId="83" fillId="0" borderId="0"/>
    <xf numFmtId="0" fontId="83" fillId="0" borderId="0"/>
    <xf numFmtId="0" fontId="20" fillId="0" borderId="0"/>
    <xf numFmtId="0" fontId="83" fillId="0" borderId="0"/>
    <xf numFmtId="0" fontId="29" fillId="0" borderId="0"/>
    <xf numFmtId="0" fontId="83" fillId="0" borderId="0"/>
    <xf numFmtId="0" fontId="29"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29" fillId="0" borderId="0"/>
    <xf numFmtId="0" fontId="83" fillId="0" borderId="0"/>
    <xf numFmtId="0" fontId="33" fillId="0" borderId="0"/>
    <xf numFmtId="0" fontId="20" fillId="0" borderId="0"/>
    <xf numFmtId="0" fontId="33" fillId="0" borderId="0"/>
    <xf numFmtId="0" fontId="3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29" fillId="0" borderId="0"/>
    <xf numFmtId="0" fontId="83" fillId="0" borderId="0"/>
    <xf numFmtId="0" fontId="29" fillId="0" borderId="0"/>
    <xf numFmtId="0" fontId="83" fillId="0" borderId="0"/>
    <xf numFmtId="0" fontId="29" fillId="0" borderId="0"/>
    <xf numFmtId="0" fontId="83" fillId="0" borderId="0"/>
    <xf numFmtId="0" fontId="29" fillId="0" borderId="0"/>
    <xf numFmtId="0" fontId="83" fillId="0" borderId="0"/>
    <xf numFmtId="0" fontId="29" fillId="0" borderId="0"/>
    <xf numFmtId="0" fontId="83" fillId="0" borderId="0"/>
    <xf numFmtId="0" fontId="29" fillId="0" borderId="0"/>
    <xf numFmtId="0" fontId="83" fillId="0" borderId="0"/>
    <xf numFmtId="0" fontId="83" fillId="0" borderId="0"/>
    <xf numFmtId="0" fontId="83" fillId="0" borderId="0"/>
    <xf numFmtId="0" fontId="29" fillId="0" borderId="0"/>
    <xf numFmtId="0" fontId="29" fillId="0" borderId="0"/>
    <xf numFmtId="0" fontId="83" fillId="0" borderId="0"/>
    <xf numFmtId="0" fontId="83" fillId="0" borderId="0"/>
    <xf numFmtId="0" fontId="29" fillId="0" borderId="0"/>
    <xf numFmtId="0" fontId="83" fillId="0" borderId="0"/>
    <xf numFmtId="0" fontId="29" fillId="0" borderId="0"/>
    <xf numFmtId="0" fontId="83" fillId="0" borderId="0"/>
    <xf numFmtId="0" fontId="83" fillId="0" borderId="0"/>
    <xf numFmtId="205" fontId="109" fillId="0" borderId="0"/>
    <xf numFmtId="37" fontId="108" fillId="0" borderId="0"/>
    <xf numFmtId="0" fontId="29" fillId="0" borderId="47"/>
    <xf numFmtId="199" fontId="29" fillId="0" borderId="0" applyFont="0" applyFill="0" applyBorder="0" applyAlignment="0" applyProtection="0">
      <alignment horizontal="center"/>
    </xf>
    <xf numFmtId="0" fontId="41" fillId="0" borderId="0" applyNumberFormat="0" applyFont="0" applyFill="0" applyBorder="0" applyProtection="0"/>
    <xf numFmtId="0" fontId="41" fillId="0" borderId="0" applyNumberFormat="0" applyFont="0" applyFill="0" applyBorder="0" applyProtection="0"/>
    <xf numFmtId="0" fontId="95" fillId="0" borderId="0" applyNumberFormat="0" applyFont="0" applyFill="0" applyBorder="0" applyProtection="0"/>
    <xf numFmtId="0" fontId="95" fillId="0" borderId="0" applyNumberFormat="0" applyFont="0" applyFill="0" applyBorder="0" applyProtection="0"/>
    <xf numFmtId="193" fontId="29" fillId="0" borderId="0" applyFont="0" applyFill="0" applyBorder="0" applyAlignment="0" applyProtection="0">
      <alignment horizontal="center"/>
    </xf>
    <xf numFmtId="172" fontId="85" fillId="0" borderId="0" applyFont="0" applyFill="0" applyBorder="0" applyAlignment="0" applyProtection="0"/>
    <xf numFmtId="2" fontId="29" fillId="0" borderId="0" applyFont="0" applyFill="0" applyBorder="0" applyAlignment="0" applyProtection="0"/>
    <xf numFmtId="0" fontId="89" fillId="0" borderId="0" applyNumberFormat="0" applyAlignment="0">
      <alignment horizontal="left"/>
    </xf>
    <xf numFmtId="185" fontId="29" fillId="72" borderId="0">
      <alignment horizontal="center"/>
    </xf>
    <xf numFmtId="44" fontId="83" fillId="0" borderId="0" applyFont="0" applyFill="0" applyBorder="0" applyAlignment="0" applyProtection="0"/>
    <xf numFmtId="183" fontId="29" fillId="0" borderId="0" applyFont="0" applyFill="0" applyBorder="0" applyAlignment="0" applyProtection="0"/>
    <xf numFmtId="183" fontId="29" fillId="0" borderId="0" applyFont="0" applyFill="0" applyBorder="0" applyAlignment="0" applyProtection="0"/>
    <xf numFmtId="183" fontId="29" fillId="0" borderId="0" applyFont="0" applyFill="0" applyBorder="0" applyAlignment="0" applyProtection="0"/>
    <xf numFmtId="183" fontId="29" fillId="0" borderId="0" applyFont="0" applyFill="0" applyBorder="0" applyAlignment="0" applyProtection="0"/>
    <xf numFmtId="44" fontId="29" fillId="0" borderId="0" applyFont="0" applyFill="0" applyBorder="0" applyAlignment="0" applyProtection="0"/>
    <xf numFmtId="183" fontId="29" fillId="0" borderId="0" applyFont="0" applyFill="0" applyBorder="0" applyAlignment="0" applyProtection="0"/>
    <xf numFmtId="183" fontId="29" fillId="0" borderId="0" applyFont="0" applyFill="0" applyBorder="0" applyAlignment="0" applyProtection="0"/>
    <xf numFmtId="44" fontId="33" fillId="0" borderId="0" applyFont="0" applyFill="0" applyBorder="0" applyAlignment="0" applyProtection="0"/>
    <xf numFmtId="44" fontId="29" fillId="0" borderId="0" applyFont="0" applyFill="0" applyBorder="0" applyAlignment="0" applyProtection="0"/>
    <xf numFmtId="44" fontId="33"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183" fontId="29" fillId="0" borderId="0" applyFont="0" applyFill="0" applyBorder="0" applyAlignment="0" applyProtection="0"/>
    <xf numFmtId="44" fontId="83" fillId="0" borderId="0" applyFont="0" applyFill="0" applyBorder="0" applyAlignment="0" applyProtection="0"/>
    <xf numFmtId="183" fontId="29" fillId="0" borderId="0" applyFont="0" applyFill="0" applyBorder="0" applyAlignment="0" applyProtection="0"/>
    <xf numFmtId="183" fontId="29" fillId="0" borderId="0" applyFont="0" applyFill="0" applyBorder="0" applyAlignment="0" applyProtection="0"/>
    <xf numFmtId="181" fontId="29" fillId="0" borderId="0" applyFont="0" applyFill="0" applyBorder="0" applyAlignment="0" applyProtection="0"/>
    <xf numFmtId="0" fontId="84" fillId="0" borderId="0" applyNumberFormat="0" applyAlignment="0">
      <alignment horizontal="left"/>
    </xf>
    <xf numFmtId="180" fontId="29" fillId="0" borderId="0" applyFont="0" applyFill="0" applyBorder="0" applyAlignment="0" applyProtection="0"/>
    <xf numFmtId="43" fontId="83" fillId="0" borderId="0" applyFont="0" applyFill="0" applyBorder="0" applyAlignment="0" applyProtection="0"/>
    <xf numFmtId="180" fontId="29" fillId="0" borderId="0" applyFont="0" applyFill="0" applyBorder="0" applyAlignment="0" applyProtection="0"/>
    <xf numFmtId="43" fontId="83" fillId="0" borderId="0" applyFont="0" applyFill="0" applyBorder="0" applyAlignment="0" applyProtection="0"/>
    <xf numFmtId="180" fontId="29" fillId="0" borderId="0" applyFont="0" applyFill="0" applyBorder="0" applyAlignment="0" applyProtection="0"/>
    <xf numFmtId="43" fontId="83" fillId="0" borderId="0" applyFont="0" applyFill="0" applyBorder="0" applyAlignment="0" applyProtection="0"/>
    <xf numFmtId="180" fontId="29" fillId="0" borderId="0" applyFont="0" applyFill="0" applyBorder="0" applyAlignment="0" applyProtection="0"/>
    <xf numFmtId="43" fontId="83" fillId="0" borderId="0" applyFont="0" applyFill="0" applyBorder="0" applyAlignment="0" applyProtection="0"/>
    <xf numFmtId="43" fontId="20" fillId="0" borderId="0" applyFont="0" applyFill="0" applyBorder="0" applyAlignment="0" applyProtection="0"/>
    <xf numFmtId="180" fontId="29" fillId="0" borderId="0" applyFont="0" applyFill="0" applyBorder="0" applyAlignment="0" applyProtection="0"/>
    <xf numFmtId="43" fontId="83"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83" fillId="0" borderId="0" applyFont="0" applyFill="0" applyBorder="0" applyAlignment="0" applyProtection="0"/>
    <xf numFmtId="180" fontId="29" fillId="0" borderId="0" applyFont="0" applyFill="0" applyBorder="0" applyAlignment="0" applyProtection="0"/>
    <xf numFmtId="43" fontId="83" fillId="0" borderId="0" applyFont="0" applyFill="0" applyBorder="0" applyAlignment="0" applyProtection="0"/>
    <xf numFmtId="180" fontId="29"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180" fontId="29"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180" fontId="29" fillId="0" borderId="0" applyFont="0" applyFill="0" applyBorder="0" applyAlignment="0" applyProtection="0"/>
    <xf numFmtId="43" fontId="83" fillId="0" borderId="0" applyFont="0" applyFill="0" applyBorder="0" applyAlignment="0" applyProtection="0"/>
    <xf numFmtId="180" fontId="29"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83" fillId="0" borderId="0" applyFont="0" applyFill="0" applyBorder="0" applyAlignment="0" applyProtection="0"/>
    <xf numFmtId="180" fontId="29" fillId="0" borderId="0" applyFont="0" applyFill="0" applyBorder="0" applyAlignment="0" applyProtection="0"/>
    <xf numFmtId="43" fontId="83" fillId="0" borderId="0" applyFont="0" applyFill="0" applyBorder="0" applyAlignment="0" applyProtection="0"/>
    <xf numFmtId="180" fontId="29" fillId="0" borderId="0" applyFont="0" applyFill="0" applyBorder="0" applyAlignment="0" applyProtection="0"/>
    <xf numFmtId="180" fontId="29" fillId="0" borderId="0" applyFont="0" applyFill="0" applyBorder="0" applyAlignment="0" applyProtection="0"/>
    <xf numFmtId="43" fontId="83" fillId="0" borderId="0" applyFont="0" applyFill="0" applyBorder="0" applyAlignment="0" applyProtection="0"/>
    <xf numFmtId="180" fontId="29" fillId="0" borderId="0" applyFont="0" applyFill="0" applyBorder="0" applyAlignment="0" applyProtection="0"/>
    <xf numFmtId="43" fontId="83" fillId="0" borderId="0" applyFont="0" applyFill="0" applyBorder="0" applyAlignment="0" applyProtection="0"/>
    <xf numFmtId="180" fontId="29" fillId="0" borderId="0" applyFont="0" applyFill="0" applyBorder="0" applyAlignment="0" applyProtection="0"/>
    <xf numFmtId="43" fontId="83" fillId="0" borderId="0" applyFont="0" applyFill="0" applyBorder="0" applyAlignment="0" applyProtection="0"/>
    <xf numFmtId="180" fontId="29" fillId="0" borderId="0" applyFont="0" applyFill="0" applyBorder="0" applyAlignment="0" applyProtection="0"/>
    <xf numFmtId="43" fontId="83" fillId="0" borderId="0" applyFont="0" applyFill="0" applyBorder="0" applyAlignment="0" applyProtection="0"/>
    <xf numFmtId="180" fontId="29" fillId="0" borderId="0" applyFont="0" applyFill="0" applyBorder="0" applyAlignment="0" applyProtection="0"/>
    <xf numFmtId="43" fontId="83" fillId="0" borderId="0" applyFont="0" applyFill="0" applyBorder="0" applyAlignment="0" applyProtection="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49" fontId="29" fillId="0" borderId="47"/>
    <xf numFmtId="49" fontId="29" fillId="0" borderId="47"/>
    <xf numFmtId="175" fontId="75" fillId="70" borderId="20">
      <alignment horizontal="center" vertical="center"/>
    </xf>
    <xf numFmtId="0" fontId="29" fillId="0" borderId="0" applyNumberFormat="0" applyFill="0" applyBorder="0" applyAlignment="0" applyProtection="0"/>
    <xf numFmtId="183" fontId="29" fillId="0" borderId="0" applyFont="0" applyFill="0" applyBorder="0" applyAlignment="0" applyProtection="0"/>
    <xf numFmtId="0" fontId="20" fillId="0" borderId="0"/>
    <xf numFmtId="0" fontId="29" fillId="0" borderId="47">
      <alignment horizontal="center"/>
    </xf>
    <xf numFmtId="0" fontId="158" fillId="0" borderId="0"/>
    <xf numFmtId="180" fontId="29" fillId="0" borderId="0" applyFont="0" applyFill="0" applyBorder="0" applyAlignment="0" applyProtection="0"/>
    <xf numFmtId="0" fontId="29" fillId="0" borderId="47" applyNumberFormat="0" applyAlignment="0"/>
    <xf numFmtId="49" fontId="29" fillId="0" borderId="47"/>
    <xf numFmtId="9" fontId="29" fillId="0" borderId="0" applyFont="0" applyFill="0" applyBorder="0" applyAlignment="0" applyProtection="0"/>
    <xf numFmtId="9" fontId="29" fillId="0" borderId="0" applyFont="0" applyFill="0" applyBorder="0" applyAlignment="0" applyProtection="0"/>
    <xf numFmtId="0" fontId="29" fillId="0" borderId="47"/>
    <xf numFmtId="186" fontId="159" fillId="0" borderId="0">
      <alignment horizontal="right"/>
      <protection locked="0"/>
    </xf>
    <xf numFmtId="180" fontId="29" fillId="0" borderId="0" applyFont="0" applyFill="0" applyBorder="0" applyAlignment="0" applyProtection="0"/>
    <xf numFmtId="49" fontId="29" fillId="0" borderId="47"/>
    <xf numFmtId="0" fontId="158" fillId="0" borderId="0"/>
    <xf numFmtId="0" fontId="20" fillId="40" borderId="0" applyNumberFormat="0" applyBorder="0" applyAlignment="0" applyProtection="0"/>
    <xf numFmtId="0" fontId="20" fillId="33" borderId="0" applyNumberFormat="0" applyBorder="0" applyAlignment="0" applyProtection="0"/>
    <xf numFmtId="0" fontId="29" fillId="0" borderId="0"/>
    <xf numFmtId="0" fontId="20" fillId="40" borderId="0" applyNumberFormat="0" applyBorder="0" applyAlignment="0" applyProtection="0"/>
    <xf numFmtId="0" fontId="20" fillId="40" borderId="0" applyNumberFormat="0" applyBorder="0" applyAlignment="0" applyProtection="0"/>
    <xf numFmtId="0" fontId="20" fillId="29"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33" borderId="0" applyNumberFormat="0" applyBorder="0" applyAlignment="0" applyProtection="0"/>
    <xf numFmtId="0" fontId="29" fillId="0" borderId="0"/>
    <xf numFmtId="0" fontId="20" fillId="29" borderId="0" applyNumberFormat="0" applyBorder="0" applyAlignment="0" applyProtection="0"/>
    <xf numFmtId="0" fontId="20" fillId="29" borderId="0" applyNumberFormat="0" applyBorder="0" applyAlignment="0" applyProtection="0"/>
    <xf numFmtId="0" fontId="20" fillId="29" borderId="0" applyNumberFormat="0" applyBorder="0" applyAlignment="0" applyProtection="0"/>
    <xf numFmtId="0" fontId="20" fillId="29" borderId="0" applyNumberFormat="0" applyBorder="0" applyAlignment="0" applyProtection="0"/>
    <xf numFmtId="0" fontId="20" fillId="21"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21"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5" borderId="0" applyNumberFormat="0" applyBorder="0" applyAlignment="0" applyProtection="0"/>
    <xf numFmtId="0" fontId="20" fillId="13" borderId="0" applyNumberFormat="0" applyBorder="0" applyAlignment="0" applyProtection="0"/>
    <xf numFmtId="0" fontId="20" fillId="45" borderId="0" applyNumberFormat="0" applyBorder="0" applyAlignment="0" applyProtection="0"/>
    <xf numFmtId="0" fontId="83" fillId="0" borderId="0"/>
    <xf numFmtId="14" fontId="29" fillId="0" borderId="0" applyFont="0" applyFill="0" applyBorder="0" applyAlignment="0" applyProtection="0"/>
    <xf numFmtId="44" fontId="29"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182" fontId="85"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180" fontId="29" fillId="0" borderId="0" applyFont="0" applyFill="0" applyBorder="0" applyAlignment="0" applyProtection="0"/>
    <xf numFmtId="43" fontId="83" fillId="0" borderId="0" applyFont="0" applyFill="0" applyBorder="0" applyAlignment="0" applyProtection="0"/>
    <xf numFmtId="180" fontId="29" fillId="0" borderId="0" applyFont="0" applyFill="0" applyBorder="0" applyAlignment="0" applyProtection="0"/>
    <xf numFmtId="179" fontId="29" fillId="0" borderId="0"/>
    <xf numFmtId="180" fontId="29" fillId="0" borderId="0" applyFont="0" applyFill="0" applyBorder="0" applyAlignment="0" applyProtection="0"/>
    <xf numFmtId="0" fontId="29" fillId="0" borderId="0" applyNumberFormat="0" applyFill="0" applyBorder="0" applyAlignment="0" applyProtection="0"/>
    <xf numFmtId="44" fontId="20" fillId="0" borderId="0" applyFont="0" applyFill="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5" borderId="0" applyNumberFormat="0" applyBorder="0" applyAlignment="0" applyProtection="0"/>
    <xf numFmtId="0" fontId="20" fillId="13" borderId="0" applyNumberFormat="0" applyBorder="0" applyAlignment="0" applyProtection="0"/>
    <xf numFmtId="49" fontId="29" fillId="0" borderId="47"/>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33"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83" fillId="0" borderId="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21" borderId="0" applyNumberFormat="0" applyBorder="0" applyAlignment="0" applyProtection="0"/>
    <xf numFmtId="0" fontId="20" fillId="40" borderId="0" applyNumberFormat="0" applyBorder="0" applyAlignment="0" applyProtection="0"/>
    <xf numFmtId="0" fontId="20" fillId="21" borderId="0" applyNumberFormat="0" applyBorder="0" applyAlignment="0" applyProtection="0"/>
    <xf numFmtId="0" fontId="20" fillId="13" borderId="0" applyNumberFormat="0" applyBorder="0" applyAlignment="0" applyProtection="0"/>
    <xf numFmtId="0" fontId="20" fillId="33"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13"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5"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5" borderId="0" applyNumberFormat="0" applyBorder="0" applyAlignment="0" applyProtection="0"/>
    <xf numFmtId="0" fontId="20" fillId="40" borderId="0" applyNumberFormat="0" applyBorder="0" applyAlignment="0" applyProtection="0"/>
    <xf numFmtId="0" fontId="20" fillId="33" borderId="0" applyNumberFormat="0" applyBorder="0" applyAlignment="0" applyProtection="0"/>
    <xf numFmtId="0" fontId="20" fillId="45"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13"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5"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13" borderId="0" applyNumberFormat="0" applyBorder="0" applyAlignment="0" applyProtection="0"/>
    <xf numFmtId="0" fontId="20" fillId="45" borderId="0" applyNumberFormat="0" applyBorder="0" applyAlignment="0" applyProtection="0"/>
    <xf numFmtId="0" fontId="29" fillId="0" borderId="0"/>
    <xf numFmtId="0" fontId="29" fillId="0" borderId="0"/>
    <xf numFmtId="0" fontId="20" fillId="40" borderId="0" applyNumberFormat="0" applyBorder="0" applyAlignment="0" applyProtection="0"/>
    <xf numFmtId="0" fontId="20" fillId="33" borderId="0" applyNumberFormat="0" applyBorder="0" applyAlignment="0" applyProtection="0"/>
    <xf numFmtId="0" fontId="20" fillId="33" borderId="0" applyNumberFormat="0" applyBorder="0" applyAlignment="0" applyProtection="0"/>
    <xf numFmtId="0" fontId="20" fillId="40" borderId="0" applyNumberFormat="0" applyBorder="0" applyAlignment="0" applyProtection="0"/>
    <xf numFmtId="0" fontId="79" fillId="105"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33" borderId="0" applyNumberFormat="0" applyBorder="0" applyAlignment="0" applyProtection="0"/>
    <xf numFmtId="0" fontId="20" fillId="40" borderId="0" applyNumberFormat="0" applyBorder="0" applyAlignment="0" applyProtection="0"/>
    <xf numFmtId="0" fontId="73" fillId="36"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5"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5" borderId="0" applyNumberFormat="0" applyBorder="0" applyAlignment="0" applyProtection="0"/>
    <xf numFmtId="0" fontId="20" fillId="33" borderId="0" applyNumberFormat="0" applyBorder="0" applyAlignment="0" applyProtection="0"/>
    <xf numFmtId="0" fontId="20" fillId="40"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0" borderId="0" applyNumberFormat="0" applyBorder="0" applyAlignment="0" applyProtection="0"/>
    <xf numFmtId="0" fontId="20" fillId="33" borderId="0" applyNumberFormat="0" applyBorder="0" applyAlignment="0" applyProtection="0"/>
    <xf numFmtId="0" fontId="20" fillId="45" borderId="0" applyNumberFormat="0" applyBorder="0" applyAlignment="0" applyProtection="0"/>
    <xf numFmtId="0" fontId="20" fillId="40"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73" fillId="45"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79" fillId="66" borderId="0" applyNumberFormat="0" applyBorder="0" applyAlignment="0" applyProtection="0"/>
    <xf numFmtId="0" fontId="73" fillId="45"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14"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14"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14" borderId="0" applyNumberFormat="0" applyBorder="0" applyAlignment="0" applyProtection="0"/>
    <xf numFmtId="0" fontId="20" fillId="43" borderId="0" applyNumberFormat="0" applyBorder="0" applyAlignment="0" applyProtection="0"/>
    <xf numFmtId="0" fontId="20" fillId="14"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14"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14"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14" borderId="0" applyNumberFormat="0" applyBorder="0" applyAlignment="0" applyProtection="0"/>
    <xf numFmtId="0" fontId="20" fillId="43" borderId="0" applyNumberFormat="0" applyBorder="0" applyAlignment="0" applyProtection="0"/>
    <xf numFmtId="0" fontId="20" fillId="14"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14"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14"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14" borderId="0" applyNumberFormat="0" applyBorder="0" applyAlignment="0" applyProtection="0"/>
    <xf numFmtId="0" fontId="20" fillId="43" borderId="0" applyNumberFormat="0" applyBorder="0" applyAlignment="0" applyProtection="0"/>
    <xf numFmtId="0" fontId="20" fillId="14"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14"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14"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14" borderId="0" applyNumberFormat="0" applyBorder="0" applyAlignment="0" applyProtection="0"/>
    <xf numFmtId="0" fontId="20" fillId="43" borderId="0" applyNumberFormat="0" applyBorder="0" applyAlignment="0" applyProtection="0"/>
    <xf numFmtId="0" fontId="20" fillId="14"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14"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14"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14" borderId="0" applyNumberFormat="0" applyBorder="0" applyAlignment="0" applyProtection="0"/>
    <xf numFmtId="0" fontId="20" fillId="43" borderId="0" applyNumberFormat="0" applyBorder="0" applyAlignment="0" applyProtection="0"/>
    <xf numFmtId="0" fontId="20" fillId="14"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14"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14"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14" borderId="0" applyNumberFormat="0" applyBorder="0" applyAlignment="0" applyProtection="0"/>
    <xf numFmtId="0" fontId="20" fillId="43" borderId="0" applyNumberFormat="0" applyBorder="0" applyAlignment="0" applyProtection="0"/>
    <xf numFmtId="0" fontId="20" fillId="14"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14"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14"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14" borderId="0" applyNumberFormat="0" applyBorder="0" applyAlignment="0" applyProtection="0"/>
    <xf numFmtId="0" fontId="20" fillId="43" borderId="0" applyNumberFormat="0" applyBorder="0" applyAlignment="0" applyProtection="0"/>
    <xf numFmtId="0" fontId="20" fillId="14"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14"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14"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14" borderId="0" applyNumberFormat="0" applyBorder="0" applyAlignment="0" applyProtection="0"/>
    <xf numFmtId="0" fontId="20" fillId="43" borderId="0" applyNumberFormat="0" applyBorder="0" applyAlignment="0" applyProtection="0"/>
    <xf numFmtId="0" fontId="20" fillId="14"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14"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73" fillId="46"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14"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14" borderId="0" applyNumberFormat="0" applyBorder="0" applyAlignment="0" applyProtection="0"/>
    <xf numFmtId="0" fontId="20" fillId="43" borderId="0" applyNumberFormat="0" applyBorder="0" applyAlignment="0" applyProtection="0"/>
    <xf numFmtId="0" fontId="20" fillId="14"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14"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73" fillId="46" borderId="0" applyNumberFormat="0" applyBorder="0" applyAlignment="0" applyProtection="0"/>
    <xf numFmtId="0" fontId="20" fillId="14"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14"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14" borderId="0" applyNumberFormat="0" applyBorder="0" applyAlignment="0" applyProtection="0"/>
    <xf numFmtId="0" fontId="20" fillId="43" borderId="0" applyNumberFormat="0" applyBorder="0" applyAlignment="0" applyProtection="0"/>
    <xf numFmtId="0" fontId="20" fillId="14"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14" borderId="0" applyNumberFormat="0" applyBorder="0" applyAlignment="0" applyProtection="0"/>
    <xf numFmtId="0" fontId="20" fillId="43" borderId="0" applyNumberFormat="0" applyBorder="0" applyAlignment="0" applyProtection="0"/>
    <xf numFmtId="0" fontId="20" fillId="14"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14"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14" borderId="0" applyNumberFormat="0" applyBorder="0" applyAlignment="0" applyProtection="0"/>
    <xf numFmtId="0" fontId="20" fillId="43" borderId="0" applyNumberFormat="0" applyBorder="0" applyAlignment="0" applyProtection="0"/>
    <xf numFmtId="0" fontId="20" fillId="14" borderId="0" applyNumberFormat="0" applyBorder="0" applyAlignment="0" applyProtection="0"/>
    <xf numFmtId="0" fontId="20" fillId="43" borderId="0" applyNumberFormat="0" applyBorder="0" applyAlignment="0" applyProtection="0"/>
    <xf numFmtId="0" fontId="73" fillId="46"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14"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14" borderId="0" applyNumberFormat="0" applyBorder="0" applyAlignment="0" applyProtection="0"/>
    <xf numFmtId="0" fontId="20" fillId="43" borderId="0" applyNumberFormat="0" applyBorder="0" applyAlignment="0" applyProtection="0"/>
    <xf numFmtId="0" fontId="20" fillId="14"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14"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73" fillId="46" borderId="0" applyNumberFormat="0" applyBorder="0" applyAlignment="0" applyProtection="0"/>
    <xf numFmtId="0" fontId="20" fillId="14"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14" borderId="0" applyNumberFormat="0" applyBorder="0" applyAlignment="0" applyProtection="0"/>
    <xf numFmtId="0" fontId="20" fillId="43" borderId="0" applyNumberFormat="0" applyBorder="0" applyAlignment="0" applyProtection="0"/>
    <xf numFmtId="0" fontId="20" fillId="14"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14"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14"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14" borderId="0" applyNumberFormat="0" applyBorder="0" applyAlignment="0" applyProtection="0"/>
    <xf numFmtId="0" fontId="20" fillId="43" borderId="0" applyNumberFormat="0" applyBorder="0" applyAlignment="0" applyProtection="0"/>
    <xf numFmtId="0" fontId="20" fillId="14" borderId="0" applyNumberFormat="0" applyBorder="0" applyAlignment="0" applyProtection="0"/>
    <xf numFmtId="0" fontId="20" fillId="43" borderId="0" applyNumberFormat="0" applyBorder="0" applyAlignment="0" applyProtection="0"/>
    <xf numFmtId="0" fontId="73" fillId="46"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14"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14" borderId="0" applyNumberFormat="0" applyBorder="0" applyAlignment="0" applyProtection="0"/>
    <xf numFmtId="0" fontId="20" fillId="43" borderId="0" applyNumberFormat="0" applyBorder="0" applyAlignment="0" applyProtection="0"/>
    <xf numFmtId="0" fontId="20" fillId="14"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14"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73" fillId="46" borderId="0" applyNumberFormat="0" applyBorder="0" applyAlignment="0" applyProtection="0"/>
    <xf numFmtId="0" fontId="20" fillId="14"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14" borderId="0" applyNumberFormat="0" applyBorder="0" applyAlignment="0" applyProtection="0"/>
    <xf numFmtId="0" fontId="20" fillId="43" borderId="0" applyNumberFormat="0" applyBorder="0" applyAlignment="0" applyProtection="0"/>
    <xf numFmtId="0" fontId="20" fillId="14"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14"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14" borderId="0" applyNumberFormat="0" applyBorder="0" applyAlignment="0" applyProtection="0"/>
    <xf numFmtId="0" fontId="20" fillId="43" borderId="0" applyNumberFormat="0" applyBorder="0" applyAlignment="0" applyProtection="0"/>
    <xf numFmtId="0" fontId="20" fillId="14"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14"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14" borderId="0" applyNumberFormat="0" applyBorder="0" applyAlignment="0" applyProtection="0"/>
    <xf numFmtId="0" fontId="20" fillId="43" borderId="0" applyNumberFormat="0" applyBorder="0" applyAlignment="0" applyProtection="0"/>
    <xf numFmtId="0" fontId="20" fillId="14"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14"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73" fillId="46"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73" fillId="46" borderId="0" applyNumberFormat="0" applyBorder="0" applyAlignment="0" applyProtection="0"/>
    <xf numFmtId="0" fontId="20" fillId="14"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14"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14" borderId="0" applyNumberFormat="0" applyBorder="0" applyAlignment="0" applyProtection="0"/>
    <xf numFmtId="0" fontId="20" fillId="43" borderId="0" applyNumberFormat="0" applyBorder="0" applyAlignment="0" applyProtection="0"/>
    <xf numFmtId="0" fontId="20" fillId="14"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14" borderId="0" applyNumberFormat="0" applyBorder="0" applyAlignment="0" applyProtection="0"/>
    <xf numFmtId="0" fontId="20" fillId="43" borderId="0" applyNumberFormat="0" applyBorder="0" applyAlignment="0" applyProtection="0"/>
    <xf numFmtId="0" fontId="20" fillId="14"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73" fillId="3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79" fillId="38" borderId="0" applyNumberFormat="0" applyBorder="0" applyAlignment="0" applyProtection="0"/>
    <xf numFmtId="0" fontId="73" fillId="3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73" fillId="3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73" fillId="3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73" fillId="3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73" fillId="3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73" fillId="3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73" fillId="3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73" fillId="38" borderId="0" applyNumberFormat="0" applyBorder="0" applyAlignment="0" applyProtection="0"/>
    <xf numFmtId="0" fontId="20" fillId="18" borderId="0" applyNumberFormat="0" applyBorder="0" applyAlignment="0" applyProtection="0"/>
    <xf numFmtId="0" fontId="73" fillId="3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77" borderId="0" applyNumberFormat="0" applyBorder="0" applyAlignment="0" applyProtection="0"/>
    <xf numFmtId="0" fontId="20" fillId="77" borderId="0" applyNumberFormat="0" applyBorder="0" applyAlignment="0" applyProtection="0"/>
    <xf numFmtId="0" fontId="20" fillId="77" borderId="0" applyNumberFormat="0" applyBorder="0" applyAlignment="0" applyProtection="0"/>
    <xf numFmtId="0" fontId="20" fillId="77" borderId="0" applyNumberFormat="0" applyBorder="0" applyAlignment="0" applyProtection="0"/>
    <xf numFmtId="0" fontId="20" fillId="77" borderId="0" applyNumberFormat="0" applyBorder="0" applyAlignment="0" applyProtection="0"/>
    <xf numFmtId="0" fontId="20" fillId="22" borderId="0" applyNumberFormat="0" applyBorder="0" applyAlignment="0" applyProtection="0"/>
    <xf numFmtId="0" fontId="20" fillId="77" borderId="0" applyNumberFormat="0" applyBorder="0" applyAlignment="0" applyProtection="0"/>
    <xf numFmtId="0" fontId="20" fillId="22" borderId="0" applyNumberFormat="0" applyBorder="0" applyAlignment="0" applyProtection="0"/>
    <xf numFmtId="0" fontId="20" fillId="77" borderId="0" applyNumberFormat="0" applyBorder="0" applyAlignment="0" applyProtection="0"/>
    <xf numFmtId="0" fontId="20" fillId="77" borderId="0" applyNumberFormat="0" applyBorder="0" applyAlignment="0" applyProtection="0"/>
    <xf numFmtId="0" fontId="20" fillId="22" borderId="0" applyNumberFormat="0" applyBorder="0" applyAlignment="0" applyProtection="0"/>
    <xf numFmtId="0" fontId="20" fillId="77" borderId="0" applyNumberFormat="0" applyBorder="0" applyAlignment="0" applyProtection="0"/>
    <xf numFmtId="0" fontId="20" fillId="77" borderId="0" applyNumberFormat="0" applyBorder="0" applyAlignment="0" applyProtection="0"/>
    <xf numFmtId="0" fontId="20" fillId="77" borderId="0" applyNumberFormat="0" applyBorder="0" applyAlignment="0" applyProtection="0"/>
    <xf numFmtId="0" fontId="20" fillId="77"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73" fillId="47"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79" fillId="48" borderId="0" applyNumberFormat="0" applyBorder="0" applyAlignment="0" applyProtection="0"/>
    <xf numFmtId="0" fontId="73" fillId="47" borderId="0" applyNumberFormat="0" applyBorder="0" applyAlignment="0" applyProtection="0"/>
    <xf numFmtId="0" fontId="20" fillId="77" borderId="0" applyNumberFormat="0" applyBorder="0" applyAlignment="0" applyProtection="0"/>
    <xf numFmtId="0" fontId="20" fillId="77" borderId="0" applyNumberFormat="0" applyBorder="0" applyAlignment="0" applyProtection="0"/>
    <xf numFmtId="0" fontId="20" fillId="77" borderId="0" applyNumberFormat="0" applyBorder="0" applyAlignment="0" applyProtection="0"/>
    <xf numFmtId="0" fontId="20" fillId="77" borderId="0" applyNumberFormat="0" applyBorder="0" applyAlignment="0" applyProtection="0"/>
    <xf numFmtId="0" fontId="20" fillId="77" borderId="0" applyNumberFormat="0" applyBorder="0" applyAlignment="0" applyProtection="0"/>
    <xf numFmtId="0" fontId="20" fillId="77" borderId="0" applyNumberFormat="0" applyBorder="0" applyAlignment="0" applyProtection="0"/>
    <xf numFmtId="0" fontId="20" fillId="22" borderId="0" applyNumberFormat="0" applyBorder="0" applyAlignment="0" applyProtection="0"/>
    <xf numFmtId="0" fontId="20" fillId="77" borderId="0" applyNumberFormat="0" applyBorder="0" applyAlignment="0" applyProtection="0"/>
    <xf numFmtId="0" fontId="20" fillId="77" borderId="0" applyNumberFormat="0" applyBorder="0" applyAlignment="0" applyProtection="0"/>
    <xf numFmtId="0" fontId="20" fillId="77" borderId="0" applyNumberFormat="0" applyBorder="0" applyAlignment="0" applyProtection="0"/>
    <xf numFmtId="0" fontId="20" fillId="77" borderId="0" applyNumberFormat="0" applyBorder="0" applyAlignment="0" applyProtection="0"/>
    <xf numFmtId="0" fontId="20" fillId="77" borderId="0" applyNumberFormat="0" applyBorder="0" applyAlignment="0" applyProtection="0"/>
    <xf numFmtId="0" fontId="20" fillId="77" borderId="0" applyNumberFormat="0" applyBorder="0" applyAlignment="0" applyProtection="0"/>
    <xf numFmtId="0" fontId="20" fillId="22" borderId="0" applyNumberFormat="0" applyBorder="0" applyAlignment="0" applyProtection="0"/>
    <xf numFmtId="0" fontId="20" fillId="77" borderId="0" applyNumberFormat="0" applyBorder="0" applyAlignment="0" applyProtection="0"/>
    <xf numFmtId="0" fontId="20" fillId="77" borderId="0" applyNumberFormat="0" applyBorder="0" applyAlignment="0" applyProtection="0"/>
    <xf numFmtId="0" fontId="20" fillId="77" borderId="0" applyNumberFormat="0" applyBorder="0" applyAlignment="0" applyProtection="0"/>
    <xf numFmtId="0" fontId="20" fillId="77" borderId="0" applyNumberFormat="0" applyBorder="0" applyAlignment="0" applyProtection="0"/>
    <xf numFmtId="0" fontId="20" fillId="77" borderId="0" applyNumberFormat="0" applyBorder="0" applyAlignment="0" applyProtection="0"/>
    <xf numFmtId="0" fontId="20" fillId="77" borderId="0" applyNumberFormat="0" applyBorder="0" applyAlignment="0" applyProtection="0"/>
    <xf numFmtId="0" fontId="20" fillId="22" borderId="0" applyNumberFormat="0" applyBorder="0" applyAlignment="0" applyProtection="0"/>
    <xf numFmtId="0" fontId="20" fillId="77" borderId="0" applyNumberFormat="0" applyBorder="0" applyAlignment="0" applyProtection="0"/>
    <xf numFmtId="0" fontId="20" fillId="22" borderId="0" applyNumberFormat="0" applyBorder="0" applyAlignment="0" applyProtection="0"/>
    <xf numFmtId="0" fontId="20" fillId="77" borderId="0" applyNumberFormat="0" applyBorder="0" applyAlignment="0" applyProtection="0"/>
    <xf numFmtId="0" fontId="20" fillId="77" borderId="0" applyNumberFormat="0" applyBorder="0" applyAlignment="0" applyProtection="0"/>
    <xf numFmtId="0" fontId="20" fillId="77" borderId="0" applyNumberFormat="0" applyBorder="0" applyAlignment="0" applyProtection="0"/>
    <xf numFmtId="0" fontId="20" fillId="77" borderId="0" applyNumberFormat="0" applyBorder="0" applyAlignment="0" applyProtection="0"/>
    <xf numFmtId="0" fontId="20" fillId="22" borderId="0" applyNumberFormat="0" applyBorder="0" applyAlignment="0" applyProtection="0"/>
    <xf numFmtId="0" fontId="20" fillId="77" borderId="0" applyNumberFormat="0" applyBorder="0" applyAlignment="0" applyProtection="0"/>
    <xf numFmtId="0" fontId="20" fillId="77" borderId="0" applyNumberFormat="0" applyBorder="0" applyAlignment="0" applyProtection="0"/>
    <xf numFmtId="0" fontId="20" fillId="77" borderId="0" applyNumberFormat="0" applyBorder="0" applyAlignment="0" applyProtection="0"/>
    <xf numFmtId="0" fontId="20" fillId="77" borderId="0" applyNumberFormat="0" applyBorder="0" applyAlignment="0" applyProtection="0"/>
    <xf numFmtId="0" fontId="20" fillId="77" borderId="0" applyNumberFormat="0" applyBorder="0" applyAlignment="0" applyProtection="0"/>
    <xf numFmtId="0" fontId="20" fillId="77" borderId="0" applyNumberFormat="0" applyBorder="0" applyAlignment="0" applyProtection="0"/>
    <xf numFmtId="0" fontId="20" fillId="22" borderId="0" applyNumberFormat="0" applyBorder="0" applyAlignment="0" applyProtection="0"/>
    <xf numFmtId="0" fontId="20" fillId="77" borderId="0" applyNumberFormat="0" applyBorder="0" applyAlignment="0" applyProtection="0"/>
    <xf numFmtId="0" fontId="20" fillId="77" borderId="0" applyNumberFormat="0" applyBorder="0" applyAlignment="0" applyProtection="0"/>
    <xf numFmtId="0" fontId="20" fillId="77" borderId="0" applyNumberFormat="0" applyBorder="0" applyAlignment="0" applyProtection="0"/>
    <xf numFmtId="0" fontId="20" fillId="77" borderId="0" applyNumberFormat="0" applyBorder="0" applyAlignment="0" applyProtection="0"/>
    <xf numFmtId="0" fontId="20" fillId="77" borderId="0" applyNumberFormat="0" applyBorder="0" applyAlignment="0" applyProtection="0"/>
    <xf numFmtId="0" fontId="20" fillId="77" borderId="0" applyNumberFormat="0" applyBorder="0" applyAlignment="0" applyProtection="0"/>
    <xf numFmtId="0" fontId="20" fillId="22" borderId="0" applyNumberFormat="0" applyBorder="0" applyAlignment="0" applyProtection="0"/>
    <xf numFmtId="0" fontId="20" fillId="77" borderId="0" applyNumberFormat="0" applyBorder="0" applyAlignment="0" applyProtection="0"/>
    <xf numFmtId="0" fontId="20" fillId="22" borderId="0" applyNumberFormat="0" applyBorder="0" applyAlignment="0" applyProtection="0"/>
    <xf numFmtId="0" fontId="20" fillId="77" borderId="0" applyNumberFormat="0" applyBorder="0" applyAlignment="0" applyProtection="0"/>
    <xf numFmtId="0" fontId="20" fillId="77" borderId="0" applyNumberFormat="0" applyBorder="0" applyAlignment="0" applyProtection="0"/>
    <xf numFmtId="0" fontId="20" fillId="77" borderId="0" applyNumberFormat="0" applyBorder="0" applyAlignment="0" applyProtection="0"/>
    <xf numFmtId="0" fontId="20" fillId="77" borderId="0" applyNumberFormat="0" applyBorder="0" applyAlignment="0" applyProtection="0"/>
    <xf numFmtId="0" fontId="20" fillId="77" borderId="0" applyNumberFormat="0" applyBorder="0" applyAlignment="0" applyProtection="0"/>
    <xf numFmtId="0" fontId="20" fillId="77" borderId="0" applyNumberFormat="0" applyBorder="0" applyAlignment="0" applyProtection="0"/>
    <xf numFmtId="0" fontId="20" fillId="22" borderId="0" applyNumberFormat="0" applyBorder="0" applyAlignment="0" applyProtection="0"/>
    <xf numFmtId="0" fontId="20" fillId="77" borderId="0" applyNumberFormat="0" applyBorder="0" applyAlignment="0" applyProtection="0"/>
    <xf numFmtId="0" fontId="20" fillId="77" borderId="0" applyNumberFormat="0" applyBorder="0" applyAlignment="0" applyProtection="0"/>
    <xf numFmtId="0" fontId="20" fillId="77" borderId="0" applyNumberFormat="0" applyBorder="0" applyAlignment="0" applyProtection="0"/>
    <xf numFmtId="0" fontId="20" fillId="77" borderId="0" applyNumberFormat="0" applyBorder="0" applyAlignment="0" applyProtection="0"/>
    <xf numFmtId="0" fontId="20" fillId="77" borderId="0" applyNumberFormat="0" applyBorder="0" applyAlignment="0" applyProtection="0"/>
    <xf numFmtId="0" fontId="20" fillId="77" borderId="0" applyNumberFormat="0" applyBorder="0" applyAlignment="0" applyProtection="0"/>
    <xf numFmtId="0" fontId="20" fillId="22" borderId="0" applyNumberFormat="0" applyBorder="0" applyAlignment="0" applyProtection="0"/>
    <xf numFmtId="0" fontId="20" fillId="77" borderId="0" applyNumberFormat="0" applyBorder="0" applyAlignment="0" applyProtection="0"/>
    <xf numFmtId="0" fontId="20" fillId="77" borderId="0" applyNumberFormat="0" applyBorder="0" applyAlignment="0" applyProtection="0"/>
    <xf numFmtId="0" fontId="20" fillId="77" borderId="0" applyNumberFormat="0" applyBorder="0" applyAlignment="0" applyProtection="0"/>
    <xf numFmtId="0" fontId="20" fillId="77" borderId="0" applyNumberFormat="0" applyBorder="0" applyAlignment="0" applyProtection="0"/>
    <xf numFmtId="0" fontId="20" fillId="77" borderId="0" applyNumberFormat="0" applyBorder="0" applyAlignment="0" applyProtection="0"/>
    <xf numFmtId="0" fontId="20" fillId="77" borderId="0" applyNumberFormat="0" applyBorder="0" applyAlignment="0" applyProtection="0"/>
    <xf numFmtId="0" fontId="20" fillId="22" borderId="0" applyNumberFormat="0" applyBorder="0" applyAlignment="0" applyProtection="0"/>
    <xf numFmtId="0" fontId="20" fillId="77" borderId="0" applyNumberFormat="0" applyBorder="0" applyAlignment="0" applyProtection="0"/>
    <xf numFmtId="0" fontId="20" fillId="22" borderId="0" applyNumberFormat="0" applyBorder="0" applyAlignment="0" applyProtection="0"/>
    <xf numFmtId="0" fontId="20" fillId="77" borderId="0" applyNumberFormat="0" applyBorder="0" applyAlignment="0" applyProtection="0"/>
    <xf numFmtId="0" fontId="20" fillId="77" borderId="0" applyNumberFormat="0" applyBorder="0" applyAlignment="0" applyProtection="0"/>
    <xf numFmtId="0" fontId="20" fillId="77" borderId="0" applyNumberFormat="0" applyBorder="0" applyAlignment="0" applyProtection="0"/>
    <xf numFmtId="0" fontId="20" fillId="77" borderId="0" applyNumberFormat="0" applyBorder="0" applyAlignment="0" applyProtection="0"/>
    <xf numFmtId="0" fontId="20" fillId="22" borderId="0" applyNumberFormat="0" applyBorder="0" applyAlignment="0" applyProtection="0"/>
    <xf numFmtId="0" fontId="20" fillId="77" borderId="0" applyNumberFormat="0" applyBorder="0" applyAlignment="0" applyProtection="0"/>
    <xf numFmtId="0" fontId="20" fillId="77" borderId="0" applyNumberFormat="0" applyBorder="0" applyAlignment="0" applyProtection="0"/>
    <xf numFmtId="0" fontId="20" fillId="77" borderId="0" applyNumberFormat="0" applyBorder="0" applyAlignment="0" applyProtection="0"/>
    <xf numFmtId="0" fontId="20" fillId="77" borderId="0" applyNumberFormat="0" applyBorder="0" applyAlignment="0" applyProtection="0"/>
    <xf numFmtId="0" fontId="20" fillId="77" borderId="0" applyNumberFormat="0" applyBorder="0" applyAlignment="0" applyProtection="0"/>
    <xf numFmtId="0" fontId="20" fillId="77" borderId="0" applyNumberFormat="0" applyBorder="0" applyAlignment="0" applyProtection="0"/>
    <xf numFmtId="0" fontId="20" fillId="22" borderId="0" applyNumberFormat="0" applyBorder="0" applyAlignment="0" applyProtection="0"/>
    <xf numFmtId="0" fontId="20" fillId="77" borderId="0" applyNumberFormat="0" applyBorder="0" applyAlignment="0" applyProtection="0"/>
    <xf numFmtId="0" fontId="20" fillId="77" borderId="0" applyNumberFormat="0" applyBorder="0" applyAlignment="0" applyProtection="0"/>
    <xf numFmtId="0" fontId="20" fillId="77" borderId="0" applyNumberFormat="0" applyBorder="0" applyAlignment="0" applyProtection="0"/>
    <xf numFmtId="0" fontId="20" fillId="77" borderId="0" applyNumberFormat="0" applyBorder="0" applyAlignment="0" applyProtection="0"/>
    <xf numFmtId="0" fontId="20" fillId="77" borderId="0" applyNumberFormat="0" applyBorder="0" applyAlignment="0" applyProtection="0"/>
    <xf numFmtId="0" fontId="20" fillId="77" borderId="0" applyNumberFormat="0" applyBorder="0" applyAlignment="0" applyProtection="0"/>
    <xf numFmtId="0" fontId="20" fillId="22" borderId="0" applyNumberFormat="0" applyBorder="0" applyAlignment="0" applyProtection="0"/>
    <xf numFmtId="0" fontId="20" fillId="77" borderId="0" applyNumberFormat="0" applyBorder="0" applyAlignment="0" applyProtection="0"/>
    <xf numFmtId="0" fontId="20" fillId="22" borderId="0" applyNumberFormat="0" applyBorder="0" applyAlignment="0" applyProtection="0"/>
    <xf numFmtId="0" fontId="20" fillId="77" borderId="0" applyNumberFormat="0" applyBorder="0" applyAlignment="0" applyProtection="0"/>
    <xf numFmtId="0" fontId="20" fillId="77" borderId="0" applyNumberFormat="0" applyBorder="0" applyAlignment="0" applyProtection="0"/>
    <xf numFmtId="0" fontId="20" fillId="77" borderId="0" applyNumberFormat="0" applyBorder="0" applyAlignment="0" applyProtection="0"/>
    <xf numFmtId="0" fontId="20" fillId="77" borderId="0" applyNumberFormat="0" applyBorder="0" applyAlignment="0" applyProtection="0"/>
    <xf numFmtId="0" fontId="20" fillId="77" borderId="0" applyNumberFormat="0" applyBorder="0" applyAlignment="0" applyProtection="0"/>
    <xf numFmtId="0" fontId="20" fillId="77" borderId="0" applyNumberFormat="0" applyBorder="0" applyAlignment="0" applyProtection="0"/>
    <xf numFmtId="0" fontId="20" fillId="22" borderId="0" applyNumberFormat="0" applyBorder="0" applyAlignment="0" applyProtection="0"/>
    <xf numFmtId="0" fontId="20" fillId="77" borderId="0" applyNumberFormat="0" applyBorder="0" applyAlignment="0" applyProtection="0"/>
    <xf numFmtId="0" fontId="20" fillId="77" borderId="0" applyNumberFormat="0" applyBorder="0" applyAlignment="0" applyProtection="0"/>
    <xf numFmtId="0" fontId="20" fillId="77" borderId="0" applyNumberFormat="0" applyBorder="0" applyAlignment="0" applyProtection="0"/>
    <xf numFmtId="0" fontId="20" fillId="77" borderId="0" applyNumberFormat="0" applyBorder="0" applyAlignment="0" applyProtection="0"/>
    <xf numFmtId="0" fontId="20" fillId="77" borderId="0" applyNumberFormat="0" applyBorder="0" applyAlignment="0" applyProtection="0"/>
    <xf numFmtId="0" fontId="20" fillId="77" borderId="0" applyNumberFormat="0" applyBorder="0" applyAlignment="0" applyProtection="0"/>
    <xf numFmtId="0" fontId="20" fillId="22" borderId="0" applyNumberFormat="0" applyBorder="0" applyAlignment="0" applyProtection="0"/>
    <xf numFmtId="0" fontId="20" fillId="77" borderId="0" applyNumberFormat="0" applyBorder="0" applyAlignment="0" applyProtection="0"/>
    <xf numFmtId="0" fontId="20" fillId="77" borderId="0" applyNumberFormat="0" applyBorder="0" applyAlignment="0" applyProtection="0"/>
    <xf numFmtId="0" fontId="20" fillId="77" borderId="0" applyNumberFormat="0" applyBorder="0" applyAlignment="0" applyProtection="0"/>
    <xf numFmtId="0" fontId="20" fillId="77" borderId="0" applyNumberFormat="0" applyBorder="0" applyAlignment="0" applyProtection="0"/>
    <xf numFmtId="0" fontId="20" fillId="77" borderId="0" applyNumberFormat="0" applyBorder="0" applyAlignment="0" applyProtection="0"/>
    <xf numFmtId="0" fontId="20" fillId="77" borderId="0" applyNumberFormat="0" applyBorder="0" applyAlignment="0" applyProtection="0"/>
    <xf numFmtId="0" fontId="20" fillId="22" borderId="0" applyNumberFormat="0" applyBorder="0" applyAlignment="0" applyProtection="0"/>
    <xf numFmtId="0" fontId="20" fillId="77" borderId="0" applyNumberFormat="0" applyBorder="0" applyAlignment="0" applyProtection="0"/>
    <xf numFmtId="0" fontId="20" fillId="22" borderId="0" applyNumberFormat="0" applyBorder="0" applyAlignment="0" applyProtection="0"/>
    <xf numFmtId="0" fontId="20" fillId="77" borderId="0" applyNumberFormat="0" applyBorder="0" applyAlignment="0" applyProtection="0"/>
    <xf numFmtId="0" fontId="20" fillId="77" borderId="0" applyNumberFormat="0" applyBorder="0" applyAlignment="0" applyProtection="0"/>
    <xf numFmtId="0" fontId="20" fillId="77" borderId="0" applyNumberFormat="0" applyBorder="0" applyAlignment="0" applyProtection="0"/>
    <xf numFmtId="0" fontId="20" fillId="77" borderId="0" applyNumberFormat="0" applyBorder="0" applyAlignment="0" applyProtection="0"/>
    <xf numFmtId="0" fontId="20" fillId="22" borderId="0" applyNumberFormat="0" applyBorder="0" applyAlignment="0" applyProtection="0"/>
    <xf numFmtId="0" fontId="20" fillId="77" borderId="0" applyNumberFormat="0" applyBorder="0" applyAlignment="0" applyProtection="0"/>
    <xf numFmtId="0" fontId="20" fillId="77" borderId="0" applyNumberFormat="0" applyBorder="0" applyAlignment="0" applyProtection="0"/>
    <xf numFmtId="0" fontId="20" fillId="77" borderId="0" applyNumberFormat="0" applyBorder="0" applyAlignment="0" applyProtection="0"/>
    <xf numFmtId="0" fontId="20" fillId="77" borderId="0" applyNumberFormat="0" applyBorder="0" applyAlignment="0" applyProtection="0"/>
    <xf numFmtId="0" fontId="20" fillId="77" borderId="0" applyNumberFormat="0" applyBorder="0" applyAlignment="0" applyProtection="0"/>
    <xf numFmtId="0" fontId="20" fillId="77" borderId="0" applyNumberFormat="0" applyBorder="0" applyAlignment="0" applyProtection="0"/>
    <xf numFmtId="0" fontId="20" fillId="22" borderId="0" applyNumberFormat="0" applyBorder="0" applyAlignment="0" applyProtection="0"/>
    <xf numFmtId="0" fontId="20" fillId="77" borderId="0" applyNumberFormat="0" applyBorder="0" applyAlignment="0" applyProtection="0"/>
    <xf numFmtId="0" fontId="20" fillId="77" borderId="0" applyNumberFormat="0" applyBorder="0" applyAlignment="0" applyProtection="0"/>
    <xf numFmtId="0" fontId="20" fillId="77" borderId="0" applyNumberFormat="0" applyBorder="0" applyAlignment="0" applyProtection="0"/>
    <xf numFmtId="0" fontId="20" fillId="77" borderId="0" applyNumberFormat="0" applyBorder="0" applyAlignment="0" applyProtection="0"/>
    <xf numFmtId="0" fontId="20" fillId="77" borderId="0" applyNumberFormat="0" applyBorder="0" applyAlignment="0" applyProtection="0"/>
    <xf numFmtId="0" fontId="20" fillId="77" borderId="0" applyNumberFormat="0" applyBorder="0" applyAlignment="0" applyProtection="0"/>
    <xf numFmtId="0" fontId="20" fillId="22" borderId="0" applyNumberFormat="0" applyBorder="0" applyAlignment="0" applyProtection="0"/>
    <xf numFmtId="0" fontId="20" fillId="77" borderId="0" applyNumberFormat="0" applyBorder="0" applyAlignment="0" applyProtection="0"/>
    <xf numFmtId="0" fontId="20" fillId="22" borderId="0" applyNumberFormat="0" applyBorder="0" applyAlignment="0" applyProtection="0"/>
    <xf numFmtId="0" fontId="20" fillId="77" borderId="0" applyNumberFormat="0" applyBorder="0" applyAlignment="0" applyProtection="0"/>
    <xf numFmtId="0" fontId="20" fillId="77" borderId="0" applyNumberFormat="0" applyBorder="0" applyAlignment="0" applyProtection="0"/>
    <xf numFmtId="0" fontId="20" fillId="77" borderId="0" applyNumberFormat="0" applyBorder="0" applyAlignment="0" applyProtection="0"/>
    <xf numFmtId="0" fontId="20" fillId="77" borderId="0" applyNumberFormat="0" applyBorder="0" applyAlignment="0" applyProtection="0"/>
    <xf numFmtId="0" fontId="20" fillId="77" borderId="0" applyNumberFormat="0" applyBorder="0" applyAlignment="0" applyProtection="0"/>
    <xf numFmtId="0" fontId="20" fillId="77" borderId="0" applyNumberFormat="0" applyBorder="0" applyAlignment="0" applyProtection="0"/>
    <xf numFmtId="0" fontId="20" fillId="22" borderId="0" applyNumberFormat="0" applyBorder="0" applyAlignment="0" applyProtection="0"/>
    <xf numFmtId="0" fontId="20" fillId="77" borderId="0" applyNumberFormat="0" applyBorder="0" applyAlignment="0" applyProtection="0"/>
    <xf numFmtId="0" fontId="20" fillId="77" borderId="0" applyNumberFormat="0" applyBorder="0" applyAlignment="0" applyProtection="0"/>
    <xf numFmtId="0" fontId="20" fillId="77" borderId="0" applyNumberFormat="0" applyBorder="0" applyAlignment="0" applyProtection="0"/>
    <xf numFmtId="0" fontId="20" fillId="77" borderId="0" applyNumberFormat="0" applyBorder="0" applyAlignment="0" applyProtection="0"/>
    <xf numFmtId="0" fontId="20" fillId="77" borderId="0" applyNumberFormat="0" applyBorder="0" applyAlignment="0" applyProtection="0"/>
    <xf numFmtId="0" fontId="20" fillId="77" borderId="0" applyNumberFormat="0" applyBorder="0" applyAlignment="0" applyProtection="0"/>
    <xf numFmtId="0" fontId="20" fillId="22" borderId="0" applyNumberFormat="0" applyBorder="0" applyAlignment="0" applyProtection="0"/>
    <xf numFmtId="0" fontId="20" fillId="77" borderId="0" applyNumberFormat="0" applyBorder="0" applyAlignment="0" applyProtection="0"/>
    <xf numFmtId="0" fontId="20" fillId="77" borderId="0" applyNumberFormat="0" applyBorder="0" applyAlignment="0" applyProtection="0"/>
    <xf numFmtId="0" fontId="20" fillId="77" borderId="0" applyNumberFormat="0" applyBorder="0" applyAlignment="0" applyProtection="0"/>
    <xf numFmtId="0" fontId="20" fillId="77" borderId="0" applyNumberFormat="0" applyBorder="0" applyAlignment="0" applyProtection="0"/>
    <xf numFmtId="0" fontId="20" fillId="77" borderId="0" applyNumberFormat="0" applyBorder="0" applyAlignment="0" applyProtection="0"/>
    <xf numFmtId="0" fontId="20" fillId="77" borderId="0" applyNumberFormat="0" applyBorder="0" applyAlignment="0" applyProtection="0"/>
    <xf numFmtId="0" fontId="20" fillId="22" borderId="0" applyNumberFormat="0" applyBorder="0" applyAlignment="0" applyProtection="0"/>
    <xf numFmtId="0" fontId="20" fillId="77" borderId="0" applyNumberFormat="0" applyBorder="0" applyAlignment="0" applyProtection="0"/>
    <xf numFmtId="0" fontId="20" fillId="22" borderId="0" applyNumberFormat="0" applyBorder="0" applyAlignment="0" applyProtection="0"/>
    <xf numFmtId="0" fontId="20" fillId="77" borderId="0" applyNumberFormat="0" applyBorder="0" applyAlignment="0" applyProtection="0"/>
    <xf numFmtId="0" fontId="20" fillId="77" borderId="0" applyNumberFormat="0" applyBorder="0" applyAlignment="0" applyProtection="0"/>
    <xf numFmtId="0" fontId="20" fillId="77" borderId="0" applyNumberFormat="0" applyBorder="0" applyAlignment="0" applyProtection="0"/>
    <xf numFmtId="0" fontId="20" fillId="77" borderId="0" applyNumberFormat="0" applyBorder="0" applyAlignment="0" applyProtection="0"/>
    <xf numFmtId="0" fontId="20" fillId="22" borderId="0" applyNumberFormat="0" applyBorder="0" applyAlignment="0" applyProtection="0"/>
    <xf numFmtId="0" fontId="20" fillId="77" borderId="0" applyNumberFormat="0" applyBorder="0" applyAlignment="0" applyProtection="0"/>
    <xf numFmtId="0" fontId="20" fillId="77" borderId="0" applyNumberFormat="0" applyBorder="0" applyAlignment="0" applyProtection="0"/>
    <xf numFmtId="0" fontId="20" fillId="77" borderId="0" applyNumberFormat="0" applyBorder="0" applyAlignment="0" applyProtection="0"/>
    <xf numFmtId="0" fontId="20" fillId="77" borderId="0" applyNumberFormat="0" applyBorder="0" applyAlignment="0" applyProtection="0"/>
    <xf numFmtId="0" fontId="20" fillId="77" borderId="0" applyNumberFormat="0" applyBorder="0" applyAlignment="0" applyProtection="0"/>
    <xf numFmtId="0" fontId="20" fillId="77" borderId="0" applyNumberFormat="0" applyBorder="0" applyAlignment="0" applyProtection="0"/>
    <xf numFmtId="0" fontId="20" fillId="22" borderId="0" applyNumberFormat="0" applyBorder="0" applyAlignment="0" applyProtection="0"/>
    <xf numFmtId="0" fontId="20" fillId="77" borderId="0" applyNumberFormat="0" applyBorder="0" applyAlignment="0" applyProtection="0"/>
    <xf numFmtId="0" fontId="20" fillId="77" borderId="0" applyNumberFormat="0" applyBorder="0" applyAlignment="0" applyProtection="0"/>
    <xf numFmtId="0" fontId="20" fillId="77" borderId="0" applyNumberFormat="0" applyBorder="0" applyAlignment="0" applyProtection="0"/>
    <xf numFmtId="0" fontId="20" fillId="77" borderId="0" applyNumberFormat="0" applyBorder="0" applyAlignment="0" applyProtection="0"/>
    <xf numFmtId="0" fontId="20" fillId="77" borderId="0" applyNumberFormat="0" applyBorder="0" applyAlignment="0" applyProtection="0"/>
    <xf numFmtId="0" fontId="20" fillId="77" borderId="0" applyNumberFormat="0" applyBorder="0" applyAlignment="0" applyProtection="0"/>
    <xf numFmtId="0" fontId="20" fillId="22" borderId="0" applyNumberFormat="0" applyBorder="0" applyAlignment="0" applyProtection="0"/>
    <xf numFmtId="0" fontId="20" fillId="77" borderId="0" applyNumberFormat="0" applyBorder="0" applyAlignment="0" applyProtection="0"/>
    <xf numFmtId="0" fontId="20" fillId="22" borderId="0" applyNumberFormat="0" applyBorder="0" applyAlignment="0" applyProtection="0"/>
    <xf numFmtId="0" fontId="20" fillId="77" borderId="0" applyNumberFormat="0" applyBorder="0" applyAlignment="0" applyProtection="0"/>
    <xf numFmtId="0" fontId="20" fillId="77" borderId="0" applyNumberFormat="0" applyBorder="0" applyAlignment="0" applyProtection="0"/>
    <xf numFmtId="0" fontId="20" fillId="77" borderId="0" applyNumberFormat="0" applyBorder="0" applyAlignment="0" applyProtection="0"/>
    <xf numFmtId="0" fontId="20" fillId="77" borderId="0" applyNumberFormat="0" applyBorder="0" applyAlignment="0" applyProtection="0"/>
    <xf numFmtId="0" fontId="20" fillId="22" borderId="0" applyNumberFormat="0" applyBorder="0" applyAlignment="0" applyProtection="0"/>
    <xf numFmtId="0" fontId="20" fillId="77" borderId="0" applyNumberFormat="0" applyBorder="0" applyAlignment="0" applyProtection="0"/>
    <xf numFmtId="0" fontId="20" fillId="77" borderId="0" applyNumberFormat="0" applyBorder="0" applyAlignment="0" applyProtection="0"/>
    <xf numFmtId="0" fontId="20" fillId="77" borderId="0" applyNumberFormat="0" applyBorder="0" applyAlignment="0" applyProtection="0"/>
    <xf numFmtId="0" fontId="73" fillId="48" borderId="0" applyNumberFormat="0" applyBorder="0" applyAlignment="0" applyProtection="0"/>
    <xf numFmtId="0" fontId="20" fillId="77" borderId="0" applyNumberFormat="0" applyBorder="0" applyAlignment="0" applyProtection="0"/>
    <xf numFmtId="0" fontId="20" fillId="77" borderId="0" applyNumberFormat="0" applyBorder="0" applyAlignment="0" applyProtection="0"/>
    <xf numFmtId="0" fontId="20" fillId="77" borderId="0" applyNumberFormat="0" applyBorder="0" applyAlignment="0" applyProtection="0"/>
    <xf numFmtId="0" fontId="20" fillId="77" borderId="0" applyNumberFormat="0" applyBorder="0" applyAlignment="0" applyProtection="0"/>
    <xf numFmtId="0" fontId="20" fillId="77" borderId="0" applyNumberFormat="0" applyBorder="0" applyAlignment="0" applyProtection="0"/>
    <xf numFmtId="0" fontId="20" fillId="22" borderId="0" applyNumberFormat="0" applyBorder="0" applyAlignment="0" applyProtection="0"/>
    <xf numFmtId="0" fontId="20" fillId="77" borderId="0" applyNumberFormat="0" applyBorder="0" applyAlignment="0" applyProtection="0"/>
    <xf numFmtId="0" fontId="20" fillId="77" borderId="0" applyNumberFormat="0" applyBorder="0" applyAlignment="0" applyProtection="0"/>
    <xf numFmtId="0" fontId="20" fillId="77" borderId="0" applyNumberFormat="0" applyBorder="0" applyAlignment="0" applyProtection="0"/>
    <xf numFmtId="0" fontId="20" fillId="77" borderId="0" applyNumberFormat="0" applyBorder="0" applyAlignment="0" applyProtection="0"/>
    <xf numFmtId="0" fontId="20" fillId="77" borderId="0" applyNumberFormat="0" applyBorder="0" applyAlignment="0" applyProtection="0"/>
    <xf numFmtId="0" fontId="20" fillId="77" borderId="0" applyNumberFormat="0" applyBorder="0" applyAlignment="0" applyProtection="0"/>
    <xf numFmtId="0" fontId="20" fillId="22" borderId="0" applyNumberFormat="0" applyBorder="0" applyAlignment="0" applyProtection="0"/>
    <xf numFmtId="0" fontId="20" fillId="77" borderId="0" applyNumberFormat="0" applyBorder="0" applyAlignment="0" applyProtection="0"/>
    <xf numFmtId="0" fontId="20" fillId="22" borderId="0" applyNumberFormat="0" applyBorder="0" applyAlignment="0" applyProtection="0"/>
    <xf numFmtId="0" fontId="20" fillId="77" borderId="0" applyNumberFormat="0" applyBorder="0" applyAlignment="0" applyProtection="0"/>
    <xf numFmtId="0" fontId="20" fillId="77" borderId="0" applyNumberFormat="0" applyBorder="0" applyAlignment="0" applyProtection="0"/>
    <xf numFmtId="0" fontId="20" fillId="77" borderId="0" applyNumberFormat="0" applyBorder="0" applyAlignment="0" applyProtection="0"/>
    <xf numFmtId="0" fontId="20" fillId="77" borderId="0" applyNumberFormat="0" applyBorder="0" applyAlignment="0" applyProtection="0"/>
    <xf numFmtId="0" fontId="20" fillId="22" borderId="0" applyNumberFormat="0" applyBorder="0" applyAlignment="0" applyProtection="0"/>
    <xf numFmtId="0" fontId="20" fillId="77" borderId="0" applyNumberFormat="0" applyBorder="0" applyAlignment="0" applyProtection="0"/>
    <xf numFmtId="0" fontId="20" fillId="77" borderId="0" applyNumberFormat="0" applyBorder="0" applyAlignment="0" applyProtection="0"/>
    <xf numFmtId="0" fontId="73" fillId="48" borderId="0" applyNumberFormat="0" applyBorder="0" applyAlignment="0" applyProtection="0"/>
    <xf numFmtId="0" fontId="20" fillId="22" borderId="0" applyNumberFormat="0" applyBorder="0" applyAlignment="0" applyProtection="0"/>
    <xf numFmtId="0" fontId="20" fillId="77" borderId="0" applyNumberFormat="0" applyBorder="0" applyAlignment="0" applyProtection="0"/>
    <xf numFmtId="0" fontId="20" fillId="77" borderId="0" applyNumberFormat="0" applyBorder="0" applyAlignment="0" applyProtection="0"/>
    <xf numFmtId="0" fontId="20" fillId="77" borderId="0" applyNumberFormat="0" applyBorder="0" applyAlignment="0" applyProtection="0"/>
    <xf numFmtId="0" fontId="20" fillId="22" borderId="0" applyNumberFormat="0" applyBorder="0" applyAlignment="0" applyProtection="0"/>
    <xf numFmtId="0" fontId="20" fillId="77" borderId="0" applyNumberFormat="0" applyBorder="0" applyAlignment="0" applyProtection="0"/>
    <xf numFmtId="0" fontId="20" fillId="77" borderId="0" applyNumberFormat="0" applyBorder="0" applyAlignment="0" applyProtection="0"/>
    <xf numFmtId="0" fontId="20" fillId="22" borderId="0" applyNumberFormat="0" applyBorder="0" applyAlignment="0" applyProtection="0"/>
    <xf numFmtId="0" fontId="20" fillId="77" borderId="0" applyNumberFormat="0" applyBorder="0" applyAlignment="0" applyProtection="0"/>
    <xf numFmtId="0" fontId="20" fillId="22" borderId="0" applyNumberFormat="0" applyBorder="0" applyAlignment="0" applyProtection="0"/>
    <xf numFmtId="0" fontId="20" fillId="77" borderId="0" applyNumberFormat="0" applyBorder="0" applyAlignment="0" applyProtection="0"/>
    <xf numFmtId="0" fontId="20" fillId="77" borderId="0" applyNumberFormat="0" applyBorder="0" applyAlignment="0" applyProtection="0"/>
    <xf numFmtId="0" fontId="20" fillId="77" borderId="0" applyNumberFormat="0" applyBorder="0" applyAlignment="0" applyProtection="0"/>
    <xf numFmtId="0" fontId="20" fillId="77" borderId="0" applyNumberFormat="0" applyBorder="0" applyAlignment="0" applyProtection="0"/>
    <xf numFmtId="0" fontId="20" fillId="77" borderId="0" applyNumberFormat="0" applyBorder="0" applyAlignment="0" applyProtection="0"/>
    <xf numFmtId="0" fontId="20" fillId="22" borderId="0" applyNumberFormat="0" applyBorder="0" applyAlignment="0" applyProtection="0"/>
    <xf numFmtId="0" fontId="20" fillId="77" borderId="0" applyNumberFormat="0" applyBorder="0" applyAlignment="0" applyProtection="0"/>
    <xf numFmtId="0" fontId="20" fillId="22" borderId="0" applyNumberFormat="0" applyBorder="0" applyAlignment="0" applyProtection="0"/>
    <xf numFmtId="0" fontId="20" fillId="77" borderId="0" applyNumberFormat="0" applyBorder="0" applyAlignment="0" applyProtection="0"/>
    <xf numFmtId="0" fontId="20" fillId="77" borderId="0" applyNumberFormat="0" applyBorder="0" applyAlignment="0" applyProtection="0"/>
    <xf numFmtId="0" fontId="20" fillId="77" borderId="0" applyNumberFormat="0" applyBorder="0" applyAlignment="0" applyProtection="0"/>
    <xf numFmtId="0" fontId="20" fillId="77" borderId="0" applyNumberFormat="0" applyBorder="0" applyAlignment="0" applyProtection="0"/>
    <xf numFmtId="0" fontId="20" fillId="22" borderId="0" applyNumberFormat="0" applyBorder="0" applyAlignment="0" applyProtection="0"/>
    <xf numFmtId="0" fontId="20" fillId="77" borderId="0" applyNumberFormat="0" applyBorder="0" applyAlignment="0" applyProtection="0"/>
    <xf numFmtId="0" fontId="20" fillId="77" borderId="0" applyNumberFormat="0" applyBorder="0" applyAlignment="0" applyProtection="0"/>
    <xf numFmtId="0" fontId="20" fillId="77" borderId="0" applyNumberFormat="0" applyBorder="0" applyAlignment="0" applyProtection="0"/>
    <xf numFmtId="0" fontId="20" fillId="77" borderId="0" applyNumberFormat="0" applyBorder="0" applyAlignment="0" applyProtection="0"/>
    <xf numFmtId="0" fontId="20" fillId="77" borderId="0" applyNumberFormat="0" applyBorder="0" applyAlignment="0" applyProtection="0"/>
    <xf numFmtId="0" fontId="20" fillId="77" borderId="0" applyNumberFormat="0" applyBorder="0" applyAlignment="0" applyProtection="0"/>
    <xf numFmtId="0" fontId="20" fillId="22" borderId="0" applyNumberFormat="0" applyBorder="0" applyAlignment="0" applyProtection="0"/>
    <xf numFmtId="0" fontId="20" fillId="77" borderId="0" applyNumberFormat="0" applyBorder="0" applyAlignment="0" applyProtection="0"/>
    <xf numFmtId="0" fontId="20" fillId="22" borderId="0" applyNumberFormat="0" applyBorder="0" applyAlignment="0" applyProtection="0"/>
    <xf numFmtId="0" fontId="20" fillId="77" borderId="0" applyNumberFormat="0" applyBorder="0" applyAlignment="0" applyProtection="0"/>
    <xf numFmtId="0" fontId="73" fillId="48" borderId="0" applyNumberFormat="0" applyBorder="0" applyAlignment="0" applyProtection="0"/>
    <xf numFmtId="0" fontId="20" fillId="77" borderId="0" applyNumberFormat="0" applyBorder="0" applyAlignment="0" applyProtection="0"/>
    <xf numFmtId="0" fontId="20" fillId="77" borderId="0" applyNumberFormat="0" applyBorder="0" applyAlignment="0" applyProtection="0"/>
    <xf numFmtId="0" fontId="20" fillId="77" borderId="0" applyNumberFormat="0" applyBorder="0" applyAlignment="0" applyProtection="0"/>
    <xf numFmtId="0" fontId="20" fillId="77" borderId="0" applyNumberFormat="0" applyBorder="0" applyAlignment="0" applyProtection="0"/>
    <xf numFmtId="0" fontId="20" fillId="77" borderId="0" applyNumberFormat="0" applyBorder="0" applyAlignment="0" applyProtection="0"/>
    <xf numFmtId="0" fontId="20" fillId="22" borderId="0" applyNumberFormat="0" applyBorder="0" applyAlignment="0" applyProtection="0"/>
    <xf numFmtId="0" fontId="20" fillId="77" borderId="0" applyNumberFormat="0" applyBorder="0" applyAlignment="0" applyProtection="0"/>
    <xf numFmtId="0" fontId="20" fillId="77" borderId="0" applyNumberFormat="0" applyBorder="0" applyAlignment="0" applyProtection="0"/>
    <xf numFmtId="0" fontId="20" fillId="77" borderId="0" applyNumberFormat="0" applyBorder="0" applyAlignment="0" applyProtection="0"/>
    <xf numFmtId="0" fontId="20" fillId="77" borderId="0" applyNumberFormat="0" applyBorder="0" applyAlignment="0" applyProtection="0"/>
    <xf numFmtId="0" fontId="20" fillId="77" borderId="0" applyNumberFormat="0" applyBorder="0" applyAlignment="0" applyProtection="0"/>
    <xf numFmtId="0" fontId="20" fillId="77" borderId="0" applyNumberFormat="0" applyBorder="0" applyAlignment="0" applyProtection="0"/>
    <xf numFmtId="0" fontId="20" fillId="22" borderId="0" applyNumberFormat="0" applyBorder="0" applyAlignment="0" applyProtection="0"/>
    <xf numFmtId="0" fontId="20" fillId="77" borderId="0" applyNumberFormat="0" applyBorder="0" applyAlignment="0" applyProtection="0"/>
    <xf numFmtId="0" fontId="20" fillId="22" borderId="0" applyNumberFormat="0" applyBorder="0" applyAlignment="0" applyProtection="0"/>
    <xf numFmtId="0" fontId="20" fillId="77" borderId="0" applyNumberFormat="0" applyBorder="0" applyAlignment="0" applyProtection="0"/>
    <xf numFmtId="0" fontId="20" fillId="77" borderId="0" applyNumberFormat="0" applyBorder="0" applyAlignment="0" applyProtection="0"/>
    <xf numFmtId="0" fontId="20" fillId="77" borderId="0" applyNumberFormat="0" applyBorder="0" applyAlignment="0" applyProtection="0"/>
    <xf numFmtId="0" fontId="20" fillId="77" borderId="0" applyNumberFormat="0" applyBorder="0" applyAlignment="0" applyProtection="0"/>
    <xf numFmtId="0" fontId="20" fillId="22" borderId="0" applyNumberFormat="0" applyBorder="0" applyAlignment="0" applyProtection="0"/>
    <xf numFmtId="0" fontId="20" fillId="77" borderId="0" applyNumberFormat="0" applyBorder="0" applyAlignment="0" applyProtection="0"/>
    <xf numFmtId="0" fontId="20" fillId="77" borderId="0" applyNumberFormat="0" applyBorder="0" applyAlignment="0" applyProtection="0"/>
    <xf numFmtId="0" fontId="73" fillId="48" borderId="0" applyNumberFormat="0" applyBorder="0" applyAlignment="0" applyProtection="0"/>
    <xf numFmtId="0" fontId="20" fillId="22" borderId="0" applyNumberFormat="0" applyBorder="0" applyAlignment="0" applyProtection="0"/>
    <xf numFmtId="0" fontId="20" fillId="77" borderId="0" applyNumberFormat="0" applyBorder="0" applyAlignment="0" applyProtection="0"/>
    <xf numFmtId="0" fontId="20" fillId="77" borderId="0" applyNumberFormat="0" applyBorder="0" applyAlignment="0" applyProtection="0"/>
    <xf numFmtId="0" fontId="20" fillId="77" borderId="0" applyNumberFormat="0" applyBorder="0" applyAlignment="0" applyProtection="0"/>
    <xf numFmtId="0" fontId="20" fillId="77" borderId="0" applyNumberFormat="0" applyBorder="0" applyAlignment="0" applyProtection="0"/>
    <xf numFmtId="0" fontId="20" fillId="77" borderId="0" applyNumberFormat="0" applyBorder="0" applyAlignment="0" applyProtection="0"/>
    <xf numFmtId="0" fontId="20" fillId="22" borderId="0" applyNumberFormat="0" applyBorder="0" applyAlignment="0" applyProtection="0"/>
    <xf numFmtId="0" fontId="20" fillId="77" borderId="0" applyNumberFormat="0" applyBorder="0" applyAlignment="0" applyProtection="0"/>
    <xf numFmtId="0" fontId="20" fillId="22" borderId="0" applyNumberFormat="0" applyBorder="0" applyAlignment="0" applyProtection="0"/>
    <xf numFmtId="0" fontId="20" fillId="77" borderId="0" applyNumberFormat="0" applyBorder="0" applyAlignment="0" applyProtection="0"/>
    <xf numFmtId="0" fontId="20" fillId="77" borderId="0" applyNumberFormat="0" applyBorder="0" applyAlignment="0" applyProtection="0"/>
    <xf numFmtId="0" fontId="20" fillId="77" borderId="0" applyNumberFormat="0" applyBorder="0" applyAlignment="0" applyProtection="0"/>
    <xf numFmtId="0" fontId="20" fillId="77" borderId="0" applyNumberFormat="0" applyBorder="0" applyAlignment="0" applyProtection="0"/>
    <xf numFmtId="0" fontId="20" fillId="22" borderId="0" applyNumberFormat="0" applyBorder="0" applyAlignment="0" applyProtection="0"/>
    <xf numFmtId="0" fontId="20" fillId="77" borderId="0" applyNumberFormat="0" applyBorder="0" applyAlignment="0" applyProtection="0"/>
    <xf numFmtId="0" fontId="20" fillId="77" borderId="0" applyNumberFormat="0" applyBorder="0" applyAlignment="0" applyProtection="0"/>
    <xf numFmtId="0" fontId="20" fillId="77" borderId="0" applyNumberFormat="0" applyBorder="0" applyAlignment="0" applyProtection="0"/>
    <xf numFmtId="0" fontId="20" fillId="77" borderId="0" applyNumberFormat="0" applyBorder="0" applyAlignment="0" applyProtection="0"/>
    <xf numFmtId="0" fontId="20" fillId="77" borderId="0" applyNumberFormat="0" applyBorder="0" applyAlignment="0" applyProtection="0"/>
    <xf numFmtId="0" fontId="20" fillId="77" borderId="0" applyNumberFormat="0" applyBorder="0" applyAlignment="0" applyProtection="0"/>
    <xf numFmtId="0" fontId="20" fillId="22" borderId="0" applyNumberFormat="0" applyBorder="0" applyAlignment="0" applyProtection="0"/>
    <xf numFmtId="0" fontId="20" fillId="77" borderId="0" applyNumberFormat="0" applyBorder="0" applyAlignment="0" applyProtection="0"/>
    <xf numFmtId="0" fontId="20" fillId="77" borderId="0" applyNumberFormat="0" applyBorder="0" applyAlignment="0" applyProtection="0"/>
    <xf numFmtId="0" fontId="20" fillId="77" borderId="0" applyNumberFormat="0" applyBorder="0" applyAlignment="0" applyProtection="0"/>
    <xf numFmtId="0" fontId="20" fillId="77" borderId="0" applyNumberFormat="0" applyBorder="0" applyAlignment="0" applyProtection="0"/>
    <xf numFmtId="0" fontId="20" fillId="77" borderId="0" applyNumberFormat="0" applyBorder="0" applyAlignment="0" applyProtection="0"/>
    <xf numFmtId="0" fontId="20" fillId="77" borderId="0" applyNumberFormat="0" applyBorder="0" applyAlignment="0" applyProtection="0"/>
    <xf numFmtId="0" fontId="20" fillId="22" borderId="0" applyNumberFormat="0" applyBorder="0" applyAlignment="0" applyProtection="0"/>
    <xf numFmtId="0" fontId="20" fillId="77" borderId="0" applyNumberFormat="0" applyBorder="0" applyAlignment="0" applyProtection="0"/>
    <xf numFmtId="0" fontId="20" fillId="22" borderId="0" applyNumberFormat="0" applyBorder="0" applyAlignment="0" applyProtection="0"/>
    <xf numFmtId="0" fontId="20" fillId="77" borderId="0" applyNumberFormat="0" applyBorder="0" applyAlignment="0" applyProtection="0"/>
    <xf numFmtId="0" fontId="73" fillId="48" borderId="0" applyNumberFormat="0" applyBorder="0" applyAlignment="0" applyProtection="0"/>
    <xf numFmtId="0" fontId="20" fillId="77" borderId="0" applyNumberFormat="0" applyBorder="0" applyAlignment="0" applyProtection="0"/>
    <xf numFmtId="0" fontId="20" fillId="77" borderId="0" applyNumberFormat="0" applyBorder="0" applyAlignment="0" applyProtection="0"/>
    <xf numFmtId="0" fontId="20" fillId="77" borderId="0" applyNumberFormat="0" applyBorder="0" applyAlignment="0" applyProtection="0"/>
    <xf numFmtId="0" fontId="20" fillId="77" borderId="0" applyNumberFormat="0" applyBorder="0" applyAlignment="0" applyProtection="0"/>
    <xf numFmtId="0" fontId="20" fillId="77" borderId="0" applyNumberFormat="0" applyBorder="0" applyAlignment="0" applyProtection="0"/>
    <xf numFmtId="0" fontId="20" fillId="22" borderId="0" applyNumberFormat="0" applyBorder="0" applyAlignment="0" applyProtection="0"/>
    <xf numFmtId="0" fontId="20" fillId="77" borderId="0" applyNumberFormat="0" applyBorder="0" applyAlignment="0" applyProtection="0"/>
    <xf numFmtId="0" fontId="20" fillId="77" borderId="0" applyNumberFormat="0" applyBorder="0" applyAlignment="0" applyProtection="0"/>
    <xf numFmtId="0" fontId="20" fillId="77" borderId="0" applyNumberFormat="0" applyBorder="0" applyAlignment="0" applyProtection="0"/>
    <xf numFmtId="0" fontId="20" fillId="77" borderId="0" applyNumberFormat="0" applyBorder="0" applyAlignment="0" applyProtection="0"/>
    <xf numFmtId="0" fontId="20" fillId="77" borderId="0" applyNumberFormat="0" applyBorder="0" applyAlignment="0" applyProtection="0"/>
    <xf numFmtId="0" fontId="20" fillId="77" borderId="0" applyNumberFormat="0" applyBorder="0" applyAlignment="0" applyProtection="0"/>
    <xf numFmtId="0" fontId="20" fillId="22" borderId="0" applyNumberFormat="0" applyBorder="0" applyAlignment="0" applyProtection="0"/>
    <xf numFmtId="0" fontId="20" fillId="77" borderId="0" applyNumberFormat="0" applyBorder="0" applyAlignment="0" applyProtection="0"/>
    <xf numFmtId="0" fontId="20" fillId="22" borderId="0" applyNumberFormat="0" applyBorder="0" applyAlignment="0" applyProtection="0"/>
    <xf numFmtId="0" fontId="20" fillId="77" borderId="0" applyNumberFormat="0" applyBorder="0" applyAlignment="0" applyProtection="0"/>
    <xf numFmtId="0" fontId="20" fillId="77" borderId="0" applyNumberFormat="0" applyBorder="0" applyAlignment="0" applyProtection="0"/>
    <xf numFmtId="0" fontId="20" fillId="77" borderId="0" applyNumberFormat="0" applyBorder="0" applyAlignment="0" applyProtection="0"/>
    <xf numFmtId="0" fontId="20" fillId="77" borderId="0" applyNumberFormat="0" applyBorder="0" applyAlignment="0" applyProtection="0"/>
    <xf numFmtId="0" fontId="20" fillId="22" borderId="0" applyNumberFormat="0" applyBorder="0" applyAlignment="0" applyProtection="0"/>
    <xf numFmtId="0" fontId="20" fillId="77" borderId="0" applyNumberFormat="0" applyBorder="0" applyAlignment="0" applyProtection="0"/>
    <xf numFmtId="0" fontId="20" fillId="77" borderId="0" applyNumberFormat="0" applyBorder="0" applyAlignment="0" applyProtection="0"/>
    <xf numFmtId="0" fontId="73" fillId="48" borderId="0" applyNumberFormat="0" applyBorder="0" applyAlignment="0" applyProtection="0"/>
    <xf numFmtId="0" fontId="20" fillId="22" borderId="0" applyNumberFormat="0" applyBorder="0" applyAlignment="0" applyProtection="0"/>
    <xf numFmtId="0" fontId="20" fillId="77" borderId="0" applyNumberFormat="0" applyBorder="0" applyAlignment="0" applyProtection="0"/>
    <xf numFmtId="0" fontId="20" fillId="77" borderId="0" applyNumberFormat="0" applyBorder="0" applyAlignment="0" applyProtection="0"/>
    <xf numFmtId="0" fontId="20" fillId="77" borderId="0" applyNumberFormat="0" applyBorder="0" applyAlignment="0" applyProtection="0"/>
    <xf numFmtId="0" fontId="20" fillId="77" borderId="0" applyNumberFormat="0" applyBorder="0" applyAlignment="0" applyProtection="0"/>
    <xf numFmtId="0" fontId="20" fillId="77" borderId="0" applyNumberFormat="0" applyBorder="0" applyAlignment="0" applyProtection="0"/>
    <xf numFmtId="0" fontId="20" fillId="22" borderId="0" applyNumberFormat="0" applyBorder="0" applyAlignment="0" applyProtection="0"/>
    <xf numFmtId="0" fontId="20" fillId="77" borderId="0" applyNumberFormat="0" applyBorder="0" applyAlignment="0" applyProtection="0"/>
    <xf numFmtId="0" fontId="20" fillId="22" borderId="0" applyNumberFormat="0" applyBorder="0" applyAlignment="0" applyProtection="0"/>
    <xf numFmtId="0" fontId="20" fillId="77" borderId="0" applyNumberFormat="0" applyBorder="0" applyAlignment="0" applyProtection="0"/>
    <xf numFmtId="0" fontId="20" fillId="77" borderId="0" applyNumberFormat="0" applyBorder="0" applyAlignment="0" applyProtection="0"/>
    <xf numFmtId="0" fontId="20" fillId="77" borderId="0" applyNumberFormat="0" applyBorder="0" applyAlignment="0" applyProtection="0"/>
    <xf numFmtId="0" fontId="20" fillId="77" borderId="0" applyNumberFormat="0" applyBorder="0" applyAlignment="0" applyProtection="0"/>
    <xf numFmtId="0" fontId="20" fillId="22" borderId="0" applyNumberFormat="0" applyBorder="0" applyAlignment="0" applyProtection="0"/>
    <xf numFmtId="0" fontId="20" fillId="77" borderId="0" applyNumberFormat="0" applyBorder="0" applyAlignment="0" applyProtection="0"/>
    <xf numFmtId="0" fontId="20" fillId="77" borderId="0" applyNumberFormat="0" applyBorder="0" applyAlignment="0" applyProtection="0"/>
    <xf numFmtId="0" fontId="20" fillId="77" borderId="0" applyNumberFormat="0" applyBorder="0" applyAlignment="0" applyProtection="0"/>
    <xf numFmtId="0" fontId="20" fillId="77" borderId="0" applyNumberFormat="0" applyBorder="0" applyAlignment="0" applyProtection="0"/>
    <xf numFmtId="0" fontId="20" fillId="77" borderId="0" applyNumberFormat="0" applyBorder="0" applyAlignment="0" applyProtection="0"/>
    <xf numFmtId="0" fontId="20" fillId="77" borderId="0" applyNumberFormat="0" applyBorder="0" applyAlignment="0" applyProtection="0"/>
    <xf numFmtId="0" fontId="20" fillId="22" borderId="0" applyNumberFormat="0" applyBorder="0" applyAlignment="0" applyProtection="0"/>
    <xf numFmtId="0" fontId="20" fillId="77" borderId="0" applyNumberFormat="0" applyBorder="0" applyAlignment="0" applyProtection="0"/>
    <xf numFmtId="0" fontId="20" fillId="22" borderId="0" applyNumberFormat="0" applyBorder="0" applyAlignment="0" applyProtection="0"/>
    <xf numFmtId="0" fontId="20" fillId="77" borderId="0" applyNumberFormat="0" applyBorder="0" applyAlignment="0" applyProtection="0"/>
    <xf numFmtId="0" fontId="20" fillId="77" borderId="0" applyNumberFormat="0" applyBorder="0" applyAlignment="0" applyProtection="0"/>
    <xf numFmtId="0" fontId="20" fillId="77" borderId="0" applyNumberFormat="0" applyBorder="0" applyAlignment="0" applyProtection="0"/>
    <xf numFmtId="0" fontId="20" fillId="77" borderId="0" applyNumberFormat="0" applyBorder="0" applyAlignment="0" applyProtection="0"/>
    <xf numFmtId="0" fontId="20" fillId="77" borderId="0" applyNumberFormat="0" applyBorder="0" applyAlignment="0" applyProtection="0"/>
    <xf numFmtId="0" fontId="20" fillId="22" borderId="0" applyNumberFormat="0" applyBorder="0" applyAlignment="0" applyProtection="0"/>
    <xf numFmtId="0" fontId="20" fillId="77" borderId="0" applyNumberFormat="0" applyBorder="0" applyAlignment="0" applyProtection="0"/>
    <xf numFmtId="0" fontId="20" fillId="77" borderId="0" applyNumberFormat="0" applyBorder="0" applyAlignment="0" applyProtection="0"/>
    <xf numFmtId="0" fontId="20" fillId="77" borderId="0" applyNumberFormat="0" applyBorder="0" applyAlignment="0" applyProtection="0"/>
    <xf numFmtId="0" fontId="20" fillId="77" borderId="0" applyNumberFormat="0" applyBorder="0" applyAlignment="0" applyProtection="0"/>
    <xf numFmtId="0" fontId="20" fillId="77" borderId="0" applyNumberFormat="0" applyBorder="0" applyAlignment="0" applyProtection="0"/>
    <xf numFmtId="0" fontId="20" fillId="77" borderId="0" applyNumberFormat="0" applyBorder="0" applyAlignment="0" applyProtection="0"/>
    <xf numFmtId="0" fontId="20" fillId="22" borderId="0" applyNumberFormat="0" applyBorder="0" applyAlignment="0" applyProtection="0"/>
    <xf numFmtId="0" fontId="20" fillId="77" borderId="0" applyNumberFormat="0" applyBorder="0" applyAlignment="0" applyProtection="0"/>
    <xf numFmtId="0" fontId="20" fillId="22" borderId="0" applyNumberFormat="0" applyBorder="0" applyAlignment="0" applyProtection="0"/>
    <xf numFmtId="0" fontId="20" fillId="77" borderId="0" applyNumberFormat="0" applyBorder="0" applyAlignment="0" applyProtection="0"/>
    <xf numFmtId="0" fontId="20" fillId="77" borderId="0" applyNumberFormat="0" applyBorder="0" applyAlignment="0" applyProtection="0"/>
    <xf numFmtId="0" fontId="20" fillId="77" borderId="0" applyNumberFormat="0" applyBorder="0" applyAlignment="0" applyProtection="0"/>
    <xf numFmtId="0" fontId="20" fillId="77" borderId="0" applyNumberFormat="0" applyBorder="0" applyAlignment="0" applyProtection="0"/>
    <xf numFmtId="0" fontId="20" fillId="22" borderId="0" applyNumberFormat="0" applyBorder="0" applyAlignment="0" applyProtection="0"/>
    <xf numFmtId="0" fontId="20" fillId="77" borderId="0" applyNumberFormat="0" applyBorder="0" applyAlignment="0" applyProtection="0"/>
    <xf numFmtId="0" fontId="20" fillId="77" borderId="0" applyNumberFormat="0" applyBorder="0" applyAlignment="0" applyProtection="0"/>
    <xf numFmtId="0" fontId="73" fillId="48"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73" fillId="48" borderId="0" applyNumberFormat="0" applyBorder="0" applyAlignment="0" applyProtection="0"/>
    <xf numFmtId="0" fontId="20" fillId="22" borderId="0" applyNumberFormat="0" applyBorder="0" applyAlignment="0" applyProtection="0"/>
    <xf numFmtId="0" fontId="20" fillId="77" borderId="0" applyNumberFormat="0" applyBorder="0" applyAlignment="0" applyProtection="0"/>
    <xf numFmtId="0" fontId="20" fillId="77" borderId="0" applyNumberFormat="0" applyBorder="0" applyAlignment="0" applyProtection="0"/>
    <xf numFmtId="0" fontId="20" fillId="77" borderId="0" applyNumberFormat="0" applyBorder="0" applyAlignment="0" applyProtection="0"/>
    <xf numFmtId="0" fontId="20" fillId="22" borderId="0" applyNumberFormat="0" applyBorder="0" applyAlignment="0" applyProtection="0"/>
    <xf numFmtId="0" fontId="20" fillId="77" borderId="0" applyNumberFormat="0" applyBorder="0" applyAlignment="0" applyProtection="0"/>
    <xf numFmtId="0" fontId="20" fillId="77" borderId="0" applyNumberFormat="0" applyBorder="0" applyAlignment="0" applyProtection="0"/>
    <xf numFmtId="0" fontId="20" fillId="22" borderId="0" applyNumberFormat="0" applyBorder="0" applyAlignment="0" applyProtection="0"/>
    <xf numFmtId="0" fontId="20" fillId="77" borderId="0" applyNumberFormat="0" applyBorder="0" applyAlignment="0" applyProtection="0"/>
    <xf numFmtId="0" fontId="20" fillId="22" borderId="0" applyNumberFormat="0" applyBorder="0" applyAlignment="0" applyProtection="0"/>
    <xf numFmtId="0" fontId="20" fillId="77" borderId="0" applyNumberFormat="0" applyBorder="0" applyAlignment="0" applyProtection="0"/>
    <xf numFmtId="0" fontId="20" fillId="77" borderId="0" applyNumberFormat="0" applyBorder="0" applyAlignment="0" applyProtection="0"/>
    <xf numFmtId="0" fontId="20" fillId="77" borderId="0" applyNumberFormat="0" applyBorder="0" applyAlignment="0" applyProtection="0"/>
    <xf numFmtId="0" fontId="20" fillId="77" borderId="0" applyNumberFormat="0" applyBorder="0" applyAlignment="0" applyProtection="0"/>
    <xf numFmtId="0" fontId="20" fillId="77" borderId="0" applyNumberFormat="0" applyBorder="0" applyAlignment="0" applyProtection="0"/>
    <xf numFmtId="0" fontId="20" fillId="22" borderId="0" applyNumberFormat="0" applyBorder="0" applyAlignment="0" applyProtection="0"/>
    <xf numFmtId="0" fontId="20" fillId="77" borderId="0" applyNumberFormat="0" applyBorder="0" applyAlignment="0" applyProtection="0"/>
    <xf numFmtId="0" fontId="20" fillId="22"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26" borderId="0" applyNumberFormat="0" applyBorder="0" applyAlignment="0" applyProtection="0"/>
    <xf numFmtId="0" fontId="20" fillId="37" borderId="0" applyNumberFormat="0" applyBorder="0" applyAlignment="0" applyProtection="0"/>
    <xf numFmtId="0" fontId="20" fillId="26"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26"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73" fillId="41"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79" fillId="49" borderId="0" applyNumberFormat="0" applyBorder="0" applyAlignment="0" applyProtection="0"/>
    <xf numFmtId="0" fontId="73" fillId="41"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26"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26"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26" borderId="0" applyNumberFormat="0" applyBorder="0" applyAlignment="0" applyProtection="0"/>
    <xf numFmtId="0" fontId="20" fillId="37" borderId="0" applyNumberFormat="0" applyBorder="0" applyAlignment="0" applyProtection="0"/>
    <xf numFmtId="0" fontId="20" fillId="26"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26"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26"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26" borderId="0" applyNumberFormat="0" applyBorder="0" applyAlignment="0" applyProtection="0"/>
    <xf numFmtId="0" fontId="20" fillId="37" borderId="0" applyNumberFormat="0" applyBorder="0" applyAlignment="0" applyProtection="0"/>
    <xf numFmtId="0" fontId="20" fillId="26"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26"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26"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26" borderId="0" applyNumberFormat="0" applyBorder="0" applyAlignment="0" applyProtection="0"/>
    <xf numFmtId="0" fontId="20" fillId="37" borderId="0" applyNumberFormat="0" applyBorder="0" applyAlignment="0" applyProtection="0"/>
    <xf numFmtId="0" fontId="20" fillId="26"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26"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26"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26" borderId="0" applyNumberFormat="0" applyBorder="0" applyAlignment="0" applyProtection="0"/>
    <xf numFmtId="0" fontId="20" fillId="37" borderId="0" applyNumberFormat="0" applyBorder="0" applyAlignment="0" applyProtection="0"/>
    <xf numFmtId="0" fontId="20" fillId="26"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26"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26"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26" borderId="0" applyNumberFormat="0" applyBorder="0" applyAlignment="0" applyProtection="0"/>
    <xf numFmtId="0" fontId="20" fillId="37" borderId="0" applyNumberFormat="0" applyBorder="0" applyAlignment="0" applyProtection="0"/>
    <xf numFmtId="0" fontId="20" fillId="26"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26"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26"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26" borderId="0" applyNumberFormat="0" applyBorder="0" applyAlignment="0" applyProtection="0"/>
    <xf numFmtId="0" fontId="20" fillId="37" borderId="0" applyNumberFormat="0" applyBorder="0" applyAlignment="0" applyProtection="0"/>
    <xf numFmtId="0" fontId="20" fillId="26"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26"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26"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26" borderId="0" applyNumberFormat="0" applyBorder="0" applyAlignment="0" applyProtection="0"/>
    <xf numFmtId="0" fontId="20" fillId="37" borderId="0" applyNumberFormat="0" applyBorder="0" applyAlignment="0" applyProtection="0"/>
    <xf numFmtId="0" fontId="20" fillId="26"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26"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26"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26" borderId="0" applyNumberFormat="0" applyBorder="0" applyAlignment="0" applyProtection="0"/>
    <xf numFmtId="0" fontId="20" fillId="37" borderId="0" applyNumberFormat="0" applyBorder="0" applyAlignment="0" applyProtection="0"/>
    <xf numFmtId="0" fontId="20" fillId="26"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26"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73" fillId="49"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26"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26" borderId="0" applyNumberFormat="0" applyBorder="0" applyAlignment="0" applyProtection="0"/>
    <xf numFmtId="0" fontId="20" fillId="37" borderId="0" applyNumberFormat="0" applyBorder="0" applyAlignment="0" applyProtection="0"/>
    <xf numFmtId="0" fontId="20" fillId="26"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26"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73" fillId="49" borderId="0" applyNumberFormat="0" applyBorder="0" applyAlignment="0" applyProtection="0"/>
    <xf numFmtId="0" fontId="20" fillId="26"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26"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26" borderId="0" applyNumberFormat="0" applyBorder="0" applyAlignment="0" applyProtection="0"/>
    <xf numFmtId="0" fontId="20" fillId="37" borderId="0" applyNumberFormat="0" applyBorder="0" applyAlignment="0" applyProtection="0"/>
    <xf numFmtId="0" fontId="20" fillId="26"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26" borderId="0" applyNumberFormat="0" applyBorder="0" applyAlignment="0" applyProtection="0"/>
    <xf numFmtId="0" fontId="20" fillId="37" borderId="0" applyNumberFormat="0" applyBorder="0" applyAlignment="0" applyProtection="0"/>
    <xf numFmtId="0" fontId="20" fillId="26"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26"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26" borderId="0" applyNumberFormat="0" applyBorder="0" applyAlignment="0" applyProtection="0"/>
    <xf numFmtId="0" fontId="20" fillId="37" borderId="0" applyNumberFormat="0" applyBorder="0" applyAlignment="0" applyProtection="0"/>
    <xf numFmtId="0" fontId="20" fillId="26" borderId="0" applyNumberFormat="0" applyBorder="0" applyAlignment="0" applyProtection="0"/>
    <xf numFmtId="0" fontId="20" fillId="37" borderId="0" applyNumberFormat="0" applyBorder="0" applyAlignment="0" applyProtection="0"/>
    <xf numFmtId="0" fontId="73" fillId="49"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26"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26" borderId="0" applyNumberFormat="0" applyBorder="0" applyAlignment="0" applyProtection="0"/>
    <xf numFmtId="0" fontId="20" fillId="37" borderId="0" applyNumberFormat="0" applyBorder="0" applyAlignment="0" applyProtection="0"/>
    <xf numFmtId="0" fontId="20" fillId="26"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26"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73" fillId="49" borderId="0" applyNumberFormat="0" applyBorder="0" applyAlignment="0" applyProtection="0"/>
    <xf numFmtId="0" fontId="20" fillId="26"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26" borderId="0" applyNumberFormat="0" applyBorder="0" applyAlignment="0" applyProtection="0"/>
    <xf numFmtId="0" fontId="20" fillId="37" borderId="0" applyNumberFormat="0" applyBorder="0" applyAlignment="0" applyProtection="0"/>
    <xf numFmtId="0" fontId="20" fillId="26"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26"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26"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26" borderId="0" applyNumberFormat="0" applyBorder="0" applyAlignment="0" applyProtection="0"/>
    <xf numFmtId="0" fontId="20" fillId="37" borderId="0" applyNumberFormat="0" applyBorder="0" applyAlignment="0" applyProtection="0"/>
    <xf numFmtId="0" fontId="20" fillId="26" borderId="0" applyNumberFormat="0" applyBorder="0" applyAlignment="0" applyProtection="0"/>
    <xf numFmtId="0" fontId="20" fillId="37" borderId="0" applyNumberFormat="0" applyBorder="0" applyAlignment="0" applyProtection="0"/>
    <xf numFmtId="0" fontId="73" fillId="49"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26"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26" borderId="0" applyNumberFormat="0" applyBorder="0" applyAlignment="0" applyProtection="0"/>
    <xf numFmtId="0" fontId="20" fillId="37" borderId="0" applyNumberFormat="0" applyBorder="0" applyAlignment="0" applyProtection="0"/>
    <xf numFmtId="0" fontId="20" fillId="26"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26"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73" fillId="49" borderId="0" applyNumberFormat="0" applyBorder="0" applyAlignment="0" applyProtection="0"/>
    <xf numFmtId="0" fontId="20" fillId="26"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26" borderId="0" applyNumberFormat="0" applyBorder="0" applyAlignment="0" applyProtection="0"/>
    <xf numFmtId="0" fontId="20" fillId="37" borderId="0" applyNumberFormat="0" applyBorder="0" applyAlignment="0" applyProtection="0"/>
    <xf numFmtId="0" fontId="20" fillId="26"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26"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26" borderId="0" applyNumberFormat="0" applyBorder="0" applyAlignment="0" applyProtection="0"/>
    <xf numFmtId="0" fontId="20" fillId="37" borderId="0" applyNumberFormat="0" applyBorder="0" applyAlignment="0" applyProtection="0"/>
    <xf numFmtId="0" fontId="20" fillId="26"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26"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26" borderId="0" applyNumberFormat="0" applyBorder="0" applyAlignment="0" applyProtection="0"/>
    <xf numFmtId="0" fontId="20" fillId="37" borderId="0" applyNumberFormat="0" applyBorder="0" applyAlignment="0" applyProtection="0"/>
    <xf numFmtId="0" fontId="20" fillId="26"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26"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73" fillId="49"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73" fillId="49" borderId="0" applyNumberFormat="0" applyBorder="0" applyAlignment="0" applyProtection="0"/>
    <xf numFmtId="0" fontId="20" fillId="26"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26"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26" borderId="0" applyNumberFormat="0" applyBorder="0" applyAlignment="0" applyProtection="0"/>
    <xf numFmtId="0" fontId="20" fillId="37" borderId="0" applyNumberFormat="0" applyBorder="0" applyAlignment="0" applyProtection="0"/>
    <xf numFmtId="0" fontId="20" fillId="26"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26" borderId="0" applyNumberFormat="0" applyBorder="0" applyAlignment="0" applyProtection="0"/>
    <xf numFmtId="0" fontId="20" fillId="37" borderId="0" applyNumberFormat="0" applyBorder="0" applyAlignment="0" applyProtection="0"/>
    <xf numFmtId="0" fontId="20" fillId="26"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30" borderId="0" applyNumberFormat="0" applyBorder="0" applyAlignment="0" applyProtection="0"/>
    <xf numFmtId="0" fontId="20" fillId="43" borderId="0" applyNumberFormat="0" applyBorder="0" applyAlignment="0" applyProtection="0"/>
    <xf numFmtId="0" fontId="20" fillId="30"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30"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73" fillId="45"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79" fillId="66" borderId="0" applyNumberFormat="0" applyBorder="0" applyAlignment="0" applyProtection="0"/>
    <xf numFmtId="0" fontId="73" fillId="45"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30"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30"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30" borderId="0" applyNumberFormat="0" applyBorder="0" applyAlignment="0" applyProtection="0"/>
    <xf numFmtId="0" fontId="20" fillId="43" borderId="0" applyNumberFormat="0" applyBorder="0" applyAlignment="0" applyProtection="0"/>
    <xf numFmtId="0" fontId="20" fillId="30"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30"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30"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30" borderId="0" applyNumberFormat="0" applyBorder="0" applyAlignment="0" applyProtection="0"/>
    <xf numFmtId="0" fontId="20" fillId="43" borderId="0" applyNumberFormat="0" applyBorder="0" applyAlignment="0" applyProtection="0"/>
    <xf numFmtId="0" fontId="20" fillId="30"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30"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30"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30" borderId="0" applyNumberFormat="0" applyBorder="0" applyAlignment="0" applyProtection="0"/>
    <xf numFmtId="0" fontId="20" fillId="43" borderId="0" applyNumberFormat="0" applyBorder="0" applyAlignment="0" applyProtection="0"/>
    <xf numFmtId="0" fontId="20" fillId="30"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30"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30"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30" borderId="0" applyNumberFormat="0" applyBorder="0" applyAlignment="0" applyProtection="0"/>
    <xf numFmtId="0" fontId="20" fillId="43" borderId="0" applyNumberFormat="0" applyBorder="0" applyAlignment="0" applyProtection="0"/>
    <xf numFmtId="0" fontId="20" fillId="30"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30"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30"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30" borderId="0" applyNumberFormat="0" applyBorder="0" applyAlignment="0" applyProtection="0"/>
    <xf numFmtId="0" fontId="20" fillId="43" borderId="0" applyNumberFormat="0" applyBorder="0" applyAlignment="0" applyProtection="0"/>
    <xf numFmtId="0" fontId="20" fillId="30"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30"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30"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30" borderId="0" applyNumberFormat="0" applyBorder="0" applyAlignment="0" applyProtection="0"/>
    <xf numFmtId="0" fontId="20" fillId="43" borderId="0" applyNumberFormat="0" applyBorder="0" applyAlignment="0" applyProtection="0"/>
    <xf numFmtId="0" fontId="20" fillId="30"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30"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30"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30" borderId="0" applyNumberFormat="0" applyBorder="0" applyAlignment="0" applyProtection="0"/>
    <xf numFmtId="0" fontId="20" fillId="43" borderId="0" applyNumberFormat="0" applyBorder="0" applyAlignment="0" applyProtection="0"/>
    <xf numFmtId="0" fontId="20" fillId="30"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30"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30"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30" borderId="0" applyNumberFormat="0" applyBorder="0" applyAlignment="0" applyProtection="0"/>
    <xf numFmtId="0" fontId="20" fillId="43" borderId="0" applyNumberFormat="0" applyBorder="0" applyAlignment="0" applyProtection="0"/>
    <xf numFmtId="0" fontId="20" fillId="30"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30"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73" fillId="46"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30"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30" borderId="0" applyNumberFormat="0" applyBorder="0" applyAlignment="0" applyProtection="0"/>
    <xf numFmtId="0" fontId="20" fillId="43" borderId="0" applyNumberFormat="0" applyBorder="0" applyAlignment="0" applyProtection="0"/>
    <xf numFmtId="0" fontId="20" fillId="30"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30"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73" fillId="46" borderId="0" applyNumberFormat="0" applyBorder="0" applyAlignment="0" applyProtection="0"/>
    <xf numFmtId="0" fontId="20" fillId="30"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30"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30" borderId="0" applyNumberFormat="0" applyBorder="0" applyAlignment="0" applyProtection="0"/>
    <xf numFmtId="0" fontId="20" fillId="43" borderId="0" applyNumberFormat="0" applyBorder="0" applyAlignment="0" applyProtection="0"/>
    <xf numFmtId="0" fontId="20" fillId="30"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30" borderId="0" applyNumberFormat="0" applyBorder="0" applyAlignment="0" applyProtection="0"/>
    <xf numFmtId="0" fontId="20" fillId="43" borderId="0" applyNumberFormat="0" applyBorder="0" applyAlignment="0" applyProtection="0"/>
    <xf numFmtId="0" fontId="20" fillId="30"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30"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30" borderId="0" applyNumberFormat="0" applyBorder="0" applyAlignment="0" applyProtection="0"/>
    <xf numFmtId="0" fontId="20" fillId="43" borderId="0" applyNumberFormat="0" applyBorder="0" applyAlignment="0" applyProtection="0"/>
    <xf numFmtId="0" fontId="20" fillId="30" borderId="0" applyNumberFormat="0" applyBorder="0" applyAlignment="0" applyProtection="0"/>
    <xf numFmtId="0" fontId="20" fillId="43" borderId="0" applyNumberFormat="0" applyBorder="0" applyAlignment="0" applyProtection="0"/>
    <xf numFmtId="0" fontId="73" fillId="46"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30"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30" borderId="0" applyNumberFormat="0" applyBorder="0" applyAlignment="0" applyProtection="0"/>
    <xf numFmtId="0" fontId="20" fillId="43" borderId="0" applyNumberFormat="0" applyBorder="0" applyAlignment="0" applyProtection="0"/>
    <xf numFmtId="0" fontId="20" fillId="30"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30"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73" fillId="46" borderId="0" applyNumberFormat="0" applyBorder="0" applyAlignment="0" applyProtection="0"/>
    <xf numFmtId="0" fontId="20" fillId="30"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30" borderId="0" applyNumberFormat="0" applyBorder="0" applyAlignment="0" applyProtection="0"/>
    <xf numFmtId="0" fontId="20" fillId="43" borderId="0" applyNumberFormat="0" applyBorder="0" applyAlignment="0" applyProtection="0"/>
    <xf numFmtId="0" fontId="20" fillId="30"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30"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30"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30" borderId="0" applyNumberFormat="0" applyBorder="0" applyAlignment="0" applyProtection="0"/>
    <xf numFmtId="0" fontId="20" fillId="43" borderId="0" applyNumberFormat="0" applyBorder="0" applyAlignment="0" applyProtection="0"/>
    <xf numFmtId="0" fontId="20" fillId="30" borderId="0" applyNumberFormat="0" applyBorder="0" applyAlignment="0" applyProtection="0"/>
    <xf numFmtId="0" fontId="20" fillId="43" borderId="0" applyNumberFormat="0" applyBorder="0" applyAlignment="0" applyProtection="0"/>
    <xf numFmtId="0" fontId="73" fillId="46"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30"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30" borderId="0" applyNumberFormat="0" applyBorder="0" applyAlignment="0" applyProtection="0"/>
    <xf numFmtId="0" fontId="20" fillId="43" borderId="0" applyNumberFormat="0" applyBorder="0" applyAlignment="0" applyProtection="0"/>
    <xf numFmtId="0" fontId="20" fillId="30"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30"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73" fillId="46" borderId="0" applyNumberFormat="0" applyBorder="0" applyAlignment="0" applyProtection="0"/>
    <xf numFmtId="0" fontId="20" fillId="30"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30" borderId="0" applyNumberFormat="0" applyBorder="0" applyAlignment="0" applyProtection="0"/>
    <xf numFmtId="0" fontId="20" fillId="43" borderId="0" applyNumberFormat="0" applyBorder="0" applyAlignment="0" applyProtection="0"/>
    <xf numFmtId="0" fontId="20" fillId="30"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30"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30" borderId="0" applyNumberFormat="0" applyBorder="0" applyAlignment="0" applyProtection="0"/>
    <xf numFmtId="0" fontId="20" fillId="43" borderId="0" applyNumberFormat="0" applyBorder="0" applyAlignment="0" applyProtection="0"/>
    <xf numFmtId="0" fontId="20" fillId="30"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30"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30" borderId="0" applyNumberFormat="0" applyBorder="0" applyAlignment="0" applyProtection="0"/>
    <xf numFmtId="0" fontId="20" fillId="43" borderId="0" applyNumberFormat="0" applyBorder="0" applyAlignment="0" applyProtection="0"/>
    <xf numFmtId="0" fontId="20" fillId="30"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30"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73" fillId="46"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73" fillId="46" borderId="0" applyNumberFormat="0" applyBorder="0" applyAlignment="0" applyProtection="0"/>
    <xf numFmtId="0" fontId="20" fillId="30"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30"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30" borderId="0" applyNumberFormat="0" applyBorder="0" applyAlignment="0" applyProtection="0"/>
    <xf numFmtId="0" fontId="20" fillId="43" borderId="0" applyNumberFormat="0" applyBorder="0" applyAlignment="0" applyProtection="0"/>
    <xf numFmtId="0" fontId="20" fillId="30"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30" borderId="0" applyNumberFormat="0" applyBorder="0" applyAlignment="0" applyProtection="0"/>
    <xf numFmtId="0" fontId="20" fillId="43" borderId="0" applyNumberFormat="0" applyBorder="0" applyAlignment="0" applyProtection="0"/>
    <xf numFmtId="0" fontId="20" fillId="3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34" borderId="0" applyNumberFormat="0" applyBorder="0" applyAlignment="0" applyProtection="0"/>
    <xf numFmtId="0" fontId="20" fillId="40" borderId="0" applyNumberFormat="0" applyBorder="0" applyAlignment="0" applyProtection="0"/>
    <xf numFmtId="0" fontId="20" fillId="34"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34"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34" borderId="0" applyNumberFormat="0" applyBorder="0" applyAlignment="0" applyProtection="0"/>
    <xf numFmtId="0" fontId="20" fillId="34" borderId="0" applyNumberFormat="0" applyBorder="0" applyAlignment="0" applyProtection="0"/>
    <xf numFmtId="0" fontId="20" fillId="34" borderId="0" applyNumberFormat="0" applyBorder="0" applyAlignment="0" applyProtection="0"/>
    <xf numFmtId="0" fontId="73" fillId="50" borderId="0" applyNumberFormat="0" applyBorder="0" applyAlignment="0" applyProtection="0"/>
    <xf numFmtId="0" fontId="20" fillId="34" borderId="0" applyNumberFormat="0" applyBorder="0" applyAlignment="0" applyProtection="0"/>
    <xf numFmtId="0" fontId="20" fillId="34" borderId="0" applyNumberFormat="0" applyBorder="0" applyAlignment="0" applyProtection="0"/>
    <xf numFmtId="0" fontId="79" fillId="44" borderId="0" applyNumberFormat="0" applyBorder="0" applyAlignment="0" applyProtection="0"/>
    <xf numFmtId="0" fontId="73" fillId="5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34"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34"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34" borderId="0" applyNumberFormat="0" applyBorder="0" applyAlignment="0" applyProtection="0"/>
    <xf numFmtId="0" fontId="20" fillId="40" borderId="0" applyNumberFormat="0" applyBorder="0" applyAlignment="0" applyProtection="0"/>
    <xf numFmtId="0" fontId="20" fillId="34"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34"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34"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34" borderId="0" applyNumberFormat="0" applyBorder="0" applyAlignment="0" applyProtection="0"/>
    <xf numFmtId="0" fontId="20" fillId="40" borderId="0" applyNumberFormat="0" applyBorder="0" applyAlignment="0" applyProtection="0"/>
    <xf numFmtId="0" fontId="20" fillId="34"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34"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34"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34" borderId="0" applyNumberFormat="0" applyBorder="0" applyAlignment="0" applyProtection="0"/>
    <xf numFmtId="0" fontId="20" fillId="40" borderId="0" applyNumberFormat="0" applyBorder="0" applyAlignment="0" applyProtection="0"/>
    <xf numFmtId="0" fontId="20" fillId="34"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34"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34"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34" borderId="0" applyNumberFormat="0" applyBorder="0" applyAlignment="0" applyProtection="0"/>
    <xf numFmtId="0" fontId="20" fillId="40" borderId="0" applyNumberFormat="0" applyBorder="0" applyAlignment="0" applyProtection="0"/>
    <xf numFmtId="0" fontId="20" fillId="34"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34"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34"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34" borderId="0" applyNumberFormat="0" applyBorder="0" applyAlignment="0" applyProtection="0"/>
    <xf numFmtId="0" fontId="20" fillId="40" borderId="0" applyNumberFormat="0" applyBorder="0" applyAlignment="0" applyProtection="0"/>
    <xf numFmtId="0" fontId="20" fillId="34"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34"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34"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34" borderId="0" applyNumberFormat="0" applyBorder="0" applyAlignment="0" applyProtection="0"/>
    <xf numFmtId="0" fontId="20" fillId="40" borderId="0" applyNumberFormat="0" applyBorder="0" applyAlignment="0" applyProtection="0"/>
    <xf numFmtId="0" fontId="20" fillId="34"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34"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34"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34" borderId="0" applyNumberFormat="0" applyBorder="0" applyAlignment="0" applyProtection="0"/>
    <xf numFmtId="0" fontId="20" fillId="40" borderId="0" applyNumberFormat="0" applyBorder="0" applyAlignment="0" applyProtection="0"/>
    <xf numFmtId="0" fontId="20" fillId="34"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34"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34"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34" borderId="0" applyNumberFormat="0" applyBorder="0" applyAlignment="0" applyProtection="0"/>
    <xf numFmtId="0" fontId="20" fillId="40" borderId="0" applyNumberFormat="0" applyBorder="0" applyAlignment="0" applyProtection="0"/>
    <xf numFmtId="0" fontId="20" fillId="34"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34"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73" fillId="44"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34"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34" borderId="0" applyNumberFormat="0" applyBorder="0" applyAlignment="0" applyProtection="0"/>
    <xf numFmtId="0" fontId="20" fillId="40" borderId="0" applyNumberFormat="0" applyBorder="0" applyAlignment="0" applyProtection="0"/>
    <xf numFmtId="0" fontId="20" fillId="34"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34"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73" fillId="44" borderId="0" applyNumberFormat="0" applyBorder="0" applyAlignment="0" applyProtection="0"/>
    <xf numFmtId="0" fontId="20" fillId="34"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34"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34" borderId="0" applyNumberFormat="0" applyBorder="0" applyAlignment="0" applyProtection="0"/>
    <xf numFmtId="0" fontId="20" fillId="40" borderId="0" applyNumberFormat="0" applyBorder="0" applyAlignment="0" applyProtection="0"/>
    <xf numFmtId="0" fontId="20" fillId="34"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34" borderId="0" applyNumberFormat="0" applyBorder="0" applyAlignment="0" applyProtection="0"/>
    <xf numFmtId="0" fontId="20" fillId="40" borderId="0" applyNumberFormat="0" applyBorder="0" applyAlignment="0" applyProtection="0"/>
    <xf numFmtId="0" fontId="20" fillId="34"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34"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34" borderId="0" applyNumberFormat="0" applyBorder="0" applyAlignment="0" applyProtection="0"/>
    <xf numFmtId="0" fontId="20" fillId="40" borderId="0" applyNumberFormat="0" applyBorder="0" applyAlignment="0" applyProtection="0"/>
    <xf numFmtId="0" fontId="20" fillId="34" borderId="0" applyNumberFormat="0" applyBorder="0" applyAlignment="0" applyProtection="0"/>
    <xf numFmtId="0" fontId="20" fillId="40" borderId="0" applyNumberFormat="0" applyBorder="0" applyAlignment="0" applyProtection="0"/>
    <xf numFmtId="0" fontId="73" fillId="44"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34"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34" borderId="0" applyNumberFormat="0" applyBorder="0" applyAlignment="0" applyProtection="0"/>
    <xf numFmtId="0" fontId="20" fillId="40" borderId="0" applyNumberFormat="0" applyBorder="0" applyAlignment="0" applyProtection="0"/>
    <xf numFmtId="0" fontId="20" fillId="34"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34"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73" fillId="44" borderId="0" applyNumberFormat="0" applyBorder="0" applyAlignment="0" applyProtection="0"/>
    <xf numFmtId="0" fontId="20" fillId="34"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34" borderId="0" applyNumberFormat="0" applyBorder="0" applyAlignment="0" applyProtection="0"/>
    <xf numFmtId="0" fontId="20" fillId="40" borderId="0" applyNumberFormat="0" applyBorder="0" applyAlignment="0" applyProtection="0"/>
    <xf numFmtId="0" fontId="20" fillId="34"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34"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34"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34" borderId="0" applyNumberFormat="0" applyBorder="0" applyAlignment="0" applyProtection="0"/>
    <xf numFmtId="0" fontId="20" fillId="40" borderId="0" applyNumberFormat="0" applyBorder="0" applyAlignment="0" applyProtection="0"/>
    <xf numFmtId="0" fontId="20" fillId="34" borderId="0" applyNumberFormat="0" applyBorder="0" applyAlignment="0" applyProtection="0"/>
    <xf numFmtId="0" fontId="20" fillId="40" borderId="0" applyNumberFormat="0" applyBorder="0" applyAlignment="0" applyProtection="0"/>
    <xf numFmtId="0" fontId="73" fillId="44"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34"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34" borderId="0" applyNumberFormat="0" applyBorder="0" applyAlignment="0" applyProtection="0"/>
    <xf numFmtId="0" fontId="20" fillId="40" borderId="0" applyNumberFormat="0" applyBorder="0" applyAlignment="0" applyProtection="0"/>
    <xf numFmtId="0" fontId="20" fillId="34"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34"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73" fillId="44" borderId="0" applyNumberFormat="0" applyBorder="0" applyAlignment="0" applyProtection="0"/>
    <xf numFmtId="0" fontId="20" fillId="34"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34" borderId="0" applyNumberFormat="0" applyBorder="0" applyAlignment="0" applyProtection="0"/>
    <xf numFmtId="0" fontId="20" fillId="40" borderId="0" applyNumberFormat="0" applyBorder="0" applyAlignment="0" applyProtection="0"/>
    <xf numFmtId="0" fontId="20" fillId="34"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34"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34" borderId="0" applyNumberFormat="0" applyBorder="0" applyAlignment="0" applyProtection="0"/>
    <xf numFmtId="0" fontId="20" fillId="40" borderId="0" applyNumberFormat="0" applyBorder="0" applyAlignment="0" applyProtection="0"/>
    <xf numFmtId="0" fontId="20" fillId="34"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34"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34" borderId="0" applyNumberFormat="0" applyBorder="0" applyAlignment="0" applyProtection="0"/>
    <xf numFmtId="0" fontId="20" fillId="40" borderId="0" applyNumberFormat="0" applyBorder="0" applyAlignment="0" applyProtection="0"/>
    <xf numFmtId="0" fontId="20" fillId="34"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34"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73" fillId="44" borderId="0" applyNumberFormat="0" applyBorder="0" applyAlignment="0" applyProtection="0"/>
    <xf numFmtId="0" fontId="20" fillId="34" borderId="0" applyNumberFormat="0" applyBorder="0" applyAlignment="0" applyProtection="0"/>
    <xf numFmtId="0" fontId="20" fillId="34" borderId="0" applyNumberFormat="0" applyBorder="0" applyAlignment="0" applyProtection="0"/>
    <xf numFmtId="0" fontId="73" fillId="44" borderId="0" applyNumberFormat="0" applyBorder="0" applyAlignment="0" applyProtection="0"/>
    <xf numFmtId="0" fontId="20" fillId="34"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34"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34" borderId="0" applyNumberFormat="0" applyBorder="0" applyAlignment="0" applyProtection="0"/>
    <xf numFmtId="0" fontId="20" fillId="40" borderId="0" applyNumberFormat="0" applyBorder="0" applyAlignment="0" applyProtection="0"/>
    <xf numFmtId="0" fontId="20" fillId="34"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34" borderId="0" applyNumberFormat="0" applyBorder="0" applyAlignment="0" applyProtection="0"/>
    <xf numFmtId="0" fontId="20" fillId="40" borderId="0" applyNumberFormat="0" applyBorder="0" applyAlignment="0" applyProtection="0"/>
    <xf numFmtId="0" fontId="20" fillId="34" borderId="0" applyNumberFormat="0" applyBorder="0" applyAlignment="0" applyProtection="0"/>
    <xf numFmtId="0" fontId="74" fillId="51" borderId="0" applyNumberFormat="0" applyBorder="0" applyAlignment="0" applyProtection="0"/>
    <xf numFmtId="0" fontId="154" fillId="66" borderId="0" applyNumberFormat="0" applyBorder="0" applyAlignment="0" applyProtection="0"/>
    <xf numFmtId="0" fontId="74" fillId="46" borderId="0" applyNumberFormat="0" applyBorder="0" applyAlignment="0" applyProtection="0"/>
    <xf numFmtId="0" fontId="65" fillId="15" borderId="0" applyNumberFormat="0" applyBorder="0" applyAlignment="0" applyProtection="0"/>
    <xf numFmtId="0" fontId="65" fillId="43" borderId="0" applyNumberFormat="0" applyBorder="0" applyAlignment="0" applyProtection="0"/>
    <xf numFmtId="0" fontId="65" fillId="15" borderId="0" applyNumberFormat="0" applyBorder="0" applyAlignment="0" applyProtection="0"/>
    <xf numFmtId="0" fontId="74" fillId="38" borderId="0" applyNumberFormat="0" applyBorder="0" applyAlignment="0" applyProtection="0"/>
    <xf numFmtId="0" fontId="154" fillId="38" borderId="0" applyNumberFormat="0" applyBorder="0" applyAlignment="0" applyProtection="0"/>
    <xf numFmtId="0" fontId="74" fillId="38" borderId="0" applyNumberFormat="0" applyBorder="0" applyAlignment="0" applyProtection="0"/>
    <xf numFmtId="0" fontId="65" fillId="19" borderId="0" applyNumberFormat="0" applyBorder="0" applyAlignment="0" applyProtection="0"/>
    <xf numFmtId="0" fontId="65" fillId="69" borderId="0" applyNumberFormat="0" applyBorder="0" applyAlignment="0" applyProtection="0"/>
    <xf numFmtId="0" fontId="65" fillId="19" borderId="0" applyNumberFormat="0" applyBorder="0" applyAlignment="0" applyProtection="0"/>
    <xf numFmtId="0" fontId="74" fillId="47" borderId="0" applyNumberFormat="0" applyBorder="0" applyAlignment="0" applyProtection="0"/>
    <xf numFmtId="0" fontId="154" fillId="48" borderId="0" applyNumberFormat="0" applyBorder="0" applyAlignment="0" applyProtection="0"/>
    <xf numFmtId="0" fontId="74" fillId="48" borderId="0" applyNumberFormat="0" applyBorder="0" applyAlignment="0" applyProtection="0"/>
    <xf numFmtId="0" fontId="65" fillId="23" borderId="0" applyNumberFormat="0" applyBorder="0" applyAlignment="0" applyProtection="0"/>
    <xf numFmtId="0" fontId="65" fillId="50" borderId="0" applyNumberFormat="0" applyBorder="0" applyAlignment="0" applyProtection="0"/>
    <xf numFmtId="0" fontId="65" fillId="23" borderId="0" applyNumberFormat="0" applyBorder="0" applyAlignment="0" applyProtection="0"/>
    <xf numFmtId="0" fontId="74" fillId="52" borderId="0" applyNumberFormat="0" applyBorder="0" applyAlignment="0" applyProtection="0"/>
    <xf numFmtId="0" fontId="154" fillId="49" borderId="0" applyNumberFormat="0" applyBorder="0" applyAlignment="0" applyProtection="0"/>
    <xf numFmtId="0" fontId="74" fillId="49" borderId="0" applyNumberFormat="0" applyBorder="0" applyAlignment="0" applyProtection="0"/>
    <xf numFmtId="0" fontId="65" fillId="27" borderId="0" applyNumberFormat="0" applyBorder="0" applyAlignment="0" applyProtection="0"/>
    <xf numFmtId="0" fontId="65" fillId="37" borderId="0" applyNumberFormat="0" applyBorder="0" applyAlignment="0" applyProtection="0"/>
    <xf numFmtId="0" fontId="65" fillId="27" borderId="0" applyNumberFormat="0" applyBorder="0" applyAlignment="0" applyProtection="0"/>
    <xf numFmtId="0" fontId="74" fillId="53" borderId="0" applyNumberFormat="0" applyBorder="0" applyAlignment="0" applyProtection="0"/>
    <xf numFmtId="0" fontId="154" fillId="66" borderId="0" applyNumberFormat="0" applyBorder="0" applyAlignment="0" applyProtection="0"/>
    <xf numFmtId="0" fontId="74" fillId="53" borderId="0" applyNumberFormat="0" applyBorder="0" applyAlignment="0" applyProtection="0"/>
    <xf numFmtId="0" fontId="65" fillId="31" borderId="0" applyNumberFormat="0" applyBorder="0" applyAlignment="0" applyProtection="0"/>
    <xf numFmtId="0" fontId="65" fillId="43" borderId="0" applyNumberFormat="0" applyBorder="0" applyAlignment="0" applyProtection="0"/>
    <xf numFmtId="0" fontId="65" fillId="31" borderId="0" applyNumberFormat="0" applyBorder="0" applyAlignment="0" applyProtection="0"/>
    <xf numFmtId="0" fontId="74" fillId="54" borderId="0" applyNumberFormat="0" applyBorder="0" applyAlignment="0" applyProtection="0"/>
    <xf numFmtId="0" fontId="154" fillId="44" borderId="0" applyNumberFormat="0" applyBorder="0" applyAlignment="0" applyProtection="0"/>
    <xf numFmtId="0" fontId="74" fillId="44" borderId="0" applyNumberFormat="0" applyBorder="0" applyAlignment="0" applyProtection="0"/>
    <xf numFmtId="0" fontId="65" fillId="35" borderId="0" applyNumberFormat="0" applyBorder="0" applyAlignment="0" applyProtection="0"/>
    <xf numFmtId="0" fontId="65" fillId="38" borderId="0" applyNumberFormat="0" applyBorder="0" applyAlignment="0" applyProtection="0"/>
    <xf numFmtId="0" fontId="65" fillId="35" borderId="0" applyNumberFormat="0" applyBorder="0" applyAlignment="0" applyProtection="0"/>
    <xf numFmtId="0" fontId="73" fillId="106" borderId="0" applyNumberFormat="0" applyBorder="0" applyAlignment="0" applyProtection="0"/>
    <xf numFmtId="0" fontId="73" fillId="106" borderId="0" applyNumberFormat="0" applyBorder="0" applyAlignment="0" applyProtection="0"/>
    <xf numFmtId="0" fontId="73" fillId="55" borderId="0" applyNumberFormat="0" applyBorder="0" applyAlignment="0" applyProtection="0"/>
    <xf numFmtId="0" fontId="73" fillId="55" borderId="0" applyNumberFormat="0" applyBorder="0" applyAlignment="0" applyProtection="0"/>
    <xf numFmtId="0" fontId="73" fillId="106" borderId="0" applyNumberFormat="0" applyBorder="0" applyAlignment="0" applyProtection="0"/>
    <xf numFmtId="0" fontId="73" fillId="65" borderId="0" applyNumberFormat="0" applyBorder="0" applyAlignment="0" applyProtection="0"/>
    <xf numFmtId="0" fontId="73" fillId="65" borderId="0" applyNumberFormat="0" applyBorder="0" applyAlignment="0" applyProtection="0"/>
    <xf numFmtId="0" fontId="73" fillId="56" borderId="0" applyNumberFormat="0" applyBorder="0" applyAlignment="0" applyProtection="0"/>
    <xf numFmtId="0" fontId="73" fillId="56" borderId="0" applyNumberFormat="0" applyBorder="0" applyAlignment="0" applyProtection="0"/>
    <xf numFmtId="0" fontId="73" fillId="65" borderId="0" applyNumberFormat="0" applyBorder="0" applyAlignment="0" applyProtection="0"/>
    <xf numFmtId="0" fontId="74" fillId="10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107" borderId="0" applyNumberFormat="0" applyBorder="0" applyAlignment="0" applyProtection="0"/>
    <xf numFmtId="0" fontId="74" fillId="108" borderId="0" applyNumberFormat="0" applyBorder="0" applyAlignment="0" applyProtection="0"/>
    <xf numFmtId="0" fontId="74" fillId="108" borderId="0" applyNumberFormat="0" applyBorder="0" applyAlignment="0" applyProtection="0"/>
    <xf numFmtId="0" fontId="74" fillId="108" borderId="0" applyNumberFormat="0" applyBorder="0" applyAlignment="0" applyProtection="0"/>
    <xf numFmtId="0" fontId="74" fillId="108" borderId="0" applyNumberFormat="0" applyBorder="0" applyAlignment="0" applyProtection="0"/>
    <xf numFmtId="0" fontId="74" fillId="108" borderId="0" applyNumberFormat="0" applyBorder="0" applyAlignment="0" applyProtection="0"/>
    <xf numFmtId="0" fontId="74" fillId="108" borderId="0" applyNumberFormat="0" applyBorder="0" applyAlignment="0" applyProtection="0"/>
    <xf numFmtId="0" fontId="74" fillId="108" borderId="0" applyNumberFormat="0" applyBorder="0" applyAlignment="0" applyProtection="0"/>
    <xf numFmtId="0" fontId="74" fillId="108" borderId="0" applyNumberFormat="0" applyBorder="0" applyAlignment="0" applyProtection="0"/>
    <xf numFmtId="0" fontId="74" fillId="108" borderId="0" applyNumberFormat="0" applyBorder="0" applyAlignment="0" applyProtection="0"/>
    <xf numFmtId="0" fontId="74" fillId="108" borderId="0" applyNumberFormat="0" applyBorder="0" applyAlignment="0" applyProtection="0"/>
    <xf numFmtId="0" fontId="74" fillId="108" borderId="0" applyNumberFormat="0" applyBorder="0" applyAlignment="0" applyProtection="0"/>
    <xf numFmtId="0" fontId="74" fillId="58" borderId="0" applyNumberFormat="0" applyBorder="0" applyAlignment="0" applyProtection="0"/>
    <xf numFmtId="0" fontId="74" fillId="108" borderId="0" applyNumberFormat="0" applyBorder="0" applyAlignment="0" applyProtection="0"/>
    <xf numFmtId="0" fontId="74" fillId="108" borderId="0" applyNumberFormat="0" applyBorder="0" applyAlignment="0" applyProtection="0"/>
    <xf numFmtId="0" fontId="74" fillId="108" borderId="0" applyNumberFormat="0" applyBorder="0" applyAlignment="0" applyProtection="0"/>
    <xf numFmtId="0" fontId="74" fillId="108" borderId="0" applyNumberFormat="0" applyBorder="0" applyAlignment="0" applyProtection="0"/>
    <xf numFmtId="0" fontId="74" fillId="108" borderId="0" applyNumberFormat="0" applyBorder="0" applyAlignment="0" applyProtection="0"/>
    <xf numFmtId="0" fontId="74" fillId="108" borderId="0" applyNumberFormat="0" applyBorder="0" applyAlignment="0" applyProtection="0"/>
    <xf numFmtId="0" fontId="74" fillId="108" borderId="0" applyNumberFormat="0" applyBorder="0" applyAlignment="0" applyProtection="0"/>
    <xf numFmtId="0" fontId="74" fillId="108" borderId="0" applyNumberFormat="0" applyBorder="0" applyAlignment="0" applyProtection="0"/>
    <xf numFmtId="0" fontId="65" fillId="12" borderId="0" applyNumberFormat="0" applyBorder="0" applyAlignment="0" applyProtection="0"/>
    <xf numFmtId="0" fontId="74" fillId="108" borderId="0" applyNumberFormat="0" applyBorder="0" applyAlignment="0" applyProtection="0"/>
    <xf numFmtId="0" fontId="74" fillId="108" borderId="0" applyNumberFormat="0" applyBorder="0" applyAlignment="0" applyProtection="0"/>
    <xf numFmtId="0" fontId="65" fillId="12" borderId="0" applyNumberFormat="0" applyBorder="0" applyAlignment="0" applyProtection="0"/>
    <xf numFmtId="0" fontId="74" fillId="108" borderId="0" applyNumberFormat="0" applyBorder="0" applyAlignment="0" applyProtection="0"/>
    <xf numFmtId="0" fontId="74" fillId="108" borderId="0" applyNumberFormat="0" applyBorder="0" applyAlignment="0" applyProtection="0"/>
    <xf numFmtId="0" fontId="65" fillId="12" borderId="0" applyNumberFormat="0" applyBorder="0" applyAlignment="0" applyProtection="0"/>
    <xf numFmtId="0" fontId="74" fillId="108" borderId="0" applyNumberFormat="0" applyBorder="0" applyAlignment="0" applyProtection="0"/>
    <xf numFmtId="0" fontId="74" fillId="108" borderId="0" applyNumberFormat="0" applyBorder="0" applyAlignment="0" applyProtection="0"/>
    <xf numFmtId="0" fontId="65" fillId="12" borderId="0" applyNumberFormat="0" applyBorder="0" applyAlignment="0" applyProtection="0"/>
    <xf numFmtId="0" fontId="74" fillId="108" borderId="0" applyNumberFormat="0" applyBorder="0" applyAlignment="0" applyProtection="0"/>
    <xf numFmtId="0" fontId="74" fillId="108" borderId="0" applyNumberFormat="0" applyBorder="0" applyAlignment="0" applyProtection="0"/>
    <xf numFmtId="0" fontId="65" fillId="12" borderId="0" applyNumberFormat="0" applyBorder="0" applyAlignment="0" applyProtection="0"/>
    <xf numFmtId="0" fontId="65" fillId="109" borderId="0" applyNumberFormat="0" applyBorder="0" applyAlignment="0" applyProtection="0"/>
    <xf numFmtId="0" fontId="65" fillId="109" borderId="0" applyNumberFormat="0" applyBorder="0" applyAlignment="0" applyProtection="0"/>
    <xf numFmtId="0" fontId="65" fillId="12" borderId="0" applyNumberFormat="0" applyBorder="0" applyAlignment="0" applyProtection="0"/>
    <xf numFmtId="0" fontId="74" fillId="58" borderId="0" applyNumberFormat="0" applyBorder="0" applyAlignment="0" applyProtection="0"/>
    <xf numFmtId="0" fontId="74" fillId="108" borderId="0" applyNumberFormat="0" applyBorder="0" applyAlignment="0" applyProtection="0"/>
    <xf numFmtId="0" fontId="74" fillId="53" borderId="0" applyNumberFormat="0" applyBorder="0" applyAlignment="0" applyProtection="0"/>
    <xf numFmtId="0" fontId="65" fillId="12" borderId="0" applyNumberFormat="0" applyBorder="0" applyAlignment="0" applyProtection="0"/>
    <xf numFmtId="0" fontId="74" fillId="58" borderId="0" applyNumberFormat="0" applyBorder="0" applyAlignment="0" applyProtection="0"/>
    <xf numFmtId="0" fontId="65" fillId="12" borderId="0" applyNumberFormat="0" applyBorder="0" applyAlignment="0" applyProtection="0"/>
    <xf numFmtId="0" fontId="65" fillId="12" borderId="0" applyNumberFormat="0" applyBorder="0" applyAlignment="0" applyProtection="0"/>
    <xf numFmtId="0" fontId="65" fillId="12" borderId="0" applyNumberFormat="0" applyBorder="0" applyAlignment="0" applyProtection="0"/>
    <xf numFmtId="0" fontId="65" fillId="12" borderId="0" applyNumberFormat="0" applyBorder="0" applyAlignment="0" applyProtection="0"/>
    <xf numFmtId="0" fontId="65" fillId="12" borderId="0" applyNumberFormat="0" applyBorder="0" applyAlignment="0" applyProtection="0"/>
    <xf numFmtId="0" fontId="65" fillId="12" borderId="0" applyNumberFormat="0" applyBorder="0" applyAlignment="0" applyProtection="0"/>
    <xf numFmtId="0" fontId="65" fillId="12" borderId="0" applyNumberFormat="0" applyBorder="0" applyAlignment="0" applyProtection="0"/>
    <xf numFmtId="0" fontId="65" fillId="12" borderId="0" applyNumberFormat="0" applyBorder="0" applyAlignment="0" applyProtection="0"/>
    <xf numFmtId="0" fontId="65" fillId="12" borderId="0" applyNumberFormat="0" applyBorder="0" applyAlignment="0" applyProtection="0"/>
    <xf numFmtId="0" fontId="74" fillId="58" borderId="0" applyNumberFormat="0" applyBorder="0" applyAlignment="0" applyProtection="0"/>
    <xf numFmtId="0" fontId="74" fillId="108" borderId="0" applyNumberFormat="0" applyBorder="0" applyAlignment="0" applyProtection="0"/>
    <xf numFmtId="0" fontId="74" fillId="53" borderId="0" applyNumberFormat="0" applyBorder="0" applyAlignment="0" applyProtection="0"/>
    <xf numFmtId="0" fontId="65" fillId="12" borderId="0" applyNumberFormat="0" applyBorder="0" applyAlignment="0" applyProtection="0"/>
    <xf numFmtId="0" fontId="65" fillId="12" borderId="0" applyNumberFormat="0" applyBorder="0" applyAlignment="0" applyProtection="0"/>
    <xf numFmtId="0" fontId="65" fillId="12" borderId="0" applyNumberFormat="0" applyBorder="0" applyAlignment="0" applyProtection="0"/>
    <xf numFmtId="0" fontId="65" fillId="12" borderId="0" applyNumberFormat="0" applyBorder="0" applyAlignment="0" applyProtection="0"/>
    <xf numFmtId="0" fontId="65" fillId="12" borderId="0" applyNumberFormat="0" applyBorder="0" applyAlignment="0" applyProtection="0"/>
    <xf numFmtId="0" fontId="65" fillId="12" borderId="0" applyNumberFormat="0" applyBorder="0" applyAlignment="0" applyProtection="0"/>
    <xf numFmtId="0" fontId="65" fillId="12" borderId="0" applyNumberFormat="0" applyBorder="0" applyAlignment="0" applyProtection="0"/>
    <xf numFmtId="0" fontId="65" fillId="12" borderId="0" applyNumberFormat="0" applyBorder="0" applyAlignment="0" applyProtection="0"/>
    <xf numFmtId="0" fontId="65" fillId="12" borderId="0" applyNumberFormat="0" applyBorder="0" applyAlignment="0" applyProtection="0"/>
    <xf numFmtId="0" fontId="65" fillId="12" borderId="0" applyNumberFormat="0" applyBorder="0" applyAlignment="0" applyProtection="0"/>
    <xf numFmtId="0" fontId="74" fillId="58" borderId="0" applyNumberFormat="0" applyBorder="0" applyAlignment="0" applyProtection="0"/>
    <xf numFmtId="0" fontId="74" fillId="108" borderId="0" applyNumberFormat="0" applyBorder="0" applyAlignment="0" applyProtection="0"/>
    <xf numFmtId="0" fontId="74" fillId="53" borderId="0" applyNumberFormat="0" applyBorder="0" applyAlignment="0" applyProtection="0"/>
    <xf numFmtId="0" fontId="65" fillId="12" borderId="0" applyNumberFormat="0" applyBorder="0" applyAlignment="0" applyProtection="0"/>
    <xf numFmtId="0" fontId="65" fillId="12" borderId="0" applyNumberFormat="0" applyBorder="0" applyAlignment="0" applyProtection="0"/>
    <xf numFmtId="0" fontId="65" fillId="12" borderId="0" applyNumberFormat="0" applyBorder="0" applyAlignment="0" applyProtection="0"/>
    <xf numFmtId="0" fontId="65" fillId="12" borderId="0" applyNumberFormat="0" applyBorder="0" applyAlignment="0" applyProtection="0"/>
    <xf numFmtId="0" fontId="74" fillId="58" borderId="0" applyNumberFormat="0" applyBorder="0" applyAlignment="0" applyProtection="0"/>
    <xf numFmtId="0" fontId="74" fillId="58" borderId="0" applyNumberFormat="0" applyBorder="0" applyAlignment="0" applyProtection="0"/>
    <xf numFmtId="0" fontId="65" fillId="12" borderId="0" applyNumberFormat="0" applyBorder="0" applyAlignment="0" applyProtection="0"/>
    <xf numFmtId="0" fontId="65" fillId="12" borderId="0" applyNumberFormat="0" applyBorder="0" applyAlignment="0" applyProtection="0"/>
    <xf numFmtId="0" fontId="74" fillId="108" borderId="0" applyNumberFormat="0" applyBorder="0" applyAlignment="0" applyProtection="0"/>
    <xf numFmtId="0" fontId="74" fillId="58" borderId="0" applyNumberFormat="0" applyBorder="0" applyAlignment="0" applyProtection="0"/>
    <xf numFmtId="0" fontId="74" fillId="58" borderId="0" applyNumberFormat="0" applyBorder="0" applyAlignment="0" applyProtection="0"/>
    <xf numFmtId="0" fontId="74" fillId="108" borderId="0" applyNumberFormat="0" applyBorder="0" applyAlignment="0" applyProtection="0"/>
    <xf numFmtId="0" fontId="74" fillId="53" borderId="0" applyNumberFormat="0" applyBorder="0" applyAlignment="0" applyProtection="0"/>
    <xf numFmtId="0" fontId="74" fillId="108" borderId="0" applyNumberFormat="0" applyBorder="0" applyAlignment="0" applyProtection="0"/>
    <xf numFmtId="0" fontId="74" fillId="108" borderId="0" applyNumberFormat="0" applyBorder="0" applyAlignment="0" applyProtection="0"/>
    <xf numFmtId="0" fontId="74" fillId="53" borderId="0" applyNumberFormat="0" applyBorder="0" applyAlignment="0" applyProtection="0"/>
    <xf numFmtId="0" fontId="74" fillId="108" borderId="0" applyNumberFormat="0" applyBorder="0" applyAlignment="0" applyProtection="0"/>
    <xf numFmtId="0" fontId="74" fillId="108" borderId="0" applyNumberFormat="0" applyBorder="0" applyAlignment="0" applyProtection="0"/>
    <xf numFmtId="0" fontId="73" fillId="110" borderId="0" applyNumberFormat="0" applyBorder="0" applyAlignment="0" applyProtection="0"/>
    <xf numFmtId="0" fontId="73" fillId="110"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110" borderId="0" applyNumberFormat="0" applyBorder="0" applyAlignment="0" applyProtection="0"/>
    <xf numFmtId="0" fontId="73" fillId="64" borderId="0" applyNumberFormat="0" applyBorder="0" applyAlignment="0" applyProtection="0"/>
    <xf numFmtId="0" fontId="73" fillId="64" borderId="0" applyNumberFormat="0" applyBorder="0" applyAlignment="0" applyProtection="0"/>
    <xf numFmtId="0" fontId="73" fillId="60" borderId="0" applyNumberFormat="0" applyBorder="0" applyAlignment="0" applyProtection="0"/>
    <xf numFmtId="0" fontId="73" fillId="60" borderId="0" applyNumberFormat="0" applyBorder="0" applyAlignment="0" applyProtection="0"/>
    <xf numFmtId="0" fontId="73" fillId="64" borderId="0" applyNumberFormat="0" applyBorder="0" applyAlignment="0" applyProtection="0"/>
    <xf numFmtId="0" fontId="74" fillId="60" borderId="0" applyNumberFormat="0" applyBorder="0" applyAlignment="0" applyProtection="0"/>
    <xf numFmtId="0" fontId="74" fillId="61" borderId="0" applyNumberFormat="0" applyBorder="0" applyAlignment="0" applyProtection="0"/>
    <xf numFmtId="0" fontId="74" fillId="61" borderId="0" applyNumberFormat="0" applyBorder="0" applyAlignment="0" applyProtection="0"/>
    <xf numFmtId="0" fontId="74" fillId="60" borderId="0" applyNumberFormat="0" applyBorder="0" applyAlignment="0" applyProtection="0"/>
    <xf numFmtId="0" fontId="74" fillId="111" borderId="0" applyNumberFormat="0" applyBorder="0" applyAlignment="0" applyProtection="0"/>
    <xf numFmtId="0" fontId="74" fillId="111" borderId="0" applyNumberFormat="0" applyBorder="0" applyAlignment="0" applyProtection="0"/>
    <xf numFmtId="0" fontId="74" fillId="111" borderId="0" applyNumberFormat="0" applyBorder="0" applyAlignment="0" applyProtection="0"/>
    <xf numFmtId="0" fontId="74" fillId="111" borderId="0" applyNumberFormat="0" applyBorder="0" applyAlignment="0" applyProtection="0"/>
    <xf numFmtId="0" fontId="74" fillId="111" borderId="0" applyNumberFormat="0" applyBorder="0" applyAlignment="0" applyProtection="0"/>
    <xf numFmtId="0" fontId="74" fillId="111" borderId="0" applyNumberFormat="0" applyBorder="0" applyAlignment="0" applyProtection="0"/>
    <xf numFmtId="0" fontId="74" fillId="111" borderId="0" applyNumberFormat="0" applyBorder="0" applyAlignment="0" applyProtection="0"/>
    <xf numFmtId="0" fontId="74" fillId="111" borderId="0" applyNumberFormat="0" applyBorder="0" applyAlignment="0" applyProtection="0"/>
    <xf numFmtId="0" fontId="74" fillId="111" borderId="0" applyNumberFormat="0" applyBorder="0" applyAlignment="0" applyProtection="0"/>
    <xf numFmtId="0" fontId="74" fillId="111" borderId="0" applyNumberFormat="0" applyBorder="0" applyAlignment="0" applyProtection="0"/>
    <xf numFmtId="0" fontId="74" fillId="111" borderId="0" applyNumberFormat="0" applyBorder="0" applyAlignment="0" applyProtection="0"/>
    <xf numFmtId="0" fontId="74" fillId="62" borderId="0" applyNumberFormat="0" applyBorder="0" applyAlignment="0" applyProtection="0"/>
    <xf numFmtId="0" fontId="74" fillId="111" borderId="0" applyNumberFormat="0" applyBorder="0" applyAlignment="0" applyProtection="0"/>
    <xf numFmtId="0" fontId="74" fillId="111" borderId="0" applyNumberFormat="0" applyBorder="0" applyAlignment="0" applyProtection="0"/>
    <xf numFmtId="0" fontId="74" fillId="111" borderId="0" applyNumberFormat="0" applyBorder="0" applyAlignment="0" applyProtection="0"/>
    <xf numFmtId="0" fontId="74" fillId="111" borderId="0" applyNumberFormat="0" applyBorder="0" applyAlignment="0" applyProtection="0"/>
    <xf numFmtId="0" fontId="74" fillId="111" borderId="0" applyNumberFormat="0" applyBorder="0" applyAlignment="0" applyProtection="0"/>
    <xf numFmtId="0" fontId="74" fillId="111" borderId="0" applyNumberFormat="0" applyBorder="0" applyAlignment="0" applyProtection="0"/>
    <xf numFmtId="0" fontId="74" fillId="111" borderId="0" applyNumberFormat="0" applyBorder="0" applyAlignment="0" applyProtection="0"/>
    <xf numFmtId="0" fontId="74" fillId="111" borderId="0" applyNumberFormat="0" applyBorder="0" applyAlignment="0" applyProtection="0"/>
    <xf numFmtId="0" fontId="65" fillId="16" borderId="0" applyNumberFormat="0" applyBorder="0" applyAlignment="0" applyProtection="0"/>
    <xf numFmtId="0" fontId="74" fillId="111" borderId="0" applyNumberFormat="0" applyBorder="0" applyAlignment="0" applyProtection="0"/>
    <xf numFmtId="0" fontId="74" fillId="111" borderId="0" applyNumberFormat="0" applyBorder="0" applyAlignment="0" applyProtection="0"/>
    <xf numFmtId="0" fontId="65" fillId="16" borderId="0" applyNumberFormat="0" applyBorder="0" applyAlignment="0" applyProtection="0"/>
    <xf numFmtId="0" fontId="74" fillId="111" borderId="0" applyNumberFormat="0" applyBorder="0" applyAlignment="0" applyProtection="0"/>
    <xf numFmtId="0" fontId="74" fillId="111" borderId="0" applyNumberFormat="0" applyBorder="0" applyAlignment="0" applyProtection="0"/>
    <xf numFmtId="0" fontId="65" fillId="16" borderId="0" applyNumberFormat="0" applyBorder="0" applyAlignment="0" applyProtection="0"/>
    <xf numFmtId="0" fontId="74" fillId="111" borderId="0" applyNumberFormat="0" applyBorder="0" applyAlignment="0" applyProtection="0"/>
    <xf numFmtId="0" fontId="74" fillId="111" borderId="0" applyNumberFormat="0" applyBorder="0" applyAlignment="0" applyProtection="0"/>
    <xf numFmtId="0" fontId="65" fillId="16" borderId="0" applyNumberFormat="0" applyBorder="0" applyAlignment="0" applyProtection="0"/>
    <xf numFmtId="0" fontId="74" fillId="111" borderId="0" applyNumberFormat="0" applyBorder="0" applyAlignment="0" applyProtection="0"/>
    <xf numFmtId="0" fontId="74" fillId="111" borderId="0" applyNumberFormat="0" applyBorder="0" applyAlignment="0" applyProtection="0"/>
    <xf numFmtId="0" fontId="65" fillId="16" borderId="0" applyNumberFormat="0" applyBorder="0" applyAlignment="0" applyProtection="0"/>
    <xf numFmtId="0" fontId="65" fillId="69" borderId="0" applyNumberFormat="0" applyBorder="0" applyAlignment="0" applyProtection="0"/>
    <xf numFmtId="0" fontId="65" fillId="69" borderId="0" applyNumberFormat="0" applyBorder="0" applyAlignment="0" applyProtection="0"/>
    <xf numFmtId="0" fontId="65" fillId="16" borderId="0" applyNumberFormat="0" applyBorder="0" applyAlignment="0" applyProtection="0"/>
    <xf numFmtId="0" fontId="74" fillId="111" borderId="0" applyNumberFormat="0" applyBorder="0" applyAlignment="0" applyProtection="0"/>
    <xf numFmtId="0" fontId="65" fillId="16" borderId="0" applyNumberFormat="0" applyBorder="0" applyAlignment="0" applyProtection="0"/>
    <xf numFmtId="0" fontId="74" fillId="62" borderId="0" applyNumberFormat="0" applyBorder="0" applyAlignment="0" applyProtection="0"/>
    <xf numFmtId="0" fontId="65" fillId="16" borderId="0" applyNumberFormat="0" applyBorder="0" applyAlignment="0" applyProtection="0"/>
    <xf numFmtId="0" fontId="65" fillId="16" borderId="0" applyNumberFormat="0" applyBorder="0" applyAlignment="0" applyProtection="0"/>
    <xf numFmtId="0" fontId="65" fillId="16" borderId="0" applyNumberFormat="0" applyBorder="0" applyAlignment="0" applyProtection="0"/>
    <xf numFmtId="0" fontId="65" fillId="16" borderId="0" applyNumberFormat="0" applyBorder="0" applyAlignment="0" applyProtection="0"/>
    <xf numFmtId="0" fontId="65" fillId="16" borderId="0" applyNumberFormat="0" applyBorder="0" applyAlignment="0" applyProtection="0"/>
    <xf numFmtId="0" fontId="65" fillId="16" borderId="0" applyNumberFormat="0" applyBorder="0" applyAlignment="0" applyProtection="0"/>
    <xf numFmtId="0" fontId="65" fillId="16" borderId="0" applyNumberFormat="0" applyBorder="0" applyAlignment="0" applyProtection="0"/>
    <xf numFmtId="0" fontId="65" fillId="16" borderId="0" applyNumberFormat="0" applyBorder="0" applyAlignment="0" applyProtection="0"/>
    <xf numFmtId="0" fontId="65" fillId="16" borderId="0" applyNumberFormat="0" applyBorder="0" applyAlignment="0" applyProtection="0"/>
    <xf numFmtId="0" fontId="74" fillId="111" borderId="0" applyNumberFormat="0" applyBorder="0" applyAlignment="0" applyProtection="0"/>
    <xf numFmtId="0" fontId="65" fillId="16" borderId="0" applyNumberFormat="0" applyBorder="0" applyAlignment="0" applyProtection="0"/>
    <xf numFmtId="0" fontId="65" fillId="16" borderId="0" applyNumberFormat="0" applyBorder="0" applyAlignment="0" applyProtection="0"/>
    <xf numFmtId="0" fontId="65" fillId="16" borderId="0" applyNumberFormat="0" applyBorder="0" applyAlignment="0" applyProtection="0"/>
    <xf numFmtId="0" fontId="65" fillId="16" borderId="0" applyNumberFormat="0" applyBorder="0" applyAlignment="0" applyProtection="0"/>
    <xf numFmtId="0" fontId="65" fillId="16" borderId="0" applyNumberFormat="0" applyBorder="0" applyAlignment="0" applyProtection="0"/>
    <xf numFmtId="0" fontId="65" fillId="16" borderId="0" applyNumberFormat="0" applyBorder="0" applyAlignment="0" applyProtection="0"/>
    <xf numFmtId="0" fontId="65" fillId="16" borderId="0" applyNumberFormat="0" applyBorder="0" applyAlignment="0" applyProtection="0"/>
    <xf numFmtId="0" fontId="65" fillId="16" borderId="0" applyNumberFormat="0" applyBorder="0" applyAlignment="0" applyProtection="0"/>
    <xf numFmtId="0" fontId="65" fillId="16" borderId="0" applyNumberFormat="0" applyBorder="0" applyAlignment="0" applyProtection="0"/>
    <xf numFmtId="0" fontId="65" fillId="16" borderId="0" applyNumberFormat="0" applyBorder="0" applyAlignment="0" applyProtection="0"/>
    <xf numFmtId="0" fontId="74" fillId="111" borderId="0" applyNumberFormat="0" applyBorder="0" applyAlignment="0" applyProtection="0"/>
    <xf numFmtId="0" fontId="65" fillId="16" borderId="0" applyNumberFormat="0" applyBorder="0" applyAlignment="0" applyProtection="0"/>
    <xf numFmtId="0" fontId="65" fillId="16" borderId="0" applyNumberFormat="0" applyBorder="0" applyAlignment="0" applyProtection="0"/>
    <xf numFmtId="0" fontId="65" fillId="16" borderId="0" applyNumberFormat="0" applyBorder="0" applyAlignment="0" applyProtection="0"/>
    <xf numFmtId="0" fontId="65" fillId="16" borderId="0" applyNumberFormat="0" applyBorder="0" applyAlignment="0" applyProtection="0"/>
    <xf numFmtId="0" fontId="74" fillId="62" borderId="0" applyNumberFormat="0" applyBorder="0" applyAlignment="0" applyProtection="0"/>
    <xf numFmtId="0" fontId="74" fillId="62" borderId="0" applyNumberFormat="0" applyBorder="0" applyAlignment="0" applyProtection="0"/>
    <xf numFmtId="0" fontId="65" fillId="16" borderId="0" applyNumberFormat="0" applyBorder="0" applyAlignment="0" applyProtection="0"/>
    <xf numFmtId="0" fontId="65" fillId="16" borderId="0" applyNumberFormat="0" applyBorder="0" applyAlignment="0" applyProtection="0"/>
    <xf numFmtId="0" fontId="74" fillId="111" borderId="0" applyNumberFormat="0" applyBorder="0" applyAlignment="0" applyProtection="0"/>
    <xf numFmtId="0" fontId="74" fillId="62" borderId="0" applyNumberFormat="0" applyBorder="0" applyAlignment="0" applyProtection="0"/>
    <xf numFmtId="0" fontId="74" fillId="111" borderId="0" applyNumberFormat="0" applyBorder="0" applyAlignment="0" applyProtection="0"/>
    <xf numFmtId="0" fontId="74" fillId="111" borderId="0" applyNumberFormat="0" applyBorder="0" applyAlignment="0" applyProtection="0"/>
    <xf numFmtId="0" fontId="74" fillId="111" borderId="0" applyNumberFormat="0" applyBorder="0" applyAlignment="0" applyProtection="0"/>
    <xf numFmtId="0" fontId="74" fillId="62" borderId="0" applyNumberFormat="0" applyBorder="0" applyAlignment="0" applyProtection="0"/>
    <xf numFmtId="0" fontId="74" fillId="111" borderId="0" applyNumberFormat="0" applyBorder="0" applyAlignment="0" applyProtection="0"/>
    <xf numFmtId="0" fontId="74" fillId="111" borderId="0" applyNumberFormat="0" applyBorder="0" applyAlignment="0" applyProtection="0"/>
    <xf numFmtId="0" fontId="73" fillId="112" borderId="0" applyNumberFormat="0" applyBorder="0" applyAlignment="0" applyProtection="0"/>
    <xf numFmtId="0" fontId="73" fillId="112" borderId="0" applyNumberFormat="0" applyBorder="0" applyAlignment="0" applyProtection="0"/>
    <xf numFmtId="0" fontId="73" fillId="63" borderId="0" applyNumberFormat="0" applyBorder="0" applyAlignment="0" applyProtection="0"/>
    <xf numFmtId="0" fontId="73" fillId="63" borderId="0" applyNumberFormat="0" applyBorder="0" applyAlignment="0" applyProtection="0"/>
    <xf numFmtId="0" fontId="73" fillId="112" borderId="0" applyNumberFormat="0" applyBorder="0" applyAlignment="0" applyProtection="0"/>
    <xf numFmtId="0" fontId="73" fillId="113" borderId="0" applyNumberFormat="0" applyBorder="0" applyAlignment="0" applyProtection="0"/>
    <xf numFmtId="0" fontId="73" fillId="113" borderId="0" applyNumberFormat="0" applyBorder="0" applyAlignment="0" applyProtection="0"/>
    <xf numFmtId="0" fontId="73" fillId="64" borderId="0" applyNumberFormat="0" applyBorder="0" applyAlignment="0" applyProtection="0"/>
    <xf numFmtId="0" fontId="73" fillId="64" borderId="0" applyNumberFormat="0" applyBorder="0" applyAlignment="0" applyProtection="0"/>
    <xf numFmtId="0" fontId="73" fillId="113" borderId="0" applyNumberFormat="0" applyBorder="0" applyAlignment="0" applyProtection="0"/>
    <xf numFmtId="0" fontId="74" fillId="114" borderId="0" applyNumberFormat="0" applyBorder="0" applyAlignment="0" applyProtection="0"/>
    <xf numFmtId="0" fontId="74" fillId="65" borderId="0" applyNumberFormat="0" applyBorder="0" applyAlignment="0" applyProtection="0"/>
    <xf numFmtId="0" fontId="74" fillId="65" borderId="0" applyNumberFormat="0" applyBorder="0" applyAlignment="0" applyProtection="0"/>
    <xf numFmtId="0" fontId="74" fillId="114" borderId="0" applyNumberFormat="0" applyBorder="0" applyAlignment="0" applyProtection="0"/>
    <xf numFmtId="0" fontId="74" fillId="115" borderId="0" applyNumberFormat="0" applyBorder="0" applyAlignment="0" applyProtection="0"/>
    <xf numFmtId="0" fontId="74" fillId="115" borderId="0" applyNumberFormat="0" applyBorder="0" applyAlignment="0" applyProtection="0"/>
    <xf numFmtId="0" fontId="74" fillId="115" borderId="0" applyNumberFormat="0" applyBorder="0" applyAlignment="0" applyProtection="0"/>
    <xf numFmtId="0" fontId="74" fillId="115" borderId="0" applyNumberFormat="0" applyBorder="0" applyAlignment="0" applyProtection="0"/>
    <xf numFmtId="0" fontId="74" fillId="115" borderId="0" applyNumberFormat="0" applyBorder="0" applyAlignment="0" applyProtection="0"/>
    <xf numFmtId="0" fontId="74" fillId="115" borderId="0" applyNumberFormat="0" applyBorder="0" applyAlignment="0" applyProtection="0"/>
    <xf numFmtId="0" fontId="74" fillId="115" borderId="0" applyNumberFormat="0" applyBorder="0" applyAlignment="0" applyProtection="0"/>
    <xf numFmtId="0" fontId="74" fillId="115" borderId="0" applyNumberFormat="0" applyBorder="0" applyAlignment="0" applyProtection="0"/>
    <xf numFmtId="0" fontId="74" fillId="115" borderId="0" applyNumberFormat="0" applyBorder="0" applyAlignment="0" applyProtection="0"/>
    <xf numFmtId="0" fontId="74" fillId="115" borderId="0" applyNumberFormat="0" applyBorder="0" applyAlignment="0" applyProtection="0"/>
    <xf numFmtId="0" fontId="74" fillId="115" borderId="0" applyNumberFormat="0" applyBorder="0" applyAlignment="0" applyProtection="0"/>
    <xf numFmtId="0" fontId="74" fillId="48" borderId="0" applyNumberFormat="0" applyBorder="0" applyAlignment="0" applyProtection="0"/>
    <xf numFmtId="0" fontId="74" fillId="115" borderId="0" applyNumberFormat="0" applyBorder="0" applyAlignment="0" applyProtection="0"/>
    <xf numFmtId="0" fontId="74" fillId="115" borderId="0" applyNumberFormat="0" applyBorder="0" applyAlignment="0" applyProtection="0"/>
    <xf numFmtId="0" fontId="74" fillId="115" borderId="0" applyNumberFormat="0" applyBorder="0" applyAlignment="0" applyProtection="0"/>
    <xf numFmtId="0" fontId="74" fillId="115" borderId="0" applyNumberFormat="0" applyBorder="0" applyAlignment="0" applyProtection="0"/>
    <xf numFmtId="0" fontId="74" fillId="115" borderId="0" applyNumberFormat="0" applyBorder="0" applyAlignment="0" applyProtection="0"/>
    <xf numFmtId="0" fontId="74" fillId="115" borderId="0" applyNumberFormat="0" applyBorder="0" applyAlignment="0" applyProtection="0"/>
    <xf numFmtId="0" fontId="74" fillId="115" borderId="0" applyNumberFormat="0" applyBorder="0" applyAlignment="0" applyProtection="0"/>
    <xf numFmtId="0" fontId="74" fillId="115" borderId="0" applyNumberFormat="0" applyBorder="0" applyAlignment="0" applyProtection="0"/>
    <xf numFmtId="0" fontId="65" fillId="20" borderId="0" applyNumberFormat="0" applyBorder="0" applyAlignment="0" applyProtection="0"/>
    <xf numFmtId="0" fontId="74" fillId="115" borderId="0" applyNumberFormat="0" applyBorder="0" applyAlignment="0" applyProtection="0"/>
    <xf numFmtId="0" fontId="74" fillId="115" borderId="0" applyNumberFormat="0" applyBorder="0" applyAlignment="0" applyProtection="0"/>
    <xf numFmtId="0" fontId="65" fillId="20" borderId="0" applyNumberFormat="0" applyBorder="0" applyAlignment="0" applyProtection="0"/>
    <xf numFmtId="0" fontId="74" fillId="115" borderId="0" applyNumberFormat="0" applyBorder="0" applyAlignment="0" applyProtection="0"/>
    <xf numFmtId="0" fontId="74" fillId="115" borderId="0" applyNumberFormat="0" applyBorder="0" applyAlignment="0" applyProtection="0"/>
    <xf numFmtId="0" fontId="65" fillId="20" borderId="0" applyNumberFormat="0" applyBorder="0" applyAlignment="0" applyProtection="0"/>
    <xf numFmtId="0" fontId="74" fillId="115" borderId="0" applyNumberFormat="0" applyBorder="0" applyAlignment="0" applyProtection="0"/>
    <xf numFmtId="0" fontId="74" fillId="115" borderId="0" applyNumberFormat="0" applyBorder="0" applyAlignment="0" applyProtection="0"/>
    <xf numFmtId="0" fontId="65" fillId="20" borderId="0" applyNumberFormat="0" applyBorder="0" applyAlignment="0" applyProtection="0"/>
    <xf numFmtId="0" fontId="74" fillId="115" borderId="0" applyNumberFormat="0" applyBorder="0" applyAlignment="0" applyProtection="0"/>
    <xf numFmtId="0" fontId="74" fillId="115" borderId="0" applyNumberFormat="0" applyBorder="0" applyAlignment="0" applyProtection="0"/>
    <xf numFmtId="0" fontId="65" fillId="2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20" borderId="0" applyNumberFormat="0" applyBorder="0" applyAlignment="0" applyProtection="0"/>
    <xf numFmtId="0" fontId="74" fillId="115" borderId="0" applyNumberFormat="0" applyBorder="0" applyAlignment="0" applyProtection="0"/>
    <xf numFmtId="0" fontId="65" fillId="20" borderId="0" applyNumberFormat="0" applyBorder="0" applyAlignment="0" applyProtection="0"/>
    <xf numFmtId="0" fontId="74" fillId="48" borderId="0" applyNumberFormat="0" applyBorder="0" applyAlignment="0" applyProtection="0"/>
    <xf numFmtId="0" fontId="65" fillId="20" borderId="0" applyNumberFormat="0" applyBorder="0" applyAlignment="0" applyProtection="0"/>
    <xf numFmtId="0" fontId="65" fillId="20" borderId="0" applyNumberFormat="0" applyBorder="0" applyAlignment="0" applyProtection="0"/>
    <xf numFmtId="0" fontId="65" fillId="20" borderId="0" applyNumberFormat="0" applyBorder="0" applyAlignment="0" applyProtection="0"/>
    <xf numFmtId="0" fontId="65" fillId="20" borderId="0" applyNumberFormat="0" applyBorder="0" applyAlignment="0" applyProtection="0"/>
    <xf numFmtId="0" fontId="65" fillId="20" borderId="0" applyNumberFormat="0" applyBorder="0" applyAlignment="0" applyProtection="0"/>
    <xf numFmtId="0" fontId="65" fillId="20" borderId="0" applyNumberFormat="0" applyBorder="0" applyAlignment="0" applyProtection="0"/>
    <xf numFmtId="0" fontId="65" fillId="20" borderId="0" applyNumberFormat="0" applyBorder="0" applyAlignment="0" applyProtection="0"/>
    <xf numFmtId="0" fontId="65" fillId="20" borderId="0" applyNumberFormat="0" applyBorder="0" applyAlignment="0" applyProtection="0"/>
    <xf numFmtId="0" fontId="65" fillId="20" borderId="0" applyNumberFormat="0" applyBorder="0" applyAlignment="0" applyProtection="0"/>
    <xf numFmtId="0" fontId="74" fillId="115" borderId="0" applyNumberFormat="0" applyBorder="0" applyAlignment="0" applyProtection="0"/>
    <xf numFmtId="0" fontId="65" fillId="20" borderId="0" applyNumberFormat="0" applyBorder="0" applyAlignment="0" applyProtection="0"/>
    <xf numFmtId="0" fontId="65" fillId="20" borderId="0" applyNumberFormat="0" applyBorder="0" applyAlignment="0" applyProtection="0"/>
    <xf numFmtId="0" fontId="65" fillId="20" borderId="0" applyNumberFormat="0" applyBorder="0" applyAlignment="0" applyProtection="0"/>
    <xf numFmtId="0" fontId="65" fillId="20" borderId="0" applyNumberFormat="0" applyBorder="0" applyAlignment="0" applyProtection="0"/>
    <xf numFmtId="0" fontId="65" fillId="20" borderId="0" applyNumberFormat="0" applyBorder="0" applyAlignment="0" applyProtection="0"/>
    <xf numFmtId="0" fontId="65" fillId="20" borderId="0" applyNumberFormat="0" applyBorder="0" applyAlignment="0" applyProtection="0"/>
    <xf numFmtId="0" fontId="65" fillId="20" borderId="0" applyNumberFormat="0" applyBorder="0" applyAlignment="0" applyProtection="0"/>
    <xf numFmtId="0" fontId="65" fillId="20" borderId="0" applyNumberFormat="0" applyBorder="0" applyAlignment="0" applyProtection="0"/>
    <xf numFmtId="0" fontId="65" fillId="20" borderId="0" applyNumberFormat="0" applyBorder="0" applyAlignment="0" applyProtection="0"/>
    <xf numFmtId="0" fontId="65" fillId="20" borderId="0" applyNumberFormat="0" applyBorder="0" applyAlignment="0" applyProtection="0"/>
    <xf numFmtId="0" fontId="74" fillId="115" borderId="0" applyNumberFormat="0" applyBorder="0" applyAlignment="0" applyProtection="0"/>
    <xf numFmtId="0" fontId="65" fillId="20" borderId="0" applyNumberFormat="0" applyBorder="0" applyAlignment="0" applyProtection="0"/>
    <xf numFmtId="0" fontId="65" fillId="20" borderId="0" applyNumberFormat="0" applyBorder="0" applyAlignment="0" applyProtection="0"/>
    <xf numFmtId="0" fontId="65" fillId="20" borderId="0" applyNumberFormat="0" applyBorder="0" applyAlignment="0" applyProtection="0"/>
    <xf numFmtId="0" fontId="65" fillId="20" borderId="0" applyNumberFormat="0" applyBorder="0" applyAlignment="0" applyProtection="0"/>
    <xf numFmtId="0" fontId="74" fillId="48" borderId="0" applyNumberFormat="0" applyBorder="0" applyAlignment="0" applyProtection="0"/>
    <xf numFmtId="0" fontId="74" fillId="48" borderId="0" applyNumberFormat="0" applyBorder="0" applyAlignment="0" applyProtection="0"/>
    <xf numFmtId="0" fontId="65" fillId="20" borderId="0" applyNumberFormat="0" applyBorder="0" applyAlignment="0" applyProtection="0"/>
    <xf numFmtId="0" fontId="65" fillId="20" borderId="0" applyNumberFormat="0" applyBorder="0" applyAlignment="0" applyProtection="0"/>
    <xf numFmtId="0" fontId="74" fillId="61" borderId="0" applyNumberFormat="0" applyBorder="0" applyAlignment="0" applyProtection="0"/>
    <xf numFmtId="0" fontId="74" fillId="48" borderId="0" applyNumberFormat="0" applyBorder="0" applyAlignment="0" applyProtection="0"/>
    <xf numFmtId="0" fontId="74" fillId="115" borderId="0" applyNumberFormat="0" applyBorder="0" applyAlignment="0" applyProtection="0"/>
    <xf numFmtId="0" fontId="74" fillId="61" borderId="0" applyNumberFormat="0" applyBorder="0" applyAlignment="0" applyProtection="0"/>
    <xf numFmtId="0" fontId="74" fillId="115" borderId="0" applyNumberFormat="0" applyBorder="0" applyAlignment="0" applyProtection="0"/>
    <xf numFmtId="0" fontId="74" fillId="48" borderId="0" applyNumberFormat="0" applyBorder="0" applyAlignment="0" applyProtection="0"/>
    <xf numFmtId="0" fontId="74" fillId="115" borderId="0" applyNumberFormat="0" applyBorder="0" applyAlignment="0" applyProtection="0"/>
    <xf numFmtId="0" fontId="74" fillId="115" borderId="0" applyNumberFormat="0" applyBorder="0" applyAlignment="0" applyProtection="0"/>
    <xf numFmtId="0" fontId="73" fillId="110" borderId="0" applyNumberFormat="0" applyBorder="0" applyAlignment="0" applyProtection="0"/>
    <xf numFmtId="0" fontId="73" fillId="110" borderId="0" applyNumberFormat="0" applyBorder="0" applyAlignment="0" applyProtection="0"/>
    <xf numFmtId="0" fontId="73" fillId="64" borderId="0" applyNumberFormat="0" applyBorder="0" applyAlignment="0" applyProtection="0"/>
    <xf numFmtId="0" fontId="73" fillId="64" borderId="0" applyNumberFormat="0" applyBorder="0" applyAlignment="0" applyProtection="0"/>
    <xf numFmtId="0" fontId="73" fillId="110" borderId="0" applyNumberFormat="0" applyBorder="0" applyAlignment="0" applyProtection="0"/>
    <xf numFmtId="0" fontId="73" fillId="61" borderId="0" applyNumberFormat="0" applyBorder="0" applyAlignment="0" applyProtection="0"/>
    <xf numFmtId="0" fontId="73" fillId="61" borderId="0" applyNumberFormat="0" applyBorder="0" applyAlignment="0" applyProtection="0"/>
    <xf numFmtId="0" fontId="73" fillId="65" borderId="0" applyNumberFormat="0" applyBorder="0" applyAlignment="0" applyProtection="0"/>
    <xf numFmtId="0" fontId="73" fillId="65" borderId="0" applyNumberFormat="0" applyBorder="0" applyAlignment="0" applyProtection="0"/>
    <xf numFmtId="0" fontId="73" fillId="61" borderId="0" applyNumberFormat="0" applyBorder="0" applyAlignment="0" applyProtection="0"/>
    <xf numFmtId="0" fontId="74" fillId="64" borderId="0" applyNumberFormat="0" applyBorder="0" applyAlignment="0" applyProtection="0"/>
    <xf numFmtId="0" fontId="74" fillId="65" borderId="0" applyNumberFormat="0" applyBorder="0" applyAlignment="0" applyProtection="0"/>
    <xf numFmtId="0" fontId="74" fillId="65" borderId="0" applyNumberFormat="0" applyBorder="0" applyAlignment="0" applyProtection="0"/>
    <xf numFmtId="0" fontId="74" fillId="64" borderId="0" applyNumberFormat="0" applyBorder="0" applyAlignment="0" applyProtection="0"/>
    <xf numFmtId="0" fontId="74" fillId="116" borderId="0" applyNumberFormat="0" applyBorder="0" applyAlignment="0" applyProtection="0"/>
    <xf numFmtId="0" fontId="74" fillId="116" borderId="0" applyNumberFormat="0" applyBorder="0" applyAlignment="0" applyProtection="0"/>
    <xf numFmtId="0" fontId="74" fillId="116" borderId="0" applyNumberFormat="0" applyBorder="0" applyAlignment="0" applyProtection="0"/>
    <xf numFmtId="0" fontId="74" fillId="116" borderId="0" applyNumberFormat="0" applyBorder="0" applyAlignment="0" applyProtection="0"/>
    <xf numFmtId="0" fontId="74" fillId="116" borderId="0" applyNumberFormat="0" applyBorder="0" applyAlignment="0" applyProtection="0"/>
    <xf numFmtId="0" fontId="74" fillId="116" borderId="0" applyNumberFormat="0" applyBorder="0" applyAlignment="0" applyProtection="0"/>
    <xf numFmtId="0" fontId="74" fillId="116" borderId="0" applyNumberFormat="0" applyBorder="0" applyAlignment="0" applyProtection="0"/>
    <xf numFmtId="0" fontId="74" fillId="116" borderId="0" applyNumberFormat="0" applyBorder="0" applyAlignment="0" applyProtection="0"/>
    <xf numFmtId="0" fontId="74" fillId="116" borderId="0" applyNumberFormat="0" applyBorder="0" applyAlignment="0" applyProtection="0"/>
    <xf numFmtId="0" fontId="74" fillId="116" borderId="0" applyNumberFormat="0" applyBorder="0" applyAlignment="0" applyProtection="0"/>
    <xf numFmtId="0" fontId="74" fillId="116" borderId="0" applyNumberFormat="0" applyBorder="0" applyAlignment="0" applyProtection="0"/>
    <xf numFmtId="0" fontId="74" fillId="52" borderId="0" applyNumberFormat="0" applyBorder="0" applyAlignment="0" applyProtection="0"/>
    <xf numFmtId="0" fontId="74" fillId="116" borderId="0" applyNumberFormat="0" applyBorder="0" applyAlignment="0" applyProtection="0"/>
    <xf numFmtId="0" fontId="74" fillId="116" borderId="0" applyNumberFormat="0" applyBorder="0" applyAlignment="0" applyProtection="0"/>
    <xf numFmtId="0" fontId="74" fillId="116" borderId="0" applyNumberFormat="0" applyBorder="0" applyAlignment="0" applyProtection="0"/>
    <xf numFmtId="0" fontId="74" fillId="116" borderId="0" applyNumberFormat="0" applyBorder="0" applyAlignment="0" applyProtection="0"/>
    <xf numFmtId="0" fontId="74" fillId="116" borderId="0" applyNumberFormat="0" applyBorder="0" applyAlignment="0" applyProtection="0"/>
    <xf numFmtId="0" fontId="74" fillId="116" borderId="0" applyNumberFormat="0" applyBorder="0" applyAlignment="0" applyProtection="0"/>
    <xf numFmtId="0" fontId="74" fillId="116" borderId="0" applyNumberFormat="0" applyBorder="0" applyAlignment="0" applyProtection="0"/>
    <xf numFmtId="0" fontId="74" fillId="116" borderId="0" applyNumberFormat="0" applyBorder="0" applyAlignment="0" applyProtection="0"/>
    <xf numFmtId="0" fontId="65" fillId="24" borderId="0" applyNumberFormat="0" applyBorder="0" applyAlignment="0" applyProtection="0"/>
    <xf numFmtId="0" fontId="74" fillId="116" borderId="0" applyNumberFormat="0" applyBorder="0" applyAlignment="0" applyProtection="0"/>
    <xf numFmtId="0" fontId="74" fillId="116" borderId="0" applyNumberFormat="0" applyBorder="0" applyAlignment="0" applyProtection="0"/>
    <xf numFmtId="0" fontId="65" fillId="24" borderId="0" applyNumberFormat="0" applyBorder="0" applyAlignment="0" applyProtection="0"/>
    <xf numFmtId="0" fontId="74" fillId="116" borderId="0" applyNumberFormat="0" applyBorder="0" applyAlignment="0" applyProtection="0"/>
    <xf numFmtId="0" fontId="74" fillId="116" borderId="0" applyNumberFormat="0" applyBorder="0" applyAlignment="0" applyProtection="0"/>
    <xf numFmtId="0" fontId="65" fillId="24" borderId="0" applyNumberFormat="0" applyBorder="0" applyAlignment="0" applyProtection="0"/>
    <xf numFmtId="0" fontId="74" fillId="116" borderId="0" applyNumberFormat="0" applyBorder="0" applyAlignment="0" applyProtection="0"/>
    <xf numFmtId="0" fontId="74" fillId="116" borderId="0" applyNumberFormat="0" applyBorder="0" applyAlignment="0" applyProtection="0"/>
    <xf numFmtId="0" fontId="65" fillId="24" borderId="0" applyNumberFormat="0" applyBorder="0" applyAlignment="0" applyProtection="0"/>
    <xf numFmtId="0" fontId="74" fillId="116" borderId="0" applyNumberFormat="0" applyBorder="0" applyAlignment="0" applyProtection="0"/>
    <xf numFmtId="0" fontId="74" fillId="116" borderId="0" applyNumberFormat="0" applyBorder="0" applyAlignment="0" applyProtection="0"/>
    <xf numFmtId="0" fontId="65" fillId="24" borderId="0" applyNumberFormat="0" applyBorder="0" applyAlignment="0" applyProtection="0"/>
    <xf numFmtId="0" fontId="65" fillId="66" borderId="0" applyNumberFormat="0" applyBorder="0" applyAlignment="0" applyProtection="0"/>
    <xf numFmtId="0" fontId="65" fillId="66" borderId="0" applyNumberFormat="0" applyBorder="0" applyAlignment="0" applyProtection="0"/>
    <xf numFmtId="0" fontId="65" fillId="24" borderId="0" applyNumberFormat="0" applyBorder="0" applyAlignment="0" applyProtection="0"/>
    <xf numFmtId="0" fontId="74" fillId="52" borderId="0" applyNumberFormat="0" applyBorder="0" applyAlignment="0" applyProtection="0"/>
    <xf numFmtId="0" fontId="74" fillId="116" borderId="0" applyNumberFormat="0" applyBorder="0" applyAlignment="0" applyProtection="0"/>
    <xf numFmtId="0" fontId="74" fillId="66" borderId="0" applyNumberFormat="0" applyBorder="0" applyAlignment="0" applyProtection="0"/>
    <xf numFmtId="0" fontId="65" fillId="24" borderId="0" applyNumberFormat="0" applyBorder="0" applyAlignment="0" applyProtection="0"/>
    <xf numFmtId="0" fontId="74" fillId="52" borderId="0" applyNumberFormat="0" applyBorder="0" applyAlignment="0" applyProtection="0"/>
    <xf numFmtId="0" fontId="65" fillId="24" borderId="0" applyNumberFormat="0" applyBorder="0" applyAlignment="0" applyProtection="0"/>
    <xf numFmtId="0" fontId="65" fillId="24" borderId="0" applyNumberFormat="0" applyBorder="0" applyAlignment="0" applyProtection="0"/>
    <xf numFmtId="0" fontId="65" fillId="24" borderId="0" applyNumberFormat="0" applyBorder="0" applyAlignment="0" applyProtection="0"/>
    <xf numFmtId="0" fontId="65" fillId="24" borderId="0" applyNumberFormat="0" applyBorder="0" applyAlignment="0" applyProtection="0"/>
    <xf numFmtId="0" fontId="65" fillId="24" borderId="0" applyNumberFormat="0" applyBorder="0" applyAlignment="0" applyProtection="0"/>
    <xf numFmtId="0" fontId="65" fillId="24" borderId="0" applyNumberFormat="0" applyBorder="0" applyAlignment="0" applyProtection="0"/>
    <xf numFmtId="0" fontId="65" fillId="24" borderId="0" applyNumberFormat="0" applyBorder="0" applyAlignment="0" applyProtection="0"/>
    <xf numFmtId="0" fontId="65" fillId="24" borderId="0" applyNumberFormat="0" applyBorder="0" applyAlignment="0" applyProtection="0"/>
    <xf numFmtId="0" fontId="65" fillId="24" borderId="0" applyNumberFormat="0" applyBorder="0" applyAlignment="0" applyProtection="0"/>
    <xf numFmtId="0" fontId="74" fillId="52" borderId="0" applyNumberFormat="0" applyBorder="0" applyAlignment="0" applyProtection="0"/>
    <xf numFmtId="0" fontId="74" fillId="116" borderId="0" applyNumberFormat="0" applyBorder="0" applyAlignment="0" applyProtection="0"/>
    <xf numFmtId="0" fontId="74" fillId="66" borderId="0" applyNumberFormat="0" applyBorder="0" applyAlignment="0" applyProtection="0"/>
    <xf numFmtId="0" fontId="65" fillId="24" borderId="0" applyNumberFormat="0" applyBorder="0" applyAlignment="0" applyProtection="0"/>
    <xf numFmtId="0" fontId="65" fillId="24" borderId="0" applyNumberFormat="0" applyBorder="0" applyAlignment="0" applyProtection="0"/>
    <xf numFmtId="0" fontId="65" fillId="24" borderId="0" applyNumberFormat="0" applyBorder="0" applyAlignment="0" applyProtection="0"/>
    <xf numFmtId="0" fontId="65" fillId="24" borderId="0" applyNumberFormat="0" applyBorder="0" applyAlignment="0" applyProtection="0"/>
    <xf numFmtId="0" fontId="65" fillId="24" borderId="0" applyNumberFormat="0" applyBorder="0" applyAlignment="0" applyProtection="0"/>
    <xf numFmtId="0" fontId="65" fillId="24" borderId="0" applyNumberFormat="0" applyBorder="0" applyAlignment="0" applyProtection="0"/>
    <xf numFmtId="0" fontId="65" fillId="24" borderId="0" applyNumberFormat="0" applyBorder="0" applyAlignment="0" applyProtection="0"/>
    <xf numFmtId="0" fontId="65" fillId="24" borderId="0" applyNumberFormat="0" applyBorder="0" applyAlignment="0" applyProtection="0"/>
    <xf numFmtId="0" fontId="65" fillId="24" borderId="0" applyNumberFormat="0" applyBorder="0" applyAlignment="0" applyProtection="0"/>
    <xf numFmtId="0" fontId="65" fillId="24" borderId="0" applyNumberFormat="0" applyBorder="0" applyAlignment="0" applyProtection="0"/>
    <xf numFmtId="0" fontId="74" fillId="52" borderId="0" applyNumberFormat="0" applyBorder="0" applyAlignment="0" applyProtection="0"/>
    <xf numFmtId="0" fontId="74" fillId="116" borderId="0" applyNumberFormat="0" applyBorder="0" applyAlignment="0" applyProtection="0"/>
    <xf numFmtId="0" fontId="74" fillId="66" borderId="0" applyNumberFormat="0" applyBorder="0" applyAlignment="0" applyProtection="0"/>
    <xf numFmtId="0" fontId="65" fillId="24" borderId="0" applyNumberFormat="0" applyBorder="0" applyAlignment="0" applyProtection="0"/>
    <xf numFmtId="0" fontId="65" fillId="24" borderId="0" applyNumberFormat="0" applyBorder="0" applyAlignment="0" applyProtection="0"/>
    <xf numFmtId="0" fontId="65" fillId="24" borderId="0" applyNumberFormat="0" applyBorder="0" applyAlignment="0" applyProtection="0"/>
    <xf numFmtId="0" fontId="65" fillId="24" borderId="0" applyNumberFormat="0" applyBorder="0" applyAlignment="0" applyProtection="0"/>
    <xf numFmtId="0" fontId="74" fillId="52" borderId="0" applyNumberFormat="0" applyBorder="0" applyAlignment="0" applyProtection="0"/>
    <xf numFmtId="0" fontId="74" fillId="52" borderId="0" applyNumberFormat="0" applyBorder="0" applyAlignment="0" applyProtection="0"/>
    <xf numFmtId="0" fontId="65" fillId="24" borderId="0" applyNumberFormat="0" applyBorder="0" applyAlignment="0" applyProtection="0"/>
    <xf numFmtId="0" fontId="65" fillId="24" borderId="0" applyNumberFormat="0" applyBorder="0" applyAlignment="0" applyProtection="0"/>
    <xf numFmtId="0" fontId="74" fillId="117" borderId="0" applyNumberFormat="0" applyBorder="0" applyAlignment="0" applyProtection="0"/>
    <xf numFmtId="0" fontId="74" fillId="52" borderId="0" applyNumberFormat="0" applyBorder="0" applyAlignment="0" applyProtection="0"/>
    <xf numFmtId="0" fontId="74" fillId="52" borderId="0" applyNumberFormat="0" applyBorder="0" applyAlignment="0" applyProtection="0"/>
    <xf numFmtId="0" fontId="74" fillId="116" borderId="0" applyNumberFormat="0" applyBorder="0" applyAlignment="0" applyProtection="0"/>
    <xf numFmtId="0" fontId="74" fillId="66" borderId="0" applyNumberFormat="0" applyBorder="0" applyAlignment="0" applyProtection="0"/>
    <xf numFmtId="0" fontId="74" fillId="117" borderId="0" applyNumberFormat="0" applyBorder="0" applyAlignment="0" applyProtection="0"/>
    <xf numFmtId="0" fontId="74" fillId="116" borderId="0" applyNumberFormat="0" applyBorder="0" applyAlignment="0" applyProtection="0"/>
    <xf numFmtId="0" fontId="74" fillId="66" borderId="0" applyNumberFormat="0" applyBorder="0" applyAlignment="0" applyProtection="0"/>
    <xf numFmtId="0" fontId="74" fillId="116" borderId="0" applyNumberFormat="0" applyBorder="0" applyAlignment="0" applyProtection="0"/>
    <xf numFmtId="0" fontId="74" fillId="116" borderId="0" applyNumberFormat="0" applyBorder="0" applyAlignment="0" applyProtection="0"/>
    <xf numFmtId="0" fontId="73" fillId="63" borderId="0" applyNumberFormat="0" applyBorder="0" applyAlignment="0" applyProtection="0"/>
    <xf numFmtId="0" fontId="73" fillId="63" borderId="0" applyNumberFormat="0" applyBorder="0" applyAlignment="0" applyProtection="0"/>
    <xf numFmtId="0" fontId="73" fillId="55" borderId="0" applyNumberFormat="0" applyBorder="0" applyAlignment="0" applyProtection="0"/>
    <xf numFmtId="0" fontId="73" fillId="55" borderId="0" applyNumberFormat="0" applyBorder="0" applyAlignment="0" applyProtection="0"/>
    <xf numFmtId="0" fontId="73" fillId="63" borderId="0" applyNumberFormat="0" applyBorder="0" applyAlignment="0" applyProtection="0"/>
    <xf numFmtId="0" fontId="73" fillId="56" borderId="0" applyNumberFormat="0" applyBorder="0" applyAlignment="0" applyProtection="0"/>
    <xf numFmtId="0" fontId="74" fillId="107" borderId="0" applyNumberFormat="0" applyBorder="0" applyAlignment="0" applyProtection="0"/>
    <xf numFmtId="0" fontId="74" fillId="56" borderId="0" applyNumberFormat="0" applyBorder="0" applyAlignment="0" applyProtection="0"/>
    <xf numFmtId="0" fontId="74" fillId="56" borderId="0" applyNumberFormat="0" applyBorder="0" applyAlignment="0" applyProtection="0"/>
    <xf numFmtId="0" fontId="74" fillId="107" borderId="0" applyNumberFormat="0" applyBorder="0" applyAlignment="0" applyProtection="0"/>
    <xf numFmtId="0" fontId="74" fillId="107" borderId="0" applyNumberFormat="0" applyBorder="0" applyAlignment="0" applyProtection="0"/>
    <xf numFmtId="0" fontId="74" fillId="107" borderId="0" applyNumberFormat="0" applyBorder="0" applyAlignment="0" applyProtection="0"/>
    <xf numFmtId="0" fontId="74" fillId="107" borderId="0" applyNumberFormat="0" applyBorder="0" applyAlignment="0" applyProtection="0"/>
    <xf numFmtId="0" fontId="74" fillId="107" borderId="0" applyNumberFormat="0" applyBorder="0" applyAlignment="0" applyProtection="0"/>
    <xf numFmtId="0" fontId="74" fillId="107" borderId="0" applyNumberFormat="0" applyBorder="0" applyAlignment="0" applyProtection="0"/>
    <xf numFmtId="0" fontId="74" fillId="107" borderId="0" applyNumberFormat="0" applyBorder="0" applyAlignment="0" applyProtection="0"/>
    <xf numFmtId="0" fontId="74" fillId="107" borderId="0" applyNumberFormat="0" applyBorder="0" applyAlignment="0" applyProtection="0"/>
    <xf numFmtId="0" fontId="74" fillId="107" borderId="0" applyNumberFormat="0" applyBorder="0" applyAlignment="0" applyProtection="0"/>
    <xf numFmtId="0" fontId="74" fillId="107" borderId="0" applyNumberFormat="0" applyBorder="0" applyAlignment="0" applyProtection="0"/>
    <xf numFmtId="0" fontId="74" fillId="107" borderId="0" applyNumberFormat="0" applyBorder="0" applyAlignment="0" applyProtection="0"/>
    <xf numFmtId="0" fontId="74" fillId="107" borderId="0" applyNumberFormat="0" applyBorder="0" applyAlignment="0" applyProtection="0"/>
    <xf numFmtId="0" fontId="74" fillId="53" borderId="0" applyNumberFormat="0" applyBorder="0" applyAlignment="0" applyProtection="0"/>
    <xf numFmtId="0" fontId="74" fillId="107" borderId="0" applyNumberFormat="0" applyBorder="0" applyAlignment="0" applyProtection="0"/>
    <xf numFmtId="0" fontId="74" fillId="107" borderId="0" applyNumberFormat="0" applyBorder="0" applyAlignment="0" applyProtection="0"/>
    <xf numFmtId="0" fontId="74" fillId="107" borderId="0" applyNumberFormat="0" applyBorder="0" applyAlignment="0" applyProtection="0"/>
    <xf numFmtId="0" fontId="74" fillId="107" borderId="0" applyNumberFormat="0" applyBorder="0" applyAlignment="0" applyProtection="0"/>
    <xf numFmtId="0" fontId="74" fillId="107" borderId="0" applyNumberFormat="0" applyBorder="0" applyAlignment="0" applyProtection="0"/>
    <xf numFmtId="0" fontId="74" fillId="107" borderId="0" applyNumberFormat="0" applyBorder="0" applyAlignment="0" applyProtection="0"/>
    <xf numFmtId="0" fontId="74" fillId="107" borderId="0" applyNumberFormat="0" applyBorder="0" applyAlignment="0" applyProtection="0"/>
    <xf numFmtId="0" fontId="74" fillId="107" borderId="0" applyNumberFormat="0" applyBorder="0" applyAlignment="0" applyProtection="0"/>
    <xf numFmtId="0" fontId="65" fillId="28" borderId="0" applyNumberFormat="0" applyBorder="0" applyAlignment="0" applyProtection="0"/>
    <xf numFmtId="0" fontId="74" fillId="107" borderId="0" applyNumberFormat="0" applyBorder="0" applyAlignment="0" applyProtection="0"/>
    <xf numFmtId="0" fontId="74" fillId="107" borderId="0" applyNumberFormat="0" applyBorder="0" applyAlignment="0" applyProtection="0"/>
    <xf numFmtId="0" fontId="65" fillId="28" borderId="0" applyNumberFormat="0" applyBorder="0" applyAlignment="0" applyProtection="0"/>
    <xf numFmtId="0" fontId="74" fillId="107" borderId="0" applyNumberFormat="0" applyBorder="0" applyAlignment="0" applyProtection="0"/>
    <xf numFmtId="0" fontId="74" fillId="107" borderId="0" applyNumberFormat="0" applyBorder="0" applyAlignment="0" applyProtection="0"/>
    <xf numFmtId="0" fontId="65" fillId="28" borderId="0" applyNumberFormat="0" applyBorder="0" applyAlignment="0" applyProtection="0"/>
    <xf numFmtId="0" fontId="74" fillId="107" borderId="0" applyNumberFormat="0" applyBorder="0" applyAlignment="0" applyProtection="0"/>
    <xf numFmtId="0" fontId="74" fillId="107" borderId="0" applyNumberFormat="0" applyBorder="0" applyAlignment="0" applyProtection="0"/>
    <xf numFmtId="0" fontId="65" fillId="28" borderId="0" applyNumberFormat="0" applyBorder="0" applyAlignment="0" applyProtection="0"/>
    <xf numFmtId="0" fontId="74" fillId="107" borderId="0" applyNumberFormat="0" applyBorder="0" applyAlignment="0" applyProtection="0"/>
    <xf numFmtId="0" fontId="74" fillId="107" borderId="0" applyNumberFormat="0" applyBorder="0" applyAlignment="0" applyProtection="0"/>
    <xf numFmtId="0" fontId="65" fillId="28" borderId="0" applyNumberFormat="0" applyBorder="0" applyAlignment="0" applyProtection="0"/>
    <xf numFmtId="0" fontId="65" fillId="28" borderId="0" applyNumberFormat="0" applyBorder="0" applyAlignment="0" applyProtection="0"/>
    <xf numFmtId="0" fontId="74" fillId="107" borderId="0" applyNumberFormat="0" applyBorder="0" applyAlignment="0" applyProtection="0"/>
    <xf numFmtId="0" fontId="65" fillId="28" borderId="0" applyNumberFormat="0" applyBorder="0" applyAlignment="0" applyProtection="0"/>
    <xf numFmtId="0" fontId="74" fillId="53" borderId="0" applyNumberFormat="0" applyBorder="0" applyAlignment="0" applyProtection="0"/>
    <xf numFmtId="0" fontId="65" fillId="28" borderId="0" applyNumberFormat="0" applyBorder="0" applyAlignment="0" applyProtection="0"/>
    <xf numFmtId="0" fontId="65" fillId="28" borderId="0" applyNumberFormat="0" applyBorder="0" applyAlignment="0" applyProtection="0"/>
    <xf numFmtId="0" fontId="65" fillId="28" borderId="0" applyNumberFormat="0" applyBorder="0" applyAlignment="0" applyProtection="0"/>
    <xf numFmtId="0" fontId="65" fillId="28" borderId="0" applyNumberFormat="0" applyBorder="0" applyAlignment="0" applyProtection="0"/>
    <xf numFmtId="0" fontId="65" fillId="28" borderId="0" applyNumberFormat="0" applyBorder="0" applyAlignment="0" applyProtection="0"/>
    <xf numFmtId="0" fontId="65" fillId="28" borderId="0" applyNumberFormat="0" applyBorder="0" applyAlignment="0" applyProtection="0"/>
    <xf numFmtId="0" fontId="65" fillId="28" borderId="0" applyNumberFormat="0" applyBorder="0" applyAlignment="0" applyProtection="0"/>
    <xf numFmtId="0" fontId="65" fillId="28" borderId="0" applyNumberFormat="0" applyBorder="0" applyAlignment="0" applyProtection="0"/>
    <xf numFmtId="0" fontId="65" fillId="28" borderId="0" applyNumberFormat="0" applyBorder="0" applyAlignment="0" applyProtection="0"/>
    <xf numFmtId="0" fontId="74" fillId="107" borderId="0" applyNumberFormat="0" applyBorder="0" applyAlignment="0" applyProtection="0"/>
    <xf numFmtId="0" fontId="65" fillId="28" borderId="0" applyNumberFormat="0" applyBorder="0" applyAlignment="0" applyProtection="0"/>
    <xf numFmtId="0" fontId="65" fillId="28" borderId="0" applyNumberFormat="0" applyBorder="0" applyAlignment="0" applyProtection="0"/>
    <xf numFmtId="0" fontId="65" fillId="28" borderId="0" applyNumberFormat="0" applyBorder="0" applyAlignment="0" applyProtection="0"/>
    <xf numFmtId="0" fontId="65" fillId="28" borderId="0" applyNumberFormat="0" applyBorder="0" applyAlignment="0" applyProtection="0"/>
    <xf numFmtId="0" fontId="65" fillId="28" borderId="0" applyNumberFormat="0" applyBorder="0" applyAlignment="0" applyProtection="0"/>
    <xf numFmtId="0" fontId="65" fillId="28" borderId="0" applyNumberFormat="0" applyBorder="0" applyAlignment="0" applyProtection="0"/>
    <xf numFmtId="0" fontId="65" fillId="28" borderId="0" applyNumberFormat="0" applyBorder="0" applyAlignment="0" applyProtection="0"/>
    <xf numFmtId="0" fontId="65" fillId="28" borderId="0" applyNumberFormat="0" applyBorder="0" applyAlignment="0" applyProtection="0"/>
    <xf numFmtId="0" fontId="65" fillId="28" borderId="0" applyNumberFormat="0" applyBorder="0" applyAlignment="0" applyProtection="0"/>
    <xf numFmtId="0" fontId="65" fillId="28" borderId="0" applyNumberFormat="0" applyBorder="0" applyAlignment="0" applyProtection="0"/>
    <xf numFmtId="0" fontId="74" fillId="107" borderId="0" applyNumberFormat="0" applyBorder="0" applyAlignment="0" applyProtection="0"/>
    <xf numFmtId="0" fontId="65" fillId="28" borderId="0" applyNumberFormat="0" applyBorder="0" applyAlignment="0" applyProtection="0"/>
    <xf numFmtId="0" fontId="65" fillId="28" borderId="0" applyNumberFormat="0" applyBorder="0" applyAlignment="0" applyProtection="0"/>
    <xf numFmtId="0" fontId="65" fillId="28" borderId="0" applyNumberFormat="0" applyBorder="0" applyAlignment="0" applyProtection="0"/>
    <xf numFmtId="0" fontId="65" fillId="28" borderId="0" applyNumberFormat="0" applyBorder="0" applyAlignment="0" applyProtection="0"/>
    <xf numFmtId="0" fontId="74" fillId="53" borderId="0" applyNumberFormat="0" applyBorder="0" applyAlignment="0" applyProtection="0"/>
    <xf numFmtId="0" fontId="74" fillId="53" borderId="0" applyNumberFormat="0" applyBorder="0" applyAlignment="0" applyProtection="0"/>
    <xf numFmtId="0" fontId="65" fillId="28" borderId="0" applyNumberFormat="0" applyBorder="0" applyAlignment="0" applyProtection="0"/>
    <xf numFmtId="0" fontId="65" fillId="28" borderId="0" applyNumberFormat="0" applyBorder="0" applyAlignment="0" applyProtection="0"/>
    <xf numFmtId="0" fontId="74" fillId="118" borderId="0" applyNumberFormat="0" applyBorder="0" applyAlignment="0" applyProtection="0"/>
    <xf numFmtId="0" fontId="74" fillId="53" borderId="0" applyNumberFormat="0" applyBorder="0" applyAlignment="0" applyProtection="0"/>
    <xf numFmtId="0" fontId="74" fillId="107" borderId="0" applyNumberFormat="0" applyBorder="0" applyAlignment="0" applyProtection="0"/>
    <xf numFmtId="0" fontId="74" fillId="118" borderId="0" applyNumberFormat="0" applyBorder="0" applyAlignment="0" applyProtection="0"/>
    <xf numFmtId="0" fontId="74" fillId="107" borderId="0" applyNumberFormat="0" applyBorder="0" applyAlignment="0" applyProtection="0"/>
    <xf numFmtId="0" fontId="74" fillId="53" borderId="0" applyNumberFormat="0" applyBorder="0" applyAlignment="0" applyProtection="0"/>
    <xf numFmtId="0" fontId="74" fillId="107" borderId="0" applyNumberFormat="0" applyBorder="0" applyAlignment="0" applyProtection="0"/>
    <xf numFmtId="0" fontId="74" fillId="107" borderId="0" applyNumberFormat="0" applyBorder="0" applyAlignment="0" applyProtection="0"/>
    <xf numFmtId="0" fontId="73" fillId="67" borderId="0" applyNumberFormat="0" applyBorder="0" applyAlignment="0" applyProtection="0"/>
    <xf numFmtId="0" fontId="73" fillId="68" borderId="0" applyNumberFormat="0" applyBorder="0" applyAlignment="0" applyProtection="0"/>
    <xf numFmtId="0" fontId="73" fillId="68" borderId="0" applyNumberFormat="0" applyBorder="0" applyAlignment="0" applyProtection="0"/>
    <xf numFmtId="0" fontId="73" fillId="60" borderId="0" applyNumberFormat="0" applyBorder="0" applyAlignment="0" applyProtection="0"/>
    <xf numFmtId="0" fontId="73" fillId="60" borderId="0" applyNumberFormat="0" applyBorder="0" applyAlignment="0" applyProtection="0"/>
    <xf numFmtId="0" fontId="73" fillId="68" borderId="0" applyNumberFormat="0" applyBorder="0" applyAlignment="0" applyProtection="0"/>
    <xf numFmtId="0" fontId="74" fillId="119" borderId="0" applyNumberFormat="0" applyBorder="0" applyAlignment="0" applyProtection="0"/>
    <xf numFmtId="0" fontId="74" fillId="68" borderId="0" applyNumberFormat="0" applyBorder="0" applyAlignment="0" applyProtection="0"/>
    <xf numFmtId="0" fontId="74" fillId="68" borderId="0" applyNumberFormat="0" applyBorder="0" applyAlignment="0" applyProtection="0"/>
    <xf numFmtId="0" fontId="74" fillId="119" borderId="0" applyNumberFormat="0" applyBorder="0" applyAlignment="0" applyProtection="0"/>
    <xf numFmtId="0" fontId="74" fillId="120" borderId="0" applyNumberFormat="0" applyBorder="0" applyAlignment="0" applyProtection="0"/>
    <xf numFmtId="0" fontId="74" fillId="120" borderId="0" applyNumberFormat="0" applyBorder="0" applyAlignment="0" applyProtection="0"/>
    <xf numFmtId="0" fontId="74" fillId="120" borderId="0" applyNumberFormat="0" applyBorder="0" applyAlignment="0" applyProtection="0"/>
    <xf numFmtId="0" fontId="74" fillId="120" borderId="0" applyNumberFormat="0" applyBorder="0" applyAlignment="0" applyProtection="0"/>
    <xf numFmtId="0" fontId="74" fillId="120" borderId="0" applyNumberFormat="0" applyBorder="0" applyAlignment="0" applyProtection="0"/>
    <xf numFmtId="0" fontId="74" fillId="120" borderId="0" applyNumberFormat="0" applyBorder="0" applyAlignment="0" applyProtection="0"/>
    <xf numFmtId="0" fontId="74" fillId="120" borderId="0" applyNumberFormat="0" applyBorder="0" applyAlignment="0" applyProtection="0"/>
    <xf numFmtId="0" fontId="74" fillId="120" borderId="0" applyNumberFormat="0" applyBorder="0" applyAlignment="0" applyProtection="0"/>
    <xf numFmtId="0" fontId="74" fillId="120" borderId="0" applyNumberFormat="0" applyBorder="0" applyAlignment="0" applyProtection="0"/>
    <xf numFmtId="0" fontId="74" fillId="120" borderId="0" applyNumberFormat="0" applyBorder="0" applyAlignment="0" applyProtection="0"/>
    <xf numFmtId="0" fontId="74" fillId="120" borderId="0" applyNumberFormat="0" applyBorder="0" applyAlignment="0" applyProtection="0"/>
    <xf numFmtId="0" fontId="74" fillId="69" borderId="0" applyNumberFormat="0" applyBorder="0" applyAlignment="0" applyProtection="0"/>
    <xf numFmtId="0" fontId="74" fillId="120" borderId="0" applyNumberFormat="0" applyBorder="0" applyAlignment="0" applyProtection="0"/>
    <xf numFmtId="0" fontId="74" fillId="120" borderId="0" applyNumberFormat="0" applyBorder="0" applyAlignment="0" applyProtection="0"/>
    <xf numFmtId="0" fontId="74" fillId="120" borderId="0" applyNumberFormat="0" applyBorder="0" applyAlignment="0" applyProtection="0"/>
    <xf numFmtId="0" fontId="74" fillId="120" borderId="0" applyNumberFormat="0" applyBorder="0" applyAlignment="0" applyProtection="0"/>
    <xf numFmtId="0" fontId="74" fillId="120" borderId="0" applyNumberFormat="0" applyBorder="0" applyAlignment="0" applyProtection="0"/>
    <xf numFmtId="0" fontId="74" fillId="120" borderId="0" applyNumberFormat="0" applyBorder="0" applyAlignment="0" applyProtection="0"/>
    <xf numFmtId="0" fontId="74" fillId="120" borderId="0" applyNumberFormat="0" applyBorder="0" applyAlignment="0" applyProtection="0"/>
    <xf numFmtId="0" fontId="74" fillId="120" borderId="0" applyNumberFormat="0" applyBorder="0" applyAlignment="0" applyProtection="0"/>
    <xf numFmtId="0" fontId="65" fillId="32" borderId="0" applyNumberFormat="0" applyBorder="0" applyAlignment="0" applyProtection="0"/>
    <xf numFmtId="0" fontId="74" fillId="120" borderId="0" applyNumberFormat="0" applyBorder="0" applyAlignment="0" applyProtection="0"/>
    <xf numFmtId="0" fontId="74" fillId="120" borderId="0" applyNumberFormat="0" applyBorder="0" applyAlignment="0" applyProtection="0"/>
    <xf numFmtId="0" fontId="65" fillId="32" borderId="0" applyNumberFormat="0" applyBorder="0" applyAlignment="0" applyProtection="0"/>
    <xf numFmtId="0" fontId="74" fillId="120" borderId="0" applyNumberFormat="0" applyBorder="0" applyAlignment="0" applyProtection="0"/>
    <xf numFmtId="0" fontId="74" fillId="120" borderId="0" applyNumberFormat="0" applyBorder="0" applyAlignment="0" applyProtection="0"/>
    <xf numFmtId="0" fontId="65" fillId="32" borderId="0" applyNumberFormat="0" applyBorder="0" applyAlignment="0" applyProtection="0"/>
    <xf numFmtId="0" fontId="74" fillId="120" borderId="0" applyNumberFormat="0" applyBorder="0" applyAlignment="0" applyProtection="0"/>
    <xf numFmtId="0" fontId="74" fillId="120" borderId="0" applyNumberFormat="0" applyBorder="0" applyAlignment="0" applyProtection="0"/>
    <xf numFmtId="0" fontId="65" fillId="32" borderId="0" applyNumberFormat="0" applyBorder="0" applyAlignment="0" applyProtection="0"/>
    <xf numFmtId="0" fontId="74" fillId="120" borderId="0" applyNumberFormat="0" applyBorder="0" applyAlignment="0" applyProtection="0"/>
    <xf numFmtId="0" fontId="74" fillId="120" borderId="0" applyNumberFormat="0" applyBorder="0" applyAlignment="0" applyProtection="0"/>
    <xf numFmtId="0" fontId="65" fillId="32" borderId="0" applyNumberFormat="0" applyBorder="0" applyAlignment="0" applyProtection="0"/>
    <xf numFmtId="0" fontId="65" fillId="62" borderId="0" applyNumberFormat="0" applyBorder="0" applyAlignment="0" applyProtection="0"/>
    <xf numFmtId="0" fontId="65" fillId="62" borderId="0" applyNumberFormat="0" applyBorder="0" applyAlignment="0" applyProtection="0"/>
    <xf numFmtId="0" fontId="65" fillId="32" borderId="0" applyNumberFormat="0" applyBorder="0" applyAlignment="0" applyProtection="0"/>
    <xf numFmtId="0" fontId="74" fillId="69" borderId="0" applyNumberFormat="0" applyBorder="0" applyAlignment="0" applyProtection="0"/>
    <xf numFmtId="0" fontId="74" fillId="120" borderId="0" applyNumberFormat="0" applyBorder="0" applyAlignment="0" applyProtection="0"/>
    <xf numFmtId="0" fontId="74" fillId="50" borderId="0" applyNumberFormat="0" applyBorder="0" applyAlignment="0" applyProtection="0"/>
    <xf numFmtId="0" fontId="65" fillId="32" borderId="0" applyNumberFormat="0" applyBorder="0" applyAlignment="0" applyProtection="0"/>
    <xf numFmtId="0" fontId="74" fillId="69" borderId="0" applyNumberFormat="0" applyBorder="0" applyAlignment="0" applyProtection="0"/>
    <xf numFmtId="0" fontId="65" fillId="32" borderId="0" applyNumberFormat="0" applyBorder="0" applyAlignment="0" applyProtection="0"/>
    <xf numFmtId="0" fontId="65" fillId="32" borderId="0" applyNumberFormat="0" applyBorder="0" applyAlignment="0" applyProtection="0"/>
    <xf numFmtId="0" fontId="65" fillId="32" borderId="0" applyNumberFormat="0" applyBorder="0" applyAlignment="0" applyProtection="0"/>
    <xf numFmtId="0" fontId="65" fillId="32" borderId="0" applyNumberFormat="0" applyBorder="0" applyAlignment="0" applyProtection="0"/>
    <xf numFmtId="0" fontId="65" fillId="32" borderId="0" applyNumberFormat="0" applyBorder="0" applyAlignment="0" applyProtection="0"/>
    <xf numFmtId="0" fontId="65" fillId="32" borderId="0" applyNumberFormat="0" applyBorder="0" applyAlignment="0" applyProtection="0"/>
    <xf numFmtId="0" fontId="65" fillId="32" borderId="0" applyNumberFormat="0" applyBorder="0" applyAlignment="0" applyProtection="0"/>
    <xf numFmtId="0" fontId="65" fillId="32" borderId="0" applyNumberFormat="0" applyBorder="0" applyAlignment="0" applyProtection="0"/>
    <xf numFmtId="0" fontId="65" fillId="32" borderId="0" applyNumberFormat="0" applyBorder="0" applyAlignment="0" applyProtection="0"/>
    <xf numFmtId="0" fontId="74" fillId="69" borderId="0" applyNumberFormat="0" applyBorder="0" applyAlignment="0" applyProtection="0"/>
    <xf numFmtId="0" fontId="74" fillId="120" borderId="0" applyNumberFormat="0" applyBorder="0" applyAlignment="0" applyProtection="0"/>
    <xf numFmtId="0" fontId="74" fillId="50" borderId="0" applyNumberFormat="0" applyBorder="0" applyAlignment="0" applyProtection="0"/>
    <xf numFmtId="0" fontId="65" fillId="32" borderId="0" applyNumberFormat="0" applyBorder="0" applyAlignment="0" applyProtection="0"/>
    <xf numFmtId="0" fontId="65" fillId="32" borderId="0" applyNumberFormat="0" applyBorder="0" applyAlignment="0" applyProtection="0"/>
    <xf numFmtId="0" fontId="65" fillId="32" borderId="0" applyNumberFormat="0" applyBorder="0" applyAlignment="0" applyProtection="0"/>
    <xf numFmtId="0" fontId="65" fillId="32" borderId="0" applyNumberFormat="0" applyBorder="0" applyAlignment="0" applyProtection="0"/>
    <xf numFmtId="0" fontId="65" fillId="32" borderId="0" applyNumberFormat="0" applyBorder="0" applyAlignment="0" applyProtection="0"/>
    <xf numFmtId="0" fontId="65" fillId="32" borderId="0" applyNumberFormat="0" applyBorder="0" applyAlignment="0" applyProtection="0"/>
    <xf numFmtId="0" fontId="65" fillId="32" borderId="0" applyNumberFormat="0" applyBorder="0" applyAlignment="0" applyProtection="0"/>
    <xf numFmtId="0" fontId="65" fillId="32" borderId="0" applyNumberFormat="0" applyBorder="0" applyAlignment="0" applyProtection="0"/>
    <xf numFmtId="0" fontId="65" fillId="32" borderId="0" applyNumberFormat="0" applyBorder="0" applyAlignment="0" applyProtection="0"/>
    <xf numFmtId="0" fontId="65" fillId="32" borderId="0" applyNumberFormat="0" applyBorder="0" applyAlignment="0" applyProtection="0"/>
    <xf numFmtId="0" fontId="74" fillId="69" borderId="0" applyNumberFormat="0" applyBorder="0" applyAlignment="0" applyProtection="0"/>
    <xf numFmtId="0" fontId="74" fillId="120" borderId="0" applyNumberFormat="0" applyBorder="0" applyAlignment="0" applyProtection="0"/>
    <xf numFmtId="0" fontId="74" fillId="50" borderId="0" applyNumberFormat="0" applyBorder="0" applyAlignment="0" applyProtection="0"/>
    <xf numFmtId="0" fontId="65" fillId="32" borderId="0" applyNumberFormat="0" applyBorder="0" applyAlignment="0" applyProtection="0"/>
    <xf numFmtId="0" fontId="65" fillId="32" borderId="0" applyNumberFormat="0" applyBorder="0" applyAlignment="0" applyProtection="0"/>
    <xf numFmtId="0" fontId="65" fillId="32" borderId="0" applyNumberFormat="0" applyBorder="0" applyAlignment="0" applyProtection="0"/>
    <xf numFmtId="0" fontId="65" fillId="32" borderId="0" applyNumberFormat="0" applyBorder="0" applyAlignment="0" applyProtection="0"/>
    <xf numFmtId="0" fontId="74" fillId="69" borderId="0" applyNumberFormat="0" applyBorder="0" applyAlignment="0" applyProtection="0"/>
    <xf numFmtId="0" fontId="74" fillId="69" borderId="0" applyNumberFormat="0" applyBorder="0" applyAlignment="0" applyProtection="0"/>
    <xf numFmtId="0" fontId="65" fillId="32" borderId="0" applyNumberFormat="0" applyBorder="0" applyAlignment="0" applyProtection="0"/>
    <xf numFmtId="0" fontId="65" fillId="32" borderId="0" applyNumberFormat="0" applyBorder="0" applyAlignment="0" applyProtection="0"/>
    <xf numFmtId="0" fontId="74" fillId="121" borderId="0" applyNumberFormat="0" applyBorder="0" applyAlignment="0" applyProtection="0"/>
    <xf numFmtId="0" fontId="74" fillId="69" borderId="0" applyNumberFormat="0" applyBorder="0" applyAlignment="0" applyProtection="0"/>
    <xf numFmtId="0" fontId="74" fillId="69" borderId="0" applyNumberFormat="0" applyBorder="0" applyAlignment="0" applyProtection="0"/>
    <xf numFmtId="0" fontId="74" fillId="120" borderId="0" applyNumberFormat="0" applyBorder="0" applyAlignment="0" applyProtection="0"/>
    <xf numFmtId="0" fontId="74" fillId="50" borderId="0" applyNumberFormat="0" applyBorder="0" applyAlignment="0" applyProtection="0"/>
    <xf numFmtId="0" fontId="74" fillId="121" borderId="0" applyNumberFormat="0" applyBorder="0" applyAlignment="0" applyProtection="0"/>
    <xf numFmtId="0" fontId="74" fillId="120" borderId="0" applyNumberFormat="0" applyBorder="0" applyAlignment="0" applyProtection="0"/>
    <xf numFmtId="0" fontId="74" fillId="50" borderId="0" applyNumberFormat="0" applyBorder="0" applyAlignment="0" applyProtection="0"/>
    <xf numFmtId="0" fontId="74" fillId="120" borderId="0" applyNumberFormat="0" applyBorder="0" applyAlignment="0" applyProtection="0"/>
    <xf numFmtId="0" fontId="74" fillId="120" borderId="0" applyNumberFormat="0" applyBorder="0" applyAlignment="0" applyProtection="0"/>
    <xf numFmtId="176" fontId="29" fillId="70" borderId="20">
      <alignment horizontal="center" vertical="center"/>
    </xf>
    <xf numFmtId="175" fontId="75" fillId="70" borderId="20">
      <alignment horizontal="center" vertical="center"/>
    </xf>
    <xf numFmtId="176" fontId="29" fillId="70" borderId="20">
      <alignment horizontal="center" vertical="center"/>
    </xf>
    <xf numFmtId="175" fontId="75" fillId="70" borderId="20">
      <alignment horizontal="center" vertical="center"/>
    </xf>
    <xf numFmtId="200" fontId="162" fillId="0" borderId="0"/>
    <xf numFmtId="200" fontId="162" fillId="0" borderId="0"/>
    <xf numFmtId="200" fontId="162" fillId="0" borderId="0"/>
    <xf numFmtId="200" fontId="162" fillId="0" borderId="0"/>
    <xf numFmtId="0" fontId="76" fillId="49" borderId="47" applyNumberFormat="0" applyFont="0" applyBorder="0" applyAlignment="0" applyProtection="0">
      <protection hidden="1"/>
    </xf>
    <xf numFmtId="0" fontId="163" fillId="60" borderId="0" applyNumberFormat="0" applyBorder="0" applyAlignment="0" applyProtection="0"/>
    <xf numFmtId="0" fontId="164" fillId="67" borderId="0" applyNumberFormat="0" applyBorder="0" applyAlignment="0" applyProtection="0"/>
    <xf numFmtId="0" fontId="56" fillId="41" borderId="0" applyNumberFormat="0" applyBorder="0" applyAlignment="0" applyProtection="0"/>
    <xf numFmtId="0" fontId="56" fillId="41" borderId="0" applyNumberFormat="0" applyBorder="0" applyAlignment="0" applyProtection="0"/>
    <xf numFmtId="0" fontId="164" fillId="67" borderId="0" applyNumberFormat="0" applyBorder="0" applyAlignment="0" applyProtection="0"/>
    <xf numFmtId="0" fontId="56" fillId="6"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164" fillId="67" borderId="0" applyNumberFormat="0" applyBorder="0" applyAlignment="0" applyProtection="0"/>
    <xf numFmtId="0" fontId="56" fillId="6" borderId="0" applyNumberFormat="0" applyBorder="0" applyAlignment="0" applyProtection="0"/>
    <xf numFmtId="0" fontId="77" fillId="37"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56" fillId="6" borderId="0" applyNumberFormat="0" applyBorder="0" applyAlignment="0" applyProtection="0"/>
    <xf numFmtId="0" fontId="56" fillId="6" borderId="0" applyNumberFormat="0" applyBorder="0" applyAlignment="0" applyProtection="0"/>
    <xf numFmtId="0" fontId="77" fillId="37" borderId="0" applyNumberFormat="0" applyBorder="0" applyAlignment="0" applyProtection="0"/>
    <xf numFmtId="0" fontId="80" fillId="49" borderId="22" applyNumberFormat="0" applyAlignment="0" applyProtection="0"/>
    <xf numFmtId="0" fontId="81" fillId="122" borderId="22" applyNumberFormat="0" applyAlignment="0" applyProtection="0"/>
    <xf numFmtId="0" fontId="165" fillId="123" borderId="54" applyNumberFormat="0" applyAlignment="0" applyProtection="0"/>
    <xf numFmtId="0" fontId="165" fillId="123" borderId="54" applyNumberFormat="0" applyAlignment="0" applyProtection="0"/>
    <xf numFmtId="0" fontId="165" fillId="123" borderId="54" applyNumberFormat="0" applyAlignment="0" applyProtection="0"/>
    <xf numFmtId="0" fontId="60" fillId="9" borderId="14" applyNumberFormat="0" applyAlignment="0" applyProtection="0"/>
    <xf numFmtId="0" fontId="166" fillId="88" borderId="14" applyNumberFormat="0" applyAlignment="0" applyProtection="0"/>
    <xf numFmtId="0" fontId="60" fillId="9" borderId="14" applyNumberFormat="0" applyAlignment="0" applyProtection="0"/>
    <xf numFmtId="0" fontId="82" fillId="61" borderId="23" applyNumberFormat="0" applyAlignment="0" applyProtection="0"/>
    <xf numFmtId="0" fontId="82" fillId="116" borderId="23" applyNumberFormat="0" applyAlignment="0" applyProtection="0"/>
    <xf numFmtId="0" fontId="82" fillId="46" borderId="23" applyNumberFormat="0" applyAlignment="0" applyProtection="0"/>
    <xf numFmtId="0" fontId="82" fillId="116" borderId="23" applyNumberFormat="0" applyAlignment="0" applyProtection="0"/>
    <xf numFmtId="0" fontId="82" fillId="116" borderId="23" applyNumberFormat="0" applyAlignment="0" applyProtection="0"/>
    <xf numFmtId="0" fontId="82" fillId="71" borderId="23" applyNumberFormat="0" applyAlignment="0" applyProtection="0"/>
    <xf numFmtId="0" fontId="62" fillId="10" borderId="17" applyNumberFormat="0" applyAlignment="0" applyProtection="0"/>
    <xf numFmtId="0" fontId="62" fillId="10" borderId="17" applyNumberFormat="0" applyAlignment="0" applyProtection="0"/>
    <xf numFmtId="0" fontId="82" fillId="46" borderId="23" applyNumberFormat="0" applyAlignment="0" applyProtection="0"/>
    <xf numFmtId="41" fontId="33" fillId="0" borderId="0" applyFont="0" applyFill="0" applyBorder="0" applyAlignment="0" applyProtection="0"/>
    <xf numFmtId="41" fontId="33" fillId="0" borderId="0" applyFont="0" applyFill="0" applyBorder="0" applyAlignment="0" applyProtection="0"/>
    <xf numFmtId="41" fontId="167" fillId="0" borderId="0" applyFont="0" applyFill="0" applyBorder="0" applyAlignment="0" applyProtection="0"/>
    <xf numFmtId="38" fontId="83" fillId="0" borderId="0" applyFont="0" applyFill="0" applyBorder="0" applyAlignment="0" applyProtection="0"/>
    <xf numFmtId="41" fontId="33"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80"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80" fontId="29" fillId="0" borderId="0" applyFont="0" applyFill="0" applyBorder="0" applyAlignment="0" applyProtection="0"/>
    <xf numFmtId="43" fontId="83" fillId="0" borderId="0" applyFont="0" applyFill="0" applyBorder="0" applyAlignment="0" applyProtection="0"/>
    <xf numFmtId="180" fontId="29" fillId="0" borderId="0" applyFont="0" applyFill="0" applyBorder="0" applyAlignment="0" applyProtection="0"/>
    <xf numFmtId="180" fontId="29" fillId="0" borderId="0" applyFont="0" applyFill="0" applyBorder="0" applyAlignment="0" applyProtection="0"/>
    <xf numFmtId="180" fontId="29" fillId="0" borderId="0" applyFont="0" applyFill="0" applyBorder="0" applyAlignment="0" applyProtection="0"/>
    <xf numFmtId="180" fontId="29" fillId="0" borderId="0" applyFont="0" applyFill="0" applyBorder="0" applyAlignment="0" applyProtection="0"/>
    <xf numFmtId="180" fontId="29" fillId="0" borderId="0" applyFont="0" applyFill="0" applyBorder="0" applyAlignment="0" applyProtection="0"/>
    <xf numFmtId="180" fontId="29" fillId="0" borderId="0" applyFont="0" applyFill="0" applyBorder="0" applyAlignment="0" applyProtection="0"/>
    <xf numFmtId="180" fontId="29" fillId="0" borderId="0" applyFont="0" applyFill="0" applyBorder="0" applyAlignment="0" applyProtection="0"/>
    <xf numFmtId="180" fontId="29" fillId="0" borderId="0" applyFont="0" applyFill="0" applyBorder="0" applyAlignment="0" applyProtection="0"/>
    <xf numFmtId="180" fontId="29" fillId="0" borderId="0" applyFont="0" applyFill="0" applyBorder="0" applyAlignment="0" applyProtection="0"/>
    <xf numFmtId="180" fontId="29" fillId="0" borderId="0" applyFont="0" applyFill="0" applyBorder="0" applyAlignment="0" applyProtection="0"/>
    <xf numFmtId="180" fontId="29" fillId="0" borderId="0" applyFont="0" applyFill="0" applyBorder="0" applyAlignment="0" applyProtection="0"/>
    <xf numFmtId="43" fontId="29" fillId="0" borderId="0" applyFont="0" applyFill="0" applyBorder="0" applyAlignment="0" applyProtection="0"/>
    <xf numFmtId="180" fontId="29" fillId="0" borderId="0" applyFont="0" applyFill="0" applyBorder="0" applyAlignment="0" applyProtection="0"/>
    <xf numFmtId="43" fontId="29" fillId="0" borderId="0" applyFont="0" applyFill="0" applyBorder="0" applyAlignment="0" applyProtection="0"/>
    <xf numFmtId="43" fontId="83" fillId="0" borderId="0" applyFont="0" applyFill="0" applyBorder="0" applyAlignment="0" applyProtection="0"/>
    <xf numFmtId="43" fontId="20"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3" fillId="0" borderId="0" applyFont="0" applyFill="0" applyBorder="0" applyAlignment="0" applyProtection="0"/>
    <xf numFmtId="43" fontId="29" fillId="0" borderId="0" applyFont="0" applyFill="0" applyBorder="0" applyAlignment="0" applyProtection="0"/>
    <xf numFmtId="180" fontId="29" fillId="0" borderId="0" applyFont="0" applyFill="0" applyBorder="0" applyAlignment="0" applyProtection="0"/>
    <xf numFmtId="43" fontId="29" fillId="0" borderId="0" applyFont="0" applyFill="0" applyBorder="0" applyAlignment="0" applyProtection="0"/>
    <xf numFmtId="43" fontId="33"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3" fillId="0" borderId="0" applyFont="0" applyFill="0" applyBorder="0" applyAlignment="0" applyProtection="0"/>
    <xf numFmtId="43" fontId="29" fillId="0" borderId="0" applyFont="0" applyFill="0" applyBorder="0" applyAlignment="0" applyProtection="0"/>
    <xf numFmtId="180" fontId="29" fillId="0" borderId="0" applyFont="0" applyFill="0" applyBorder="0" applyAlignment="0" applyProtection="0"/>
    <xf numFmtId="43" fontId="29" fillId="0" borderId="0" applyFont="0" applyFill="0" applyBorder="0" applyAlignment="0" applyProtection="0"/>
    <xf numFmtId="43" fontId="83" fillId="0" borderId="0" applyFont="0" applyFill="0" applyBorder="0" applyAlignment="0" applyProtection="0"/>
    <xf numFmtId="43" fontId="29" fillId="0" borderId="0" applyFont="0" applyFill="0" applyBorder="0" applyAlignment="0" applyProtection="0"/>
    <xf numFmtId="180" fontId="29" fillId="0" borderId="0" applyFont="0" applyFill="0" applyBorder="0" applyAlignment="0" applyProtection="0"/>
    <xf numFmtId="43" fontId="20" fillId="0" borderId="0" applyFont="0" applyFill="0" applyBorder="0" applyAlignment="0" applyProtection="0"/>
    <xf numFmtId="43" fontId="33" fillId="0" borderId="0" applyFont="0" applyFill="0" applyBorder="0" applyAlignment="0" applyProtection="0"/>
    <xf numFmtId="43" fontId="20" fillId="0" borderId="0" applyFont="0" applyFill="0" applyBorder="0" applyAlignment="0" applyProtection="0"/>
    <xf numFmtId="180" fontId="29" fillId="0" borderId="0" applyFont="0" applyFill="0" applyBorder="0" applyAlignment="0" applyProtection="0"/>
    <xf numFmtId="43" fontId="83" fillId="0" borderId="0" applyFont="0" applyFill="0" applyBorder="0" applyAlignment="0" applyProtection="0"/>
    <xf numFmtId="43" fontId="29" fillId="0" borderId="0" applyFont="0" applyFill="0" applyBorder="0" applyAlignment="0" applyProtection="0"/>
    <xf numFmtId="180" fontId="29" fillId="0" borderId="0" applyFont="0" applyFill="0" applyBorder="0" applyAlignment="0" applyProtection="0"/>
    <xf numFmtId="43" fontId="33" fillId="0" borderId="0" applyFont="0" applyFill="0" applyBorder="0" applyAlignment="0" applyProtection="0"/>
    <xf numFmtId="43" fontId="29" fillId="0" borderId="0" applyFont="0" applyFill="0" applyBorder="0" applyAlignment="0" applyProtection="0"/>
    <xf numFmtId="180" fontId="29" fillId="0" borderId="0" applyFont="0" applyFill="0" applyBorder="0" applyAlignment="0" applyProtection="0"/>
    <xf numFmtId="43" fontId="83" fillId="0" borderId="0" applyFont="0" applyFill="0" applyBorder="0" applyAlignment="0" applyProtection="0"/>
    <xf numFmtId="43" fontId="29" fillId="0" borderId="0" applyFont="0" applyFill="0" applyBorder="0" applyAlignment="0" applyProtection="0"/>
    <xf numFmtId="180" fontId="29" fillId="0" borderId="0" applyFont="0" applyFill="0" applyBorder="0" applyAlignment="0" applyProtection="0"/>
    <xf numFmtId="43" fontId="33" fillId="0" borderId="0" applyFont="0" applyFill="0" applyBorder="0" applyAlignment="0" applyProtection="0"/>
    <xf numFmtId="43" fontId="29" fillId="0" borderId="0" applyFont="0" applyFill="0" applyBorder="0" applyAlignment="0" applyProtection="0"/>
    <xf numFmtId="180" fontId="29" fillId="0" borderId="0" applyFont="0" applyFill="0" applyBorder="0" applyAlignment="0" applyProtection="0"/>
    <xf numFmtId="43" fontId="29" fillId="0" borderId="0" applyFont="0" applyFill="0" applyBorder="0" applyAlignment="0" applyProtection="0"/>
    <xf numFmtId="180" fontId="29" fillId="0" borderId="0" applyFont="0" applyFill="0" applyBorder="0" applyAlignment="0" applyProtection="0"/>
    <xf numFmtId="43" fontId="33" fillId="0" borderId="0" applyFont="0" applyFill="0" applyBorder="0" applyAlignment="0" applyProtection="0"/>
    <xf numFmtId="43" fontId="29" fillId="0" borderId="0" applyFont="0" applyFill="0" applyBorder="0" applyAlignment="0" applyProtection="0"/>
    <xf numFmtId="180" fontId="29" fillId="0" borderId="0" applyFont="0" applyFill="0" applyBorder="0" applyAlignment="0" applyProtection="0"/>
    <xf numFmtId="43" fontId="83" fillId="0" borderId="0" applyFont="0" applyFill="0" applyBorder="0" applyAlignment="0" applyProtection="0"/>
    <xf numFmtId="43" fontId="29"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20"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29" fillId="0" borderId="0" applyFont="0" applyFill="0" applyBorder="0" applyAlignment="0" applyProtection="0"/>
    <xf numFmtId="43" fontId="20"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20"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20" fillId="0" borderId="0" applyFont="0" applyFill="0" applyBorder="0" applyAlignment="0" applyProtection="0"/>
    <xf numFmtId="43" fontId="73" fillId="0" borderId="0" applyFont="0" applyFill="0" applyBorder="0" applyAlignment="0" applyProtection="0"/>
    <xf numFmtId="43" fontId="20"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20"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20" fillId="0" borderId="0" applyFont="0" applyFill="0" applyBorder="0" applyAlignment="0" applyProtection="0"/>
    <xf numFmtId="43" fontId="73" fillId="0" borderId="0" applyFont="0" applyFill="0" applyBorder="0" applyAlignment="0" applyProtection="0"/>
    <xf numFmtId="43" fontId="20"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20"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20" fillId="0" borderId="0" applyFont="0" applyFill="0" applyBorder="0" applyAlignment="0" applyProtection="0"/>
    <xf numFmtId="43" fontId="73" fillId="0" borderId="0" applyFont="0" applyFill="0" applyBorder="0" applyAlignment="0" applyProtection="0"/>
    <xf numFmtId="43" fontId="20"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20"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180" fontId="29"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20"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20"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20" fillId="0" borderId="0" applyFont="0" applyFill="0" applyBorder="0" applyAlignment="0" applyProtection="0"/>
    <xf numFmtId="43" fontId="73" fillId="0" borderId="0" applyFont="0" applyFill="0" applyBorder="0" applyAlignment="0" applyProtection="0"/>
    <xf numFmtId="43" fontId="20"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20"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20" fillId="0" borderId="0" applyFont="0" applyFill="0" applyBorder="0" applyAlignment="0" applyProtection="0"/>
    <xf numFmtId="43" fontId="73" fillId="0" borderId="0" applyFont="0" applyFill="0" applyBorder="0" applyAlignment="0" applyProtection="0"/>
    <xf numFmtId="43" fontId="20"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20"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20" fillId="0" borderId="0" applyFont="0" applyFill="0" applyBorder="0" applyAlignment="0" applyProtection="0"/>
    <xf numFmtId="43" fontId="73" fillId="0" borderId="0" applyFont="0" applyFill="0" applyBorder="0" applyAlignment="0" applyProtection="0"/>
    <xf numFmtId="43" fontId="20"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20" fillId="0" borderId="0" applyFont="0" applyFill="0" applyBorder="0" applyAlignment="0" applyProtection="0"/>
    <xf numFmtId="43" fontId="73" fillId="0" borderId="0" applyFont="0" applyFill="0" applyBorder="0" applyAlignment="0" applyProtection="0"/>
    <xf numFmtId="43" fontId="20"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3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180" fontId="29" fillId="0" borderId="0" applyFont="0" applyFill="0" applyBorder="0" applyAlignment="0" applyProtection="0"/>
    <xf numFmtId="43" fontId="33" fillId="0" borderId="0" applyFont="0" applyFill="0" applyBorder="0" applyAlignment="0" applyProtection="0"/>
    <xf numFmtId="43" fontId="29" fillId="0" borderId="0" applyFont="0" applyFill="0" applyBorder="0" applyAlignment="0" applyProtection="0"/>
    <xf numFmtId="43" fontId="83" fillId="0" borderId="0" applyFont="0" applyFill="0" applyBorder="0" applyAlignment="0" applyProtection="0"/>
    <xf numFmtId="43" fontId="29" fillId="0" borderId="0" applyFont="0" applyFill="0" applyBorder="0" applyAlignment="0" applyProtection="0"/>
    <xf numFmtId="43" fontId="33" fillId="0" borderId="0" applyFont="0" applyFill="0" applyBorder="0" applyAlignment="0" applyProtection="0"/>
    <xf numFmtId="43" fontId="83" fillId="0" borderId="0" applyFont="0" applyFill="0" applyBorder="0" applyAlignment="0" applyProtection="0"/>
    <xf numFmtId="43" fontId="29"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3"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73" fillId="0" borderId="0" applyFont="0" applyFill="0" applyBorder="0" applyAlignment="0" applyProtection="0"/>
    <xf numFmtId="180" fontId="29" fillId="0" borderId="0" applyFont="0" applyFill="0" applyBorder="0" applyAlignment="0" applyProtection="0"/>
    <xf numFmtId="43" fontId="29" fillId="0" borderId="0" applyFont="0" applyFill="0" applyBorder="0" applyAlignment="0" applyProtection="0"/>
    <xf numFmtId="43" fontId="3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20"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20"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20"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20"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20"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20"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20"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20"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20"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20"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20"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20"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20"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20"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20"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20" fillId="0" borderId="0" applyFont="0" applyFill="0" applyBorder="0" applyAlignment="0" applyProtection="0"/>
    <xf numFmtId="43" fontId="33" fillId="0" borderId="0" applyFont="0" applyFill="0" applyBorder="0" applyAlignment="0" applyProtection="0"/>
    <xf numFmtId="43" fontId="83"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3" fillId="0" borderId="0" applyFont="0" applyFill="0" applyBorder="0" applyAlignment="0" applyProtection="0"/>
    <xf numFmtId="43" fontId="83"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3" fillId="0" borderId="0" applyFont="0" applyFill="0" applyBorder="0" applyAlignment="0" applyProtection="0"/>
    <xf numFmtId="43" fontId="83"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3" fillId="0" borderId="0" applyFont="0" applyFill="0" applyBorder="0" applyAlignment="0" applyProtection="0"/>
    <xf numFmtId="43" fontId="83"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3" fillId="0" borderId="0" applyFont="0" applyFill="0" applyBorder="0" applyAlignment="0" applyProtection="0"/>
    <xf numFmtId="43" fontId="83"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3" fillId="0" borderId="0" applyFont="0" applyFill="0" applyBorder="0" applyAlignment="0" applyProtection="0"/>
    <xf numFmtId="43" fontId="83"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3" fillId="0" borderId="0" applyFont="0" applyFill="0" applyBorder="0" applyAlignment="0" applyProtection="0"/>
    <xf numFmtId="43" fontId="83"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3" fillId="0" borderId="0" applyFont="0" applyFill="0" applyBorder="0" applyAlignment="0" applyProtection="0"/>
    <xf numFmtId="43" fontId="83"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3" fillId="0" borderId="0" applyFont="0" applyFill="0" applyBorder="0" applyAlignment="0" applyProtection="0"/>
    <xf numFmtId="43" fontId="83"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3" fillId="0" borderId="0" applyFont="0" applyFill="0" applyBorder="0" applyAlignment="0" applyProtection="0"/>
    <xf numFmtId="43" fontId="83"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3"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83" fillId="0" borderId="0" applyFont="0" applyFill="0" applyBorder="0" applyAlignment="0" applyProtection="0"/>
    <xf numFmtId="43" fontId="20" fillId="0" borderId="0" applyFont="0" applyFill="0" applyBorder="0" applyAlignment="0" applyProtection="0"/>
    <xf numFmtId="43" fontId="79" fillId="0" borderId="0" applyFont="0" applyFill="0" applyBorder="0" applyAlignment="0" applyProtection="0"/>
    <xf numFmtId="43" fontId="20" fillId="0" borderId="0" applyFont="0" applyFill="0" applyBorder="0" applyAlignment="0" applyProtection="0"/>
    <xf numFmtId="43" fontId="33" fillId="0" borderId="0" applyFont="0" applyFill="0" applyBorder="0" applyAlignment="0" applyProtection="0"/>
    <xf numFmtId="180"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3" fillId="0" borderId="0" applyFont="0" applyFill="0" applyBorder="0" applyAlignment="0" applyProtection="0"/>
    <xf numFmtId="43" fontId="83"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3" fillId="0" borderId="0" applyFont="0" applyFill="0" applyBorder="0" applyAlignment="0" applyProtection="0"/>
    <xf numFmtId="180"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3" fillId="0" borderId="0" applyFont="0" applyFill="0" applyBorder="0" applyAlignment="0" applyProtection="0"/>
    <xf numFmtId="43" fontId="29" fillId="0" borderId="0" applyFont="0" applyFill="0" applyBorder="0" applyAlignment="0" applyProtection="0"/>
    <xf numFmtId="43" fontId="83" fillId="0" borderId="0" applyFont="0" applyFill="0" applyBorder="0" applyAlignment="0" applyProtection="0"/>
    <xf numFmtId="43" fontId="29" fillId="0" borderId="0" applyFont="0" applyFill="0" applyBorder="0" applyAlignment="0" applyProtection="0"/>
    <xf numFmtId="43" fontId="33" fillId="0" borderId="0" applyFont="0" applyFill="0" applyBorder="0" applyAlignment="0" applyProtection="0"/>
    <xf numFmtId="43" fontId="20" fillId="0" borderId="0" applyFont="0" applyFill="0" applyBorder="0" applyAlignment="0" applyProtection="0"/>
    <xf numFmtId="43" fontId="29" fillId="0" borderId="0" applyFont="0" applyFill="0" applyBorder="0" applyAlignment="0" applyProtection="0"/>
    <xf numFmtId="43" fontId="20" fillId="0" borderId="0" applyFont="0" applyFill="0" applyBorder="0" applyAlignment="0" applyProtection="0"/>
    <xf numFmtId="43" fontId="83" fillId="0" borderId="0" applyFont="0" applyFill="0" applyBorder="0" applyAlignment="0" applyProtection="0"/>
    <xf numFmtId="43" fontId="29" fillId="0" borderId="0" applyFont="0" applyFill="0" applyBorder="0" applyAlignment="0" applyProtection="0"/>
    <xf numFmtId="43" fontId="33" fillId="0" borderId="0" applyFont="0" applyFill="0" applyBorder="0" applyAlignment="0" applyProtection="0"/>
    <xf numFmtId="43" fontId="20" fillId="0" borderId="0" applyFont="0" applyFill="0" applyBorder="0" applyAlignment="0" applyProtection="0"/>
    <xf numFmtId="43" fontId="29" fillId="0" borderId="0" applyFont="0" applyFill="0" applyBorder="0" applyAlignment="0" applyProtection="0"/>
    <xf numFmtId="43" fontId="20" fillId="0" borderId="0" applyFont="0" applyFill="0" applyBorder="0" applyAlignment="0" applyProtection="0"/>
    <xf numFmtId="43" fontId="83" fillId="0" borderId="0" applyFont="0" applyFill="0" applyBorder="0" applyAlignment="0" applyProtection="0"/>
    <xf numFmtId="43" fontId="29" fillId="0" borderId="0" applyFont="0" applyFill="0" applyBorder="0" applyAlignment="0" applyProtection="0"/>
    <xf numFmtId="43" fontId="33" fillId="0" borderId="0" applyFont="0" applyFill="0" applyBorder="0" applyAlignment="0" applyProtection="0"/>
    <xf numFmtId="43" fontId="20" fillId="0" borderId="0" applyFont="0" applyFill="0" applyBorder="0" applyAlignment="0" applyProtection="0"/>
    <xf numFmtId="43" fontId="29" fillId="0" borderId="0" applyFont="0" applyFill="0" applyBorder="0" applyAlignment="0" applyProtection="0"/>
    <xf numFmtId="43" fontId="20" fillId="0" borderId="0" applyFont="0" applyFill="0" applyBorder="0" applyAlignment="0" applyProtection="0"/>
    <xf numFmtId="43" fontId="83" fillId="0" borderId="0" applyFont="0" applyFill="0" applyBorder="0" applyAlignment="0" applyProtection="0"/>
    <xf numFmtId="43" fontId="29" fillId="0" borderId="0" applyFont="0" applyFill="0" applyBorder="0" applyAlignment="0" applyProtection="0"/>
    <xf numFmtId="43" fontId="33" fillId="0" borderId="0" applyFont="0" applyFill="0" applyBorder="0" applyAlignment="0" applyProtection="0"/>
    <xf numFmtId="43" fontId="20" fillId="0" borderId="0" applyFont="0" applyFill="0" applyBorder="0" applyAlignment="0" applyProtection="0"/>
    <xf numFmtId="43" fontId="29" fillId="0" borderId="0" applyFont="0" applyFill="0" applyBorder="0" applyAlignment="0" applyProtection="0"/>
    <xf numFmtId="43" fontId="20" fillId="0" borderId="0" applyFont="0" applyFill="0" applyBorder="0" applyAlignment="0" applyProtection="0"/>
    <xf numFmtId="43" fontId="83" fillId="0" borderId="0" applyFont="0" applyFill="0" applyBorder="0" applyAlignment="0" applyProtection="0"/>
    <xf numFmtId="43" fontId="29" fillId="0" borderId="0" applyFont="0" applyFill="0" applyBorder="0" applyAlignment="0" applyProtection="0"/>
    <xf numFmtId="43" fontId="33" fillId="0" borderId="0" applyFont="0" applyFill="0" applyBorder="0" applyAlignment="0" applyProtection="0"/>
    <xf numFmtId="43" fontId="20" fillId="0" borderId="0" applyFont="0" applyFill="0" applyBorder="0" applyAlignment="0" applyProtection="0"/>
    <xf numFmtId="43" fontId="29" fillId="0" borderId="0" applyFont="0" applyFill="0" applyBorder="0" applyAlignment="0" applyProtection="0"/>
    <xf numFmtId="43" fontId="20" fillId="0" borderId="0" applyFont="0" applyFill="0" applyBorder="0" applyAlignment="0" applyProtection="0"/>
    <xf numFmtId="43" fontId="83" fillId="0" borderId="0" applyFont="0" applyFill="0" applyBorder="0" applyAlignment="0" applyProtection="0"/>
    <xf numFmtId="43" fontId="29"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20" fillId="0" borderId="0" applyFont="0" applyFill="0" applyBorder="0" applyAlignment="0" applyProtection="0"/>
    <xf numFmtId="43" fontId="73" fillId="0" borderId="0" applyFont="0" applyFill="0" applyBorder="0" applyAlignment="0" applyProtection="0"/>
    <xf numFmtId="43" fontId="20"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20"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3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20"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20"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8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20" fillId="0" borderId="0" applyFont="0" applyFill="0" applyBorder="0" applyAlignment="0" applyProtection="0"/>
    <xf numFmtId="43" fontId="73" fillId="0" borderId="0" applyFont="0" applyFill="0" applyBorder="0" applyAlignment="0" applyProtection="0"/>
    <xf numFmtId="43" fontId="33"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80" fontId="2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29"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79"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20"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9" fillId="0" borderId="0" applyFont="0" applyFill="0" applyBorder="0" applyAlignment="0" applyProtection="0"/>
    <xf numFmtId="43" fontId="33" fillId="0" borderId="0" applyFont="0" applyFill="0" applyBorder="0" applyAlignment="0" applyProtection="0"/>
    <xf numFmtId="180" fontId="29" fillId="0" borderId="0" applyFont="0" applyFill="0" applyBorder="0" applyAlignment="0" applyProtection="0"/>
    <xf numFmtId="43" fontId="83" fillId="0" borderId="0" applyFont="0" applyFill="0" applyBorder="0" applyAlignment="0" applyProtection="0"/>
    <xf numFmtId="43" fontId="79"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20" fillId="0" borderId="0" applyFont="0" applyFill="0" applyBorder="0" applyAlignment="0" applyProtection="0"/>
    <xf numFmtId="43" fontId="73" fillId="0" borderId="0" applyFont="0" applyFill="0" applyBorder="0" applyAlignment="0" applyProtection="0"/>
    <xf numFmtId="43" fontId="20"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20"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3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20"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20"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8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20" fillId="0" borderId="0" applyFont="0" applyFill="0" applyBorder="0" applyAlignment="0" applyProtection="0"/>
    <xf numFmtId="43" fontId="73" fillId="0" borderId="0" applyFont="0" applyFill="0" applyBorder="0" applyAlignment="0" applyProtection="0"/>
    <xf numFmtId="43" fontId="3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20" fillId="0" borderId="0" applyFont="0" applyFill="0" applyBorder="0" applyAlignment="0" applyProtection="0"/>
    <xf numFmtId="43" fontId="73" fillId="0" borderId="0" applyFont="0" applyFill="0" applyBorder="0" applyAlignment="0" applyProtection="0"/>
    <xf numFmtId="43" fontId="20"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20"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3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20"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20"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8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20" fillId="0" borderId="0" applyFont="0" applyFill="0" applyBorder="0" applyAlignment="0" applyProtection="0"/>
    <xf numFmtId="43" fontId="73" fillId="0" borderId="0" applyFont="0" applyFill="0" applyBorder="0" applyAlignment="0" applyProtection="0"/>
    <xf numFmtId="43" fontId="3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20"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20"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20"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20"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20"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8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20"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20"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20"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20"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20"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20"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8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20"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20"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20"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20"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20"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20"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180" fontId="29"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20"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33"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83" fillId="0" borderId="0" applyFont="0" applyFill="0" applyBorder="0" applyAlignment="0" applyProtection="0"/>
    <xf numFmtId="43" fontId="33"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180" fontId="29" fillId="0" borderId="0" applyFont="0" applyFill="0" applyBorder="0" applyAlignment="0" applyProtection="0"/>
    <xf numFmtId="43" fontId="10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83" fillId="0" borderId="0" applyFont="0" applyFill="0" applyBorder="0" applyAlignment="0" applyProtection="0"/>
    <xf numFmtId="43" fontId="10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09" fillId="0" borderId="0" applyFont="0" applyFill="0" applyBorder="0" applyAlignment="0" applyProtection="0"/>
    <xf numFmtId="43" fontId="20"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0"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09" fillId="0" borderId="0" applyFont="0" applyFill="0" applyBorder="0" applyAlignment="0" applyProtection="0"/>
    <xf numFmtId="43" fontId="20" fillId="0" borderId="0" applyFont="0" applyFill="0" applyBorder="0" applyAlignment="0" applyProtection="0"/>
    <xf numFmtId="180" fontId="29" fillId="0" borderId="0" applyFont="0" applyFill="0" applyBorder="0" applyAlignment="0" applyProtection="0"/>
    <xf numFmtId="180" fontId="29" fillId="0" borderId="0" applyFont="0" applyFill="0" applyBorder="0" applyAlignment="0" applyProtection="0"/>
    <xf numFmtId="43" fontId="83"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0"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20" fillId="0" borderId="0" applyFont="0" applyFill="0" applyBorder="0" applyAlignment="0" applyProtection="0"/>
    <xf numFmtId="43" fontId="83"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0"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20" fillId="0" borderId="0" applyFont="0" applyFill="0" applyBorder="0" applyAlignment="0" applyProtection="0"/>
    <xf numFmtId="43" fontId="83"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0"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20"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29" fillId="0" borderId="0" applyFont="0" applyFill="0" applyBorder="0" applyAlignment="0" applyProtection="0"/>
    <xf numFmtId="43" fontId="33"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3" fillId="0" borderId="0" applyFont="0" applyFill="0" applyBorder="0" applyAlignment="0" applyProtection="0"/>
    <xf numFmtId="43" fontId="29"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29"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29" fillId="0" borderId="0" applyFont="0" applyFill="0" applyBorder="0" applyAlignment="0" applyProtection="0"/>
    <xf numFmtId="43" fontId="33" fillId="0" borderId="0" applyFont="0" applyFill="0" applyBorder="0" applyAlignment="0" applyProtection="0"/>
    <xf numFmtId="43" fontId="20" fillId="0" borderId="0" applyFont="0" applyFill="0" applyBorder="0" applyAlignment="0" applyProtection="0"/>
    <xf numFmtId="43" fontId="33" fillId="0" borderId="0" applyFont="0" applyFill="0" applyBorder="0" applyAlignment="0" applyProtection="0"/>
    <xf numFmtId="43" fontId="20"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83" fillId="0" borderId="0" applyFont="0" applyFill="0" applyBorder="0" applyAlignment="0" applyProtection="0"/>
    <xf numFmtId="180" fontId="29" fillId="0" borderId="0" applyFont="0" applyFill="0" applyBorder="0" applyAlignment="0" applyProtection="0"/>
    <xf numFmtId="43" fontId="29"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80" fontId="29" fillId="0" borderId="0" applyFont="0" applyFill="0" applyBorder="0" applyAlignment="0" applyProtection="0"/>
    <xf numFmtId="43" fontId="83" fillId="0" borderId="0" applyFont="0" applyFill="0" applyBorder="0" applyAlignment="0" applyProtection="0"/>
    <xf numFmtId="43" fontId="109"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8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83" fillId="0" borderId="0" applyFont="0" applyFill="0" applyBorder="0" applyAlignment="0" applyProtection="0"/>
    <xf numFmtId="43" fontId="20" fillId="0" borderId="0" applyFont="0" applyFill="0" applyBorder="0" applyAlignment="0" applyProtection="0"/>
    <xf numFmtId="43" fontId="83"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180" fontId="29" fillId="0" borderId="0" applyFont="0" applyFill="0" applyBorder="0" applyAlignment="0" applyProtection="0"/>
    <xf numFmtId="180" fontId="29"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180" fontId="29" fillId="0" borderId="0" applyFont="0" applyFill="0" applyBorder="0" applyAlignment="0" applyProtection="0"/>
    <xf numFmtId="43" fontId="29"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80" fontId="29"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180" fontId="29" fillId="0" borderId="0" applyFont="0" applyFill="0" applyBorder="0" applyAlignment="0" applyProtection="0"/>
    <xf numFmtId="180" fontId="29" fillId="0" borderId="0" applyFont="0" applyFill="0" applyBorder="0" applyAlignment="0" applyProtection="0"/>
    <xf numFmtId="43" fontId="29"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80" fontId="29" fillId="0" borderId="0" applyFont="0" applyFill="0" applyBorder="0" applyAlignment="0" applyProtection="0"/>
    <xf numFmtId="43" fontId="83" fillId="0" borderId="0" applyFont="0" applyFill="0" applyBorder="0" applyAlignment="0" applyProtection="0"/>
    <xf numFmtId="180" fontId="29" fillId="0" borderId="0" applyFont="0" applyFill="0" applyBorder="0" applyAlignment="0" applyProtection="0"/>
    <xf numFmtId="180" fontId="29" fillId="0" borderId="0" applyFont="0" applyFill="0" applyBorder="0" applyAlignment="0" applyProtection="0"/>
    <xf numFmtId="180" fontId="29" fillId="0" borderId="0" applyFont="0" applyFill="0" applyBorder="0" applyAlignment="0" applyProtection="0"/>
    <xf numFmtId="180" fontId="29" fillId="0" borderId="0" applyFont="0" applyFill="0" applyBorder="0" applyAlignment="0" applyProtection="0"/>
    <xf numFmtId="180" fontId="29" fillId="0" borderId="0" applyFont="0" applyFill="0" applyBorder="0" applyAlignment="0" applyProtection="0"/>
    <xf numFmtId="180" fontId="29" fillId="0" borderId="0" applyFont="0" applyFill="0" applyBorder="0" applyAlignment="0" applyProtection="0"/>
    <xf numFmtId="180" fontId="29" fillId="0" borderId="0" applyFont="0" applyFill="0" applyBorder="0" applyAlignment="0" applyProtection="0"/>
    <xf numFmtId="180" fontId="29" fillId="0" borderId="0" applyFont="0" applyFill="0" applyBorder="0" applyAlignment="0" applyProtection="0"/>
    <xf numFmtId="180" fontId="29" fillId="0" borderId="0" applyFont="0" applyFill="0" applyBorder="0" applyAlignment="0" applyProtection="0"/>
    <xf numFmtId="180"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29" fillId="0" borderId="0" applyFont="0" applyFill="0" applyBorder="0" applyAlignment="0" applyProtection="0"/>
    <xf numFmtId="183" fontId="29"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29" fillId="0" borderId="0" applyFont="0" applyFill="0" applyBorder="0" applyAlignment="0" applyProtection="0"/>
    <xf numFmtId="44" fontId="83"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33" fillId="0" borderId="0" applyFont="0" applyFill="0" applyBorder="0" applyAlignment="0" applyProtection="0"/>
    <xf numFmtId="44" fontId="2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183" fontId="29" fillId="0" borderId="0" applyFont="0" applyFill="0" applyBorder="0" applyAlignment="0" applyProtection="0"/>
    <xf numFmtId="44" fontId="29" fillId="0" borderId="0" applyFont="0" applyFill="0" applyBorder="0" applyAlignment="0" applyProtection="0"/>
    <xf numFmtId="44" fontId="33"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83"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33" fillId="0" borderId="0" applyFont="0" applyFill="0" applyBorder="0" applyAlignment="0" applyProtection="0"/>
    <xf numFmtId="183" fontId="29" fillId="0" borderId="0" applyFont="0" applyFill="0" applyBorder="0" applyAlignment="0" applyProtection="0"/>
    <xf numFmtId="44" fontId="33"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83"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33"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83"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83" fillId="0" borderId="0" applyFont="0" applyFill="0" applyBorder="0" applyAlignment="0" applyProtection="0"/>
    <xf numFmtId="44" fontId="29"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20" fillId="0" borderId="0" applyFont="0" applyFill="0" applyBorder="0" applyAlignment="0" applyProtection="0"/>
    <xf numFmtId="44" fontId="73" fillId="0" borderId="0" applyFont="0" applyFill="0" applyBorder="0" applyAlignment="0" applyProtection="0"/>
    <xf numFmtId="44" fontId="20" fillId="0" borderId="0" applyFont="0" applyFill="0" applyBorder="0" applyAlignment="0" applyProtection="0"/>
    <xf numFmtId="44" fontId="29" fillId="0" borderId="0" applyFont="0" applyFill="0" applyBorder="0" applyAlignment="0" applyProtection="0"/>
    <xf numFmtId="44" fontId="33" fillId="0" borderId="0" applyFont="0" applyFill="0" applyBorder="0" applyAlignment="0" applyProtection="0"/>
    <xf numFmtId="44" fontId="73" fillId="0" borderId="0" applyFont="0" applyFill="0" applyBorder="0" applyAlignment="0" applyProtection="0"/>
    <xf numFmtId="44" fontId="20" fillId="0" borderId="0" applyFont="0" applyFill="0" applyBorder="0" applyAlignment="0" applyProtection="0"/>
    <xf numFmtId="44" fontId="29"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20"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20" fillId="0" borderId="0" applyFont="0" applyFill="0" applyBorder="0" applyAlignment="0" applyProtection="0"/>
    <xf numFmtId="44" fontId="73" fillId="0" borderId="0" applyFont="0" applyFill="0" applyBorder="0" applyAlignment="0" applyProtection="0"/>
    <xf numFmtId="44" fontId="20"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20"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20" fillId="0" borderId="0" applyFont="0" applyFill="0" applyBorder="0" applyAlignment="0" applyProtection="0"/>
    <xf numFmtId="44" fontId="73" fillId="0" borderId="0" applyFont="0" applyFill="0" applyBorder="0" applyAlignment="0" applyProtection="0"/>
    <xf numFmtId="44" fontId="20" fillId="0" borderId="0" applyFont="0" applyFill="0" applyBorder="0" applyAlignment="0" applyProtection="0"/>
    <xf numFmtId="44" fontId="29"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20"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20" fillId="0" borderId="0" applyFont="0" applyFill="0" applyBorder="0" applyAlignment="0" applyProtection="0"/>
    <xf numFmtId="44" fontId="73" fillId="0" borderId="0" applyFont="0" applyFill="0" applyBorder="0" applyAlignment="0" applyProtection="0"/>
    <xf numFmtId="44" fontId="20"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20"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20"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20"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20" fillId="0" borderId="0" applyFont="0" applyFill="0" applyBorder="0" applyAlignment="0" applyProtection="0"/>
    <xf numFmtId="44" fontId="73" fillId="0" borderId="0" applyFont="0" applyFill="0" applyBorder="0" applyAlignment="0" applyProtection="0"/>
    <xf numFmtId="44" fontId="20"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20"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20" fillId="0" borderId="0" applyFont="0" applyFill="0" applyBorder="0" applyAlignment="0" applyProtection="0"/>
    <xf numFmtId="44" fontId="73" fillId="0" borderId="0" applyFont="0" applyFill="0" applyBorder="0" applyAlignment="0" applyProtection="0"/>
    <xf numFmtId="44" fontId="20" fillId="0" borderId="0" applyFont="0" applyFill="0" applyBorder="0" applyAlignment="0" applyProtection="0"/>
    <xf numFmtId="44" fontId="29"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20"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20" fillId="0" borderId="0" applyFont="0" applyFill="0" applyBorder="0" applyAlignment="0" applyProtection="0"/>
    <xf numFmtId="44" fontId="73" fillId="0" borderId="0" applyFont="0" applyFill="0" applyBorder="0" applyAlignment="0" applyProtection="0"/>
    <xf numFmtId="44" fontId="20"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20" fillId="0" borderId="0" applyFont="0" applyFill="0" applyBorder="0" applyAlignment="0" applyProtection="0"/>
    <xf numFmtId="44" fontId="73" fillId="0" borderId="0" applyFont="0" applyFill="0" applyBorder="0" applyAlignment="0" applyProtection="0"/>
    <xf numFmtId="44" fontId="20"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20"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20"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20"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29" fillId="0" borderId="0" applyFont="0" applyFill="0" applyBorder="0" applyAlignment="0" applyProtection="0"/>
    <xf numFmtId="44" fontId="20"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20" fillId="0" borderId="0" applyFont="0" applyFill="0" applyBorder="0" applyAlignment="0" applyProtection="0"/>
    <xf numFmtId="44" fontId="73" fillId="0" borderId="0" applyFont="0" applyFill="0" applyBorder="0" applyAlignment="0" applyProtection="0"/>
    <xf numFmtId="18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33"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20"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20"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3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20"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20"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20"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20"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20"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20"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20"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20"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20"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20"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20"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20"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20"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20" fillId="0" borderId="0" applyFont="0" applyFill="0" applyBorder="0" applyAlignment="0" applyProtection="0"/>
    <xf numFmtId="44" fontId="29" fillId="0" borderId="0" applyFont="0" applyFill="0" applyBorder="0" applyAlignment="0" applyProtection="0"/>
    <xf numFmtId="44" fontId="3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20"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20"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29" fillId="0" borderId="0" applyFont="0" applyFill="0" applyBorder="0" applyAlignment="0" applyProtection="0"/>
    <xf numFmtId="44" fontId="20"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20"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20"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20"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20"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20" fillId="0" borderId="0" applyFont="0" applyFill="0" applyBorder="0" applyAlignment="0" applyProtection="0"/>
    <xf numFmtId="44" fontId="29"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20"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20"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20"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20"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29"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79" fillId="0" borderId="0" applyFont="0" applyFill="0" applyBorder="0" applyAlignment="0" applyProtection="0"/>
    <xf numFmtId="44" fontId="20" fillId="0" borderId="0" applyFont="0" applyFill="0" applyBorder="0" applyAlignment="0" applyProtection="0"/>
    <xf numFmtId="44" fontId="29"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29"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83" fillId="0" borderId="0" applyFont="0" applyFill="0" applyBorder="0" applyAlignment="0" applyProtection="0"/>
    <xf numFmtId="44" fontId="29" fillId="0" borderId="0" applyFont="0" applyFill="0" applyBorder="0" applyAlignment="0" applyProtection="0"/>
    <xf numFmtId="44" fontId="33" fillId="0" borderId="0" applyFont="0" applyFill="0" applyBorder="0" applyAlignment="0" applyProtection="0"/>
    <xf numFmtId="44" fontId="29" fillId="0" borderId="0" applyFont="0" applyFill="0" applyBorder="0" applyAlignment="0" applyProtection="0"/>
    <xf numFmtId="44" fontId="33"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83"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0"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183" fontId="29" fillId="0" borderId="0" applyFont="0" applyFill="0" applyBorder="0" applyAlignment="0" applyProtection="0"/>
    <xf numFmtId="44" fontId="29"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20"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29"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183" fontId="29"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7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79" fillId="0" borderId="0" applyFont="0" applyFill="0" applyBorder="0" applyAlignment="0" applyProtection="0"/>
    <xf numFmtId="44" fontId="29" fillId="0" borderId="0" applyFont="0" applyFill="0" applyBorder="0" applyAlignment="0" applyProtection="0"/>
    <xf numFmtId="44" fontId="79" fillId="0" borderId="0" applyFont="0" applyFill="0" applyBorder="0" applyAlignment="0" applyProtection="0"/>
    <xf numFmtId="44" fontId="29" fillId="0" borderId="0" applyFont="0" applyFill="0" applyBorder="0" applyAlignment="0" applyProtection="0"/>
    <xf numFmtId="44" fontId="79" fillId="0" borderId="0" applyFont="0" applyFill="0" applyBorder="0" applyAlignment="0" applyProtection="0"/>
    <xf numFmtId="44" fontId="29" fillId="0" borderId="0" applyFont="0" applyFill="0" applyBorder="0" applyAlignment="0" applyProtection="0"/>
    <xf numFmtId="44" fontId="83"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8"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183" fontId="29" fillId="0" borderId="0" applyFont="0" applyFill="0" applyBorder="0" applyAlignment="0" applyProtection="0"/>
    <xf numFmtId="44" fontId="29" fillId="0" borderId="0" applyFont="0" applyFill="0" applyBorder="0" applyAlignment="0" applyProtection="0"/>
    <xf numFmtId="44" fontId="33"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183" fontId="29" fillId="0" borderId="0" applyFont="0" applyFill="0" applyBorder="0" applyAlignment="0" applyProtection="0"/>
    <xf numFmtId="18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73" fillId="0" borderId="0" applyFont="0" applyFill="0" applyBorder="0" applyAlignment="0" applyProtection="0"/>
    <xf numFmtId="44" fontId="83" fillId="0" borderId="0" applyFont="0" applyFill="0" applyBorder="0" applyAlignment="0" applyProtection="0"/>
    <xf numFmtId="18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183" fontId="29"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29" fillId="0" borderId="0" applyFont="0" applyFill="0" applyBorder="0" applyAlignment="0" applyProtection="0"/>
    <xf numFmtId="44" fontId="83" fillId="0" borderId="0" applyFont="0" applyFill="0" applyBorder="0" applyAlignment="0" applyProtection="0"/>
    <xf numFmtId="6" fontId="88" fillId="0" borderId="0">
      <protection locked="0"/>
    </xf>
    <xf numFmtId="14" fontId="29" fillId="0" borderId="0" applyFont="0" applyFill="0" applyBorder="0" applyAlignment="0" applyProtection="0"/>
    <xf numFmtId="0" fontId="150" fillId="124" borderId="0" applyNumberFormat="0" applyBorder="0" applyAlignment="0" applyProtection="0"/>
    <xf numFmtId="0" fontId="150" fillId="125" borderId="0" applyNumberFormat="0" applyBorder="0" applyAlignment="0" applyProtection="0"/>
    <xf numFmtId="0" fontId="150" fillId="124" borderId="0" applyNumberFormat="0" applyBorder="0" applyAlignment="0" applyProtection="0"/>
    <xf numFmtId="0" fontId="150" fillId="126" borderId="0" applyNumberFormat="0" applyBorder="0" applyAlignment="0" applyProtection="0"/>
    <xf numFmtId="0" fontId="150" fillId="127" borderId="0" applyNumberFormat="0" applyBorder="0" applyAlignment="0" applyProtection="0"/>
    <xf numFmtId="0" fontId="150" fillId="126" borderId="0" applyNumberFormat="0" applyBorder="0" applyAlignment="0" applyProtection="0"/>
    <xf numFmtId="0" fontId="150" fillId="128" borderId="0" applyNumberFormat="0" applyBorder="0" applyAlignment="0" applyProtection="0"/>
    <xf numFmtId="0" fontId="150" fillId="128" borderId="0" applyNumberFormat="0" applyBorder="0" applyAlignment="0" applyProtection="0"/>
    <xf numFmtId="0" fontId="168" fillId="0" borderId="0" applyNumberFormat="0" applyFill="0" applyBorder="0" applyAlignment="0" applyProtection="0"/>
    <xf numFmtId="0" fontId="90"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90" fillId="0" borderId="0" applyNumberFormat="0" applyFill="0" applyBorder="0" applyAlignment="0" applyProtection="0"/>
    <xf numFmtId="192" fontId="29" fillId="0" borderId="0">
      <protection locked="0"/>
    </xf>
    <xf numFmtId="2" fontId="29" fillId="0" borderId="0" applyFont="0" applyFill="0" applyBorder="0" applyAlignment="0" applyProtection="0"/>
    <xf numFmtId="192" fontId="29" fillId="0" borderId="0">
      <protection locked="0"/>
    </xf>
    <xf numFmtId="2" fontId="29" fillId="0" borderId="0" applyFont="0" applyFill="0" applyBorder="0" applyAlignment="0" applyProtection="0"/>
    <xf numFmtId="0" fontId="93" fillId="39" borderId="0" applyNumberFormat="0" applyBorder="0" applyAlignment="0" applyProtection="0"/>
    <xf numFmtId="0" fontId="93" fillId="129" borderId="0" applyNumberFormat="0" applyBorder="0" applyAlignment="0" applyProtection="0"/>
    <xf numFmtId="0" fontId="73" fillId="113" borderId="0" applyNumberFormat="0" applyBorder="0" applyAlignment="0" applyProtection="0"/>
    <xf numFmtId="0" fontId="93" fillId="39" borderId="0" applyNumberFormat="0" applyBorder="0" applyAlignment="0" applyProtection="0"/>
    <xf numFmtId="0" fontId="73" fillId="113" borderId="0" applyNumberFormat="0" applyBorder="0" applyAlignment="0" applyProtection="0"/>
    <xf numFmtId="0" fontId="73" fillId="113" borderId="0" applyNumberFormat="0" applyBorder="0" applyAlignment="0" applyProtection="0"/>
    <xf numFmtId="0" fontId="73" fillId="113" borderId="0" applyNumberFormat="0" applyBorder="0" applyAlignment="0" applyProtection="0"/>
    <xf numFmtId="0" fontId="93" fillId="73" borderId="0" applyNumberFormat="0" applyBorder="0" applyAlignment="0" applyProtection="0"/>
    <xf numFmtId="0" fontId="55" fillId="5" borderId="0" applyNumberFormat="0" applyBorder="0" applyAlignment="0" applyProtection="0"/>
    <xf numFmtId="0" fontId="55" fillId="43" borderId="0" applyNumberFormat="0" applyBorder="0" applyAlignment="0" applyProtection="0"/>
    <xf numFmtId="0" fontId="55" fillId="5" borderId="0" applyNumberFormat="0" applyBorder="0" applyAlignment="0" applyProtection="0"/>
    <xf numFmtId="0" fontId="96" fillId="0" borderId="26" applyNumberFormat="0" applyFill="0" applyAlignment="0" applyProtection="0"/>
    <xf numFmtId="0" fontId="95" fillId="0" borderId="0" applyNumberFormat="0" applyFont="0" applyFill="0" applyBorder="0" applyProtection="0"/>
    <xf numFmtId="0" fontId="95" fillId="0" borderId="0" applyNumberFormat="0" applyFont="0" applyFill="0" applyBorder="0" applyProtection="0"/>
    <xf numFmtId="0" fontId="97" fillId="0" borderId="55" applyNumberFormat="0" applyFill="0" applyAlignment="0" applyProtection="0"/>
    <xf numFmtId="0" fontId="97" fillId="0" borderId="55" applyNumberFormat="0" applyFill="0" applyAlignment="0" applyProtection="0"/>
    <xf numFmtId="0" fontId="95" fillId="0" borderId="0" applyNumberFormat="0" applyFont="0" applyFill="0" applyBorder="0" applyProtection="0"/>
    <xf numFmtId="0" fontId="95" fillId="0" borderId="0" applyNumberFormat="0" applyFont="0" applyFill="0" applyBorder="0" applyProtection="0"/>
    <xf numFmtId="0" fontId="97" fillId="0" borderId="27" applyNumberFormat="0" applyFill="0" applyAlignment="0" applyProtection="0"/>
    <xf numFmtId="0" fontId="52" fillId="0" borderId="11" applyNumberFormat="0" applyFill="0" applyAlignment="0" applyProtection="0"/>
    <xf numFmtId="0" fontId="169" fillId="0" borderId="56" applyNumberFormat="0" applyFill="0" applyAlignment="0" applyProtection="0"/>
    <xf numFmtId="0" fontId="52" fillId="0" borderId="11" applyNumberFormat="0" applyFill="0" applyAlignment="0" applyProtection="0"/>
    <xf numFmtId="0" fontId="98" fillId="0" borderId="28" applyNumberFormat="0" applyFill="0" applyAlignment="0" applyProtection="0"/>
    <xf numFmtId="0" fontId="41" fillId="0" borderId="0" applyNumberFormat="0" applyFont="0" applyFill="0" applyBorder="0" applyProtection="0"/>
    <xf numFmtId="0" fontId="41" fillId="0" borderId="0" applyNumberFormat="0" applyFont="0" applyFill="0" applyBorder="0" applyProtection="0"/>
    <xf numFmtId="0" fontId="99" fillId="0" borderId="57" applyNumberFormat="0" applyFill="0" applyAlignment="0" applyProtection="0"/>
    <xf numFmtId="0" fontId="99" fillId="0" borderId="57" applyNumberFormat="0" applyFill="0" applyAlignment="0" applyProtection="0"/>
    <xf numFmtId="0" fontId="41" fillId="0" borderId="0" applyNumberFormat="0" applyFont="0" applyFill="0" applyBorder="0" applyProtection="0"/>
    <xf numFmtId="0" fontId="41" fillId="0" borderId="0" applyNumberFormat="0" applyFont="0" applyFill="0" applyBorder="0" applyProtection="0"/>
    <xf numFmtId="0" fontId="99" fillId="0" borderId="29" applyNumberFormat="0" applyFill="0" applyAlignment="0" applyProtection="0"/>
    <xf numFmtId="0" fontId="53" fillId="0" borderId="12" applyNumberFormat="0" applyFill="0" applyAlignment="0" applyProtection="0"/>
    <xf numFmtId="0" fontId="170" fillId="0" borderId="58" applyNumberFormat="0" applyFill="0" applyAlignment="0" applyProtection="0"/>
    <xf numFmtId="0" fontId="53" fillId="0" borderId="12" applyNumberFormat="0" applyFill="0" applyAlignment="0" applyProtection="0"/>
    <xf numFmtId="0" fontId="100" fillId="0" borderId="30" applyNumberFormat="0" applyFill="0" applyAlignment="0" applyProtection="0"/>
    <xf numFmtId="0" fontId="101" fillId="0" borderId="59" applyNumberFormat="0" applyFill="0" applyAlignment="0" applyProtection="0"/>
    <xf numFmtId="0" fontId="101" fillId="0" borderId="60" applyNumberFormat="0" applyFill="0" applyAlignment="0" applyProtection="0"/>
    <xf numFmtId="0" fontId="100" fillId="0" borderId="30" applyNumberFormat="0" applyFill="0" applyAlignment="0" applyProtection="0"/>
    <xf numFmtId="0" fontId="101" fillId="0" borderId="60" applyNumberFormat="0" applyFill="0" applyAlignment="0" applyProtection="0"/>
    <xf numFmtId="0" fontId="101" fillId="0" borderId="60" applyNumberFormat="0" applyFill="0" applyAlignment="0" applyProtection="0"/>
    <xf numFmtId="0" fontId="101" fillId="0" borderId="31" applyNumberFormat="0" applyFill="0" applyAlignment="0" applyProtection="0"/>
    <xf numFmtId="0" fontId="54" fillId="0" borderId="13" applyNumberFormat="0" applyFill="0" applyAlignment="0" applyProtection="0"/>
    <xf numFmtId="0" fontId="171" fillId="0" borderId="61" applyNumberFormat="0" applyFill="0" applyAlignment="0" applyProtection="0"/>
    <xf numFmtId="0" fontId="54" fillId="0" borderId="13" applyNumberFormat="0" applyFill="0" applyAlignment="0" applyProtection="0"/>
    <xf numFmtId="0" fontId="100" fillId="0" borderId="0" applyNumberFormat="0" applyFill="0" applyBorder="0" applyAlignment="0" applyProtection="0"/>
    <xf numFmtId="0" fontId="101" fillId="0" borderId="0" applyNumberFormat="0" applyFill="0" applyBorder="0" applyAlignment="0" applyProtection="0"/>
    <xf numFmtId="0" fontId="100"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54" fillId="0" borderId="0" applyNumberFormat="0" applyFill="0" applyBorder="0" applyAlignment="0" applyProtection="0"/>
    <xf numFmtId="0" fontId="171" fillId="0" borderId="0" applyNumberFormat="0" applyFill="0" applyBorder="0" applyAlignment="0" applyProtection="0"/>
    <xf numFmtId="0" fontId="54" fillId="0" borderId="0" applyNumberFormat="0" applyFill="0" applyBorder="0" applyAlignment="0" applyProtection="0"/>
    <xf numFmtId="0" fontId="172" fillId="0" borderId="0" applyNumberFormat="0" applyFill="0" applyBorder="0" applyAlignment="0" applyProtection="0">
      <alignment vertical="top"/>
      <protection locked="0"/>
    </xf>
    <xf numFmtId="0" fontId="173" fillId="0" borderId="0" applyNumberFormat="0" applyFill="0" applyBorder="0" applyAlignment="0" applyProtection="0">
      <alignment vertical="top"/>
      <protection locked="0"/>
    </xf>
    <xf numFmtId="0" fontId="66" fillId="0" borderId="0" applyNumberFormat="0" applyFill="0" applyBorder="0" applyAlignment="0" applyProtection="0"/>
    <xf numFmtId="0" fontId="172" fillId="0" borderId="0" applyNumberFormat="0" applyFill="0" applyBorder="0" applyAlignment="0" applyProtection="0">
      <alignment vertical="top"/>
      <protection locked="0"/>
    </xf>
    <xf numFmtId="0" fontId="174" fillId="0" borderId="0" applyNumberFormat="0" applyFill="0" applyBorder="0" applyAlignment="0" applyProtection="0">
      <alignment vertical="top"/>
      <protection locked="0"/>
    </xf>
    <xf numFmtId="0" fontId="174" fillId="0" borderId="0" applyNumberFormat="0" applyFill="0" applyBorder="0" applyAlignment="0" applyProtection="0">
      <alignment vertical="top"/>
      <protection locked="0"/>
    </xf>
    <xf numFmtId="0" fontId="175" fillId="0" borderId="0" applyNumberFormat="0" applyFill="0" applyBorder="0" applyAlignment="0" applyProtection="0">
      <alignment vertical="top"/>
      <protection locked="0"/>
    </xf>
    <xf numFmtId="0" fontId="174" fillId="0" borderId="0" applyNumberFormat="0" applyFill="0" applyBorder="0" applyAlignment="0" applyProtection="0">
      <alignment vertical="top"/>
      <protection locked="0"/>
    </xf>
    <xf numFmtId="0" fontId="104" fillId="44" borderId="22" applyNumberFormat="0" applyAlignment="0" applyProtection="0"/>
    <xf numFmtId="0" fontId="58" fillId="8" borderId="14" applyNumberFormat="0" applyAlignment="0" applyProtection="0"/>
    <xf numFmtId="0" fontId="58" fillId="8" borderId="14" applyNumberFormat="0" applyAlignment="0" applyProtection="0"/>
    <xf numFmtId="0" fontId="58" fillId="8" borderId="14" applyNumberFormat="0" applyAlignment="0" applyProtection="0"/>
    <xf numFmtId="0" fontId="58" fillId="8" borderId="14" applyNumberFormat="0" applyAlignment="0" applyProtection="0"/>
    <xf numFmtId="0" fontId="58" fillId="8" borderId="14" applyNumberFormat="0" applyAlignment="0" applyProtection="0"/>
    <xf numFmtId="0" fontId="58" fillId="8" borderId="14" applyNumberFormat="0" applyAlignment="0" applyProtection="0"/>
    <xf numFmtId="0" fontId="58" fillId="8" borderId="14" applyNumberFormat="0" applyAlignment="0" applyProtection="0"/>
    <xf numFmtId="0" fontId="58" fillId="8" borderId="14" applyNumberFormat="0" applyAlignment="0" applyProtection="0"/>
    <xf numFmtId="0" fontId="58" fillId="8" borderId="14" applyNumberFormat="0" applyAlignment="0" applyProtection="0"/>
    <xf numFmtId="0" fontId="58" fillId="8" borderId="14" applyNumberFormat="0" applyAlignment="0" applyProtection="0"/>
    <xf numFmtId="0" fontId="176" fillId="68" borderId="54" applyNumberFormat="0" applyAlignment="0" applyProtection="0"/>
    <xf numFmtId="0" fontId="176" fillId="68" borderId="54" applyNumberFormat="0" applyAlignment="0" applyProtection="0"/>
    <xf numFmtId="0" fontId="176" fillId="68" borderId="54" applyNumberFormat="0" applyAlignment="0" applyProtection="0"/>
    <xf numFmtId="0" fontId="58" fillId="8" borderId="14" applyNumberFormat="0" applyAlignment="0" applyProtection="0"/>
    <xf numFmtId="0" fontId="58" fillId="8" borderId="14" applyNumberFormat="0" applyAlignment="0" applyProtection="0"/>
    <xf numFmtId="0" fontId="58" fillId="8" borderId="14" applyNumberFormat="0" applyAlignment="0" applyProtection="0"/>
    <xf numFmtId="0" fontId="58" fillId="8" borderId="14" applyNumberFormat="0" applyAlignment="0" applyProtection="0"/>
    <xf numFmtId="0" fontId="58" fillId="8" borderId="14" applyNumberFormat="0" applyAlignment="0" applyProtection="0"/>
    <xf numFmtId="0" fontId="58" fillId="8" borderId="14" applyNumberFormat="0" applyAlignment="0" applyProtection="0"/>
    <xf numFmtId="0" fontId="58" fillId="8" borderId="14" applyNumberFormat="0" applyAlignment="0" applyProtection="0"/>
    <xf numFmtId="0" fontId="58" fillId="8" borderId="14" applyNumberFormat="0" applyAlignment="0" applyProtection="0"/>
    <xf numFmtId="0" fontId="58" fillId="8" borderId="14" applyNumberFormat="0" applyAlignment="0" applyProtection="0"/>
    <xf numFmtId="0" fontId="58" fillId="8" borderId="14" applyNumberFormat="0" applyAlignment="0" applyProtection="0"/>
    <xf numFmtId="0" fontId="58" fillId="8" borderId="14" applyNumberFormat="0" applyAlignment="0" applyProtection="0"/>
    <xf numFmtId="0" fontId="58" fillId="8" borderId="14" applyNumberFormat="0" applyAlignment="0" applyProtection="0"/>
    <xf numFmtId="0" fontId="58" fillId="8" borderId="14" applyNumberFormat="0" applyAlignment="0" applyProtection="0"/>
    <xf numFmtId="0" fontId="58" fillId="8" borderId="14" applyNumberFormat="0" applyAlignment="0" applyProtection="0"/>
    <xf numFmtId="0" fontId="104" fillId="44" borderId="22" applyNumberFormat="0" applyAlignment="0" applyProtection="0"/>
    <xf numFmtId="0" fontId="104" fillId="44" borderId="22" applyNumberFormat="0" applyAlignment="0" applyProtection="0"/>
    <xf numFmtId="0" fontId="58" fillId="8" borderId="14" applyNumberFormat="0" applyAlignment="0" applyProtection="0"/>
    <xf numFmtId="0" fontId="58" fillId="8" borderId="14" applyNumberFormat="0" applyAlignment="0" applyProtection="0"/>
    <xf numFmtId="0" fontId="176" fillId="68" borderId="22" applyNumberFormat="0" applyAlignment="0" applyProtection="0"/>
    <xf numFmtId="0" fontId="104" fillId="44" borderId="22" applyNumberFormat="0" applyAlignment="0" applyProtection="0"/>
    <xf numFmtId="0" fontId="176" fillId="68" borderId="22" applyNumberFormat="0" applyAlignment="0" applyProtection="0"/>
    <xf numFmtId="0" fontId="58" fillId="8" borderId="14" applyNumberFormat="0" applyAlignment="0" applyProtection="0"/>
    <xf numFmtId="0" fontId="58" fillId="8" borderId="14" applyNumberFormat="0" applyAlignment="0" applyProtection="0"/>
    <xf numFmtId="0" fontId="58" fillId="8" borderId="14" applyNumberFormat="0" applyAlignment="0" applyProtection="0"/>
    <xf numFmtId="0" fontId="58" fillId="8" borderId="14" applyNumberFormat="0" applyAlignment="0" applyProtection="0"/>
    <xf numFmtId="0" fontId="58" fillId="77" borderId="14" applyNumberFormat="0" applyAlignment="0" applyProtection="0"/>
    <xf numFmtId="0" fontId="58" fillId="77" borderId="14" applyNumberFormat="0" applyAlignment="0" applyProtection="0"/>
    <xf numFmtId="0" fontId="58" fillId="8" borderId="14" applyNumberFormat="0" applyAlignment="0" applyProtection="0"/>
    <xf numFmtId="0" fontId="58" fillId="8" borderId="14" applyNumberFormat="0" applyAlignment="0" applyProtection="0"/>
    <xf numFmtId="0" fontId="105" fillId="0" borderId="33" applyNumberFormat="0" applyFill="0" applyAlignment="0" applyProtection="0"/>
    <xf numFmtId="0" fontId="93" fillId="0" borderId="62" applyNumberFormat="0" applyFill="0" applyAlignment="0" applyProtection="0"/>
    <xf numFmtId="0" fontId="105" fillId="0" borderId="33" applyNumberFormat="0" applyFill="0" applyAlignment="0" applyProtection="0"/>
    <xf numFmtId="0" fontId="93" fillId="0" borderId="62" applyNumberFormat="0" applyFill="0" applyAlignment="0" applyProtection="0"/>
    <xf numFmtId="0" fontId="93" fillId="0" borderId="62" applyNumberFormat="0" applyFill="0" applyAlignment="0" applyProtection="0"/>
    <xf numFmtId="0" fontId="106" fillId="0" borderId="34" applyNumberFormat="0" applyFill="0" applyAlignment="0" applyProtection="0"/>
    <xf numFmtId="0" fontId="61" fillId="0" borderId="16" applyNumberFormat="0" applyFill="0" applyAlignment="0" applyProtection="0"/>
    <xf numFmtId="0" fontId="177" fillId="0" borderId="63" applyNumberFormat="0" applyFill="0" applyAlignment="0" applyProtection="0"/>
    <xf numFmtId="0" fontId="61" fillId="0" borderId="16" applyNumberFormat="0" applyFill="0" applyAlignment="0" applyProtection="0"/>
    <xf numFmtId="0" fontId="107" fillId="68" borderId="0" applyNumberFormat="0" applyBorder="0" applyAlignment="0" applyProtection="0"/>
    <xf numFmtId="0" fontId="93" fillId="68" borderId="0" applyNumberFormat="0" applyBorder="0" applyAlignment="0" applyProtection="0"/>
    <xf numFmtId="0" fontId="178" fillId="7" borderId="0" applyNumberFormat="0" applyBorder="0" applyAlignment="0" applyProtection="0"/>
    <xf numFmtId="0" fontId="178" fillId="7" borderId="0" applyNumberFormat="0" applyBorder="0" applyAlignment="0" applyProtection="0"/>
    <xf numFmtId="0" fontId="93" fillId="68" borderId="0" applyNumberFormat="0" applyBorder="0" applyAlignment="0" applyProtection="0"/>
    <xf numFmtId="0" fontId="161" fillId="7" borderId="0" applyNumberFormat="0" applyBorder="0" applyAlignment="0" applyProtection="0"/>
    <xf numFmtId="0" fontId="107" fillId="77" borderId="0" applyNumberFormat="0" applyBorder="0" applyAlignment="0" applyProtection="0"/>
    <xf numFmtId="0" fontId="107" fillId="77" borderId="0" applyNumberFormat="0" applyBorder="0" applyAlignment="0" applyProtection="0"/>
    <xf numFmtId="0" fontId="93" fillId="68" borderId="0" applyNumberFormat="0" applyBorder="0" applyAlignment="0" applyProtection="0"/>
    <xf numFmtId="0" fontId="161" fillId="7" borderId="0" applyNumberFormat="0" applyBorder="0" applyAlignment="0" applyProtection="0"/>
    <xf numFmtId="0" fontId="107" fillId="77" borderId="0" applyNumberFormat="0" applyBorder="0" applyAlignment="0" applyProtection="0"/>
    <xf numFmtId="0" fontId="161" fillId="7" borderId="0" applyNumberFormat="0" applyBorder="0" applyAlignment="0" applyProtection="0"/>
    <xf numFmtId="0" fontId="161" fillId="7" borderId="0" applyNumberFormat="0" applyBorder="0" applyAlignment="0" applyProtection="0"/>
    <xf numFmtId="0" fontId="107" fillId="77" borderId="0" applyNumberFormat="0" applyBorder="0" applyAlignment="0" applyProtection="0"/>
    <xf numFmtId="206" fontId="29" fillId="0" borderId="0"/>
    <xf numFmtId="205" fontId="109" fillId="0" borderId="0"/>
    <xf numFmtId="206" fontId="29" fillId="0" borderId="0"/>
    <xf numFmtId="205" fontId="109" fillId="0" borderId="0"/>
    <xf numFmtId="0" fontId="20" fillId="0" borderId="0"/>
    <xf numFmtId="0" fontId="109" fillId="0" borderId="0"/>
    <xf numFmtId="0" fontId="20" fillId="0" borderId="0"/>
    <xf numFmtId="0" fontId="20" fillId="0" borderId="0"/>
    <xf numFmtId="0" fontId="109" fillId="0" borderId="0"/>
    <xf numFmtId="0" fontId="20" fillId="0" borderId="0"/>
    <xf numFmtId="0" fontId="20" fillId="0" borderId="0"/>
    <xf numFmtId="0" fontId="109" fillId="0" borderId="0"/>
    <xf numFmtId="0" fontId="29" fillId="0" borderId="0"/>
    <xf numFmtId="0" fontId="29" fillId="0" borderId="0"/>
    <xf numFmtId="0" fontId="29"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83"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200" fontId="179" fillId="0" borderId="0"/>
    <xf numFmtId="0" fontId="20" fillId="0" borderId="0"/>
    <xf numFmtId="0" fontId="29" fillId="0" borderId="0"/>
    <xf numFmtId="0" fontId="29" fillId="0" borderId="0"/>
    <xf numFmtId="0" fontId="33"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9" fillId="0" borderId="0"/>
    <xf numFmtId="0" fontId="33" fillId="0" borderId="0"/>
    <xf numFmtId="0" fontId="20" fillId="0" borderId="0"/>
    <xf numFmtId="0" fontId="20" fillId="0" borderId="0"/>
    <xf numFmtId="0" fontId="29" fillId="0" borderId="0"/>
    <xf numFmtId="0" fontId="29"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33" fillId="0" borderId="0"/>
    <xf numFmtId="0" fontId="86" fillId="0" borderId="0"/>
    <xf numFmtId="0" fontId="20" fillId="0" borderId="0"/>
    <xf numFmtId="0" fontId="86"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83" fillId="0" borderId="0"/>
    <xf numFmtId="0" fontId="33" fillId="0" borderId="0"/>
    <xf numFmtId="0" fontId="20" fillId="0" borderId="0"/>
    <xf numFmtId="200" fontId="179" fillId="0" borderId="0"/>
    <xf numFmtId="0" fontId="20" fillId="0" borderId="0"/>
    <xf numFmtId="0" fontId="20" fillId="0" borderId="0"/>
    <xf numFmtId="0" fontId="20" fillId="0" borderId="0"/>
    <xf numFmtId="0" fontId="20" fillId="0" borderId="0"/>
    <xf numFmtId="0" fontId="20" fillId="0" borderId="0"/>
    <xf numFmtId="0" fontId="29" fillId="0" borderId="0"/>
    <xf numFmtId="0" fontId="20" fillId="0" borderId="0"/>
    <xf numFmtId="0" fontId="29" fillId="0" borderId="0"/>
    <xf numFmtId="0" fontId="20" fillId="0" borderId="0"/>
    <xf numFmtId="0" fontId="20" fillId="0" borderId="0"/>
    <xf numFmtId="0" fontId="20" fillId="0" borderId="0"/>
    <xf numFmtId="0" fontId="29" fillId="0" borderId="0"/>
    <xf numFmtId="0" fontId="20" fillId="0" borderId="0"/>
    <xf numFmtId="0" fontId="83" fillId="0" borderId="0"/>
    <xf numFmtId="0" fontId="20" fillId="0" borderId="0"/>
    <xf numFmtId="0" fontId="83" fillId="0" borderId="0"/>
    <xf numFmtId="0" fontId="20" fillId="0" borderId="0"/>
    <xf numFmtId="0" fontId="83" fillId="0" borderId="0"/>
    <xf numFmtId="0" fontId="20" fillId="0" borderId="0"/>
    <xf numFmtId="0" fontId="83" fillId="0" borderId="0"/>
    <xf numFmtId="0" fontId="20" fillId="0" borderId="0"/>
    <xf numFmtId="0" fontId="83" fillId="0" borderId="0"/>
    <xf numFmtId="0" fontId="20" fillId="0" borderId="0"/>
    <xf numFmtId="0" fontId="20" fillId="0" borderId="0"/>
    <xf numFmtId="0" fontId="111" fillId="0" borderId="0"/>
    <xf numFmtId="0" fontId="111" fillId="0" borderId="0"/>
    <xf numFmtId="0" fontId="33" fillId="0" borderId="0"/>
    <xf numFmtId="0" fontId="29" fillId="0" borderId="0"/>
    <xf numFmtId="0" fontId="33" fillId="0" borderId="0"/>
    <xf numFmtId="0" fontId="20" fillId="0" borderId="0"/>
    <xf numFmtId="0" fontId="91" fillId="130" borderId="0"/>
    <xf numFmtId="0" fontId="20" fillId="0" borderId="0"/>
    <xf numFmtId="0" fontId="29" fillId="0" borderId="0"/>
    <xf numFmtId="0" fontId="29" fillId="0" borderId="0"/>
    <xf numFmtId="0" fontId="91" fillId="130" borderId="0"/>
    <xf numFmtId="0" fontId="29" fillId="0" borderId="0"/>
    <xf numFmtId="0" fontId="73" fillId="0" borderId="0"/>
    <xf numFmtId="0" fontId="73" fillId="0" borderId="0"/>
    <xf numFmtId="0" fontId="33" fillId="0" borderId="0"/>
    <xf numFmtId="0" fontId="20" fillId="0" borderId="0"/>
    <xf numFmtId="0" fontId="20" fillId="0" borderId="0"/>
    <xf numFmtId="0" fontId="20" fillId="0" borderId="0"/>
    <xf numFmtId="0" fontId="20" fillId="0" borderId="0"/>
    <xf numFmtId="0" fontId="20" fillId="0" borderId="0"/>
    <xf numFmtId="0" fontId="20" fillId="0" borderId="0"/>
    <xf numFmtId="0" fontId="33" fillId="0" borderId="0"/>
    <xf numFmtId="0" fontId="33" fillId="0" borderId="0"/>
    <xf numFmtId="0" fontId="20" fillId="0" borderId="0"/>
    <xf numFmtId="0" fontId="20" fillId="0" borderId="0"/>
    <xf numFmtId="0" fontId="83" fillId="0" borderId="0"/>
    <xf numFmtId="0" fontId="20" fillId="0" borderId="0"/>
    <xf numFmtId="0" fontId="20" fillId="0" borderId="0"/>
    <xf numFmtId="0" fontId="179" fillId="0" borderId="0"/>
    <xf numFmtId="0" fontId="83" fillId="0" borderId="0"/>
    <xf numFmtId="0" fontId="20" fillId="0" borderId="0"/>
    <xf numFmtId="0" fontId="83" fillId="0" borderId="0"/>
    <xf numFmtId="0" fontId="20" fillId="0" borderId="0"/>
    <xf numFmtId="0" fontId="83" fillId="0" borderId="0"/>
    <xf numFmtId="0" fontId="20" fillId="0" borderId="0"/>
    <xf numFmtId="0" fontId="83" fillId="0" borderId="0"/>
    <xf numFmtId="0" fontId="20" fillId="0" borderId="0"/>
    <xf numFmtId="0" fontId="83" fillId="0" borderId="0"/>
    <xf numFmtId="0" fontId="20" fillId="0" borderId="0"/>
    <xf numFmtId="0" fontId="83" fillId="0" borderId="0"/>
    <xf numFmtId="0" fontId="20" fillId="0" borderId="0"/>
    <xf numFmtId="0" fontId="83" fillId="0" borderId="0"/>
    <xf numFmtId="0" fontId="20" fillId="0" borderId="0"/>
    <xf numFmtId="0" fontId="83" fillId="0" borderId="0"/>
    <xf numFmtId="0" fontId="20" fillId="0" borderId="0"/>
    <xf numFmtId="0" fontId="83" fillId="0" borderId="0"/>
    <xf numFmtId="0" fontId="20" fillId="0" borderId="0"/>
    <xf numFmtId="0" fontId="83" fillId="0" borderId="0"/>
    <xf numFmtId="0" fontId="20" fillId="0" borderId="0"/>
    <xf numFmtId="0" fontId="33" fillId="0" borderId="0"/>
    <xf numFmtId="0" fontId="33"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9" fillId="0" borderId="0"/>
    <xf numFmtId="0" fontId="20" fillId="0" borderId="0"/>
    <xf numFmtId="0" fontId="20" fillId="0" borderId="0"/>
    <xf numFmtId="0" fontId="20" fillId="0" borderId="0"/>
    <xf numFmtId="0" fontId="20" fillId="0" borderId="0"/>
    <xf numFmtId="0" fontId="20" fillId="0" borderId="0"/>
    <xf numFmtId="0" fontId="20" fillId="0" borderId="0"/>
    <xf numFmtId="0" fontId="33" fillId="0" borderId="0"/>
    <xf numFmtId="0" fontId="20" fillId="0" borderId="0"/>
    <xf numFmtId="0" fontId="29" fillId="0" borderId="0"/>
    <xf numFmtId="0" fontId="20" fillId="0" borderId="0"/>
    <xf numFmtId="0" fontId="33" fillId="0" borderId="0"/>
    <xf numFmtId="0" fontId="33" fillId="0" borderId="0"/>
    <xf numFmtId="0" fontId="29"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9" fillId="0" borderId="0"/>
    <xf numFmtId="0" fontId="29" fillId="0" borderId="0"/>
    <xf numFmtId="0" fontId="33"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33" fillId="0" borderId="0"/>
    <xf numFmtId="0" fontId="33" fillId="0" borderId="0"/>
    <xf numFmtId="0" fontId="83" fillId="0" borderId="0"/>
    <xf numFmtId="0" fontId="20" fillId="0" borderId="0"/>
    <xf numFmtId="0" fontId="20" fillId="0" borderId="0"/>
    <xf numFmtId="0" fontId="20" fillId="0" borderId="0"/>
    <xf numFmtId="0" fontId="83" fillId="0" borderId="0"/>
    <xf numFmtId="0" fontId="20" fillId="0" borderId="0"/>
    <xf numFmtId="0" fontId="20" fillId="0" borderId="0"/>
    <xf numFmtId="0" fontId="83" fillId="0" borderId="0"/>
    <xf numFmtId="0" fontId="20" fillId="0" borderId="0"/>
    <xf numFmtId="0" fontId="20" fillId="0" borderId="0"/>
    <xf numFmtId="0" fontId="83" fillId="0" borderId="0"/>
    <xf numFmtId="0" fontId="20" fillId="0" borderId="0"/>
    <xf numFmtId="0" fontId="83" fillId="0" borderId="0"/>
    <xf numFmtId="0" fontId="20" fillId="0" borderId="0"/>
    <xf numFmtId="0" fontId="20" fillId="0" borderId="0"/>
    <xf numFmtId="0" fontId="83" fillId="0" borderId="0"/>
    <xf numFmtId="0" fontId="20" fillId="0" borderId="0"/>
    <xf numFmtId="0" fontId="20" fillId="0" borderId="0"/>
    <xf numFmtId="0" fontId="20" fillId="0" borderId="0"/>
    <xf numFmtId="0" fontId="20" fillId="0" borderId="0"/>
    <xf numFmtId="0" fontId="79" fillId="0" borderId="0"/>
    <xf numFmtId="0" fontId="29" fillId="0" borderId="0"/>
    <xf numFmtId="0" fontId="73" fillId="0" borderId="0"/>
    <xf numFmtId="0" fontId="20" fillId="0" borderId="0"/>
    <xf numFmtId="0" fontId="33" fillId="0" borderId="0"/>
    <xf numFmtId="0" fontId="33" fillId="0" borderId="0"/>
    <xf numFmtId="0" fontId="79" fillId="0" borderId="0"/>
    <xf numFmtId="0" fontId="20" fillId="0" borderId="0"/>
    <xf numFmtId="0" fontId="29"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83" fillId="0" borderId="0"/>
    <xf numFmtId="0" fontId="20" fillId="0" borderId="0"/>
    <xf numFmtId="0" fontId="20" fillId="0" borderId="0"/>
    <xf numFmtId="0" fontId="20" fillId="0" borderId="0"/>
    <xf numFmtId="0" fontId="20" fillId="0" borderId="0"/>
    <xf numFmtId="0" fontId="20" fillId="0" borderId="0"/>
    <xf numFmtId="0" fontId="29" fillId="0" borderId="0"/>
    <xf numFmtId="0" fontId="20" fillId="0" borderId="0"/>
    <xf numFmtId="0" fontId="20" fillId="0" borderId="0"/>
    <xf numFmtId="0" fontId="29" fillId="0" borderId="0"/>
    <xf numFmtId="0" fontId="20" fillId="0" borderId="0"/>
    <xf numFmtId="0" fontId="20" fillId="0" borderId="0"/>
    <xf numFmtId="0" fontId="20" fillId="0" borderId="0"/>
    <xf numFmtId="0" fontId="20" fillId="0" borderId="0"/>
    <xf numFmtId="0" fontId="29" fillId="0" borderId="0"/>
    <xf numFmtId="0" fontId="29" fillId="0" borderId="0"/>
    <xf numFmtId="0" fontId="83" fillId="0" borderId="0"/>
    <xf numFmtId="0" fontId="73" fillId="0" borderId="0"/>
    <xf numFmtId="0" fontId="20" fillId="0" borderId="0"/>
    <xf numFmtId="0" fontId="29" fillId="0" borderId="0"/>
    <xf numFmtId="0" fontId="73"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9" fillId="0" borderId="0"/>
    <xf numFmtId="0" fontId="29" fillId="0" borderId="0"/>
    <xf numFmtId="0" fontId="83"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9" fillId="0" borderId="0"/>
    <xf numFmtId="0" fontId="79" fillId="0" borderId="0"/>
    <xf numFmtId="0" fontId="73" fillId="0" borderId="0"/>
    <xf numFmtId="0" fontId="33" fillId="0" borderId="0"/>
    <xf numFmtId="0" fontId="91" fillId="130" borderId="0"/>
    <xf numFmtId="0" fontId="79" fillId="0" borderId="0"/>
    <xf numFmtId="0" fontId="33" fillId="0" borderId="0"/>
    <xf numFmtId="0" fontId="79"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33" fillId="0" borderId="0"/>
    <xf numFmtId="0" fontId="29"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11" fillId="0" borderId="0"/>
    <xf numFmtId="0" fontId="20" fillId="0" borderId="0"/>
    <xf numFmtId="0" fontId="83"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83" fillId="0" borderId="0"/>
    <xf numFmtId="0" fontId="33" fillId="0" borderId="0"/>
    <xf numFmtId="0" fontId="29" fillId="0" borderId="0"/>
    <xf numFmtId="0" fontId="20" fillId="0" borderId="0"/>
    <xf numFmtId="0" fontId="20" fillId="0" borderId="0"/>
    <xf numFmtId="0" fontId="20" fillId="0" borderId="0"/>
    <xf numFmtId="0" fontId="20" fillId="0" borderId="0"/>
    <xf numFmtId="0" fontId="20" fillId="0" borderId="0"/>
    <xf numFmtId="0" fontId="20" fillId="0" borderId="0"/>
    <xf numFmtId="0" fontId="83" fillId="0" borderId="0"/>
    <xf numFmtId="0" fontId="33" fillId="0" borderId="0"/>
    <xf numFmtId="0" fontId="20" fillId="0" borderId="0"/>
    <xf numFmtId="0" fontId="29"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33" fillId="0" borderId="0"/>
    <xf numFmtId="0" fontId="33" fillId="0" borderId="0"/>
    <xf numFmtId="0" fontId="83"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33"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9" fillId="0" borderId="0"/>
    <xf numFmtId="0" fontId="20" fillId="0" borderId="0"/>
    <xf numFmtId="0" fontId="29" fillId="0" borderId="0"/>
    <xf numFmtId="0" fontId="33" fillId="0" borderId="0"/>
    <xf numFmtId="0" fontId="33" fillId="0" borderId="0"/>
    <xf numFmtId="0" fontId="83"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83" fillId="0" borderId="0"/>
    <xf numFmtId="216"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83"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73" fillId="0" borderId="0"/>
    <xf numFmtId="0" fontId="29" fillId="0" borderId="0"/>
    <xf numFmtId="0" fontId="73" fillId="0" borderId="0"/>
    <xf numFmtId="0" fontId="73" fillId="0" borderId="0"/>
    <xf numFmtId="0" fontId="73" fillId="0" borderId="0"/>
    <xf numFmtId="0" fontId="73" fillId="0" borderId="0"/>
    <xf numFmtId="0" fontId="33" fillId="0" borderId="0"/>
    <xf numFmtId="0" fontId="91" fillId="130" borderId="0"/>
    <xf numFmtId="0" fontId="91" fillId="130" borderId="0"/>
    <xf numFmtId="0" fontId="73" fillId="0" borderId="0"/>
    <xf numFmtId="0" fontId="73" fillId="0" borderId="0"/>
    <xf numFmtId="0" fontId="91" fillId="130" borderId="0"/>
    <xf numFmtId="0" fontId="91" fillId="130" borderId="0"/>
    <xf numFmtId="0" fontId="29" fillId="0" borderId="0"/>
    <xf numFmtId="0" fontId="73" fillId="0" borderId="0"/>
    <xf numFmtId="0" fontId="73" fillId="0" borderId="0"/>
    <xf numFmtId="216"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216" fontId="20" fillId="0" borderId="0"/>
    <xf numFmtId="216" fontId="20" fillId="0" borderId="0"/>
    <xf numFmtId="0" fontId="83"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91" fillId="130" borderId="0"/>
    <xf numFmtId="0" fontId="91" fillId="130" borderId="0"/>
    <xf numFmtId="0" fontId="73" fillId="0" borderId="0"/>
    <xf numFmtId="0" fontId="73" fillId="0" borderId="0"/>
    <xf numFmtId="0" fontId="73" fillId="0" borderId="0"/>
    <xf numFmtId="0" fontId="29" fillId="0" borderId="0"/>
    <xf numFmtId="0" fontId="29" fillId="0" borderId="0"/>
    <xf numFmtId="0" fontId="73"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73" fillId="0" borderId="0"/>
    <xf numFmtId="0" fontId="29" fillId="0" borderId="0"/>
    <xf numFmtId="0" fontId="29" fillId="0" borderId="0"/>
    <xf numFmtId="0" fontId="73"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73" fillId="0" borderId="0"/>
    <xf numFmtId="0" fontId="29" fillId="0" borderId="0"/>
    <xf numFmtId="0" fontId="29" fillId="0" borderId="0"/>
    <xf numFmtId="0" fontId="83"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73" fillId="0" borderId="0"/>
    <xf numFmtId="0" fontId="29" fillId="0" borderId="0"/>
    <xf numFmtId="0" fontId="29" fillId="0" borderId="0"/>
    <xf numFmtId="0" fontId="73" fillId="0" borderId="0"/>
    <xf numFmtId="0" fontId="29" fillId="0" borderId="0"/>
    <xf numFmtId="0" fontId="29" fillId="0" borderId="0"/>
    <xf numFmtId="0" fontId="29" fillId="0" borderId="0"/>
    <xf numFmtId="0" fontId="29" fillId="0" borderId="0"/>
    <xf numFmtId="0" fontId="29" fillId="0" borderId="0"/>
    <xf numFmtId="0" fontId="29" fillId="0" borderId="0"/>
    <xf numFmtId="0" fontId="83"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83" fillId="0" borderId="0"/>
    <xf numFmtId="0" fontId="73"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83"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9" fillId="0" borderId="0"/>
    <xf numFmtId="0" fontId="86" fillId="0" borderId="0"/>
    <xf numFmtId="0" fontId="83" fillId="0" borderId="0"/>
    <xf numFmtId="0" fontId="86" fillId="0" borderId="0"/>
    <xf numFmtId="0" fontId="157" fillId="0" borderId="0"/>
    <xf numFmtId="0" fontId="29" fillId="0" borderId="0"/>
    <xf numFmtId="0" fontId="29" fillId="0" borderId="0"/>
    <xf numFmtId="0" fontId="29" fillId="0" borderId="0"/>
    <xf numFmtId="0" fontId="20" fillId="0" borderId="0"/>
    <xf numFmtId="0" fontId="20" fillId="0" borderId="0"/>
    <xf numFmtId="0" fontId="20" fillId="0" borderId="0"/>
    <xf numFmtId="0" fontId="29" fillId="0" borderId="0"/>
    <xf numFmtId="0" fontId="83" fillId="0" borderId="0"/>
    <xf numFmtId="0" fontId="20" fillId="0" borderId="0"/>
    <xf numFmtId="0" fontId="20" fillId="0" borderId="0"/>
    <xf numFmtId="0" fontId="20" fillId="0" borderId="0"/>
    <xf numFmtId="0" fontId="29" fillId="0" borderId="0"/>
    <xf numFmtId="0" fontId="20" fillId="0" borderId="0"/>
    <xf numFmtId="0" fontId="20" fillId="0" borderId="0"/>
    <xf numFmtId="0" fontId="20" fillId="0" borderId="0"/>
    <xf numFmtId="0" fontId="29" fillId="0" borderId="0"/>
    <xf numFmtId="0" fontId="83" fillId="0" borderId="0"/>
    <xf numFmtId="0" fontId="20" fillId="0" borderId="0"/>
    <xf numFmtId="0" fontId="20" fillId="0" borderId="0"/>
    <xf numFmtId="0" fontId="20" fillId="0" borderId="0"/>
    <xf numFmtId="0" fontId="29"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9" fillId="0" borderId="0"/>
    <xf numFmtId="0" fontId="83"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83"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83"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83" fillId="0" borderId="0"/>
    <xf numFmtId="0" fontId="33" fillId="0" borderId="0"/>
    <xf numFmtId="0" fontId="83"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83" fillId="0" borderId="0"/>
    <xf numFmtId="0" fontId="29" fillId="0" borderId="0"/>
    <xf numFmtId="0" fontId="33" fillId="0" borderId="0"/>
    <xf numFmtId="0" fontId="83"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7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3"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3" fillId="0" borderId="0"/>
    <xf numFmtId="0" fontId="29" fillId="0" borderId="0"/>
    <xf numFmtId="0" fontId="86" fillId="0" borderId="0"/>
    <xf numFmtId="0" fontId="83" fillId="0" borderId="0"/>
    <xf numFmtId="0" fontId="86"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0" fillId="0" borderId="0"/>
    <xf numFmtId="0" fontId="29" fillId="0" borderId="0"/>
    <xf numFmtId="0" fontId="29"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0"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0"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0"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0"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0"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0"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0"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0" fillId="0" borderId="0"/>
    <xf numFmtId="0" fontId="29" fillId="0" borderId="0"/>
    <xf numFmtId="0" fontId="29"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33" fillId="0" borderId="0"/>
    <xf numFmtId="0" fontId="29" fillId="0" borderId="0"/>
    <xf numFmtId="0" fontId="29" fillId="0" borderId="0"/>
    <xf numFmtId="0" fontId="29" fillId="0" borderId="0"/>
    <xf numFmtId="0" fontId="29" fillId="0" borderId="0"/>
    <xf numFmtId="0" fontId="20" fillId="0" borderId="0"/>
    <xf numFmtId="0" fontId="29" fillId="0" borderId="0"/>
    <xf numFmtId="0" fontId="29"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0"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0"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0"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0" fillId="0" borderId="0"/>
    <xf numFmtId="0" fontId="29" fillId="0" borderId="0"/>
    <xf numFmtId="0" fontId="29"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0"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0" fillId="0" borderId="0"/>
    <xf numFmtId="0" fontId="29" fillId="0" borderId="0"/>
    <xf numFmtId="0" fontId="29"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0" fillId="0" borderId="0"/>
    <xf numFmtId="0" fontId="29" fillId="0" borderId="0"/>
    <xf numFmtId="0" fontId="29" fillId="0" borderId="0"/>
    <xf numFmtId="0" fontId="29" fillId="0" borderId="0"/>
    <xf numFmtId="0" fontId="20" fillId="0" borderId="0"/>
    <xf numFmtId="0" fontId="29" fillId="0" borderId="0"/>
    <xf numFmtId="0" fontId="29" fillId="0" borderId="0"/>
    <xf numFmtId="0" fontId="29" fillId="0" borderId="0"/>
    <xf numFmtId="0" fontId="29" fillId="0" borderId="0"/>
    <xf numFmtId="0" fontId="20"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0" fillId="0" borderId="0"/>
    <xf numFmtId="0" fontId="29" fillId="0" borderId="0"/>
    <xf numFmtId="0" fontId="29" fillId="0" borderId="0"/>
    <xf numFmtId="0" fontId="20" fillId="0" borderId="0"/>
    <xf numFmtId="0" fontId="29" fillId="0" borderId="0"/>
    <xf numFmtId="0" fontId="29" fillId="0" borderId="0"/>
    <xf numFmtId="0" fontId="20" fillId="0" borderId="0"/>
    <xf numFmtId="0" fontId="29" fillId="0" borderId="0"/>
    <xf numFmtId="0" fontId="29"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0" fillId="0" borderId="0"/>
    <xf numFmtId="0" fontId="29" fillId="0" borderId="0"/>
    <xf numFmtId="0" fontId="20" fillId="0" borderId="0"/>
    <xf numFmtId="0" fontId="29"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43" fontId="20" fillId="0" borderId="0" applyFont="0" applyFill="0" applyBorder="0" applyAlignment="0" applyProtection="0"/>
    <xf numFmtId="0" fontId="29" fillId="0" borderId="0"/>
    <xf numFmtId="0" fontId="29" fillId="0" borderId="0"/>
    <xf numFmtId="0" fontId="29" fillId="0" borderId="0"/>
    <xf numFmtId="0" fontId="29" fillId="0" borderId="0"/>
    <xf numFmtId="0" fontId="29" fillId="0" borderId="76" applyNumberFormat="0" applyAlignment="0">
      <alignment horizontal="center"/>
    </xf>
    <xf numFmtId="0" fontId="29" fillId="0" borderId="0"/>
    <xf numFmtId="0" fontId="29" fillId="0" borderId="0"/>
    <xf numFmtId="0" fontId="29" fillId="0" borderId="21" applyNumberFormat="0" applyAlignment="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49" fontId="29" fillId="0" borderId="21"/>
    <xf numFmtId="0" fontId="29" fillId="0" borderId="0"/>
    <xf numFmtId="0" fontId="29" fillId="0" borderId="0"/>
    <xf numFmtId="4" fontId="79" fillId="89" borderId="77" applyNumberFormat="0" applyProtection="0">
      <alignment horizontal="right" vertical="center"/>
    </xf>
    <xf numFmtId="0" fontId="29" fillId="0" borderId="0"/>
    <xf numFmtId="0" fontId="29" fillId="0" borderId="0"/>
    <xf numFmtId="4" fontId="79" fillId="78" borderId="77" applyNumberFormat="0" applyProtection="0">
      <alignment vertical="center"/>
    </xf>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3"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91" fillId="13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21"/>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9" fillId="0" borderId="0"/>
    <xf numFmtId="0" fontId="29" fillId="0" borderId="0"/>
    <xf numFmtId="0" fontId="20" fillId="0" borderId="0"/>
    <xf numFmtId="0" fontId="20" fillId="0" borderId="0"/>
    <xf numFmtId="0" fontId="29" fillId="0" borderId="0"/>
    <xf numFmtId="0" fontId="20" fillId="0" borderId="0"/>
    <xf numFmtId="0" fontId="33" fillId="0" borderId="0"/>
    <xf numFmtId="0" fontId="20" fillId="0" borderId="0"/>
    <xf numFmtId="0" fontId="20" fillId="0" borderId="0"/>
    <xf numFmtId="0" fontId="79" fillId="0" borderId="0"/>
    <xf numFmtId="0" fontId="20" fillId="0" borderId="0"/>
    <xf numFmtId="0" fontId="83"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216" fontId="167"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79" fillId="0" borderId="0"/>
    <xf numFmtId="0" fontId="29" fillId="0" borderId="0"/>
    <xf numFmtId="0" fontId="79" fillId="0" borderId="0"/>
    <xf numFmtId="0" fontId="29"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3" fillId="0" borderId="0"/>
    <xf numFmtId="0" fontId="83" fillId="0" borderId="0"/>
    <xf numFmtId="0" fontId="29" fillId="0" borderId="0"/>
    <xf numFmtId="0" fontId="29" fillId="0" borderId="0"/>
    <xf numFmtId="0" fontId="33" fillId="0" borderId="0"/>
    <xf numFmtId="0" fontId="83" fillId="0" borderId="0"/>
    <xf numFmtId="0" fontId="29" fillId="0" borderId="0"/>
    <xf numFmtId="0" fontId="29" fillId="0" borderId="0"/>
    <xf numFmtId="0" fontId="33" fillId="0" borderId="0"/>
    <xf numFmtId="0" fontId="83" fillId="0" borderId="0"/>
    <xf numFmtId="0" fontId="29" fillId="0" borderId="0"/>
    <xf numFmtId="0" fontId="29" fillId="0" borderId="0"/>
    <xf numFmtId="0" fontId="29" fillId="0" borderId="0"/>
    <xf numFmtId="0" fontId="29" fillId="0" borderId="0"/>
    <xf numFmtId="0" fontId="29" fillId="0" borderId="0"/>
    <xf numFmtId="0" fontId="33" fillId="0" borderId="0"/>
    <xf numFmtId="0" fontId="83" fillId="0" borderId="0"/>
    <xf numFmtId="0" fontId="29" fillId="0" borderId="0"/>
    <xf numFmtId="0" fontId="29" fillId="0" borderId="0"/>
    <xf numFmtId="0" fontId="33" fillId="0" borderId="0"/>
    <xf numFmtId="0" fontId="83" fillId="0" borderId="0"/>
    <xf numFmtId="0" fontId="29" fillId="0" borderId="0"/>
    <xf numFmtId="0" fontId="29" fillId="0" borderId="0"/>
    <xf numFmtId="0" fontId="33" fillId="0" borderId="0"/>
    <xf numFmtId="0" fontId="83" fillId="0" borderId="0"/>
    <xf numFmtId="0" fontId="29" fillId="0" borderId="0"/>
    <xf numFmtId="0" fontId="29" fillId="0" borderId="0"/>
    <xf numFmtId="0" fontId="33" fillId="0" borderId="0"/>
    <xf numFmtId="0" fontId="83" fillId="0" borderId="0"/>
    <xf numFmtId="0" fontId="29" fillId="0" borderId="0"/>
    <xf numFmtId="0" fontId="29" fillId="0" borderId="0"/>
    <xf numFmtId="0" fontId="33" fillId="0" borderId="0"/>
    <xf numFmtId="0" fontId="83" fillId="0" borderId="0"/>
    <xf numFmtId="0" fontId="29" fillId="0" borderId="0"/>
    <xf numFmtId="0" fontId="29" fillId="0" borderId="0"/>
    <xf numFmtId="0" fontId="33" fillId="0" borderId="0"/>
    <xf numFmtId="0" fontId="83" fillId="0" borderId="0"/>
    <xf numFmtId="0" fontId="29" fillId="0" borderId="0"/>
    <xf numFmtId="0" fontId="29" fillId="0" borderId="0"/>
    <xf numFmtId="0" fontId="33" fillId="0" borderId="0"/>
    <xf numFmtId="0" fontId="29" fillId="0" borderId="0"/>
    <xf numFmtId="0" fontId="29" fillId="0" borderId="0"/>
    <xf numFmtId="0" fontId="29" fillId="0" borderId="0"/>
    <xf numFmtId="0" fontId="33" fillId="0" borderId="0"/>
    <xf numFmtId="0" fontId="83"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83"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0"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0" fillId="0" borderId="0"/>
    <xf numFmtId="0" fontId="29" fillId="0" borderId="0"/>
    <xf numFmtId="0" fontId="20" fillId="0" borderId="0"/>
    <xf numFmtId="0" fontId="29" fillId="0" borderId="0"/>
    <xf numFmtId="0" fontId="20" fillId="0" borderId="0"/>
    <xf numFmtId="0" fontId="20" fillId="0" borderId="0"/>
    <xf numFmtId="0" fontId="20" fillId="0" borderId="0"/>
    <xf numFmtId="0" fontId="29" fillId="0" borderId="0"/>
    <xf numFmtId="0" fontId="29" fillId="0" borderId="0"/>
    <xf numFmtId="0" fontId="20" fillId="0" borderId="0"/>
    <xf numFmtId="0" fontId="20" fillId="0" borderId="0"/>
    <xf numFmtId="0" fontId="20" fillId="0" borderId="0"/>
    <xf numFmtId="0" fontId="20" fillId="0" borderId="0"/>
    <xf numFmtId="0" fontId="20" fillId="0" borderId="0"/>
    <xf numFmtId="0" fontId="29" fillId="0" borderId="0"/>
    <xf numFmtId="0" fontId="29" fillId="0" borderId="0"/>
    <xf numFmtId="0" fontId="29" fillId="0" borderId="0"/>
    <xf numFmtId="0" fontId="20" fillId="0" borderId="0"/>
    <xf numFmtId="216" fontId="20" fillId="0" borderId="0"/>
    <xf numFmtId="0" fontId="29" fillId="0" borderId="0"/>
    <xf numFmtId="0" fontId="29" fillId="0" borderId="0"/>
    <xf numFmtId="0" fontId="20" fillId="0" borderId="0"/>
    <xf numFmtId="0" fontId="29" fillId="0" borderId="0"/>
    <xf numFmtId="0" fontId="20" fillId="0" borderId="0"/>
    <xf numFmtId="216" fontId="20" fillId="0" borderId="0"/>
    <xf numFmtId="0" fontId="29" fillId="0" borderId="0"/>
    <xf numFmtId="0" fontId="29" fillId="0" borderId="0"/>
    <xf numFmtId="0" fontId="20" fillId="0" borderId="0"/>
    <xf numFmtId="0" fontId="20" fillId="0" borderId="0"/>
    <xf numFmtId="0" fontId="29" fillId="0" borderId="0"/>
    <xf numFmtId="0" fontId="29" fillId="0" borderId="0"/>
    <xf numFmtId="0" fontId="20" fillId="0" borderId="0"/>
    <xf numFmtId="0" fontId="29" fillId="0" borderId="0"/>
    <xf numFmtId="0" fontId="29" fillId="0" borderId="0"/>
    <xf numFmtId="0" fontId="20" fillId="0" borderId="0"/>
    <xf numFmtId="0" fontId="29" fillId="0" borderId="0"/>
    <xf numFmtId="0" fontId="29" fillId="0" borderId="0"/>
    <xf numFmtId="0" fontId="20" fillId="0" borderId="0"/>
    <xf numFmtId="0" fontId="29" fillId="0" borderId="0"/>
    <xf numFmtId="0" fontId="29" fillId="0" borderId="0"/>
    <xf numFmtId="0" fontId="20" fillId="0" borderId="0"/>
    <xf numFmtId="0" fontId="29" fillId="0" borderId="0"/>
    <xf numFmtId="0" fontId="20" fillId="0" borderId="0"/>
    <xf numFmtId="0" fontId="20" fillId="0" borderId="0"/>
    <xf numFmtId="0" fontId="29" fillId="0" borderId="0"/>
    <xf numFmtId="0" fontId="20" fillId="0" borderId="0"/>
    <xf numFmtId="0" fontId="20" fillId="0" borderId="0"/>
    <xf numFmtId="0" fontId="20" fillId="0" borderId="0"/>
    <xf numFmtId="0" fontId="20" fillId="0" borderId="0"/>
    <xf numFmtId="0" fontId="29" fillId="0" borderId="0"/>
    <xf numFmtId="0" fontId="29" fillId="0" borderId="0"/>
    <xf numFmtId="0" fontId="29" fillId="0" borderId="0"/>
    <xf numFmtId="0" fontId="29" fillId="0" borderId="0"/>
    <xf numFmtId="0" fontId="20"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0" fillId="0" borderId="0"/>
    <xf numFmtId="0" fontId="29" fillId="0" borderId="0"/>
    <xf numFmtId="0" fontId="29" fillId="0" borderId="0"/>
    <xf numFmtId="0" fontId="20" fillId="0" borderId="0"/>
    <xf numFmtId="0" fontId="20" fillId="0" borderId="0"/>
    <xf numFmtId="0" fontId="29" fillId="0" borderId="0"/>
    <xf numFmtId="0" fontId="20" fillId="0" borderId="0"/>
    <xf numFmtId="0" fontId="20" fillId="0" borderId="0"/>
    <xf numFmtId="0" fontId="83"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9" fillId="0" borderId="0"/>
    <xf numFmtId="0" fontId="20" fillId="0" borderId="0"/>
    <xf numFmtId="0" fontId="29" fillId="0" borderId="0"/>
    <xf numFmtId="0" fontId="29"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0"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0"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0"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0"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0"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0"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7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216" fontId="20" fillId="0" borderId="0"/>
    <xf numFmtId="0" fontId="20" fillId="0" borderId="0"/>
    <xf numFmtId="0" fontId="20" fillId="0" borderId="0"/>
    <xf numFmtId="0" fontId="29" fillId="0" borderId="0"/>
    <xf numFmtId="0" fontId="29" fillId="0" borderId="0"/>
    <xf numFmtId="0" fontId="29" fillId="0" borderId="0"/>
    <xf numFmtId="0" fontId="29" fillId="0" borderId="0"/>
    <xf numFmtId="0" fontId="20"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216" fontId="20" fillId="0" borderId="0"/>
    <xf numFmtId="0" fontId="20" fillId="0" borderId="0"/>
    <xf numFmtId="0" fontId="33" fillId="0" borderId="0"/>
    <xf numFmtId="0" fontId="29" fillId="0" borderId="0"/>
    <xf numFmtId="0" fontId="29" fillId="0" borderId="0"/>
    <xf numFmtId="0" fontId="29" fillId="0" borderId="0"/>
    <xf numFmtId="0" fontId="29" fillId="0" borderId="0"/>
    <xf numFmtId="0" fontId="29" fillId="0" borderId="0"/>
    <xf numFmtId="0" fontId="20"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79" fillId="0" borderId="0"/>
    <xf numFmtId="0" fontId="20" fillId="0" borderId="0"/>
    <xf numFmtId="0" fontId="20" fillId="0" borderId="0"/>
    <xf numFmtId="0" fontId="29" fillId="0" borderId="0"/>
    <xf numFmtId="0" fontId="29" fillId="0" borderId="0"/>
    <xf numFmtId="0" fontId="33" fillId="0" borderId="0"/>
    <xf numFmtId="0" fontId="83" fillId="0" borderId="0"/>
    <xf numFmtId="0" fontId="29" fillId="0" borderId="0"/>
    <xf numFmtId="0" fontId="29" fillId="0" borderId="0"/>
    <xf numFmtId="0" fontId="33" fillId="0" borderId="0"/>
    <xf numFmtId="0" fontId="29" fillId="0" borderId="0"/>
    <xf numFmtId="0" fontId="29" fillId="0" borderId="0"/>
    <xf numFmtId="0" fontId="29" fillId="0" borderId="0"/>
    <xf numFmtId="0" fontId="33" fillId="0" borderId="0"/>
    <xf numFmtId="0" fontId="83" fillId="0" borderId="0"/>
    <xf numFmtId="0" fontId="29" fillId="0" borderId="0"/>
    <xf numFmtId="0" fontId="29" fillId="0" borderId="0"/>
    <xf numFmtId="0" fontId="33" fillId="0" borderId="0"/>
    <xf numFmtId="0" fontId="29" fillId="0" borderId="0"/>
    <xf numFmtId="0" fontId="29" fillId="0" borderId="0"/>
    <xf numFmtId="0" fontId="29" fillId="0" borderId="0"/>
    <xf numFmtId="0" fontId="33" fillId="0" borderId="0"/>
    <xf numFmtId="0" fontId="83" fillId="0" borderId="0"/>
    <xf numFmtId="0" fontId="29" fillId="0" borderId="0"/>
    <xf numFmtId="0" fontId="29" fillId="0" borderId="0"/>
    <xf numFmtId="0" fontId="83" fillId="0" borderId="0"/>
    <xf numFmtId="0" fontId="29" fillId="0" borderId="0"/>
    <xf numFmtId="0" fontId="29" fillId="0" borderId="0"/>
    <xf numFmtId="0" fontId="83" fillId="0" borderId="0"/>
    <xf numFmtId="0" fontId="29" fillId="0" borderId="0"/>
    <xf numFmtId="0" fontId="29" fillId="0" borderId="0"/>
    <xf numFmtId="0" fontId="83" fillId="0" borderId="0"/>
    <xf numFmtId="0" fontId="29" fillId="0" borderId="0"/>
    <xf numFmtId="0" fontId="29" fillId="0" borderId="0"/>
    <xf numFmtId="0" fontId="33" fillId="0" borderId="0"/>
    <xf numFmtId="0" fontId="29" fillId="0" borderId="0"/>
    <xf numFmtId="0" fontId="29" fillId="0" borderId="0"/>
    <xf numFmtId="0" fontId="29" fillId="0" borderId="0"/>
    <xf numFmtId="0" fontId="33" fillId="0" borderId="0"/>
    <xf numFmtId="0" fontId="83"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83" fillId="0" borderId="0"/>
    <xf numFmtId="0" fontId="29" fillId="0" borderId="0"/>
    <xf numFmtId="0" fontId="20" fillId="0" borderId="0"/>
    <xf numFmtId="0" fontId="29" fillId="0" borderId="0"/>
    <xf numFmtId="0" fontId="29" fillId="0" borderId="0"/>
    <xf numFmtId="0" fontId="20" fillId="0" borderId="0"/>
    <xf numFmtId="0" fontId="73" fillId="0" borderId="0"/>
    <xf numFmtId="0" fontId="29" fillId="0" borderId="0"/>
    <xf numFmtId="0" fontId="29" fillId="0" borderId="0"/>
    <xf numFmtId="0" fontId="29" fillId="0" borderId="0"/>
    <xf numFmtId="0" fontId="33" fillId="0" borderId="0"/>
    <xf numFmtId="0" fontId="20" fillId="0" borderId="0"/>
    <xf numFmtId="0" fontId="29" fillId="0" borderId="0"/>
    <xf numFmtId="0" fontId="29" fillId="0" borderId="0"/>
    <xf numFmtId="0" fontId="20" fillId="0" borderId="0"/>
    <xf numFmtId="0" fontId="33" fillId="0" borderId="0"/>
    <xf numFmtId="0" fontId="83" fillId="0" borderId="0"/>
    <xf numFmtId="0" fontId="29" fillId="0" borderId="0"/>
    <xf numFmtId="0" fontId="29" fillId="0" borderId="0"/>
    <xf numFmtId="0" fontId="83"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9" fillId="0" borderId="0"/>
    <xf numFmtId="0" fontId="29" fillId="0" borderId="0"/>
    <xf numFmtId="0" fontId="29" fillId="0" borderId="0"/>
    <xf numFmtId="0" fontId="29" fillId="0" borderId="0"/>
    <xf numFmtId="0" fontId="29"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0"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0"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0"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0"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0"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0" fillId="0" borderId="0"/>
    <xf numFmtId="0" fontId="29" fillId="0" borderId="0"/>
    <xf numFmtId="0" fontId="29"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0" fillId="0" borderId="0"/>
    <xf numFmtId="0" fontId="29" fillId="0" borderId="0"/>
    <xf numFmtId="0" fontId="29" fillId="0" borderId="0"/>
    <xf numFmtId="0" fontId="29" fillId="0" borderId="0"/>
    <xf numFmtId="0" fontId="29" fillId="0" borderId="0"/>
    <xf numFmtId="0" fontId="29"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0"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0"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0" fillId="0" borderId="0"/>
    <xf numFmtId="0" fontId="29" fillId="0" borderId="0"/>
    <xf numFmtId="0" fontId="29"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0" fillId="0" borderId="0"/>
    <xf numFmtId="0" fontId="29" fillId="0" borderId="0"/>
    <xf numFmtId="0" fontId="29" fillId="0" borderId="0"/>
    <xf numFmtId="0" fontId="29" fillId="0" borderId="0"/>
    <xf numFmtId="0" fontId="20" fillId="0" borderId="0"/>
    <xf numFmtId="0" fontId="29" fillId="0" borderId="0"/>
    <xf numFmtId="0" fontId="29" fillId="0" borderId="0"/>
    <xf numFmtId="0" fontId="29" fillId="0" borderId="0"/>
    <xf numFmtId="0" fontId="29" fillId="0" borderId="0"/>
    <xf numFmtId="0" fontId="20"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0" fillId="0" borderId="0"/>
    <xf numFmtId="0" fontId="29" fillId="0" borderId="0"/>
    <xf numFmtId="0" fontId="29" fillId="0" borderId="0"/>
    <xf numFmtId="0" fontId="20" fillId="0" borderId="0"/>
    <xf numFmtId="0" fontId="29" fillId="0" borderId="0"/>
    <xf numFmtId="0" fontId="29" fillId="0" borderId="0"/>
    <xf numFmtId="0" fontId="20" fillId="0" borderId="0"/>
    <xf numFmtId="0" fontId="29" fillId="0" borderId="0"/>
    <xf numFmtId="0" fontId="29"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0" fillId="0" borderId="0"/>
    <xf numFmtId="0" fontId="29" fillId="0" borderId="0"/>
    <xf numFmtId="0" fontId="20" fillId="0" borderId="0"/>
    <xf numFmtId="0" fontId="29"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49" fontId="29" fillId="0" borderId="21"/>
    <xf numFmtId="0" fontId="29" fillId="0" borderId="0"/>
    <xf numFmtId="0" fontId="29" fillId="0" borderId="0"/>
    <xf numFmtId="0" fontId="29" fillId="0" borderId="0"/>
    <xf numFmtId="0" fontId="29" fillId="0" borderId="0"/>
    <xf numFmtId="0" fontId="29" fillId="0" borderId="0"/>
    <xf numFmtId="0" fontId="20"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0" fillId="0" borderId="0"/>
    <xf numFmtId="0" fontId="29" fillId="0" borderId="0"/>
    <xf numFmtId="0" fontId="29" fillId="0" borderId="0"/>
    <xf numFmtId="0" fontId="20" fillId="0" borderId="0"/>
    <xf numFmtId="0" fontId="20" fillId="0" borderId="0"/>
    <xf numFmtId="0" fontId="20" fillId="0" borderId="0"/>
    <xf numFmtId="0" fontId="29" fillId="0" borderId="0"/>
    <xf numFmtId="0" fontId="83" fillId="0" borderId="0"/>
    <xf numFmtId="0" fontId="20" fillId="0" borderId="0"/>
    <xf numFmtId="49" fontId="29" fillId="0" borderId="21"/>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0"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0"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0"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0" fillId="0" borderId="0"/>
    <xf numFmtId="0" fontId="29" fillId="0" borderId="0"/>
    <xf numFmtId="0" fontId="29"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0" fillId="0" borderId="0"/>
    <xf numFmtId="0" fontId="29" fillId="0" borderId="0"/>
    <xf numFmtId="0" fontId="29" fillId="0" borderId="0"/>
    <xf numFmtId="0" fontId="29" fillId="0" borderId="0"/>
    <xf numFmtId="0" fontId="20" fillId="0" borderId="0"/>
    <xf numFmtId="0" fontId="29" fillId="0" borderId="0"/>
    <xf numFmtId="0" fontId="29" fillId="0" borderId="0"/>
    <xf numFmtId="0" fontId="29" fillId="0" borderId="0"/>
    <xf numFmtId="0" fontId="29" fillId="0" borderId="0"/>
    <xf numFmtId="0" fontId="20"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0" fillId="0" borderId="0"/>
    <xf numFmtId="0" fontId="29" fillId="0" borderId="0"/>
    <xf numFmtId="0" fontId="29" fillId="0" borderId="0"/>
    <xf numFmtId="0" fontId="29" fillId="0" borderId="0"/>
    <xf numFmtId="0" fontId="29" fillId="0" borderId="0"/>
    <xf numFmtId="0" fontId="29" fillId="0" borderId="0"/>
    <xf numFmtId="0" fontId="20" fillId="0" borderId="0"/>
    <xf numFmtId="0" fontId="83"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9" fillId="0" borderId="0"/>
    <xf numFmtId="0" fontId="29" fillId="0" borderId="0"/>
    <xf numFmtId="0" fontId="29" fillId="0" borderId="0"/>
    <xf numFmtId="0" fontId="29" fillId="0" borderId="0"/>
    <xf numFmtId="0" fontId="29"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9" fillId="0" borderId="0"/>
    <xf numFmtId="0" fontId="29" fillId="0" borderId="0"/>
    <xf numFmtId="0" fontId="29"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9" fillId="0" borderId="0"/>
    <xf numFmtId="0" fontId="29" fillId="0" borderId="0"/>
    <xf numFmtId="0" fontId="29" fillId="0" borderId="0"/>
    <xf numFmtId="0" fontId="29" fillId="0" borderId="0"/>
    <xf numFmtId="0" fontId="29"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9" fillId="0" borderId="0"/>
    <xf numFmtId="0" fontId="29" fillId="0" borderId="0"/>
    <xf numFmtId="0" fontId="29"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9" fillId="0" borderId="0"/>
    <xf numFmtId="0" fontId="29" fillId="0" borderId="0"/>
    <xf numFmtId="0" fontId="29" fillId="0" borderId="0"/>
    <xf numFmtId="0" fontId="29" fillId="0" borderId="0"/>
    <xf numFmtId="0" fontId="29"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9" fillId="0" borderId="0"/>
    <xf numFmtId="0" fontId="29" fillId="0" borderId="0"/>
    <xf numFmtId="0" fontId="29"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9" fillId="0" borderId="0"/>
    <xf numFmtId="0" fontId="29" fillId="0" borderId="0"/>
    <xf numFmtId="0" fontId="29" fillId="0" borderId="0"/>
    <xf numFmtId="0" fontId="29" fillId="0" borderId="0"/>
    <xf numFmtId="0" fontId="29"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9" fillId="0" borderId="0"/>
    <xf numFmtId="0" fontId="29" fillId="0" borderId="0"/>
    <xf numFmtId="0" fontId="29"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9" fillId="0" borderId="0"/>
    <xf numFmtId="0" fontId="29" fillId="0" borderId="0"/>
    <xf numFmtId="0" fontId="83" fillId="0" borderId="0"/>
    <xf numFmtId="0" fontId="29" fillId="0" borderId="0"/>
    <xf numFmtId="0" fontId="29" fillId="0" borderId="0"/>
    <xf numFmtId="0" fontId="73" fillId="0" borderId="0"/>
    <xf numFmtId="0" fontId="29" fillId="0" borderId="0"/>
    <xf numFmtId="0" fontId="20" fillId="0" borderId="0"/>
    <xf numFmtId="0" fontId="29" fillId="0" borderId="0"/>
    <xf numFmtId="0" fontId="29" fillId="0" borderId="0"/>
    <xf numFmtId="0" fontId="20" fillId="0" borderId="0"/>
    <xf numFmtId="0" fontId="33" fillId="0" borderId="0"/>
    <xf numFmtId="0" fontId="83" fillId="0" borderId="0"/>
    <xf numFmtId="0" fontId="29" fillId="0" borderId="0"/>
    <xf numFmtId="0" fontId="20" fillId="0" borderId="0"/>
    <xf numFmtId="0" fontId="83" fillId="0" borderId="0"/>
    <xf numFmtId="0" fontId="83" fillId="0" borderId="0"/>
    <xf numFmtId="0" fontId="29" fillId="0" borderId="0"/>
    <xf numFmtId="0" fontId="29" fillId="0" borderId="0"/>
    <xf numFmtId="0" fontId="73" fillId="0" borderId="0"/>
    <xf numFmtId="0" fontId="29" fillId="0" borderId="0"/>
    <xf numFmtId="0" fontId="20" fillId="0" borderId="0"/>
    <xf numFmtId="0" fontId="20" fillId="0" borderId="0"/>
    <xf numFmtId="0" fontId="83" fillId="0" borderId="0"/>
    <xf numFmtId="0" fontId="29" fillId="0" borderId="0"/>
    <xf numFmtId="0" fontId="29" fillId="0" borderId="0"/>
    <xf numFmtId="0" fontId="20" fillId="0" borderId="0"/>
    <xf numFmtId="0" fontId="83" fillId="0" borderId="0"/>
    <xf numFmtId="0" fontId="29" fillId="0" borderId="0"/>
    <xf numFmtId="0" fontId="83" fillId="0" borderId="0"/>
    <xf numFmtId="0" fontId="29" fillId="0" borderId="0"/>
    <xf numFmtId="0" fontId="29" fillId="0" borderId="0"/>
    <xf numFmtId="0" fontId="73" fillId="0" borderId="0"/>
    <xf numFmtId="0" fontId="29" fillId="0" borderId="0"/>
    <xf numFmtId="0" fontId="29" fillId="0" borderId="0"/>
    <xf numFmtId="0" fontId="20" fillId="0" borderId="0"/>
    <xf numFmtId="0" fontId="83" fillId="0" borderId="0"/>
    <xf numFmtId="0" fontId="83" fillId="0" borderId="0"/>
    <xf numFmtId="0" fontId="20" fillId="0" borderId="0"/>
    <xf numFmtId="0" fontId="29" fillId="0" borderId="0"/>
    <xf numFmtId="0" fontId="29" fillId="0" borderId="0"/>
    <xf numFmtId="0" fontId="83" fillId="0" borderId="0"/>
    <xf numFmtId="0" fontId="29" fillId="0" borderId="0"/>
    <xf numFmtId="0" fontId="29" fillId="0" borderId="0"/>
    <xf numFmtId="0" fontId="73" fillId="0" borderId="0"/>
    <xf numFmtId="0" fontId="29" fillId="0" borderId="0"/>
    <xf numFmtId="0" fontId="29" fillId="0" borderId="0"/>
    <xf numFmtId="0" fontId="29" fillId="0" borderId="0"/>
    <xf numFmtId="0" fontId="20" fillId="0" borderId="0"/>
    <xf numFmtId="0" fontId="29" fillId="0" borderId="0"/>
    <xf numFmtId="0" fontId="29" fillId="0" borderId="0"/>
    <xf numFmtId="0" fontId="29" fillId="0" borderId="0"/>
    <xf numFmtId="0" fontId="29" fillId="0" borderId="0"/>
    <xf numFmtId="0" fontId="29" fillId="0" borderId="0"/>
    <xf numFmtId="0" fontId="20" fillId="0" borderId="0"/>
    <xf numFmtId="0" fontId="29" fillId="0" borderId="0"/>
    <xf numFmtId="0" fontId="29" fillId="0" borderId="0"/>
    <xf numFmtId="0" fontId="29" fillId="0" borderId="0"/>
    <xf numFmtId="0" fontId="29" fillId="0" borderId="0"/>
    <xf numFmtId="0" fontId="29" fillId="0" borderId="0"/>
    <xf numFmtId="0" fontId="20" fillId="0" borderId="0"/>
    <xf numFmtId="0" fontId="29"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9" fillId="0" borderId="0"/>
    <xf numFmtId="0" fontId="29" fillId="0" borderId="0"/>
    <xf numFmtId="0" fontId="29" fillId="0" borderId="0"/>
    <xf numFmtId="0" fontId="29" fillId="0" borderId="0"/>
    <xf numFmtId="0" fontId="29"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0" fillId="0" borderId="0"/>
    <xf numFmtId="0" fontId="83" fillId="0" borderId="0"/>
    <xf numFmtId="0" fontId="20" fillId="0" borderId="0"/>
    <xf numFmtId="0" fontId="20" fillId="0" borderId="0"/>
    <xf numFmtId="0" fontId="29" fillId="0" borderId="0"/>
    <xf numFmtId="0" fontId="20" fillId="0" borderId="0"/>
    <xf numFmtId="0" fontId="29" fillId="0" borderId="0"/>
    <xf numFmtId="0" fontId="83" fillId="0" borderId="0"/>
    <xf numFmtId="0" fontId="20" fillId="0" borderId="0"/>
    <xf numFmtId="0" fontId="29" fillId="0" borderId="0"/>
    <xf numFmtId="0" fontId="83" fillId="0" borderId="0"/>
    <xf numFmtId="0" fontId="20" fillId="0" borderId="0"/>
    <xf numFmtId="0" fontId="29" fillId="0" borderId="0"/>
    <xf numFmtId="0" fontId="83" fillId="0" borderId="0"/>
    <xf numFmtId="0" fontId="29" fillId="0" borderId="0"/>
    <xf numFmtId="0" fontId="29" fillId="0" borderId="0"/>
    <xf numFmtId="0" fontId="73" fillId="0" borderId="0"/>
    <xf numFmtId="0" fontId="29" fillId="0" borderId="0"/>
    <xf numFmtId="0" fontId="83" fillId="0" borderId="0"/>
    <xf numFmtId="0" fontId="20" fillId="0" borderId="0"/>
    <xf numFmtId="0" fontId="83" fillId="0" borderId="0"/>
    <xf numFmtId="0" fontId="20" fillId="0" borderId="0"/>
    <xf numFmtId="0" fontId="83" fillId="0" borderId="0"/>
    <xf numFmtId="0" fontId="20" fillId="0" borderId="0"/>
    <xf numFmtId="0" fontId="83" fillId="0" borderId="0"/>
    <xf numFmtId="0" fontId="20" fillId="0" borderId="0"/>
    <xf numFmtId="0" fontId="83" fillId="0" borderId="0"/>
    <xf numFmtId="0" fontId="20" fillId="0" borderId="0"/>
    <xf numFmtId="0" fontId="83" fillId="0" borderId="0"/>
    <xf numFmtId="0" fontId="20" fillId="0" borderId="0"/>
    <xf numFmtId="0" fontId="83"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37" fillId="70" borderId="72" applyNumberFormat="0" applyAlignment="0"/>
    <xf numFmtId="0" fontId="29" fillId="0" borderId="0"/>
    <xf numFmtId="0" fontId="29" fillId="0" borderId="0"/>
    <xf numFmtId="1" fontId="37" fillId="70" borderId="72" applyNumberFormat="0" applyAlignment="0">
      <alignment horizontal="left"/>
    </xf>
    <xf numFmtId="0" fontId="29" fillId="0" borderId="0"/>
    <xf numFmtId="0" fontId="29" fillId="0" borderId="0"/>
    <xf numFmtId="1" fontId="37" fillId="94" borderId="72" applyNumberFormat="0" applyAlignment="0">
      <alignment horizontal="center"/>
    </xf>
    <xf numFmtId="0" fontId="29" fillId="0" borderId="0"/>
    <xf numFmtId="0" fontId="29" fillId="0" borderId="0"/>
    <xf numFmtId="0" fontId="29" fillId="0" borderId="0"/>
    <xf numFmtId="0" fontId="29" fillId="0" borderId="0"/>
    <xf numFmtId="0" fontId="20" fillId="0" borderId="0"/>
    <xf numFmtId="0" fontId="29" fillId="0" borderId="0"/>
    <xf numFmtId="0" fontId="29" fillId="0" borderId="0"/>
    <xf numFmtId="0" fontId="20" fillId="0" borderId="0"/>
    <xf numFmtId="0" fontId="29" fillId="0" borderId="0"/>
    <xf numFmtId="0" fontId="29" fillId="0" borderId="0"/>
    <xf numFmtId="0" fontId="29" fillId="0" borderId="0"/>
    <xf numFmtId="0" fontId="29"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0"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0"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0" fillId="0" borderId="0"/>
    <xf numFmtId="0" fontId="29" fillId="0" borderId="0"/>
    <xf numFmtId="0" fontId="29"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216"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83" fillId="0" borderId="0"/>
    <xf numFmtId="0" fontId="29" fillId="0" borderId="0"/>
    <xf numFmtId="0" fontId="29" fillId="0" borderId="0"/>
    <xf numFmtId="0" fontId="29" fillId="0" borderId="0"/>
    <xf numFmtId="0" fontId="29" fillId="0" borderId="0"/>
    <xf numFmtId="0" fontId="29"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9" fillId="0" borderId="0"/>
    <xf numFmtId="0" fontId="29" fillId="0" borderId="0"/>
    <xf numFmtId="0" fontId="29" fillId="0" borderId="0"/>
    <xf numFmtId="0" fontId="29" fillId="0" borderId="0"/>
    <xf numFmtId="0" fontId="29" fillId="0" borderId="0"/>
    <xf numFmtId="0" fontId="20" fillId="0" borderId="0"/>
    <xf numFmtId="0" fontId="7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0"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0" fillId="0" borderId="0"/>
    <xf numFmtId="0" fontId="29" fillId="0" borderId="0"/>
    <xf numFmtId="0" fontId="29"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0" fillId="0" borderId="0"/>
    <xf numFmtId="0" fontId="29" fillId="0" borderId="0"/>
    <xf numFmtId="0" fontId="29" fillId="0" borderId="0"/>
    <xf numFmtId="0" fontId="29"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0" fillId="0" borderId="0"/>
    <xf numFmtId="0" fontId="29" fillId="0" borderId="0"/>
    <xf numFmtId="0" fontId="29" fillId="0" borderId="0"/>
    <xf numFmtId="0" fontId="20" fillId="0" borderId="0"/>
    <xf numFmtId="0" fontId="29" fillId="0" borderId="0"/>
    <xf numFmtId="0" fontId="29"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0" fillId="0" borderId="0"/>
    <xf numFmtId="0" fontId="29" fillId="0" borderId="0"/>
    <xf numFmtId="0" fontId="20" fillId="0" borderId="0"/>
    <xf numFmtId="0" fontId="29" fillId="0" borderId="0"/>
    <xf numFmtId="0" fontId="20" fillId="0" borderId="0"/>
    <xf numFmtId="0" fontId="29" fillId="0" borderId="0"/>
    <xf numFmtId="0" fontId="29" fillId="0" borderId="0"/>
    <xf numFmtId="0" fontId="29" fillId="0" borderId="76" applyNumberFormat="0" applyAlignment="0">
      <alignment horizontal="center"/>
    </xf>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3" fontId="151" fillId="0" borderId="75"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83" fillId="0" borderId="0"/>
    <xf numFmtId="0" fontId="29" fillId="0" borderId="0"/>
    <xf numFmtId="0" fontId="29" fillId="0" borderId="0"/>
    <xf numFmtId="0" fontId="29" fillId="0" borderId="0"/>
    <xf numFmtId="0" fontId="20" fillId="0" borderId="0"/>
    <xf numFmtId="0" fontId="29" fillId="0" borderId="0"/>
    <xf numFmtId="0" fontId="20" fillId="0" borderId="0"/>
    <xf numFmtId="0" fontId="20" fillId="0" borderId="0"/>
    <xf numFmtId="0" fontId="20" fillId="0" borderId="0"/>
    <xf numFmtId="0" fontId="29" fillId="0" borderId="0"/>
    <xf numFmtId="0" fontId="20" fillId="0" borderId="0"/>
    <xf numFmtId="0" fontId="29" fillId="0" borderId="0"/>
    <xf numFmtId="0" fontId="91" fillId="130" borderId="0"/>
    <xf numFmtId="0" fontId="29" fillId="0" borderId="0"/>
    <xf numFmtId="0" fontId="29" fillId="0" borderId="0"/>
    <xf numFmtId="0" fontId="79" fillId="0" borderId="0"/>
    <xf numFmtId="0" fontId="29" fillId="0" borderId="0"/>
    <xf numFmtId="0" fontId="29" fillId="0" borderId="0"/>
    <xf numFmtId="0" fontId="29" fillId="0" borderId="0"/>
    <xf numFmtId="0" fontId="83" fillId="0" borderId="0"/>
    <xf numFmtId="0" fontId="29" fillId="0" borderId="0"/>
    <xf numFmtId="0" fontId="29" fillId="0" borderId="0"/>
    <xf numFmtId="0" fontId="29" fillId="0" borderId="0"/>
    <xf numFmtId="0" fontId="29" fillId="0" borderId="0"/>
    <xf numFmtId="0" fontId="20" fillId="0" borderId="0"/>
    <xf numFmtId="0" fontId="20" fillId="0" borderId="0"/>
    <xf numFmtId="0" fontId="79" fillId="0" borderId="0"/>
    <xf numFmtId="0" fontId="29" fillId="0" borderId="0"/>
    <xf numFmtId="0" fontId="29" fillId="0" borderId="0"/>
    <xf numFmtId="0" fontId="20" fillId="0" borderId="0"/>
    <xf numFmtId="0" fontId="20" fillId="0" borderId="0"/>
    <xf numFmtId="0" fontId="29" fillId="0" borderId="0"/>
    <xf numFmtId="0" fontId="91" fillId="130" borderId="0"/>
    <xf numFmtId="216" fontId="29" fillId="0" borderId="0"/>
    <xf numFmtId="0" fontId="29" fillId="0" borderId="0"/>
    <xf numFmtId="0" fontId="29" fillId="0" borderId="0"/>
    <xf numFmtId="0" fontId="29" fillId="0" borderId="0"/>
    <xf numFmtId="0" fontId="29" fillId="0" borderId="0"/>
    <xf numFmtId="0" fontId="79" fillId="0" borderId="0"/>
    <xf numFmtId="0" fontId="29" fillId="0" borderId="0"/>
    <xf numFmtId="0" fontId="20" fillId="0" borderId="0"/>
    <xf numFmtId="0" fontId="29" fillId="0" borderId="0"/>
    <xf numFmtId="0" fontId="20" fillId="0" borderId="0"/>
    <xf numFmtId="0" fontId="29" fillId="0" borderId="0"/>
    <xf numFmtId="0" fontId="29" fillId="0" borderId="0"/>
    <xf numFmtId="0" fontId="20" fillId="0" borderId="0"/>
    <xf numFmtId="0" fontId="29" fillId="0" borderId="0"/>
    <xf numFmtId="0" fontId="20" fillId="0" borderId="0"/>
    <xf numFmtId="0" fontId="29" fillId="0" borderId="0"/>
    <xf numFmtId="0" fontId="29" fillId="0" borderId="0"/>
    <xf numFmtId="0" fontId="29" fillId="0" borderId="0"/>
    <xf numFmtId="0" fontId="29" fillId="0" borderId="0"/>
    <xf numFmtId="0" fontId="83" fillId="0" borderId="0"/>
    <xf numFmtId="0" fontId="20" fillId="0" borderId="0"/>
    <xf numFmtId="0" fontId="83" fillId="0" borderId="0"/>
    <xf numFmtId="0" fontId="20" fillId="0" borderId="0"/>
    <xf numFmtId="0" fontId="83" fillId="0" borderId="0"/>
    <xf numFmtId="0" fontId="20" fillId="0" borderId="0"/>
    <xf numFmtId="0" fontId="83" fillId="0" borderId="0"/>
    <xf numFmtId="0" fontId="20" fillId="0" borderId="0"/>
    <xf numFmtId="0" fontId="83" fillId="0" borderId="0"/>
    <xf numFmtId="0" fontId="20" fillId="0" borderId="0"/>
    <xf numFmtId="0" fontId="83" fillId="0" borderId="0"/>
    <xf numFmtId="0" fontId="20" fillId="0" borderId="0"/>
    <xf numFmtId="0" fontId="83" fillId="0" borderId="0"/>
    <xf numFmtId="0" fontId="20" fillId="0" borderId="0"/>
    <xf numFmtId="0" fontId="83" fillId="0" borderId="0"/>
    <xf numFmtId="0" fontId="20" fillId="0" borderId="0"/>
    <xf numFmtId="0" fontId="29" fillId="0" borderId="0"/>
    <xf numFmtId="0" fontId="20" fillId="0" borderId="0"/>
    <xf numFmtId="0" fontId="20" fillId="0" borderId="0"/>
    <xf numFmtId="0" fontId="20" fillId="0" borderId="0"/>
    <xf numFmtId="0" fontId="29" fillId="0" borderId="0"/>
    <xf numFmtId="0" fontId="20" fillId="0" borderId="0"/>
    <xf numFmtId="0" fontId="20" fillId="0" borderId="0"/>
    <xf numFmtId="0" fontId="29" fillId="0" borderId="0"/>
    <xf numFmtId="0" fontId="29" fillId="0" borderId="0"/>
    <xf numFmtId="0" fontId="20" fillId="0" borderId="0"/>
    <xf numFmtId="0" fontId="29" fillId="0" borderId="0"/>
    <xf numFmtId="0" fontId="20" fillId="0" borderId="0"/>
    <xf numFmtId="0" fontId="83" fillId="0" borderId="0"/>
    <xf numFmtId="0" fontId="20" fillId="0" borderId="0"/>
    <xf numFmtId="0" fontId="20" fillId="0" borderId="0"/>
    <xf numFmtId="0" fontId="29" fillId="0" borderId="0"/>
    <xf numFmtId="0" fontId="20" fillId="0" borderId="0"/>
    <xf numFmtId="0" fontId="20" fillId="0" borderId="0"/>
    <xf numFmtId="0" fontId="73"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0"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33" fillId="0" borderId="0"/>
    <xf numFmtId="0" fontId="29" fillId="0" borderId="0"/>
    <xf numFmtId="0" fontId="29" fillId="0" borderId="0"/>
    <xf numFmtId="0" fontId="29" fillId="0" borderId="0"/>
    <xf numFmtId="0" fontId="29" fillId="0" borderId="0"/>
    <xf numFmtId="0" fontId="29" fillId="0" borderId="0"/>
    <xf numFmtId="0" fontId="20"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0"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0" fillId="0" borderId="0"/>
    <xf numFmtId="0" fontId="29" fillId="0" borderId="0"/>
    <xf numFmtId="0" fontId="29" fillId="0" borderId="0"/>
    <xf numFmtId="0" fontId="29" fillId="0" borderId="0"/>
    <xf numFmtId="0" fontId="29" fillId="0" borderId="0"/>
    <xf numFmtId="0" fontId="29" fillId="0" borderId="0"/>
    <xf numFmtId="0" fontId="20" fillId="0" borderId="0"/>
    <xf numFmtId="0" fontId="7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0"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0" fillId="0" borderId="0"/>
    <xf numFmtId="0" fontId="29" fillId="0" borderId="0"/>
    <xf numFmtId="0" fontId="29" fillId="0" borderId="0"/>
    <xf numFmtId="0" fontId="20" fillId="0" borderId="0"/>
    <xf numFmtId="0" fontId="20" fillId="0" borderId="0"/>
    <xf numFmtId="0" fontId="29" fillId="0" borderId="0"/>
    <xf numFmtId="0" fontId="29" fillId="0" borderId="0"/>
    <xf numFmtId="0" fontId="20" fillId="0" borderId="0"/>
    <xf numFmtId="0" fontId="29" fillId="0" borderId="0"/>
    <xf numFmtId="0" fontId="29" fillId="0" borderId="0"/>
    <xf numFmtId="0" fontId="20" fillId="0" borderId="0"/>
    <xf numFmtId="0" fontId="29" fillId="0" borderId="0"/>
    <xf numFmtId="0" fontId="20"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0"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0" fillId="0" borderId="0"/>
    <xf numFmtId="0" fontId="29" fillId="0" borderId="0"/>
    <xf numFmtId="0" fontId="20" fillId="0" borderId="0"/>
    <xf numFmtId="0" fontId="79" fillId="0" borderId="0"/>
    <xf numFmtId="0" fontId="29"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9" fillId="0" borderId="0"/>
    <xf numFmtId="0" fontId="29" fillId="0" borderId="0"/>
    <xf numFmtId="0" fontId="29" fillId="0" borderId="0"/>
    <xf numFmtId="0" fontId="29" fillId="0" borderId="0"/>
    <xf numFmtId="0" fontId="29"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9" fillId="0" borderId="0"/>
    <xf numFmtId="0" fontId="29" fillId="0" borderId="0"/>
    <xf numFmtId="0" fontId="29" fillId="0" borderId="0"/>
    <xf numFmtId="0" fontId="79" fillId="0" borderId="0"/>
    <xf numFmtId="0" fontId="73" fillId="0" borderId="0"/>
    <xf numFmtId="0" fontId="91" fillId="130" borderId="0"/>
    <xf numFmtId="0" fontId="29" fillId="0" borderId="0"/>
    <xf numFmtId="0" fontId="29" fillId="0" borderId="0"/>
    <xf numFmtId="0" fontId="29" fillId="0" borderId="0"/>
    <xf numFmtId="0" fontId="29" fillId="0" borderId="0"/>
    <xf numFmtId="0" fontId="20"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0"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0"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0" fillId="0" borderId="0"/>
    <xf numFmtId="0" fontId="29" fillId="0" borderId="0"/>
    <xf numFmtId="0" fontId="20" fillId="0" borderId="0"/>
    <xf numFmtId="0" fontId="20" fillId="0" borderId="0"/>
    <xf numFmtId="0" fontId="20" fillId="0" borderId="0"/>
    <xf numFmtId="0" fontId="29" fillId="0" borderId="0"/>
    <xf numFmtId="0" fontId="20" fillId="0" borderId="0"/>
    <xf numFmtId="0" fontId="20" fillId="0" borderId="0"/>
    <xf numFmtId="0" fontId="20" fillId="0" borderId="0"/>
    <xf numFmtId="0" fontId="83" fillId="0" borderId="0"/>
    <xf numFmtId="0" fontId="20" fillId="0" borderId="0"/>
    <xf numFmtId="0" fontId="20" fillId="0" borderId="0"/>
    <xf numFmtId="0" fontId="20" fillId="0" borderId="0"/>
    <xf numFmtId="0" fontId="83" fillId="0" borderId="0"/>
    <xf numFmtId="0" fontId="20" fillId="0" borderId="0"/>
    <xf numFmtId="0" fontId="20" fillId="0" borderId="0"/>
    <xf numFmtId="0" fontId="20" fillId="0" borderId="0"/>
    <xf numFmtId="0" fontId="83" fillId="0" borderId="0"/>
    <xf numFmtId="0" fontId="20" fillId="0" borderId="0"/>
    <xf numFmtId="0" fontId="20" fillId="0" borderId="0"/>
    <xf numFmtId="0" fontId="20" fillId="0" borderId="0"/>
    <xf numFmtId="0" fontId="83" fillId="0" borderId="0"/>
    <xf numFmtId="0" fontId="20" fillId="0" borderId="0"/>
    <xf numFmtId="0" fontId="83" fillId="0" borderId="0"/>
    <xf numFmtId="0" fontId="20" fillId="0" borderId="0"/>
    <xf numFmtId="0" fontId="83" fillId="0" borderId="0"/>
    <xf numFmtId="0" fontId="20" fillId="0" borderId="0"/>
    <xf numFmtId="0" fontId="83" fillId="0" borderId="0"/>
    <xf numFmtId="0" fontId="20" fillId="0" borderId="0"/>
    <xf numFmtId="0" fontId="29" fillId="0" borderId="0"/>
    <xf numFmtId="0" fontId="29" fillId="0" borderId="0"/>
    <xf numFmtId="0" fontId="91" fillId="130" borderId="0"/>
    <xf numFmtId="0" fontId="29" fillId="0" borderId="0"/>
    <xf numFmtId="0" fontId="29" fillId="0" borderId="0"/>
    <xf numFmtId="0" fontId="29" fillId="0" borderId="0"/>
    <xf numFmtId="0" fontId="29" fillId="0" borderId="0"/>
    <xf numFmtId="0" fontId="29" fillId="0" borderId="0"/>
    <xf numFmtId="0" fontId="91" fillId="130" borderId="0"/>
    <xf numFmtId="0" fontId="29" fillId="0" borderId="0"/>
    <xf numFmtId="0" fontId="91" fillId="130" borderId="0"/>
    <xf numFmtId="0" fontId="29" fillId="0" borderId="0"/>
    <xf numFmtId="0" fontId="29" fillId="0" borderId="0"/>
    <xf numFmtId="0" fontId="33"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0" fillId="0" borderId="0"/>
    <xf numFmtId="0" fontId="29" fillId="0" borderId="0"/>
    <xf numFmtId="0" fontId="29"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83"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0" fillId="0" borderId="0"/>
    <xf numFmtId="0" fontId="20" fillId="0" borderId="0"/>
    <xf numFmtId="0" fontId="20" fillId="0" borderId="0"/>
    <xf numFmtId="0" fontId="83" fillId="0" borderId="0"/>
    <xf numFmtId="0" fontId="20" fillId="0" borderId="0"/>
    <xf numFmtId="0" fontId="83" fillId="0" borderId="0"/>
    <xf numFmtId="0" fontId="20" fillId="0" borderId="0"/>
    <xf numFmtId="0" fontId="83"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9" fillId="67" borderId="35" applyNumberFormat="0" applyFont="0" applyAlignment="0" applyProtection="0"/>
    <xf numFmtId="0" fontId="29" fillId="0" borderId="0"/>
    <xf numFmtId="0" fontId="20" fillId="11" borderId="18" applyNumberFormat="0" applyFont="0" applyAlignment="0" applyProtection="0"/>
    <xf numFmtId="0" fontId="29" fillId="0" borderId="0"/>
    <xf numFmtId="0" fontId="29" fillId="0" borderId="0"/>
    <xf numFmtId="0" fontId="29" fillId="0" borderId="0"/>
    <xf numFmtId="0" fontId="20" fillId="11" borderId="18" applyNumberFormat="0" applyFont="0" applyAlignment="0" applyProtection="0"/>
    <xf numFmtId="0" fontId="29" fillId="0" borderId="0"/>
    <xf numFmtId="0" fontId="20" fillId="11" borderId="18" applyNumberFormat="0" applyFont="0" applyAlignment="0" applyProtection="0"/>
    <xf numFmtId="0" fontId="20" fillId="11" borderId="18" applyNumberFormat="0" applyFont="0" applyAlignment="0" applyProtection="0"/>
    <xf numFmtId="0" fontId="29" fillId="0" borderId="0"/>
    <xf numFmtId="0" fontId="20" fillId="11" borderId="18" applyNumberFormat="0" applyFont="0" applyAlignment="0" applyProtection="0"/>
    <xf numFmtId="0" fontId="29" fillId="40" borderId="35" applyNumberFormat="0" applyFont="0" applyAlignment="0" applyProtection="0"/>
    <xf numFmtId="0" fontId="29" fillId="0" borderId="0"/>
    <xf numFmtId="0" fontId="29" fillId="0" borderId="0"/>
    <xf numFmtId="0" fontId="29" fillId="0" borderId="0"/>
    <xf numFmtId="0" fontId="29" fillId="0" borderId="0"/>
    <xf numFmtId="0" fontId="29" fillId="0" borderId="0"/>
    <xf numFmtId="0" fontId="73" fillId="11" borderId="18" applyNumberFormat="0" applyFont="0" applyAlignment="0" applyProtection="0"/>
    <xf numFmtId="0" fontId="29" fillId="0" borderId="0"/>
    <xf numFmtId="0" fontId="29" fillId="0" borderId="0"/>
    <xf numFmtId="0" fontId="73" fillId="11" borderId="18" applyNumberFormat="0" applyFont="0" applyAlignment="0" applyProtection="0"/>
    <xf numFmtId="0" fontId="29" fillId="0" borderId="0"/>
    <xf numFmtId="0" fontId="29" fillId="0" borderId="0"/>
    <xf numFmtId="0" fontId="91" fillId="67" borderId="54" applyNumberFormat="0" applyFont="0" applyAlignment="0" applyProtection="0"/>
    <xf numFmtId="0" fontId="79" fillId="40" borderId="35" applyNumberFormat="0" applyFont="0" applyAlignment="0" applyProtection="0"/>
    <xf numFmtId="0" fontId="29" fillId="0" borderId="0"/>
    <xf numFmtId="0" fontId="29" fillId="0" borderId="0"/>
    <xf numFmtId="0" fontId="91" fillId="67" borderId="54" applyNumberFormat="0" applyFont="0" applyAlignment="0" applyProtection="0"/>
    <xf numFmtId="0" fontId="79" fillId="40" borderId="35" applyNumberFormat="0" applyFont="0" applyAlignment="0" applyProtection="0"/>
    <xf numFmtId="0" fontId="29" fillId="0" borderId="0"/>
    <xf numFmtId="0" fontId="20" fillId="11" borderId="18" applyNumberFormat="0" applyFont="0" applyAlignment="0" applyProtection="0"/>
    <xf numFmtId="0" fontId="29" fillId="0" borderId="0"/>
    <xf numFmtId="0" fontId="20" fillId="11" borderId="18" applyNumberFormat="0" applyFont="0" applyAlignment="0" applyProtection="0"/>
    <xf numFmtId="0" fontId="29" fillId="0" borderId="0"/>
    <xf numFmtId="0" fontId="29" fillId="0" borderId="0"/>
    <xf numFmtId="0" fontId="29" fillId="0" borderId="0"/>
    <xf numFmtId="0" fontId="29" fillId="0" borderId="0"/>
    <xf numFmtId="0" fontId="73" fillId="11" borderId="18" applyNumberFormat="0" applyFont="0" applyAlignment="0" applyProtection="0"/>
    <xf numFmtId="0" fontId="29" fillId="0" borderId="0"/>
    <xf numFmtId="0" fontId="73" fillId="11" borderId="18" applyNumberFormat="0" applyFont="0" applyAlignment="0" applyProtection="0"/>
    <xf numFmtId="0" fontId="79" fillId="40" borderId="35" applyNumberFormat="0" applyFont="0" applyAlignment="0" applyProtection="0"/>
    <xf numFmtId="0" fontId="29" fillId="0" borderId="0"/>
    <xf numFmtId="0" fontId="20" fillId="11" borderId="18" applyNumberFormat="0" applyFont="0" applyAlignment="0" applyProtection="0"/>
    <xf numFmtId="0" fontId="29" fillId="0" borderId="0"/>
    <xf numFmtId="0" fontId="20" fillId="11" borderId="18" applyNumberFormat="0" applyFont="0" applyAlignment="0" applyProtection="0"/>
    <xf numFmtId="0" fontId="29" fillId="0" borderId="0"/>
    <xf numFmtId="0" fontId="29" fillId="0" borderId="0"/>
    <xf numFmtId="0" fontId="29" fillId="0" borderId="0"/>
    <xf numFmtId="0" fontId="73" fillId="11" borderId="18" applyNumberFormat="0" applyFont="0" applyAlignment="0" applyProtection="0"/>
    <xf numFmtId="0" fontId="29" fillId="0" borderId="0"/>
    <xf numFmtId="0" fontId="29" fillId="0" borderId="0"/>
    <xf numFmtId="0" fontId="29" fillId="0" borderId="0"/>
    <xf numFmtId="0" fontId="29" fillId="0" borderId="0"/>
    <xf numFmtId="0" fontId="73" fillId="11" borderId="18" applyNumberFormat="0" applyFont="0" applyAlignment="0" applyProtection="0"/>
    <xf numFmtId="0" fontId="29" fillId="0" borderId="0"/>
    <xf numFmtId="0" fontId="29" fillId="0" borderId="0"/>
    <xf numFmtId="0" fontId="73" fillId="11" borderId="18" applyNumberFormat="0" applyFont="0" applyAlignment="0" applyProtection="0"/>
    <xf numFmtId="0" fontId="29" fillId="0" borderId="0"/>
    <xf numFmtId="0" fontId="29" fillId="0" borderId="0"/>
    <xf numFmtId="0" fontId="29" fillId="0" borderId="0"/>
    <xf numFmtId="0" fontId="29" fillId="40" borderId="35" applyNumberFormat="0" applyFont="0" applyAlignment="0" applyProtection="0"/>
    <xf numFmtId="0" fontId="73" fillId="11" borderId="18" applyNumberFormat="0" applyFont="0" applyAlignment="0" applyProtection="0"/>
    <xf numFmtId="0" fontId="29" fillId="0" borderId="0"/>
    <xf numFmtId="0" fontId="29" fillId="0" borderId="0"/>
    <xf numFmtId="0" fontId="29" fillId="0" borderId="0"/>
    <xf numFmtId="0" fontId="29" fillId="0" borderId="0"/>
    <xf numFmtId="0" fontId="73" fillId="11" borderId="18" applyNumberFormat="0" applyFont="0" applyAlignment="0" applyProtection="0"/>
    <xf numFmtId="0" fontId="20" fillId="11" borderId="18" applyNumberFormat="0" applyFont="0" applyAlignment="0" applyProtection="0"/>
    <xf numFmtId="0" fontId="29" fillId="0" borderId="0"/>
    <xf numFmtId="0" fontId="29" fillId="0" borderId="0"/>
    <xf numFmtId="0" fontId="73" fillId="11" borderId="18" applyNumberFormat="0" applyFont="0" applyAlignment="0" applyProtection="0"/>
    <xf numFmtId="0" fontId="20" fillId="11" borderId="18" applyNumberFormat="0" applyFont="0" applyAlignment="0" applyProtection="0"/>
    <xf numFmtId="0" fontId="29" fillId="0" borderId="0"/>
    <xf numFmtId="0" fontId="29" fillId="0" borderId="0"/>
    <xf numFmtId="0" fontId="29" fillId="0" borderId="0"/>
    <xf numFmtId="0" fontId="73" fillId="11" borderId="18" applyNumberFormat="0" applyFont="0" applyAlignment="0" applyProtection="0"/>
    <xf numFmtId="0" fontId="29" fillId="0" borderId="0"/>
    <xf numFmtId="0" fontId="29" fillId="0" borderId="0"/>
    <xf numFmtId="0" fontId="29" fillId="0" borderId="0"/>
    <xf numFmtId="0" fontId="73" fillId="11" borderId="18" applyNumberFormat="0" applyFont="0" applyAlignment="0" applyProtection="0"/>
    <xf numFmtId="0" fontId="91" fillId="67" borderId="54" applyNumberFormat="0" applyFont="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0" fillId="11" borderId="18" applyNumberFormat="0" applyFont="0" applyAlignment="0" applyProtection="0"/>
    <xf numFmtId="0" fontId="20" fillId="11" borderId="18" applyNumberFormat="0" applyFont="0" applyAlignment="0" applyProtection="0"/>
    <xf numFmtId="0" fontId="29" fillId="0" borderId="0"/>
    <xf numFmtId="0" fontId="29" fillId="0" borderId="0"/>
    <xf numFmtId="0" fontId="29" fillId="0" borderId="0"/>
    <xf numFmtId="0" fontId="29" fillId="0" borderId="0"/>
    <xf numFmtId="0" fontId="73" fillId="11" borderId="18" applyNumberFormat="0" applyFont="0" applyAlignment="0" applyProtection="0"/>
    <xf numFmtId="0" fontId="29" fillId="0" borderId="0"/>
    <xf numFmtId="0" fontId="29" fillId="0" borderId="0"/>
    <xf numFmtId="0" fontId="73" fillId="11" borderId="18" applyNumberFormat="0" applyFont="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0" fillId="11" borderId="18" applyNumberFormat="0" applyFont="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0" fillId="11" borderId="18" applyNumberFormat="0" applyFont="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73" fillId="11" borderId="18" applyNumberFormat="0" applyFont="0" applyAlignment="0" applyProtection="0"/>
    <xf numFmtId="0" fontId="20" fillId="11" borderId="18" applyNumberFormat="0" applyFont="0" applyAlignment="0" applyProtection="0"/>
    <xf numFmtId="0" fontId="29" fillId="0" borderId="0"/>
    <xf numFmtId="0" fontId="29" fillId="0" borderId="0"/>
    <xf numFmtId="0" fontId="20" fillId="11" borderId="18" applyNumberFormat="0" applyFont="0" applyAlignment="0" applyProtection="0"/>
    <xf numFmtId="0" fontId="29" fillId="0" borderId="0"/>
    <xf numFmtId="0" fontId="29" fillId="0" borderId="0"/>
    <xf numFmtId="0" fontId="29" fillId="0" borderId="0"/>
    <xf numFmtId="0" fontId="29" fillId="0" borderId="0"/>
    <xf numFmtId="0" fontId="73" fillId="11" borderId="18" applyNumberFormat="0" applyFont="0" applyAlignment="0" applyProtection="0"/>
    <xf numFmtId="0" fontId="29" fillId="0" borderId="0"/>
    <xf numFmtId="0" fontId="29" fillId="0" borderId="0"/>
    <xf numFmtId="0" fontId="29" fillId="0" borderId="0"/>
    <xf numFmtId="0" fontId="73" fillId="11" borderId="18" applyNumberFormat="0" applyFont="0" applyAlignment="0" applyProtection="0"/>
    <xf numFmtId="0" fontId="20" fillId="11" borderId="18" applyNumberFormat="0" applyFont="0" applyAlignment="0" applyProtection="0"/>
    <xf numFmtId="0" fontId="29" fillId="0" borderId="0"/>
    <xf numFmtId="0" fontId="29" fillId="0" borderId="0"/>
    <xf numFmtId="0" fontId="73" fillId="11" borderId="18" applyNumberFormat="0" applyFont="0" applyAlignment="0" applyProtection="0"/>
    <xf numFmtId="0" fontId="29" fillId="0" borderId="0"/>
    <xf numFmtId="0" fontId="29" fillId="0" borderId="0"/>
    <xf numFmtId="0" fontId="29" fillId="0" borderId="0"/>
    <xf numFmtId="0" fontId="29" fillId="0" borderId="0"/>
    <xf numFmtId="0" fontId="73" fillId="11" borderId="18" applyNumberFormat="0" applyFont="0" applyAlignment="0" applyProtection="0"/>
    <xf numFmtId="0" fontId="29" fillId="0" borderId="0"/>
    <xf numFmtId="0" fontId="29" fillId="0" borderId="0"/>
    <xf numFmtId="0" fontId="73" fillId="11" borderId="18" applyNumberFormat="0" applyFont="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0" fillId="11" borderId="18" applyNumberFormat="0" applyFont="0" applyAlignment="0" applyProtection="0"/>
    <xf numFmtId="0" fontId="29" fillId="0" borderId="0"/>
    <xf numFmtId="0" fontId="29" fillId="0" borderId="0"/>
    <xf numFmtId="0" fontId="29" fillId="0" borderId="0"/>
    <xf numFmtId="0" fontId="73" fillId="11" borderId="18" applyNumberFormat="0" applyFont="0" applyAlignment="0" applyProtection="0"/>
    <xf numFmtId="0" fontId="20" fillId="11" borderId="18" applyNumberFormat="0" applyFont="0" applyAlignment="0" applyProtection="0"/>
    <xf numFmtId="0" fontId="29" fillId="0" borderId="0"/>
    <xf numFmtId="0" fontId="29" fillId="0" borderId="0"/>
    <xf numFmtId="0" fontId="29" fillId="0" borderId="0"/>
    <xf numFmtId="0" fontId="73" fillId="11" borderId="18" applyNumberFormat="0" applyFont="0" applyAlignment="0" applyProtection="0"/>
    <xf numFmtId="0" fontId="29" fillId="0" borderId="0"/>
    <xf numFmtId="0" fontId="29" fillId="0" borderId="0"/>
    <xf numFmtId="0" fontId="29" fillId="0" borderId="0"/>
    <xf numFmtId="0" fontId="73" fillId="11" borderId="18" applyNumberFormat="0" applyFont="0" applyAlignment="0" applyProtection="0"/>
    <xf numFmtId="0" fontId="20" fillId="11" borderId="18" applyNumberFormat="0" applyFont="0" applyAlignment="0" applyProtection="0"/>
    <xf numFmtId="0" fontId="29" fillId="0" borderId="0"/>
    <xf numFmtId="0" fontId="29" fillId="0" borderId="0"/>
    <xf numFmtId="0" fontId="29" fillId="0" borderId="0"/>
    <xf numFmtId="0" fontId="73" fillId="11" borderId="18" applyNumberFormat="0" applyFont="0" applyAlignment="0" applyProtection="0"/>
    <xf numFmtId="0" fontId="29" fillId="0" borderId="0"/>
    <xf numFmtId="0" fontId="29" fillId="0" borderId="0"/>
    <xf numFmtId="0" fontId="73" fillId="11" borderId="18" applyNumberFormat="0" applyFont="0" applyAlignment="0" applyProtection="0"/>
    <xf numFmtId="0" fontId="29" fillId="0" borderId="0"/>
    <xf numFmtId="0" fontId="29" fillId="0" borderId="0"/>
    <xf numFmtId="0" fontId="29" fillId="0" borderId="0"/>
    <xf numFmtId="0" fontId="73" fillId="11" borderId="18" applyNumberFormat="0" applyFont="0" applyAlignment="0" applyProtection="0"/>
    <xf numFmtId="0" fontId="29" fillId="0" borderId="0"/>
    <xf numFmtId="0" fontId="29" fillId="0" borderId="0"/>
    <xf numFmtId="0" fontId="29" fillId="0" borderId="0"/>
    <xf numFmtId="0" fontId="29" fillId="0" borderId="0"/>
    <xf numFmtId="0" fontId="73" fillId="11" borderId="18" applyNumberFormat="0" applyFont="0" applyAlignment="0" applyProtection="0"/>
    <xf numFmtId="0" fontId="29" fillId="0" borderId="0"/>
    <xf numFmtId="0" fontId="29" fillId="0" borderId="0"/>
    <xf numFmtId="0" fontId="73" fillId="11" borderId="18" applyNumberFormat="0" applyFont="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0" fillId="11" borderId="18" applyNumberFormat="0" applyFont="0" applyAlignment="0" applyProtection="0"/>
    <xf numFmtId="0" fontId="29" fillId="0" borderId="0"/>
    <xf numFmtId="0" fontId="29" fillId="0" borderId="0"/>
    <xf numFmtId="0" fontId="29" fillId="0" borderId="0"/>
    <xf numFmtId="0" fontId="73" fillId="11" borderId="18" applyNumberFormat="0" applyFont="0" applyAlignment="0" applyProtection="0"/>
    <xf numFmtId="0" fontId="29" fillId="0" borderId="0"/>
    <xf numFmtId="0" fontId="20" fillId="11" borderId="18" applyNumberFormat="0" applyFont="0" applyAlignment="0" applyProtection="0"/>
    <xf numFmtId="0" fontId="29" fillId="0" borderId="0"/>
    <xf numFmtId="0" fontId="29" fillId="0" borderId="0"/>
    <xf numFmtId="0" fontId="29" fillId="0" borderId="0"/>
    <xf numFmtId="0" fontId="29" fillId="0" borderId="0"/>
    <xf numFmtId="0" fontId="73" fillId="11" borderId="18" applyNumberFormat="0" applyFont="0" applyAlignment="0" applyProtection="0"/>
    <xf numFmtId="0" fontId="29" fillId="0" borderId="0"/>
    <xf numFmtId="0" fontId="29" fillId="0" borderId="0"/>
    <xf numFmtId="0" fontId="73" fillId="11" borderId="18" applyNumberFormat="0" applyFont="0" applyAlignment="0" applyProtection="0"/>
    <xf numFmtId="0" fontId="29" fillId="0" borderId="0"/>
    <xf numFmtId="0" fontId="29" fillId="0" borderId="0"/>
    <xf numFmtId="0" fontId="29" fillId="0" borderId="0"/>
    <xf numFmtId="0" fontId="73" fillId="11" borderId="18" applyNumberFormat="0" applyFont="0" applyAlignment="0" applyProtection="0"/>
    <xf numFmtId="0" fontId="29" fillId="0" borderId="0"/>
    <xf numFmtId="0" fontId="29" fillId="0" borderId="0"/>
    <xf numFmtId="0" fontId="29" fillId="0" borderId="0"/>
    <xf numFmtId="0" fontId="29" fillId="0" borderId="0"/>
    <xf numFmtId="0" fontId="73" fillId="11" borderId="18" applyNumberFormat="0" applyFont="0" applyAlignment="0" applyProtection="0"/>
    <xf numFmtId="0" fontId="29" fillId="0" borderId="0"/>
    <xf numFmtId="0" fontId="29" fillId="0" borderId="0"/>
    <xf numFmtId="0" fontId="73" fillId="11" borderId="18" applyNumberFormat="0" applyFont="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0" fillId="11" borderId="18" applyNumberFormat="0" applyFont="0" applyAlignment="0" applyProtection="0"/>
    <xf numFmtId="0" fontId="29" fillId="0" borderId="0"/>
    <xf numFmtId="0" fontId="29" fillId="0" borderId="0"/>
    <xf numFmtId="0" fontId="29" fillId="0" borderId="0"/>
    <xf numFmtId="0" fontId="73" fillId="11" borderId="18" applyNumberFormat="0" applyFont="0" applyAlignment="0" applyProtection="0"/>
    <xf numFmtId="0" fontId="20" fillId="11" borderId="18" applyNumberFormat="0" applyFont="0" applyAlignment="0" applyProtection="0"/>
    <xf numFmtId="0" fontId="29" fillId="0" borderId="0"/>
    <xf numFmtId="0" fontId="29" fillId="0" borderId="0"/>
    <xf numFmtId="0" fontId="29" fillId="0" borderId="0"/>
    <xf numFmtId="0" fontId="73" fillId="11" borderId="18" applyNumberFormat="0" applyFont="0" applyAlignment="0" applyProtection="0"/>
    <xf numFmtId="0" fontId="29" fillId="0" borderId="0"/>
    <xf numFmtId="0" fontId="29" fillId="0" borderId="0"/>
    <xf numFmtId="0" fontId="73" fillId="11" borderId="18" applyNumberFormat="0" applyFont="0" applyAlignment="0" applyProtection="0"/>
    <xf numFmtId="0" fontId="29" fillId="0" borderId="0"/>
    <xf numFmtId="0" fontId="29" fillId="0" borderId="0"/>
    <xf numFmtId="0" fontId="29" fillId="0" borderId="0"/>
    <xf numFmtId="0" fontId="29" fillId="0" borderId="0"/>
    <xf numFmtId="0" fontId="73" fillId="11" borderId="18" applyNumberFormat="0" applyFont="0" applyAlignment="0" applyProtection="0"/>
    <xf numFmtId="0" fontId="29" fillId="0" borderId="0"/>
    <xf numFmtId="0" fontId="29" fillId="0" borderId="0"/>
    <xf numFmtId="0" fontId="73" fillId="11" borderId="18" applyNumberFormat="0" applyFont="0" applyAlignment="0" applyProtection="0"/>
    <xf numFmtId="0" fontId="29" fillId="0" borderId="0"/>
    <xf numFmtId="0" fontId="29" fillId="0" borderId="0"/>
    <xf numFmtId="0" fontId="29" fillId="0" borderId="0"/>
    <xf numFmtId="0" fontId="73" fillId="11" borderId="18" applyNumberFormat="0" applyFont="0" applyAlignment="0" applyProtection="0"/>
    <xf numFmtId="0" fontId="29" fillId="0" borderId="0"/>
    <xf numFmtId="0" fontId="29" fillId="0" borderId="0"/>
    <xf numFmtId="0" fontId="29" fillId="0" borderId="0"/>
    <xf numFmtId="0" fontId="29" fillId="0" borderId="0"/>
    <xf numFmtId="0" fontId="73" fillId="11" borderId="18" applyNumberFormat="0" applyFont="0" applyAlignment="0" applyProtection="0"/>
    <xf numFmtId="0" fontId="29" fillId="0" borderId="0"/>
    <xf numFmtId="0" fontId="29" fillId="0" borderId="0"/>
    <xf numFmtId="0" fontId="73" fillId="11" borderId="18" applyNumberFormat="0" applyFont="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0" fillId="11" borderId="18" applyNumberFormat="0" applyFont="0" applyAlignment="0" applyProtection="0"/>
    <xf numFmtId="0" fontId="29" fillId="0" borderId="0"/>
    <xf numFmtId="0" fontId="29" fillId="0" borderId="0"/>
    <xf numFmtId="0" fontId="29" fillId="0" borderId="0"/>
    <xf numFmtId="0" fontId="73" fillId="11" borderId="18" applyNumberFormat="0" applyFont="0" applyAlignment="0" applyProtection="0"/>
    <xf numFmtId="0" fontId="29" fillId="0" borderId="0"/>
    <xf numFmtId="0" fontId="20" fillId="11" borderId="18" applyNumberFormat="0" applyFont="0" applyAlignment="0" applyProtection="0"/>
    <xf numFmtId="0" fontId="29" fillId="0" borderId="0"/>
    <xf numFmtId="0" fontId="29" fillId="0" borderId="0"/>
    <xf numFmtId="0" fontId="29" fillId="0" borderId="0"/>
    <xf numFmtId="0" fontId="29" fillId="0" borderId="0"/>
    <xf numFmtId="0" fontId="73" fillId="11" borderId="18" applyNumberFormat="0" applyFont="0" applyAlignment="0" applyProtection="0"/>
    <xf numFmtId="0" fontId="29" fillId="0" borderId="0"/>
    <xf numFmtId="0" fontId="29" fillId="0" borderId="0"/>
    <xf numFmtId="0" fontId="73" fillId="11" borderId="18" applyNumberFormat="0" applyFont="0" applyAlignment="0" applyProtection="0"/>
    <xf numFmtId="0" fontId="29" fillId="0" borderId="0"/>
    <xf numFmtId="0" fontId="29" fillId="0" borderId="0"/>
    <xf numFmtId="0" fontId="29" fillId="0" borderId="0"/>
    <xf numFmtId="0" fontId="73" fillId="11" borderId="18" applyNumberFormat="0" applyFont="0" applyAlignment="0" applyProtection="0"/>
    <xf numFmtId="0" fontId="29" fillId="0" borderId="0"/>
    <xf numFmtId="0" fontId="29" fillId="0" borderId="0"/>
    <xf numFmtId="0" fontId="29" fillId="0" borderId="0"/>
    <xf numFmtId="0" fontId="29" fillId="0" borderId="0"/>
    <xf numFmtId="0" fontId="73" fillId="11" borderId="18" applyNumberFormat="0" applyFont="0" applyAlignment="0" applyProtection="0"/>
    <xf numFmtId="0" fontId="29" fillId="0" borderId="0"/>
    <xf numFmtId="0" fontId="29" fillId="0" borderId="0"/>
    <xf numFmtId="0" fontId="73" fillId="11" borderId="18" applyNumberFormat="0" applyFont="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0" fillId="11" borderId="18" applyNumberFormat="0" applyFont="0" applyAlignment="0" applyProtection="0"/>
    <xf numFmtId="0" fontId="29" fillId="0" borderId="0"/>
    <xf numFmtId="0" fontId="29" fillId="0" borderId="0"/>
    <xf numFmtId="0" fontId="29" fillId="0" borderId="0"/>
    <xf numFmtId="0" fontId="73" fillId="11" borderId="18" applyNumberFormat="0" applyFont="0" applyAlignment="0" applyProtection="0"/>
    <xf numFmtId="0" fontId="20" fillId="11" borderId="18" applyNumberFormat="0" applyFont="0" applyAlignment="0" applyProtection="0"/>
    <xf numFmtId="0" fontId="29" fillId="0" borderId="0"/>
    <xf numFmtId="0" fontId="29" fillId="0" borderId="0"/>
    <xf numFmtId="0" fontId="29" fillId="0" borderId="0"/>
    <xf numFmtId="0" fontId="73" fillId="11" borderId="18" applyNumberFormat="0" applyFont="0" applyAlignment="0" applyProtection="0"/>
    <xf numFmtId="0" fontId="29" fillId="0" borderId="0"/>
    <xf numFmtId="0" fontId="29" fillId="0" borderId="0"/>
    <xf numFmtId="0" fontId="73" fillId="11" borderId="18" applyNumberFormat="0" applyFont="0" applyAlignment="0" applyProtection="0"/>
    <xf numFmtId="0" fontId="29" fillId="0" borderId="0"/>
    <xf numFmtId="0" fontId="29" fillId="0" borderId="0"/>
    <xf numFmtId="0" fontId="29" fillId="0" borderId="0"/>
    <xf numFmtId="0" fontId="29" fillId="0" borderId="0"/>
    <xf numFmtId="0" fontId="73" fillId="11" borderId="18" applyNumberFormat="0" applyFont="0" applyAlignment="0" applyProtection="0"/>
    <xf numFmtId="0" fontId="29" fillId="0" borderId="0"/>
    <xf numFmtId="0" fontId="29" fillId="0" borderId="0"/>
    <xf numFmtId="0" fontId="73" fillId="11" borderId="18" applyNumberFormat="0" applyFont="0" applyAlignment="0" applyProtection="0"/>
    <xf numFmtId="0" fontId="29" fillId="0" borderId="0"/>
    <xf numFmtId="0" fontId="29" fillId="0" borderId="0"/>
    <xf numFmtId="0" fontId="29" fillId="0" borderId="0"/>
    <xf numFmtId="0" fontId="73" fillId="11" borderId="18" applyNumberFormat="0" applyFont="0" applyAlignment="0" applyProtection="0"/>
    <xf numFmtId="0" fontId="29" fillId="0" borderId="0"/>
    <xf numFmtId="0" fontId="29" fillId="0" borderId="0"/>
    <xf numFmtId="0" fontId="29" fillId="0" borderId="0"/>
    <xf numFmtId="0" fontId="29" fillId="0" borderId="0"/>
    <xf numFmtId="0" fontId="73" fillId="11" borderId="18" applyNumberFormat="0" applyFont="0" applyAlignment="0" applyProtection="0"/>
    <xf numFmtId="0" fontId="29" fillId="0" borderId="0"/>
    <xf numFmtId="0" fontId="29" fillId="0" borderId="0"/>
    <xf numFmtId="0" fontId="73" fillId="11" borderId="18" applyNumberFormat="0" applyFont="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0" fillId="11" borderId="18" applyNumberFormat="0" applyFont="0" applyAlignment="0" applyProtection="0"/>
    <xf numFmtId="0" fontId="29" fillId="0" borderId="0"/>
    <xf numFmtId="0" fontId="29" fillId="0" borderId="0"/>
    <xf numFmtId="0" fontId="29" fillId="0" borderId="0"/>
    <xf numFmtId="0" fontId="73" fillId="11" borderId="18" applyNumberFormat="0" applyFont="0" applyAlignment="0" applyProtection="0"/>
    <xf numFmtId="0" fontId="29" fillId="0" borderId="0"/>
    <xf numFmtId="0" fontId="29" fillId="0" borderId="0"/>
    <xf numFmtId="0" fontId="29" fillId="0" borderId="0"/>
    <xf numFmtId="0" fontId="73" fillId="11" borderId="18" applyNumberFormat="0" applyFont="0" applyAlignment="0" applyProtection="0"/>
    <xf numFmtId="0" fontId="29" fillId="0" borderId="0"/>
    <xf numFmtId="0" fontId="29" fillId="0" borderId="0"/>
    <xf numFmtId="0" fontId="29" fillId="0" borderId="0"/>
    <xf numFmtId="0" fontId="73" fillId="11" borderId="18" applyNumberFormat="0" applyFont="0" applyAlignment="0" applyProtection="0"/>
    <xf numFmtId="0" fontId="20" fillId="11" borderId="18" applyNumberFormat="0" applyFont="0" applyAlignment="0" applyProtection="0"/>
    <xf numFmtId="0" fontId="29" fillId="0" borderId="0"/>
    <xf numFmtId="0" fontId="29" fillId="0" borderId="0"/>
    <xf numFmtId="0" fontId="29" fillId="0" borderId="0"/>
    <xf numFmtId="0" fontId="73" fillId="11" borderId="18" applyNumberFormat="0" applyFont="0" applyAlignment="0" applyProtection="0"/>
    <xf numFmtId="0" fontId="29" fillId="0" borderId="0"/>
    <xf numFmtId="0" fontId="29" fillId="0" borderId="0"/>
    <xf numFmtId="0" fontId="73" fillId="11" borderId="18" applyNumberFormat="0" applyFont="0" applyAlignment="0" applyProtection="0"/>
    <xf numFmtId="0" fontId="29" fillId="0" borderId="0"/>
    <xf numFmtId="0" fontId="29" fillId="0" borderId="0"/>
    <xf numFmtId="0" fontId="29" fillId="0" borderId="0"/>
    <xf numFmtId="0" fontId="29" fillId="0" borderId="0"/>
    <xf numFmtId="0" fontId="73" fillId="11" borderId="18" applyNumberFormat="0" applyFont="0" applyAlignment="0" applyProtection="0"/>
    <xf numFmtId="0" fontId="29" fillId="0" borderId="0"/>
    <xf numFmtId="0" fontId="29" fillId="0" borderId="0"/>
    <xf numFmtId="0" fontId="73" fillId="11" borderId="18" applyNumberFormat="0" applyFont="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0" fillId="11" borderId="18" applyNumberFormat="0" applyFont="0" applyAlignment="0" applyProtection="0"/>
    <xf numFmtId="0" fontId="29" fillId="0" borderId="0"/>
    <xf numFmtId="0" fontId="29" fillId="0" borderId="0"/>
    <xf numFmtId="0" fontId="29" fillId="0" borderId="0"/>
    <xf numFmtId="0" fontId="29" fillId="40" borderId="22" applyNumberFormat="0" applyFont="0" applyAlignment="0" applyProtection="0"/>
    <xf numFmtId="0" fontId="20" fillId="11" borderId="18" applyNumberFormat="0" applyFont="0" applyAlignment="0" applyProtection="0"/>
    <xf numFmtId="0" fontId="29" fillId="0" borderId="0"/>
    <xf numFmtId="0" fontId="29" fillId="0" borderId="0"/>
    <xf numFmtId="0" fontId="29" fillId="0" borderId="0"/>
    <xf numFmtId="0" fontId="73" fillId="11" borderId="18" applyNumberFormat="0" applyFont="0" applyAlignment="0" applyProtection="0"/>
    <xf numFmtId="0" fontId="29" fillId="0" borderId="0"/>
    <xf numFmtId="0" fontId="29" fillId="0" borderId="0"/>
    <xf numFmtId="0" fontId="29" fillId="0" borderId="0"/>
    <xf numFmtId="0" fontId="73" fillId="11" borderId="18" applyNumberFormat="0" applyFont="0" applyAlignment="0" applyProtection="0"/>
    <xf numFmtId="0" fontId="20" fillId="11" borderId="18" applyNumberFormat="0" applyFont="0" applyAlignment="0" applyProtection="0"/>
    <xf numFmtId="0" fontId="29" fillId="0" borderId="0"/>
    <xf numFmtId="0" fontId="29" fillId="0" borderId="0"/>
    <xf numFmtId="0" fontId="29" fillId="0" borderId="0"/>
    <xf numFmtId="0" fontId="73" fillId="11" borderId="18" applyNumberFormat="0" applyFont="0" applyAlignment="0" applyProtection="0"/>
    <xf numFmtId="0" fontId="29" fillId="0" borderId="0"/>
    <xf numFmtId="0" fontId="29" fillId="0" borderId="0"/>
    <xf numFmtId="0" fontId="73" fillId="11" borderId="18" applyNumberFormat="0" applyFont="0" applyAlignment="0" applyProtection="0"/>
    <xf numFmtId="0" fontId="29" fillId="0" borderId="0"/>
    <xf numFmtId="0" fontId="29" fillId="0" borderId="0"/>
    <xf numFmtId="0" fontId="29" fillId="0" borderId="0"/>
    <xf numFmtId="0" fontId="29" fillId="0" borderId="0"/>
    <xf numFmtId="0" fontId="73" fillId="11" borderId="18" applyNumberFormat="0" applyFont="0" applyAlignment="0" applyProtection="0"/>
    <xf numFmtId="0" fontId="29" fillId="0" borderId="0"/>
    <xf numFmtId="0" fontId="29" fillId="0" borderId="0"/>
    <xf numFmtId="0" fontId="73" fillId="11" borderId="18" applyNumberFormat="0" applyFont="0" applyAlignment="0" applyProtection="0"/>
    <xf numFmtId="0" fontId="29" fillId="0" borderId="0"/>
    <xf numFmtId="0" fontId="29" fillId="0" borderId="0"/>
    <xf numFmtId="0" fontId="29" fillId="0" borderId="0"/>
    <xf numFmtId="0" fontId="73" fillId="11" borderId="18" applyNumberFormat="0" applyFont="0" applyAlignment="0" applyProtection="0"/>
    <xf numFmtId="0" fontId="29" fillId="0" borderId="0"/>
    <xf numFmtId="0" fontId="29" fillId="0" borderId="0"/>
    <xf numFmtId="0" fontId="29" fillId="0" borderId="0"/>
    <xf numFmtId="0" fontId="29" fillId="0" borderId="0"/>
    <xf numFmtId="0" fontId="29" fillId="40" borderId="22" applyNumberFormat="0" applyFont="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0" fillId="11" borderId="18" applyNumberFormat="0" applyFont="0" applyAlignment="0" applyProtection="0"/>
    <xf numFmtId="0" fontId="29" fillId="0" borderId="0"/>
    <xf numFmtId="0" fontId="29" fillId="0" borderId="0"/>
    <xf numFmtId="0" fontId="29" fillId="0" borderId="0"/>
    <xf numFmtId="0" fontId="91" fillId="67" borderId="54" applyNumberFormat="0" applyFont="0" applyAlignment="0" applyProtection="0"/>
    <xf numFmtId="0" fontId="29" fillId="0" borderId="0"/>
    <xf numFmtId="0" fontId="29" fillId="0" borderId="0"/>
    <xf numFmtId="0" fontId="73" fillId="11" borderId="18" applyNumberFormat="0" applyFont="0" applyAlignment="0" applyProtection="0"/>
    <xf numFmtId="0" fontId="20" fillId="11" borderId="18" applyNumberFormat="0" applyFont="0" applyAlignment="0" applyProtection="0"/>
    <xf numFmtId="0" fontId="29" fillId="0" borderId="0"/>
    <xf numFmtId="0" fontId="29" fillId="0" borderId="0"/>
    <xf numFmtId="0" fontId="29" fillId="0" borderId="0"/>
    <xf numFmtId="0" fontId="29" fillId="0" borderId="0"/>
    <xf numFmtId="0" fontId="73" fillId="11" borderId="18" applyNumberFormat="0" applyFont="0" applyAlignment="0" applyProtection="0"/>
    <xf numFmtId="0" fontId="29" fillId="0" borderId="0"/>
    <xf numFmtId="0" fontId="29" fillId="0" borderId="0"/>
    <xf numFmtId="0" fontId="73" fillId="11" borderId="18" applyNumberFormat="0" applyFont="0" applyAlignment="0" applyProtection="0"/>
    <xf numFmtId="0" fontId="29" fillId="0" borderId="0"/>
    <xf numFmtId="0" fontId="29" fillId="0" borderId="0"/>
    <xf numFmtId="0" fontId="29" fillId="0" borderId="0"/>
    <xf numFmtId="0" fontId="29" fillId="0" borderId="0"/>
    <xf numFmtId="0" fontId="73" fillId="11" borderId="18" applyNumberFormat="0" applyFont="0" applyAlignment="0" applyProtection="0"/>
    <xf numFmtId="0" fontId="29" fillId="0" borderId="0"/>
    <xf numFmtId="0" fontId="29" fillId="0" borderId="0"/>
    <xf numFmtId="0" fontId="73" fillId="11" borderId="18" applyNumberFormat="0" applyFont="0" applyAlignment="0" applyProtection="0"/>
    <xf numFmtId="0" fontId="29" fillId="0" borderId="0"/>
    <xf numFmtId="0" fontId="29" fillId="0" borderId="0"/>
    <xf numFmtId="0" fontId="29" fillId="0" borderId="0"/>
    <xf numFmtId="0" fontId="29" fillId="0" borderId="0"/>
    <xf numFmtId="0" fontId="73" fillId="11" borderId="18" applyNumberFormat="0" applyFont="0" applyAlignment="0" applyProtection="0"/>
    <xf numFmtId="0" fontId="29" fillId="0" borderId="0"/>
    <xf numFmtId="0" fontId="29" fillId="0" borderId="0"/>
    <xf numFmtId="0" fontId="73" fillId="11" borderId="18" applyNumberFormat="0" applyFont="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0" fillId="11" borderId="18" applyNumberFormat="0" applyFont="0" applyAlignment="0" applyProtection="0"/>
    <xf numFmtId="0" fontId="29" fillId="0" borderId="0"/>
    <xf numFmtId="0" fontId="29" fillId="0" borderId="0"/>
    <xf numFmtId="0" fontId="29" fillId="0" borderId="0"/>
    <xf numFmtId="0" fontId="29" fillId="40" borderId="22" applyNumberFormat="0" applyFont="0" applyAlignment="0" applyProtection="0"/>
    <xf numFmtId="0" fontId="20" fillId="11" borderId="18" applyNumberFormat="0" applyFont="0" applyAlignment="0" applyProtection="0"/>
    <xf numFmtId="0" fontId="29" fillId="0" borderId="0"/>
    <xf numFmtId="0" fontId="29" fillId="0" borderId="0"/>
    <xf numFmtId="0" fontId="29" fillId="0" borderId="0"/>
    <xf numFmtId="0" fontId="73" fillId="11" borderId="18" applyNumberFormat="0" applyFont="0" applyAlignment="0" applyProtection="0"/>
    <xf numFmtId="0" fontId="29" fillId="0" borderId="0"/>
    <xf numFmtId="0" fontId="29" fillId="0" borderId="0"/>
    <xf numFmtId="0" fontId="73" fillId="11" borderId="18" applyNumberFormat="0" applyFont="0" applyAlignment="0" applyProtection="0"/>
    <xf numFmtId="0" fontId="29" fillId="0" borderId="0"/>
    <xf numFmtId="0" fontId="29" fillId="0" borderId="0"/>
    <xf numFmtId="0" fontId="29" fillId="0" borderId="0"/>
    <xf numFmtId="0" fontId="29" fillId="0" borderId="0"/>
    <xf numFmtId="0" fontId="73" fillId="11" borderId="18" applyNumberFormat="0" applyFont="0" applyAlignment="0" applyProtection="0"/>
    <xf numFmtId="0" fontId="29" fillId="0" borderId="0"/>
    <xf numFmtId="0" fontId="29" fillId="0" borderId="0"/>
    <xf numFmtId="0" fontId="73" fillId="11" borderId="18" applyNumberFormat="0" applyFont="0" applyAlignment="0" applyProtection="0"/>
    <xf numFmtId="0" fontId="29" fillId="0" borderId="0"/>
    <xf numFmtId="0" fontId="29" fillId="0" borderId="0"/>
    <xf numFmtId="0" fontId="29" fillId="0" borderId="0"/>
    <xf numFmtId="0" fontId="73" fillId="11" borderId="18" applyNumberFormat="0" applyFont="0" applyAlignment="0" applyProtection="0"/>
    <xf numFmtId="0" fontId="29" fillId="0" borderId="0"/>
    <xf numFmtId="0" fontId="29" fillId="0" borderId="0"/>
    <xf numFmtId="0" fontId="29" fillId="0" borderId="0"/>
    <xf numFmtId="0" fontId="29" fillId="0" borderId="0"/>
    <xf numFmtId="0" fontId="73" fillId="11" borderId="18" applyNumberFormat="0" applyFont="0" applyAlignment="0" applyProtection="0"/>
    <xf numFmtId="0" fontId="29" fillId="0" borderId="0"/>
    <xf numFmtId="0" fontId="29" fillId="0" borderId="0"/>
    <xf numFmtId="0" fontId="73" fillId="11" borderId="18" applyNumberFormat="0" applyFont="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0" fillId="11" borderId="18" applyNumberFormat="0" applyFont="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0" fillId="11" borderId="18" applyNumberFormat="0" applyFont="0" applyAlignment="0" applyProtection="0"/>
    <xf numFmtId="0" fontId="29" fillId="0" borderId="0"/>
    <xf numFmtId="0" fontId="29" fillId="0" borderId="0"/>
    <xf numFmtId="0" fontId="29" fillId="0" borderId="0"/>
    <xf numFmtId="0" fontId="29" fillId="0" borderId="0"/>
    <xf numFmtId="0" fontId="20" fillId="11" borderId="18" applyNumberFormat="0" applyFont="0" applyAlignment="0" applyProtection="0"/>
    <xf numFmtId="0" fontId="29" fillId="0" borderId="0"/>
    <xf numFmtId="0" fontId="29" fillId="0" borderId="0"/>
    <xf numFmtId="0" fontId="29" fillId="0" borderId="0"/>
    <xf numFmtId="0" fontId="29" fillId="0" borderId="0"/>
    <xf numFmtId="0" fontId="73" fillId="11" borderId="18" applyNumberFormat="0" applyFont="0" applyAlignment="0" applyProtection="0"/>
    <xf numFmtId="0" fontId="29" fillId="0" borderId="0"/>
    <xf numFmtId="0" fontId="29" fillId="0" borderId="0"/>
    <xf numFmtId="0" fontId="73" fillId="11" borderId="18" applyNumberFormat="0" applyFont="0" applyAlignment="0" applyProtection="0"/>
    <xf numFmtId="0" fontId="29" fillId="0" borderId="0"/>
    <xf numFmtId="0" fontId="29" fillId="0" borderId="0"/>
    <xf numFmtId="0" fontId="29" fillId="0" borderId="0"/>
    <xf numFmtId="0" fontId="29" fillId="0" borderId="0"/>
    <xf numFmtId="0" fontId="73" fillId="11" borderId="18" applyNumberFormat="0" applyFont="0" applyAlignment="0" applyProtection="0"/>
    <xf numFmtId="0" fontId="29" fillId="0" borderId="0"/>
    <xf numFmtId="0" fontId="29" fillId="0" borderId="0"/>
    <xf numFmtId="0" fontId="73" fillId="11" borderId="18" applyNumberFormat="0" applyFont="0" applyAlignment="0" applyProtection="0"/>
    <xf numFmtId="0" fontId="29" fillId="0" borderId="0"/>
    <xf numFmtId="0" fontId="29" fillId="0" borderId="0"/>
    <xf numFmtId="0" fontId="29" fillId="0" borderId="0"/>
    <xf numFmtId="0" fontId="29" fillId="0" borderId="0"/>
    <xf numFmtId="0" fontId="73" fillId="11" borderId="18" applyNumberFormat="0" applyFont="0" applyAlignment="0" applyProtection="0"/>
    <xf numFmtId="0" fontId="29" fillId="0" borderId="0"/>
    <xf numFmtId="0" fontId="29" fillId="0" borderId="0"/>
    <xf numFmtId="0" fontId="73" fillId="11" borderId="18" applyNumberFormat="0" applyFont="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0" fillId="11" borderId="18" applyNumberFormat="0" applyFont="0" applyAlignment="0" applyProtection="0"/>
    <xf numFmtId="0" fontId="29" fillId="0" borderId="0"/>
    <xf numFmtId="0" fontId="29" fillId="0" borderId="0"/>
    <xf numFmtId="0" fontId="29" fillId="0" borderId="0"/>
    <xf numFmtId="0" fontId="29" fillId="40" borderId="22" applyNumberFormat="0" applyFont="0" applyAlignment="0" applyProtection="0"/>
    <xf numFmtId="0" fontId="20" fillId="11" borderId="18" applyNumberFormat="0" applyFont="0" applyAlignment="0" applyProtection="0"/>
    <xf numFmtId="0" fontId="29" fillId="0" borderId="0"/>
    <xf numFmtId="0" fontId="29" fillId="0" borderId="0"/>
    <xf numFmtId="0" fontId="29" fillId="0" borderId="0"/>
    <xf numFmtId="0" fontId="73" fillId="11" borderId="18" applyNumberFormat="0" applyFont="0" applyAlignment="0" applyProtection="0"/>
    <xf numFmtId="0" fontId="29" fillId="0" borderId="0"/>
    <xf numFmtId="0" fontId="29" fillId="0" borderId="0"/>
    <xf numFmtId="0" fontId="73" fillId="11" borderId="18" applyNumberFormat="0" applyFont="0" applyAlignment="0" applyProtection="0"/>
    <xf numFmtId="0" fontId="29" fillId="0" borderId="0"/>
    <xf numFmtId="0" fontId="29" fillId="0" borderId="0"/>
    <xf numFmtId="0" fontId="29" fillId="0" borderId="0"/>
    <xf numFmtId="0" fontId="29" fillId="0" borderId="0"/>
    <xf numFmtId="0" fontId="73" fillId="11" borderId="18" applyNumberFormat="0" applyFont="0" applyAlignment="0" applyProtection="0"/>
    <xf numFmtId="0" fontId="29" fillId="0" borderId="0"/>
    <xf numFmtId="0" fontId="29" fillId="0" borderId="0"/>
    <xf numFmtId="0" fontId="73" fillId="11" borderId="18" applyNumberFormat="0" applyFont="0" applyAlignment="0" applyProtection="0"/>
    <xf numFmtId="0" fontId="29" fillId="0" borderId="0"/>
    <xf numFmtId="0" fontId="29" fillId="0" borderId="0"/>
    <xf numFmtId="0" fontId="29" fillId="0" borderId="0"/>
    <xf numFmtId="0" fontId="73" fillId="11" borderId="18" applyNumberFormat="0" applyFont="0" applyAlignment="0" applyProtection="0"/>
    <xf numFmtId="0" fontId="29" fillId="0" borderId="0"/>
    <xf numFmtId="0" fontId="29" fillId="0" borderId="0"/>
    <xf numFmtId="0" fontId="29" fillId="0" borderId="0"/>
    <xf numFmtId="0" fontId="29" fillId="0" borderId="0"/>
    <xf numFmtId="0" fontId="73" fillId="11" borderId="18" applyNumberFormat="0" applyFont="0" applyAlignment="0" applyProtection="0"/>
    <xf numFmtId="0" fontId="29" fillId="0" borderId="0"/>
    <xf numFmtId="0" fontId="29" fillId="0" borderId="0"/>
    <xf numFmtId="0" fontId="73" fillId="11" borderId="18" applyNumberFormat="0" applyFont="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0" fillId="11" borderId="18" applyNumberFormat="0" applyFont="0" applyAlignment="0" applyProtection="0"/>
    <xf numFmtId="0" fontId="29" fillId="0" borderId="0"/>
    <xf numFmtId="0" fontId="29" fillId="0" borderId="0"/>
    <xf numFmtId="0" fontId="29" fillId="0" borderId="0"/>
    <xf numFmtId="0" fontId="73" fillId="11" borderId="18" applyNumberFormat="0" applyFont="0" applyAlignment="0" applyProtection="0"/>
    <xf numFmtId="0" fontId="29" fillId="0" borderId="0"/>
    <xf numFmtId="0" fontId="20" fillId="11" borderId="18" applyNumberFormat="0" applyFont="0" applyAlignment="0" applyProtection="0"/>
    <xf numFmtId="0" fontId="29" fillId="0" borderId="0"/>
    <xf numFmtId="0" fontId="29" fillId="0" borderId="0"/>
    <xf numFmtId="0" fontId="29" fillId="0" borderId="0"/>
    <xf numFmtId="0" fontId="29" fillId="0" borderId="0"/>
    <xf numFmtId="0" fontId="73" fillId="11" borderId="18" applyNumberFormat="0" applyFont="0" applyAlignment="0" applyProtection="0"/>
    <xf numFmtId="0" fontId="29" fillId="0" borderId="0"/>
    <xf numFmtId="0" fontId="29" fillId="0" borderId="0"/>
    <xf numFmtId="0" fontId="73" fillId="11" borderId="18" applyNumberFormat="0" applyFont="0" applyAlignment="0" applyProtection="0"/>
    <xf numFmtId="0" fontId="29" fillId="0" borderId="0"/>
    <xf numFmtId="0" fontId="29" fillId="0" borderId="0"/>
    <xf numFmtId="0" fontId="29" fillId="0" borderId="0"/>
    <xf numFmtId="0" fontId="29" fillId="0" borderId="0"/>
    <xf numFmtId="0" fontId="73" fillId="11" borderId="18" applyNumberFormat="0" applyFont="0" applyAlignment="0" applyProtection="0"/>
    <xf numFmtId="0" fontId="29" fillId="0" borderId="0"/>
    <xf numFmtId="0" fontId="29" fillId="0" borderId="0"/>
    <xf numFmtId="0" fontId="73" fillId="11" borderId="18" applyNumberFormat="0" applyFont="0" applyAlignment="0" applyProtection="0"/>
    <xf numFmtId="0" fontId="29" fillId="0" borderId="0"/>
    <xf numFmtId="0" fontId="29" fillId="0" borderId="0"/>
    <xf numFmtId="0" fontId="29" fillId="0" borderId="0"/>
    <xf numFmtId="0" fontId="29" fillId="0" borderId="0"/>
    <xf numFmtId="0" fontId="73" fillId="11" borderId="18" applyNumberFormat="0" applyFont="0" applyAlignment="0" applyProtection="0"/>
    <xf numFmtId="0" fontId="29" fillId="0" borderId="0"/>
    <xf numFmtId="0" fontId="29" fillId="0" borderId="0"/>
    <xf numFmtId="0" fontId="73" fillId="11" borderId="18" applyNumberFormat="0" applyFont="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0" fillId="11" borderId="18" applyNumberFormat="0" applyFont="0" applyAlignment="0" applyProtection="0"/>
    <xf numFmtId="0" fontId="29" fillId="0" borderId="0"/>
    <xf numFmtId="0" fontId="29" fillId="0" borderId="0"/>
    <xf numFmtId="0" fontId="29" fillId="0" borderId="0"/>
    <xf numFmtId="0" fontId="29" fillId="40" borderId="22" applyNumberFormat="0" applyFont="0" applyAlignment="0" applyProtection="0"/>
    <xf numFmtId="0" fontId="20" fillId="11" borderId="18" applyNumberFormat="0" applyFont="0" applyAlignment="0" applyProtection="0"/>
    <xf numFmtId="0" fontId="29" fillId="0" borderId="0"/>
    <xf numFmtId="0" fontId="29" fillId="0" borderId="0"/>
    <xf numFmtId="0" fontId="29" fillId="0" borderId="0"/>
    <xf numFmtId="0" fontId="73" fillId="11" borderId="18" applyNumberFormat="0" applyFont="0" applyAlignment="0" applyProtection="0"/>
    <xf numFmtId="0" fontId="29" fillId="0" borderId="0"/>
    <xf numFmtId="0" fontId="29" fillId="0" borderId="0"/>
    <xf numFmtId="0" fontId="73" fillId="11" borderId="18" applyNumberFormat="0" applyFont="0" applyAlignment="0" applyProtection="0"/>
    <xf numFmtId="0" fontId="29" fillId="0" borderId="0"/>
    <xf numFmtId="0" fontId="29" fillId="0" borderId="0"/>
    <xf numFmtId="0" fontId="29" fillId="0" borderId="0"/>
    <xf numFmtId="0" fontId="29" fillId="0" borderId="0"/>
    <xf numFmtId="0" fontId="73" fillId="11" borderId="18" applyNumberFormat="0" applyFont="0" applyAlignment="0" applyProtection="0"/>
    <xf numFmtId="0" fontId="29" fillId="0" borderId="0"/>
    <xf numFmtId="0" fontId="29" fillId="0" borderId="0"/>
    <xf numFmtId="0" fontId="73" fillId="11" borderId="18" applyNumberFormat="0" applyFont="0" applyAlignment="0" applyProtection="0"/>
    <xf numFmtId="0" fontId="29" fillId="0" borderId="0"/>
    <xf numFmtId="0" fontId="29" fillId="0" borderId="0"/>
    <xf numFmtId="0" fontId="29" fillId="0" borderId="0"/>
    <xf numFmtId="0" fontId="73" fillId="11" borderId="18" applyNumberFormat="0" applyFont="0" applyAlignment="0" applyProtection="0"/>
    <xf numFmtId="0" fontId="29" fillId="0" borderId="0"/>
    <xf numFmtId="0" fontId="29" fillId="0" borderId="0"/>
    <xf numFmtId="0" fontId="29" fillId="0" borderId="0"/>
    <xf numFmtId="0" fontId="29" fillId="0" borderId="0"/>
    <xf numFmtId="0" fontId="73" fillId="11" borderId="18" applyNumberFormat="0" applyFont="0" applyAlignment="0" applyProtection="0"/>
    <xf numFmtId="0" fontId="29" fillId="0" borderId="0"/>
    <xf numFmtId="0" fontId="29" fillId="0" borderId="0"/>
    <xf numFmtId="0" fontId="73" fillId="11" borderId="18" applyNumberFormat="0" applyFont="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0" fillId="11" borderId="18" applyNumberFormat="0" applyFont="0" applyAlignment="0" applyProtection="0"/>
    <xf numFmtId="0" fontId="29" fillId="0" borderId="0"/>
    <xf numFmtId="0" fontId="29" fillId="0" borderId="0"/>
    <xf numFmtId="0" fontId="29" fillId="0" borderId="0"/>
    <xf numFmtId="0" fontId="73" fillId="11" borderId="18" applyNumberFormat="0" applyFont="0" applyAlignment="0" applyProtection="0"/>
    <xf numFmtId="0" fontId="29" fillId="0" borderId="0"/>
    <xf numFmtId="0" fontId="20" fillId="11" borderId="18" applyNumberFormat="0" applyFont="0" applyAlignment="0" applyProtection="0"/>
    <xf numFmtId="0" fontId="29" fillId="0" borderId="0"/>
    <xf numFmtId="0" fontId="29" fillId="0" borderId="0"/>
    <xf numFmtId="0" fontId="29" fillId="0" borderId="0"/>
    <xf numFmtId="0" fontId="29" fillId="0" borderId="0"/>
    <xf numFmtId="0" fontId="73" fillId="11" borderId="18" applyNumberFormat="0" applyFont="0" applyAlignment="0" applyProtection="0"/>
    <xf numFmtId="0" fontId="29" fillId="0" borderId="0"/>
    <xf numFmtId="0" fontId="29" fillId="0" borderId="0"/>
    <xf numFmtId="0" fontId="73" fillId="11" borderId="18" applyNumberFormat="0" applyFont="0" applyAlignment="0" applyProtection="0"/>
    <xf numFmtId="0" fontId="29" fillId="0" borderId="0"/>
    <xf numFmtId="0" fontId="29" fillId="0" borderId="0"/>
    <xf numFmtId="0" fontId="29" fillId="0" borderId="0"/>
    <xf numFmtId="0" fontId="73" fillId="11" borderId="18" applyNumberFormat="0" applyFont="0" applyAlignment="0" applyProtection="0"/>
    <xf numFmtId="0" fontId="29" fillId="0" borderId="0"/>
    <xf numFmtId="0" fontId="29" fillId="0" borderId="0"/>
    <xf numFmtId="0" fontId="29" fillId="0" borderId="0"/>
    <xf numFmtId="0" fontId="29" fillId="0" borderId="0"/>
    <xf numFmtId="0" fontId="73" fillId="11" borderId="18" applyNumberFormat="0" applyFont="0" applyAlignment="0" applyProtection="0"/>
    <xf numFmtId="0" fontId="29" fillId="0" borderId="0"/>
    <xf numFmtId="0" fontId="29" fillId="0" borderId="0"/>
    <xf numFmtId="0" fontId="73" fillId="11" borderId="18" applyNumberFormat="0" applyFont="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0" fillId="11" borderId="18" applyNumberFormat="0" applyFont="0" applyAlignment="0" applyProtection="0"/>
    <xf numFmtId="0" fontId="29" fillId="0" borderId="0"/>
    <xf numFmtId="0" fontId="29" fillId="0" borderId="0"/>
    <xf numFmtId="0" fontId="29" fillId="0" borderId="0"/>
    <xf numFmtId="0" fontId="73" fillId="11" borderId="18" applyNumberFormat="0" applyFont="0" applyAlignment="0" applyProtection="0"/>
    <xf numFmtId="0" fontId="20" fillId="11" borderId="18" applyNumberFormat="0" applyFont="0" applyAlignment="0" applyProtection="0"/>
    <xf numFmtId="0" fontId="29" fillId="0" borderId="0"/>
    <xf numFmtId="0" fontId="29" fillId="0" borderId="0"/>
    <xf numFmtId="0" fontId="29" fillId="0" borderId="0"/>
    <xf numFmtId="0" fontId="73" fillId="11" borderId="18" applyNumberFormat="0" applyFont="0" applyAlignment="0" applyProtection="0"/>
    <xf numFmtId="0" fontId="29" fillId="0" borderId="0"/>
    <xf numFmtId="0" fontId="29" fillId="0" borderId="0"/>
    <xf numFmtId="0" fontId="73" fillId="11" borderId="18" applyNumberFormat="0" applyFont="0" applyAlignment="0" applyProtection="0"/>
    <xf numFmtId="0" fontId="29" fillId="0" borderId="0"/>
    <xf numFmtId="0" fontId="29" fillId="0" borderId="0"/>
    <xf numFmtId="0" fontId="29" fillId="0" borderId="0"/>
    <xf numFmtId="0" fontId="29" fillId="0" borderId="0"/>
    <xf numFmtId="0" fontId="73" fillId="11" borderId="18" applyNumberFormat="0" applyFont="0" applyAlignment="0" applyProtection="0"/>
    <xf numFmtId="0" fontId="29" fillId="0" borderId="0"/>
    <xf numFmtId="0" fontId="29" fillId="0" borderId="0"/>
    <xf numFmtId="0" fontId="73" fillId="11" borderId="18" applyNumberFormat="0" applyFont="0" applyAlignment="0" applyProtection="0"/>
    <xf numFmtId="0" fontId="29" fillId="0" borderId="0"/>
    <xf numFmtId="0" fontId="29" fillId="0" borderId="0"/>
    <xf numFmtId="0" fontId="29" fillId="0" borderId="0"/>
    <xf numFmtId="0" fontId="73" fillId="11" borderId="18" applyNumberFormat="0" applyFont="0" applyAlignment="0" applyProtection="0"/>
    <xf numFmtId="0" fontId="29" fillId="0" borderId="0"/>
    <xf numFmtId="0" fontId="29" fillId="0" borderId="0"/>
    <xf numFmtId="0" fontId="29" fillId="0" borderId="0"/>
    <xf numFmtId="0" fontId="29" fillId="0" borderId="0"/>
    <xf numFmtId="0" fontId="73" fillId="11" borderId="18" applyNumberFormat="0" applyFont="0" applyAlignment="0" applyProtection="0"/>
    <xf numFmtId="0" fontId="29" fillId="0" borderId="0"/>
    <xf numFmtId="0" fontId="29" fillId="0" borderId="0"/>
    <xf numFmtId="0" fontId="73" fillId="11" borderId="18" applyNumberFormat="0" applyFont="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0" fillId="11" borderId="18" applyNumberFormat="0" applyFont="0" applyAlignment="0" applyProtection="0"/>
    <xf numFmtId="0" fontId="29" fillId="0" borderId="0"/>
    <xf numFmtId="0" fontId="29" fillId="0" borderId="0"/>
    <xf numFmtId="0" fontId="29" fillId="0" borderId="0"/>
    <xf numFmtId="0" fontId="73" fillId="11" borderId="18" applyNumberFormat="0" applyFont="0" applyAlignment="0" applyProtection="0"/>
    <xf numFmtId="0" fontId="29" fillId="0" borderId="0"/>
    <xf numFmtId="0" fontId="29" fillId="0" borderId="0"/>
    <xf numFmtId="0" fontId="113" fillId="122" borderId="36" applyNumberFormat="0" applyAlignment="0" applyProtection="0"/>
    <xf numFmtId="0" fontId="29" fillId="0" borderId="0"/>
    <xf numFmtId="0" fontId="29" fillId="0" borderId="0"/>
    <xf numFmtId="0" fontId="29" fillId="0" borderId="0"/>
    <xf numFmtId="0" fontId="29" fillId="0" borderId="0"/>
    <xf numFmtId="0" fontId="113" fillId="123" borderId="36" applyNumberFormat="0" applyAlignment="0" applyProtection="0"/>
    <xf numFmtId="0" fontId="113" fillId="49" borderId="36" applyNumberFormat="0" applyAlignment="0" applyProtection="0"/>
    <xf numFmtId="0" fontId="29" fillId="0" borderId="0"/>
    <xf numFmtId="0" fontId="113" fillId="123" borderId="36" applyNumberFormat="0" applyAlignment="0" applyProtection="0"/>
    <xf numFmtId="0" fontId="113" fillId="49" borderId="36" applyNumberFormat="0" applyAlignment="0" applyProtection="0"/>
    <xf numFmtId="0" fontId="29" fillId="0" borderId="0"/>
    <xf numFmtId="0" fontId="29" fillId="0" borderId="0"/>
    <xf numFmtId="0" fontId="113" fillId="49" borderId="36" applyNumberFormat="0" applyAlignment="0" applyProtection="0"/>
    <xf numFmtId="0" fontId="29" fillId="0" borderId="0"/>
    <xf numFmtId="0" fontId="29" fillId="0" borderId="0"/>
    <xf numFmtId="0" fontId="29" fillId="0" borderId="0"/>
    <xf numFmtId="0" fontId="113" fillId="42" borderId="36" applyNumberFormat="0" applyAlignment="0" applyProtection="0"/>
    <xf numFmtId="0" fontId="59" fillId="9" borderId="15" applyNumberFormat="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59" fillId="9" borderId="15" applyNumberFormat="0" applyAlignment="0" applyProtection="0"/>
    <xf numFmtId="0" fontId="29" fillId="0" borderId="0"/>
    <xf numFmtId="0" fontId="29" fillId="0" borderId="0"/>
    <xf numFmtId="10" fontId="29" fillId="0" borderId="0" applyFont="0" applyFill="0" applyBorder="0" applyAlignment="0" applyProtection="0"/>
    <xf numFmtId="0" fontId="29" fillId="0" borderId="0"/>
    <xf numFmtId="0" fontId="29" fillId="0" borderId="0"/>
    <xf numFmtId="10" fontId="29" fillId="0" borderId="0" applyFont="0" applyFill="0" applyBorder="0" applyAlignment="0" applyProtection="0"/>
    <xf numFmtId="0" fontId="29" fillId="0" borderId="0"/>
    <xf numFmtId="0" fontId="29" fillId="0" borderId="0"/>
    <xf numFmtId="0" fontId="29" fillId="0" borderId="0"/>
    <xf numFmtId="10" fontId="29" fillId="0" borderId="0" applyFont="0" applyFill="0" applyBorder="0" applyAlignment="0" applyProtection="0"/>
    <xf numFmtId="0" fontId="29" fillId="0" borderId="0"/>
    <xf numFmtId="9" fontId="29" fillId="0" borderId="0" applyFont="0" applyFill="0" applyBorder="0" applyAlignment="0" applyProtection="0"/>
    <xf numFmtId="0" fontId="29" fillId="0" borderId="0"/>
    <xf numFmtId="9" fontId="83" fillId="0" borderId="0" applyFont="0" applyFill="0" applyBorder="0" applyAlignment="0" applyProtection="0"/>
    <xf numFmtId="9" fontId="29" fillId="0" borderId="0" applyFont="0" applyFill="0" applyBorder="0" applyAlignment="0" applyProtection="0"/>
    <xf numFmtId="0" fontId="29" fillId="0" borderId="0"/>
    <xf numFmtId="9" fontId="29" fillId="0" borderId="0" applyFont="0" applyFill="0" applyBorder="0" applyAlignment="0" applyProtection="0"/>
    <xf numFmtId="9" fontId="29" fillId="0" borderId="0" applyFont="0" applyFill="0" applyBorder="0" applyAlignment="0" applyProtection="0"/>
    <xf numFmtId="0" fontId="29" fillId="0" borderId="0"/>
    <xf numFmtId="0" fontId="29" fillId="0" borderId="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0" fontId="29" fillId="0" borderId="0"/>
    <xf numFmtId="0" fontId="29" fillId="0" borderId="0"/>
    <xf numFmtId="0" fontId="29" fillId="0" borderId="0"/>
    <xf numFmtId="9" fontId="33" fillId="0" borderId="0" applyFont="0" applyFill="0" applyBorder="0" applyAlignment="0" applyProtection="0"/>
    <xf numFmtId="0" fontId="29" fillId="0" borderId="0"/>
    <xf numFmtId="9" fontId="29" fillId="0" borderId="0" applyFont="0" applyFill="0" applyBorder="0" applyAlignment="0" applyProtection="0"/>
    <xf numFmtId="9" fontId="20" fillId="0" borderId="0" applyFont="0" applyFill="0" applyBorder="0" applyAlignment="0" applyProtection="0"/>
    <xf numFmtId="0" fontId="29" fillId="0" borderId="0"/>
    <xf numFmtId="0" fontId="29" fillId="0" borderId="0"/>
    <xf numFmtId="9" fontId="33" fillId="0" borderId="0" applyFont="0" applyFill="0" applyBorder="0" applyAlignment="0" applyProtection="0"/>
    <xf numFmtId="0" fontId="29" fillId="0" borderId="0"/>
    <xf numFmtId="0" fontId="29" fillId="0" borderId="0"/>
    <xf numFmtId="0" fontId="29" fillId="0" borderId="0"/>
    <xf numFmtId="9" fontId="33" fillId="0" borderId="0" applyFont="0" applyFill="0" applyBorder="0" applyAlignment="0" applyProtection="0"/>
    <xf numFmtId="0" fontId="29" fillId="0" borderId="0"/>
    <xf numFmtId="0" fontId="29" fillId="0" borderId="0"/>
    <xf numFmtId="0" fontId="29" fillId="0" borderId="0"/>
    <xf numFmtId="9" fontId="29" fillId="0" borderId="0" applyFont="0" applyFill="0" applyBorder="0" applyAlignment="0" applyProtection="0"/>
    <xf numFmtId="9" fontId="33" fillId="0" borderId="0" applyFont="0" applyFill="0" applyBorder="0" applyAlignment="0" applyProtection="0"/>
    <xf numFmtId="0" fontId="29" fillId="0" borderId="0"/>
    <xf numFmtId="9" fontId="83" fillId="0" borderId="0" applyFont="0" applyFill="0" applyBorder="0" applyAlignment="0" applyProtection="0"/>
    <xf numFmtId="9" fontId="20" fillId="0" borderId="0" applyFont="0" applyFill="0" applyBorder="0" applyAlignment="0" applyProtection="0"/>
    <xf numFmtId="0" fontId="29" fillId="0" borderId="0"/>
    <xf numFmtId="0" fontId="29" fillId="0" borderId="0"/>
    <xf numFmtId="9" fontId="29" fillId="0" borderId="0" applyFont="0" applyFill="0" applyBorder="0" applyAlignment="0" applyProtection="0"/>
    <xf numFmtId="0" fontId="29" fillId="0" borderId="0"/>
    <xf numFmtId="0" fontId="29" fillId="0" borderId="0"/>
    <xf numFmtId="0" fontId="29" fillId="0" borderId="0"/>
    <xf numFmtId="9" fontId="29" fillId="0" borderId="0" applyFont="0" applyFill="0" applyBorder="0" applyAlignment="0" applyProtection="0"/>
    <xf numFmtId="9" fontId="33" fillId="0" borderId="0" applyFont="0" applyFill="0" applyBorder="0" applyAlignment="0" applyProtection="0"/>
    <xf numFmtId="9" fontId="29" fillId="0" borderId="0" applyFont="0" applyFill="0" applyBorder="0" applyAlignment="0" applyProtection="0"/>
    <xf numFmtId="0" fontId="29" fillId="0" borderId="0"/>
    <xf numFmtId="0" fontId="29" fillId="0" borderId="0"/>
    <xf numFmtId="0" fontId="29" fillId="0" borderId="0"/>
    <xf numFmtId="9" fontId="29" fillId="0" borderId="0" applyFont="0" applyFill="0" applyBorder="0" applyAlignment="0" applyProtection="0"/>
    <xf numFmtId="9" fontId="29" fillId="0" borderId="0" applyFont="0" applyFill="0" applyBorder="0" applyAlignment="0" applyProtection="0"/>
    <xf numFmtId="9" fontId="33" fillId="0" borderId="0" applyFont="0" applyFill="0" applyBorder="0" applyAlignment="0" applyProtection="0"/>
    <xf numFmtId="0" fontId="29" fillId="0" borderId="0"/>
    <xf numFmtId="0" fontId="29" fillId="0" borderId="0"/>
    <xf numFmtId="9" fontId="29" fillId="0" borderId="0" applyFont="0" applyFill="0" applyBorder="0" applyAlignment="0" applyProtection="0"/>
    <xf numFmtId="9" fontId="29" fillId="0" borderId="0" applyFont="0" applyFill="0" applyBorder="0" applyAlignment="0" applyProtection="0"/>
    <xf numFmtId="0" fontId="29" fillId="0" borderId="0"/>
    <xf numFmtId="9" fontId="29" fillId="0" borderId="0" applyFont="0" applyFill="0" applyBorder="0" applyAlignment="0" applyProtection="0"/>
    <xf numFmtId="0" fontId="29" fillId="0" borderId="0"/>
    <xf numFmtId="0" fontId="29" fillId="0" borderId="0"/>
    <xf numFmtId="9" fontId="29" fillId="0" borderId="0" applyFont="0" applyFill="0" applyBorder="0" applyAlignment="0" applyProtection="0"/>
    <xf numFmtId="9" fontId="33" fillId="0" borderId="0" applyFont="0" applyFill="0" applyBorder="0" applyAlignment="0" applyProtection="0"/>
    <xf numFmtId="0" fontId="29" fillId="0" borderId="0"/>
    <xf numFmtId="0" fontId="29" fillId="0" borderId="0"/>
    <xf numFmtId="0" fontId="29" fillId="0" borderId="0"/>
    <xf numFmtId="9" fontId="29" fillId="0" borderId="0" applyFont="0" applyFill="0" applyBorder="0" applyAlignment="0" applyProtection="0"/>
    <xf numFmtId="9" fontId="29" fillId="0" borderId="0" applyFont="0" applyFill="0" applyBorder="0" applyAlignment="0" applyProtection="0"/>
    <xf numFmtId="9" fontId="33" fillId="0" borderId="0" applyFont="0" applyFill="0" applyBorder="0" applyAlignment="0" applyProtection="0"/>
    <xf numFmtId="0" fontId="29" fillId="0" borderId="0"/>
    <xf numFmtId="9" fontId="83" fillId="0" borderId="0" applyFont="0" applyFill="0" applyBorder="0" applyAlignment="0" applyProtection="0"/>
    <xf numFmtId="9" fontId="29" fillId="0" borderId="0" applyFont="0" applyFill="0" applyBorder="0" applyAlignment="0" applyProtection="0"/>
    <xf numFmtId="0" fontId="29" fillId="0" borderId="0"/>
    <xf numFmtId="0" fontId="29" fillId="0" borderId="0"/>
    <xf numFmtId="9" fontId="29" fillId="0" borderId="0" applyFont="0" applyFill="0" applyBorder="0" applyAlignment="0" applyProtection="0"/>
    <xf numFmtId="0" fontId="29" fillId="0" borderId="0"/>
    <xf numFmtId="0" fontId="29" fillId="0" borderId="0"/>
    <xf numFmtId="0" fontId="29" fillId="0" borderId="0"/>
    <xf numFmtId="9" fontId="29" fillId="0" borderId="0" applyFont="0" applyFill="0" applyBorder="0" applyAlignment="0" applyProtection="0"/>
    <xf numFmtId="9" fontId="33" fillId="0" borderId="0" applyFont="0" applyFill="0" applyBorder="0" applyAlignment="0" applyProtection="0"/>
    <xf numFmtId="0" fontId="29" fillId="0" borderId="0"/>
    <xf numFmtId="0" fontId="29" fillId="0" borderId="0"/>
    <xf numFmtId="0" fontId="29" fillId="0" borderId="0"/>
    <xf numFmtId="9" fontId="29" fillId="0" borderId="0" applyFont="0" applyFill="0" applyBorder="0" applyAlignment="0" applyProtection="0"/>
    <xf numFmtId="9" fontId="33" fillId="0" borderId="0" applyFont="0" applyFill="0" applyBorder="0" applyAlignment="0" applyProtection="0"/>
    <xf numFmtId="0" fontId="29" fillId="0" borderId="0"/>
    <xf numFmtId="0" fontId="29" fillId="0" borderId="0"/>
    <xf numFmtId="9" fontId="29" fillId="0" borderId="0" applyFont="0" applyFill="0" applyBorder="0" applyAlignment="0" applyProtection="0"/>
    <xf numFmtId="9" fontId="29" fillId="0" borderId="0" applyFont="0" applyFill="0" applyBorder="0" applyAlignment="0" applyProtection="0"/>
    <xf numFmtId="0" fontId="29" fillId="0" borderId="0"/>
    <xf numFmtId="0" fontId="29" fillId="0" borderId="0"/>
    <xf numFmtId="0" fontId="29" fillId="0" borderId="0"/>
    <xf numFmtId="9" fontId="29" fillId="0" borderId="0" applyFont="0" applyFill="0" applyBorder="0" applyAlignment="0" applyProtection="0"/>
    <xf numFmtId="9" fontId="33" fillId="0" borderId="0" applyFont="0" applyFill="0" applyBorder="0" applyAlignment="0" applyProtection="0"/>
    <xf numFmtId="0" fontId="29" fillId="0" borderId="0"/>
    <xf numFmtId="0" fontId="29" fillId="0" borderId="0"/>
    <xf numFmtId="0" fontId="29" fillId="0" borderId="0"/>
    <xf numFmtId="9" fontId="29" fillId="0" borderId="0" applyFont="0" applyFill="0" applyBorder="0" applyAlignment="0" applyProtection="0"/>
    <xf numFmtId="9" fontId="33" fillId="0" borderId="0" applyFont="0" applyFill="0" applyBorder="0" applyAlignment="0" applyProtection="0"/>
    <xf numFmtId="0" fontId="29" fillId="0" borderId="0"/>
    <xf numFmtId="0" fontId="29" fillId="0" borderId="0"/>
    <xf numFmtId="9" fontId="29" fillId="0" borderId="0" applyFont="0" applyFill="0" applyBorder="0" applyAlignment="0" applyProtection="0"/>
    <xf numFmtId="9" fontId="29" fillId="0" borderId="0" applyFont="0" applyFill="0" applyBorder="0" applyAlignment="0" applyProtection="0"/>
    <xf numFmtId="0" fontId="29" fillId="0" borderId="0"/>
    <xf numFmtId="0" fontId="29" fillId="0" borderId="0"/>
    <xf numFmtId="0" fontId="29" fillId="0" borderId="0"/>
    <xf numFmtId="9" fontId="79" fillId="0" borderId="0" applyFont="0" applyFill="0" applyBorder="0" applyAlignment="0" applyProtection="0"/>
    <xf numFmtId="9" fontId="29" fillId="0" borderId="0" applyFont="0" applyFill="0" applyBorder="0" applyAlignment="0" applyProtection="0"/>
    <xf numFmtId="0" fontId="29" fillId="0" borderId="0"/>
    <xf numFmtId="9" fontId="33" fillId="0" borderId="0" applyFont="0" applyFill="0" applyBorder="0" applyAlignment="0" applyProtection="0"/>
    <xf numFmtId="0" fontId="29" fillId="0" borderId="0"/>
    <xf numFmtId="9" fontId="83" fillId="0" borderId="0" applyFont="0" applyFill="0" applyBorder="0" applyAlignment="0" applyProtection="0"/>
    <xf numFmtId="0" fontId="29" fillId="0" borderId="0"/>
    <xf numFmtId="9" fontId="29" fillId="0" borderId="0" applyFont="0" applyFill="0" applyBorder="0" applyAlignment="0" applyProtection="0"/>
    <xf numFmtId="0" fontId="29" fillId="0" borderId="0"/>
    <xf numFmtId="9" fontId="83" fillId="0" borderId="0" applyFont="0" applyFill="0" applyBorder="0" applyAlignment="0" applyProtection="0"/>
    <xf numFmtId="0" fontId="29" fillId="0" borderId="0"/>
    <xf numFmtId="0" fontId="29" fillId="0" borderId="0"/>
    <xf numFmtId="9" fontId="29" fillId="0" borderId="0" applyFont="0" applyFill="0" applyBorder="0" applyAlignment="0" applyProtection="0"/>
    <xf numFmtId="0" fontId="29" fillId="0" borderId="0"/>
    <xf numFmtId="0" fontId="29" fillId="0" borderId="0"/>
    <xf numFmtId="0" fontId="29" fillId="0" borderId="0"/>
    <xf numFmtId="0" fontId="29" fillId="0" borderId="0"/>
    <xf numFmtId="9" fontId="29" fillId="0" borderId="0" applyFont="0" applyFill="0" applyBorder="0" applyAlignment="0" applyProtection="0"/>
    <xf numFmtId="9" fontId="20" fillId="0" borderId="0" applyFont="0" applyFill="0" applyBorder="0" applyAlignment="0" applyProtection="0"/>
    <xf numFmtId="0" fontId="29" fillId="0" borderId="0"/>
    <xf numFmtId="0" fontId="29" fillId="0" borderId="0"/>
    <xf numFmtId="0" fontId="29" fillId="0" borderId="0"/>
    <xf numFmtId="9" fontId="73" fillId="0" borderId="0" applyFont="0" applyFill="0" applyBorder="0" applyAlignment="0" applyProtection="0"/>
    <xf numFmtId="9" fontId="20" fillId="0" borderId="0" applyFont="0" applyFill="0" applyBorder="0" applyAlignment="0" applyProtection="0"/>
    <xf numFmtId="0" fontId="29" fillId="0" borderId="0"/>
    <xf numFmtId="0" fontId="29" fillId="0" borderId="0"/>
    <xf numFmtId="9" fontId="73" fillId="0" borderId="0" applyFont="0" applyFill="0" applyBorder="0" applyAlignment="0" applyProtection="0"/>
    <xf numFmtId="9" fontId="29" fillId="0" borderId="0" applyFont="0" applyFill="0" applyBorder="0" applyAlignment="0" applyProtection="0"/>
    <xf numFmtId="0" fontId="29" fillId="0" borderId="0"/>
    <xf numFmtId="0" fontId="29" fillId="0" borderId="0"/>
    <xf numFmtId="0" fontId="29" fillId="0" borderId="0"/>
    <xf numFmtId="0" fontId="29" fillId="0" borderId="0"/>
    <xf numFmtId="9" fontId="29" fillId="0" borderId="0" applyFont="0" applyFill="0" applyBorder="0" applyAlignment="0" applyProtection="0"/>
    <xf numFmtId="9" fontId="29" fillId="0" borderId="0" applyFont="0" applyFill="0" applyBorder="0" applyAlignment="0" applyProtection="0"/>
    <xf numFmtId="0" fontId="29" fillId="0" borderId="0"/>
    <xf numFmtId="0" fontId="29" fillId="0" borderId="0"/>
    <xf numFmtId="0" fontId="29" fillId="0" borderId="0"/>
    <xf numFmtId="9" fontId="33" fillId="0" borderId="0" applyFont="0" applyFill="0" applyBorder="0" applyAlignment="0" applyProtection="0"/>
    <xf numFmtId="0" fontId="29" fillId="0" borderId="0"/>
    <xf numFmtId="0" fontId="29" fillId="0" borderId="0"/>
    <xf numFmtId="0" fontId="29" fillId="0" borderId="0"/>
    <xf numFmtId="9" fontId="33" fillId="0" borderId="0" applyFont="0" applyFill="0" applyBorder="0" applyAlignment="0" applyProtection="0"/>
    <xf numFmtId="0" fontId="29" fillId="0" borderId="0"/>
    <xf numFmtId="0" fontId="29" fillId="0" borderId="0"/>
    <xf numFmtId="9" fontId="29" fillId="0" borderId="0" applyFont="0" applyFill="0" applyBorder="0" applyAlignment="0" applyProtection="0"/>
    <xf numFmtId="9" fontId="29" fillId="0" borderId="0" applyFont="0" applyFill="0" applyBorder="0" applyAlignment="0" applyProtection="0"/>
    <xf numFmtId="0" fontId="29" fillId="0" borderId="0"/>
    <xf numFmtId="0" fontId="29" fillId="0" borderId="0"/>
    <xf numFmtId="0" fontId="29" fillId="0" borderId="0"/>
    <xf numFmtId="0" fontId="29" fillId="0" borderId="0"/>
    <xf numFmtId="9" fontId="29" fillId="0" borderId="0" applyFont="0" applyFill="0" applyBorder="0" applyAlignment="0" applyProtection="0"/>
    <xf numFmtId="9" fontId="33" fillId="0" borderId="0" applyFont="0" applyFill="0" applyBorder="0" applyAlignment="0" applyProtection="0"/>
    <xf numFmtId="0" fontId="29" fillId="0" borderId="0"/>
    <xf numFmtId="0" fontId="29" fillId="0" borderId="0"/>
    <xf numFmtId="9" fontId="29" fillId="0" borderId="0" applyFont="0" applyFill="0" applyBorder="0" applyAlignment="0" applyProtection="0"/>
    <xf numFmtId="9" fontId="33" fillId="0" borderId="0" applyFont="0" applyFill="0" applyBorder="0" applyAlignment="0" applyProtection="0"/>
    <xf numFmtId="0" fontId="29" fillId="0" borderId="0"/>
    <xf numFmtId="0" fontId="29" fillId="0" borderId="0"/>
    <xf numFmtId="0" fontId="29" fillId="0" borderId="0"/>
    <xf numFmtId="0" fontId="29" fillId="0" borderId="0"/>
    <xf numFmtId="9" fontId="29" fillId="0" borderId="0" applyFont="0" applyFill="0" applyBorder="0" applyAlignment="0" applyProtection="0"/>
    <xf numFmtId="0" fontId="29" fillId="0" borderId="0"/>
    <xf numFmtId="0" fontId="29" fillId="0" borderId="0"/>
    <xf numFmtId="9" fontId="29" fillId="0" borderId="0" applyFont="0" applyFill="0" applyBorder="0" applyAlignment="0" applyProtection="0"/>
    <xf numFmtId="9" fontId="33" fillId="0" borderId="0" applyFont="0" applyFill="0" applyBorder="0" applyAlignment="0" applyProtection="0"/>
    <xf numFmtId="0" fontId="29" fillId="0" borderId="0"/>
    <xf numFmtId="9" fontId="33" fillId="0" borderId="0" applyFont="0" applyFill="0" applyBorder="0" applyAlignment="0" applyProtection="0"/>
    <xf numFmtId="9" fontId="29" fillId="0" borderId="0" applyFont="0" applyFill="0" applyBorder="0" applyAlignment="0" applyProtection="0"/>
    <xf numFmtId="0" fontId="29" fillId="0" borderId="0"/>
    <xf numFmtId="0" fontId="29" fillId="0" borderId="0"/>
    <xf numFmtId="9" fontId="83" fillId="0" borderId="0" applyFont="0" applyFill="0" applyBorder="0" applyAlignment="0" applyProtection="0"/>
    <xf numFmtId="0" fontId="29" fillId="0" borderId="0"/>
    <xf numFmtId="9" fontId="29" fillId="0" borderId="0" applyFont="0" applyFill="0" applyBorder="0" applyAlignment="0" applyProtection="0"/>
    <xf numFmtId="0" fontId="29" fillId="0" borderId="0"/>
    <xf numFmtId="0" fontId="29" fillId="0" borderId="0"/>
    <xf numFmtId="9" fontId="29" fillId="0" borderId="0" applyFont="0" applyFill="0" applyBorder="0" applyAlignment="0" applyProtection="0"/>
    <xf numFmtId="9" fontId="29" fillId="0" borderId="0" applyFont="0" applyFill="0" applyBorder="0" applyAlignment="0" applyProtection="0"/>
    <xf numFmtId="0" fontId="29" fillId="0" borderId="0"/>
    <xf numFmtId="0" fontId="29" fillId="0" borderId="0"/>
    <xf numFmtId="0" fontId="29" fillId="0" borderId="0"/>
    <xf numFmtId="9" fontId="29" fillId="0" borderId="0" applyFont="0" applyFill="0" applyBorder="0" applyAlignment="0" applyProtection="0"/>
    <xf numFmtId="0" fontId="29" fillId="0" borderId="0"/>
    <xf numFmtId="9" fontId="29" fillId="0" borderId="0" applyFont="0" applyFill="0" applyBorder="0" applyAlignment="0" applyProtection="0"/>
    <xf numFmtId="0" fontId="29" fillId="0" borderId="0"/>
    <xf numFmtId="0" fontId="29" fillId="0" borderId="0"/>
    <xf numFmtId="9" fontId="29" fillId="0" borderId="0" applyFont="0" applyFill="0" applyBorder="0" applyAlignment="0" applyProtection="0"/>
    <xf numFmtId="9" fontId="33" fillId="0" borderId="0" applyFont="0" applyFill="0" applyBorder="0" applyAlignment="0" applyProtection="0"/>
    <xf numFmtId="9" fontId="29" fillId="0" borderId="0" applyFont="0" applyFill="0" applyBorder="0" applyAlignment="0" applyProtection="0"/>
    <xf numFmtId="0" fontId="29" fillId="0" borderId="0"/>
    <xf numFmtId="0" fontId="29" fillId="0" borderId="0"/>
    <xf numFmtId="0" fontId="29" fillId="0" borderId="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0" fontId="29" fillId="0" borderId="0"/>
    <xf numFmtId="0" fontId="29" fillId="0" borderId="0"/>
    <xf numFmtId="0" fontId="29" fillId="0" borderId="0"/>
    <xf numFmtId="9" fontId="29" fillId="0" borderId="0" applyFont="0" applyFill="0" applyBorder="0" applyAlignment="0" applyProtection="0"/>
    <xf numFmtId="9" fontId="83" fillId="0" borderId="0" applyFont="0" applyFill="0" applyBorder="0" applyAlignment="0" applyProtection="0"/>
    <xf numFmtId="0" fontId="29" fillId="0" borderId="0"/>
    <xf numFmtId="0" fontId="29" fillId="0" borderId="0"/>
    <xf numFmtId="9" fontId="29" fillId="0" borderId="0" applyFont="0" applyFill="0" applyBorder="0" applyAlignment="0" applyProtection="0"/>
    <xf numFmtId="0" fontId="29" fillId="0" borderId="0"/>
    <xf numFmtId="0" fontId="29" fillId="0" borderId="0"/>
    <xf numFmtId="9" fontId="29" fillId="0" borderId="0" applyFont="0" applyFill="0" applyBorder="0" applyAlignment="0" applyProtection="0"/>
    <xf numFmtId="0" fontId="29" fillId="0" borderId="0"/>
    <xf numFmtId="0" fontId="29" fillId="0" borderId="0"/>
    <xf numFmtId="0" fontId="29" fillId="0" borderId="0"/>
    <xf numFmtId="9" fontId="29" fillId="0" borderId="0" applyFont="0" applyFill="0" applyBorder="0" applyAlignment="0" applyProtection="0"/>
    <xf numFmtId="0" fontId="29" fillId="0" borderId="0"/>
    <xf numFmtId="0" fontId="29" fillId="0" borderId="0"/>
    <xf numFmtId="0" fontId="29" fillId="0" borderId="0"/>
    <xf numFmtId="0" fontId="29" fillId="0" borderId="0"/>
    <xf numFmtId="9" fontId="73" fillId="0" borderId="0" applyFont="0" applyFill="0" applyBorder="0" applyAlignment="0" applyProtection="0"/>
    <xf numFmtId="0" fontId="29" fillId="0" borderId="0"/>
    <xf numFmtId="0" fontId="29" fillId="0" borderId="0"/>
    <xf numFmtId="9" fontId="73" fillId="0" borderId="0" applyFont="0" applyFill="0" applyBorder="0" applyAlignment="0" applyProtection="0"/>
    <xf numFmtId="0" fontId="29" fillId="0" borderId="0"/>
    <xf numFmtId="0" fontId="29" fillId="0" borderId="0"/>
    <xf numFmtId="0" fontId="29" fillId="0" borderId="0"/>
    <xf numFmtId="9" fontId="73" fillId="0" borderId="0" applyFont="0" applyFill="0" applyBorder="0" applyAlignment="0" applyProtection="0"/>
    <xf numFmtId="0" fontId="29" fillId="0" borderId="0"/>
    <xf numFmtId="0" fontId="29" fillId="0" borderId="0"/>
    <xf numFmtId="0" fontId="29" fillId="0" borderId="0"/>
    <xf numFmtId="9" fontId="73" fillId="0" borderId="0" applyFont="0" applyFill="0" applyBorder="0" applyAlignment="0" applyProtection="0"/>
    <xf numFmtId="9" fontId="29" fillId="0" borderId="0" applyFont="0" applyFill="0" applyBorder="0" applyAlignment="0" applyProtection="0"/>
    <xf numFmtId="0" fontId="29" fillId="0" borderId="0"/>
    <xf numFmtId="0" fontId="29" fillId="0" borderId="0"/>
    <xf numFmtId="0" fontId="29" fillId="0" borderId="0"/>
    <xf numFmtId="0" fontId="29" fillId="0" borderId="0"/>
    <xf numFmtId="9" fontId="73" fillId="0" borderId="0" applyFont="0" applyFill="0" applyBorder="0" applyAlignment="0" applyProtection="0"/>
    <xf numFmtId="0" fontId="29" fillId="0" borderId="0"/>
    <xf numFmtId="0" fontId="29" fillId="0" borderId="0"/>
    <xf numFmtId="9" fontId="73" fillId="0" borderId="0" applyFont="0" applyFill="0" applyBorder="0" applyAlignment="0" applyProtection="0"/>
    <xf numFmtId="0" fontId="29" fillId="0" borderId="0"/>
    <xf numFmtId="0" fontId="29" fillId="0" borderId="0"/>
    <xf numFmtId="0" fontId="29" fillId="0" borderId="0"/>
    <xf numFmtId="9" fontId="73" fillId="0" borderId="0" applyFont="0" applyFill="0" applyBorder="0" applyAlignment="0" applyProtection="0"/>
    <xf numFmtId="0" fontId="29" fillId="0" borderId="0"/>
    <xf numFmtId="0" fontId="29" fillId="0" borderId="0"/>
    <xf numFmtId="0" fontId="29" fillId="0" borderId="0"/>
    <xf numFmtId="9" fontId="73" fillId="0" borderId="0" applyFont="0" applyFill="0" applyBorder="0" applyAlignment="0" applyProtection="0"/>
    <xf numFmtId="9" fontId="29" fillId="0" borderId="0" applyFont="0" applyFill="0" applyBorder="0" applyAlignment="0" applyProtection="0"/>
    <xf numFmtId="0" fontId="29" fillId="0" borderId="0"/>
    <xf numFmtId="0" fontId="29" fillId="0" borderId="0"/>
    <xf numFmtId="0" fontId="29" fillId="0" borderId="0"/>
    <xf numFmtId="9" fontId="33" fillId="0" borderId="0" applyFont="0" applyFill="0" applyBorder="0" applyAlignment="0" applyProtection="0"/>
    <xf numFmtId="9" fontId="29" fillId="0" borderId="0" applyFont="0" applyFill="0" applyBorder="0" applyAlignment="0" applyProtection="0"/>
    <xf numFmtId="0" fontId="29" fillId="0" borderId="0"/>
    <xf numFmtId="0" fontId="29" fillId="0" borderId="0"/>
    <xf numFmtId="0" fontId="29" fillId="0" borderId="0"/>
    <xf numFmtId="9" fontId="29" fillId="0" borderId="0" applyFont="0" applyFill="0" applyBorder="0" applyAlignment="0" applyProtection="0"/>
    <xf numFmtId="0" fontId="29" fillId="0" borderId="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0" fontId="29" fillId="0" borderId="0"/>
    <xf numFmtId="0" fontId="29" fillId="0" borderId="0"/>
    <xf numFmtId="0" fontId="29" fillId="0" borderId="0"/>
    <xf numFmtId="0" fontId="29" fillId="0" borderId="0"/>
    <xf numFmtId="9" fontId="33" fillId="0" borderId="0" applyFont="0" applyFill="0" applyBorder="0" applyAlignment="0" applyProtection="0"/>
    <xf numFmtId="9" fontId="29" fillId="0" borderId="0" applyFont="0" applyFill="0" applyBorder="0" applyAlignment="0" applyProtection="0"/>
    <xf numFmtId="0" fontId="29" fillId="0" borderId="0"/>
    <xf numFmtId="0" fontId="29" fillId="0" borderId="0"/>
    <xf numFmtId="0" fontId="29" fillId="0" borderId="0"/>
    <xf numFmtId="9" fontId="29" fillId="0" borderId="0" applyFont="0" applyFill="0" applyBorder="0" applyAlignment="0" applyProtection="0"/>
    <xf numFmtId="9" fontId="29" fillId="0" borderId="0" applyFont="0" applyFill="0" applyBorder="0" applyAlignment="0" applyProtection="0"/>
    <xf numFmtId="0" fontId="29" fillId="0" borderId="0"/>
    <xf numFmtId="9" fontId="83" fillId="0" borderId="0" applyFont="0" applyFill="0" applyBorder="0" applyAlignment="0" applyProtection="0"/>
    <xf numFmtId="9" fontId="29" fillId="0" borderId="0" applyFont="0" applyFill="0" applyBorder="0" applyAlignment="0" applyProtection="0"/>
    <xf numFmtId="0" fontId="29" fillId="0" borderId="0"/>
    <xf numFmtId="0" fontId="29" fillId="0" borderId="0"/>
    <xf numFmtId="9" fontId="29" fillId="0" borderId="0" applyFont="0" applyFill="0" applyBorder="0" applyAlignment="0" applyProtection="0"/>
    <xf numFmtId="0" fontId="29" fillId="0" borderId="0"/>
    <xf numFmtId="0" fontId="29" fillId="0" borderId="0"/>
    <xf numFmtId="0" fontId="29" fillId="0" borderId="0"/>
    <xf numFmtId="9" fontId="33" fillId="0" borderId="0" applyFont="0" applyFill="0" applyBorder="0" applyAlignment="0" applyProtection="0"/>
    <xf numFmtId="0" fontId="29" fillId="0" borderId="0"/>
    <xf numFmtId="0" fontId="29" fillId="0" borderId="0"/>
    <xf numFmtId="0" fontId="29" fillId="0" borderId="0"/>
    <xf numFmtId="9" fontId="33" fillId="0" borderId="0" applyFont="0" applyFill="0" applyBorder="0" applyAlignment="0" applyProtection="0"/>
    <xf numFmtId="0" fontId="29" fillId="0" borderId="0"/>
    <xf numFmtId="0" fontId="29" fillId="0" borderId="0"/>
    <xf numFmtId="9" fontId="73" fillId="0" borderId="0" applyFont="0" applyFill="0" applyBorder="0" applyAlignment="0" applyProtection="0"/>
    <xf numFmtId="0" fontId="29" fillId="0" borderId="0"/>
    <xf numFmtId="9" fontId="20" fillId="0" borderId="0" applyFont="0" applyFill="0" applyBorder="0" applyAlignment="0" applyProtection="0"/>
    <xf numFmtId="0" fontId="29" fillId="0" borderId="0"/>
    <xf numFmtId="9" fontId="20" fillId="0" borderId="0" applyFont="0" applyFill="0" applyBorder="0" applyAlignment="0" applyProtection="0"/>
    <xf numFmtId="0" fontId="29" fillId="0" borderId="0"/>
    <xf numFmtId="0" fontId="29" fillId="0" borderId="0"/>
    <xf numFmtId="0" fontId="29" fillId="0" borderId="0"/>
    <xf numFmtId="9" fontId="73" fillId="0" borderId="0" applyFont="0" applyFill="0" applyBorder="0" applyAlignment="0" applyProtection="0"/>
    <xf numFmtId="0" fontId="29" fillId="0" borderId="0"/>
    <xf numFmtId="0" fontId="29" fillId="0" borderId="0"/>
    <xf numFmtId="0" fontId="29" fillId="0" borderId="0"/>
    <xf numFmtId="9" fontId="73" fillId="0" borderId="0" applyFont="0" applyFill="0" applyBorder="0" applyAlignment="0" applyProtection="0"/>
    <xf numFmtId="0" fontId="29" fillId="0" borderId="0"/>
    <xf numFmtId="0" fontId="29" fillId="0" borderId="0"/>
    <xf numFmtId="0" fontId="29" fillId="0" borderId="0"/>
    <xf numFmtId="9" fontId="73" fillId="0" borderId="0" applyFont="0" applyFill="0" applyBorder="0" applyAlignment="0" applyProtection="0"/>
    <xf numFmtId="9" fontId="83" fillId="0" borderId="0" applyFont="0" applyFill="0" applyBorder="0" applyAlignment="0" applyProtection="0"/>
    <xf numFmtId="0" fontId="29" fillId="0" borderId="0"/>
    <xf numFmtId="0" fontId="29" fillId="0" borderId="0"/>
    <xf numFmtId="0" fontId="29" fillId="0" borderId="0"/>
    <xf numFmtId="0" fontId="29" fillId="0" borderId="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0" fontId="29" fillId="0" borderId="0"/>
    <xf numFmtId="9" fontId="20" fillId="0" borderId="0" applyFont="0" applyFill="0" applyBorder="0" applyAlignment="0" applyProtection="0"/>
    <xf numFmtId="9" fontId="29" fillId="0" borderId="0" applyFont="0" applyFill="0" applyBorder="0" applyAlignment="0" applyProtection="0"/>
    <xf numFmtId="9" fontId="20" fillId="0" borderId="0" applyFont="0" applyFill="0" applyBorder="0" applyAlignment="0" applyProtection="0"/>
    <xf numFmtId="0" fontId="29" fillId="0" borderId="0"/>
    <xf numFmtId="0" fontId="29" fillId="0" borderId="0"/>
    <xf numFmtId="0" fontId="29" fillId="0" borderId="0"/>
    <xf numFmtId="0" fontId="29" fillId="0" borderId="0"/>
    <xf numFmtId="9" fontId="33" fillId="0" borderId="0" applyFont="0" applyFill="0" applyBorder="0" applyAlignment="0" applyProtection="0"/>
    <xf numFmtId="0" fontId="29" fillId="0" borderId="0"/>
    <xf numFmtId="0" fontId="29" fillId="0" borderId="0"/>
    <xf numFmtId="9" fontId="29" fillId="0" borderId="0" applyFont="0" applyFill="0" applyBorder="0" applyAlignment="0" applyProtection="0"/>
    <xf numFmtId="9" fontId="33" fillId="0" borderId="0" applyFont="0" applyFill="0" applyBorder="0" applyAlignment="0" applyProtection="0"/>
    <xf numFmtId="0" fontId="29" fillId="0" borderId="0"/>
    <xf numFmtId="0" fontId="29" fillId="0" borderId="0"/>
    <xf numFmtId="0" fontId="29" fillId="0" borderId="0"/>
    <xf numFmtId="9" fontId="33" fillId="0" borderId="0" applyFont="0" applyFill="0" applyBorder="0" applyAlignment="0" applyProtection="0"/>
    <xf numFmtId="0" fontId="29" fillId="0" borderId="0"/>
    <xf numFmtId="0" fontId="29" fillId="0" borderId="0"/>
    <xf numFmtId="0" fontId="29" fillId="0" borderId="0"/>
    <xf numFmtId="9" fontId="33" fillId="0" borderId="0" applyFont="0" applyFill="0" applyBorder="0" applyAlignment="0" applyProtection="0"/>
    <xf numFmtId="0" fontId="29" fillId="0" borderId="0"/>
    <xf numFmtId="0" fontId="29" fillId="0" borderId="0"/>
    <xf numFmtId="0" fontId="29" fillId="0" borderId="0"/>
    <xf numFmtId="9" fontId="73" fillId="0" borderId="0" applyFont="0" applyFill="0" applyBorder="0" applyAlignment="0" applyProtection="0"/>
    <xf numFmtId="0" fontId="29" fillId="0" borderId="0"/>
    <xf numFmtId="0" fontId="29" fillId="0" borderId="0"/>
    <xf numFmtId="0" fontId="29" fillId="0" borderId="0"/>
    <xf numFmtId="9" fontId="73" fillId="0" borderId="0" applyFont="0" applyFill="0" applyBorder="0" applyAlignment="0" applyProtection="0"/>
    <xf numFmtId="9" fontId="83" fillId="0" borderId="0" applyFont="0" applyFill="0" applyBorder="0" applyAlignment="0" applyProtection="0"/>
    <xf numFmtId="0" fontId="29" fillId="0" borderId="0"/>
    <xf numFmtId="0" fontId="29" fillId="0" borderId="0"/>
    <xf numFmtId="9" fontId="29" fillId="0" borderId="0" applyFont="0" applyFill="0" applyBorder="0" applyAlignment="0" applyProtection="0"/>
    <xf numFmtId="9" fontId="29" fillId="0" borderId="0" applyFont="0" applyFill="0" applyBorder="0" applyAlignment="0" applyProtection="0"/>
    <xf numFmtId="0" fontId="29" fillId="0" borderId="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0" fontId="29" fillId="0" borderId="0"/>
    <xf numFmtId="0" fontId="29" fillId="0" borderId="0"/>
    <xf numFmtId="9" fontId="73" fillId="0" borderId="0" applyFont="0" applyFill="0" applyBorder="0" applyAlignment="0" applyProtection="0"/>
    <xf numFmtId="9" fontId="29" fillId="0" borderId="0" applyFont="0" applyFill="0" applyBorder="0" applyAlignment="0" applyProtection="0"/>
    <xf numFmtId="0" fontId="29" fillId="0" borderId="0"/>
    <xf numFmtId="0" fontId="29" fillId="0" borderId="0"/>
    <xf numFmtId="9" fontId="91" fillId="0" borderId="0" applyFont="0" applyFill="0" applyBorder="0" applyAlignment="0" applyProtection="0"/>
    <xf numFmtId="9" fontId="33" fillId="0" borderId="0" applyFont="0" applyFill="0" applyBorder="0" applyAlignment="0" applyProtection="0"/>
    <xf numFmtId="0" fontId="29" fillId="0" borderId="0"/>
    <xf numFmtId="0" fontId="29" fillId="0" borderId="0"/>
    <xf numFmtId="0" fontId="29" fillId="0" borderId="0"/>
    <xf numFmtId="9" fontId="29" fillId="0" borderId="0" applyFont="0" applyFill="0" applyBorder="0" applyAlignment="0" applyProtection="0"/>
    <xf numFmtId="0" fontId="29" fillId="0" borderId="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83" fillId="0" borderId="0" applyFont="0" applyFill="0" applyBorder="0" applyAlignment="0" applyProtection="0"/>
    <xf numFmtId="9" fontId="83" fillId="0" borderId="0" applyFont="0" applyFill="0" applyBorder="0" applyAlignment="0" applyProtection="0"/>
    <xf numFmtId="0" fontId="29" fillId="0" borderId="0"/>
    <xf numFmtId="9" fontId="29" fillId="0" borderId="0" applyFont="0" applyFill="0" applyBorder="0" applyAlignment="0" applyProtection="0"/>
    <xf numFmtId="9" fontId="29" fillId="0" borderId="0" applyFont="0" applyFill="0" applyBorder="0" applyAlignment="0" applyProtection="0"/>
    <xf numFmtId="0" fontId="29" fillId="0" borderId="0"/>
    <xf numFmtId="0" fontId="29" fillId="0" borderId="0"/>
    <xf numFmtId="0" fontId="29" fillId="0" borderId="0"/>
    <xf numFmtId="9" fontId="73" fillId="0" borderId="0" applyFont="0" applyFill="0" applyBorder="0" applyAlignment="0" applyProtection="0"/>
    <xf numFmtId="0" fontId="29" fillId="0" borderId="0"/>
    <xf numFmtId="0" fontId="29" fillId="0" borderId="0"/>
    <xf numFmtId="0" fontId="29" fillId="0" borderId="0"/>
    <xf numFmtId="9" fontId="29" fillId="0" borderId="0" applyFont="0" applyFill="0" applyBorder="0" applyAlignment="0" applyProtection="0"/>
    <xf numFmtId="9" fontId="73" fillId="0" borderId="0" applyFont="0" applyFill="0" applyBorder="0" applyAlignment="0" applyProtection="0"/>
    <xf numFmtId="9" fontId="83" fillId="0" borderId="0" applyFont="0" applyFill="0" applyBorder="0" applyAlignment="0" applyProtection="0"/>
    <xf numFmtId="0" fontId="29" fillId="0" borderId="0"/>
    <xf numFmtId="0" fontId="29" fillId="0" borderId="0"/>
    <xf numFmtId="0" fontId="29" fillId="0" borderId="0"/>
    <xf numFmtId="9" fontId="73" fillId="0" borderId="0" applyFont="0" applyFill="0" applyBorder="0" applyAlignment="0" applyProtection="0"/>
    <xf numFmtId="0" fontId="29" fillId="0" borderId="0"/>
    <xf numFmtId="0" fontId="29" fillId="0" borderId="0"/>
    <xf numFmtId="9" fontId="73" fillId="0" borderId="0" applyFont="0" applyFill="0" applyBorder="0" applyAlignment="0" applyProtection="0"/>
    <xf numFmtId="0" fontId="29" fillId="0" borderId="0"/>
    <xf numFmtId="0" fontId="29" fillId="0" borderId="0"/>
    <xf numFmtId="0" fontId="29" fillId="0" borderId="0"/>
    <xf numFmtId="9" fontId="29" fillId="0" borderId="0" applyFont="0" applyFill="0" applyBorder="0" applyAlignment="0" applyProtection="0"/>
    <xf numFmtId="9" fontId="29" fillId="0" borderId="0" applyFont="0" applyFill="0" applyBorder="0" applyAlignment="0" applyProtection="0"/>
    <xf numFmtId="0" fontId="29" fillId="0" borderId="0"/>
    <xf numFmtId="9" fontId="83" fillId="0" borderId="0" applyFont="0" applyFill="0" applyBorder="0" applyAlignment="0" applyProtection="0"/>
    <xf numFmtId="9" fontId="83" fillId="0" borderId="0" applyFont="0" applyFill="0" applyBorder="0" applyAlignment="0" applyProtection="0"/>
    <xf numFmtId="9" fontId="83" fillId="0" borderId="0" applyFont="0" applyFill="0" applyBorder="0" applyAlignment="0" applyProtection="0"/>
    <xf numFmtId="9" fontId="83" fillId="0" borderId="0" applyFont="0" applyFill="0" applyBorder="0" applyAlignment="0" applyProtection="0"/>
    <xf numFmtId="9" fontId="83" fillId="0" borderId="0" applyFont="0" applyFill="0" applyBorder="0" applyAlignment="0" applyProtection="0"/>
    <xf numFmtId="9" fontId="83" fillId="0" borderId="0" applyFont="0" applyFill="0" applyBorder="0" applyAlignment="0" applyProtection="0"/>
    <xf numFmtId="9" fontId="83" fillId="0" borderId="0" applyFont="0" applyFill="0" applyBorder="0" applyAlignment="0" applyProtection="0"/>
    <xf numFmtId="9" fontId="83" fillId="0" borderId="0" applyFont="0" applyFill="0" applyBorder="0" applyAlignment="0" applyProtection="0"/>
    <xf numFmtId="9" fontId="83" fillId="0" borderId="0" applyFont="0" applyFill="0" applyBorder="0" applyAlignment="0" applyProtection="0"/>
    <xf numFmtId="9" fontId="83" fillId="0" borderId="0" applyFont="0" applyFill="0" applyBorder="0" applyAlignment="0" applyProtection="0"/>
    <xf numFmtId="0" fontId="29" fillId="0" borderId="0"/>
    <xf numFmtId="9" fontId="29" fillId="0" borderId="0" applyFont="0" applyFill="0" applyBorder="0" applyAlignment="0" applyProtection="0"/>
    <xf numFmtId="9" fontId="29" fillId="0" borderId="0" applyFont="0" applyFill="0" applyBorder="0" applyAlignment="0" applyProtection="0"/>
    <xf numFmtId="0" fontId="29" fillId="0" borderId="0"/>
    <xf numFmtId="0" fontId="29" fillId="0" borderId="0"/>
    <xf numFmtId="9" fontId="29" fillId="0" borderId="0" applyFont="0" applyFill="0" applyBorder="0" applyAlignment="0" applyProtection="0"/>
    <xf numFmtId="9" fontId="29" fillId="0" borderId="0" applyFont="0" applyFill="0" applyBorder="0" applyAlignment="0" applyProtection="0"/>
    <xf numFmtId="0" fontId="29" fillId="0" borderId="0"/>
    <xf numFmtId="9" fontId="83" fillId="0" borderId="0" applyFont="0" applyFill="0" applyBorder="0" applyAlignment="0" applyProtection="0"/>
    <xf numFmtId="9" fontId="83" fillId="0" borderId="0" applyFont="0" applyFill="0" applyBorder="0" applyAlignment="0" applyProtection="0"/>
    <xf numFmtId="9" fontId="83" fillId="0" borderId="0" applyFont="0" applyFill="0" applyBorder="0" applyAlignment="0" applyProtection="0"/>
    <xf numFmtId="9" fontId="83" fillId="0" borderId="0" applyFont="0" applyFill="0" applyBorder="0" applyAlignment="0" applyProtection="0"/>
    <xf numFmtId="9" fontId="83" fillId="0" borderId="0" applyFont="0" applyFill="0" applyBorder="0" applyAlignment="0" applyProtection="0"/>
    <xf numFmtId="9" fontId="83" fillId="0" borderId="0" applyFont="0" applyFill="0" applyBorder="0" applyAlignment="0" applyProtection="0"/>
    <xf numFmtId="9" fontId="83" fillId="0" borderId="0" applyFont="0" applyFill="0" applyBorder="0" applyAlignment="0" applyProtection="0"/>
    <xf numFmtId="9" fontId="83" fillId="0" borderId="0" applyFont="0" applyFill="0" applyBorder="0" applyAlignment="0" applyProtection="0"/>
    <xf numFmtId="9" fontId="83" fillId="0" borderId="0" applyFont="0" applyFill="0" applyBorder="0" applyAlignment="0" applyProtection="0"/>
    <xf numFmtId="9" fontId="83" fillId="0" borderId="0" applyFont="0" applyFill="0" applyBorder="0" applyAlignment="0" applyProtection="0"/>
    <xf numFmtId="0" fontId="29" fillId="0" borderId="0"/>
    <xf numFmtId="9" fontId="29" fillId="0" borderId="0" applyFont="0" applyFill="0" applyBorder="0" applyAlignment="0" applyProtection="0"/>
    <xf numFmtId="9" fontId="29" fillId="0" borderId="0" applyFont="0" applyFill="0" applyBorder="0" applyAlignment="0" applyProtection="0"/>
    <xf numFmtId="0" fontId="29" fillId="0" borderId="0"/>
    <xf numFmtId="9" fontId="83" fillId="0" borderId="0" applyFont="0" applyFill="0" applyBorder="0" applyAlignment="0" applyProtection="0"/>
    <xf numFmtId="9" fontId="29" fillId="0" borderId="0" applyFont="0" applyFill="0" applyBorder="0" applyAlignment="0" applyProtection="0"/>
    <xf numFmtId="0" fontId="29" fillId="0" borderId="0"/>
    <xf numFmtId="0" fontId="29" fillId="0" borderId="0"/>
    <xf numFmtId="9" fontId="29" fillId="0" borderId="0" applyFont="0" applyFill="0" applyBorder="0" applyAlignment="0" applyProtection="0"/>
    <xf numFmtId="9" fontId="29" fillId="0" borderId="0" applyFont="0" applyFill="0" applyBorder="0" applyAlignment="0" applyProtection="0"/>
    <xf numFmtId="0" fontId="29" fillId="0" borderId="0"/>
    <xf numFmtId="9" fontId="83" fillId="0" borderId="0" applyFont="0" applyFill="0" applyBorder="0" applyAlignment="0" applyProtection="0"/>
    <xf numFmtId="9" fontId="83" fillId="0" borderId="0" applyFont="0" applyFill="0" applyBorder="0" applyAlignment="0" applyProtection="0"/>
    <xf numFmtId="9" fontId="83" fillId="0" borderId="0" applyFont="0" applyFill="0" applyBorder="0" applyAlignment="0" applyProtection="0"/>
    <xf numFmtId="9" fontId="83" fillId="0" borderId="0" applyFont="0" applyFill="0" applyBorder="0" applyAlignment="0" applyProtection="0"/>
    <xf numFmtId="9" fontId="83" fillId="0" borderId="0" applyFont="0" applyFill="0" applyBorder="0" applyAlignment="0" applyProtection="0"/>
    <xf numFmtId="9" fontId="83"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0" fontId="29" fillId="0" borderId="0"/>
    <xf numFmtId="0" fontId="29" fillId="0" borderId="0"/>
    <xf numFmtId="0" fontId="29" fillId="0" borderId="0"/>
    <xf numFmtId="9" fontId="29" fillId="0" borderId="0" applyFont="0" applyFill="0" applyBorder="0" applyAlignment="0" applyProtection="0"/>
    <xf numFmtId="9" fontId="29" fillId="0" borderId="0" applyFont="0" applyFill="0" applyBorder="0" applyAlignment="0" applyProtection="0"/>
    <xf numFmtId="0" fontId="29" fillId="0" borderId="0"/>
    <xf numFmtId="0" fontId="29" fillId="0" borderId="0"/>
    <xf numFmtId="9" fontId="29" fillId="0" borderId="0" applyFont="0" applyFill="0" applyBorder="0" applyAlignment="0" applyProtection="0"/>
    <xf numFmtId="9" fontId="29" fillId="0" borderId="0" applyFont="0" applyFill="0" applyBorder="0" applyAlignment="0" applyProtection="0"/>
    <xf numFmtId="0" fontId="29" fillId="0" borderId="0"/>
    <xf numFmtId="0" fontId="29" fillId="0" borderId="0"/>
    <xf numFmtId="0" fontId="29" fillId="0" borderId="0"/>
    <xf numFmtId="9" fontId="29" fillId="0" borderId="0" applyFont="0" applyFill="0" applyBorder="0" applyAlignment="0" applyProtection="0"/>
    <xf numFmtId="9" fontId="29" fillId="0" borderId="0" applyFont="0" applyFill="0" applyBorder="0" applyAlignment="0" applyProtection="0"/>
    <xf numFmtId="0" fontId="29" fillId="0" borderId="0"/>
    <xf numFmtId="0" fontId="29" fillId="0" borderId="0"/>
    <xf numFmtId="9" fontId="29" fillId="0" borderId="0" applyFont="0" applyFill="0" applyBorder="0" applyAlignment="0" applyProtection="0"/>
    <xf numFmtId="9" fontId="29" fillId="0" borderId="0" applyFont="0" applyFill="0" applyBorder="0" applyAlignment="0" applyProtection="0"/>
    <xf numFmtId="0" fontId="29" fillId="0" borderId="0"/>
    <xf numFmtId="0" fontId="29" fillId="0" borderId="0"/>
    <xf numFmtId="207" fontId="115" fillId="0" borderId="0" applyProtection="0"/>
    <xf numFmtId="0" fontId="29" fillId="0" borderId="0"/>
    <xf numFmtId="0" fontId="29" fillId="0" borderId="0"/>
    <xf numFmtId="0" fontId="29" fillId="0" borderId="0"/>
    <xf numFmtId="0" fontId="116" fillId="0" borderId="47" applyNumberFormat="0" applyFill="0" applyBorder="0" applyAlignment="0" applyProtection="0">
      <protection hidden="1"/>
    </xf>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4" fontId="91" fillId="77" borderId="54" applyNumberFormat="0" applyProtection="0">
      <alignment vertical="center"/>
    </xf>
    <xf numFmtId="0" fontId="29" fillId="0" borderId="0"/>
    <xf numFmtId="0" fontId="29" fillId="0" borderId="0"/>
    <xf numFmtId="4" fontId="79" fillId="78" borderId="36" applyNumberFormat="0" applyProtection="0">
      <alignment vertical="center"/>
    </xf>
    <xf numFmtId="4" fontId="91" fillId="77" borderId="54" applyNumberFormat="0" applyProtection="0">
      <alignment vertical="center"/>
    </xf>
    <xf numFmtId="0" fontId="29" fillId="0" borderId="0"/>
    <xf numFmtId="0" fontId="29" fillId="0" borderId="0"/>
    <xf numFmtId="0" fontId="29" fillId="0" borderId="0"/>
    <xf numFmtId="4" fontId="91" fillId="77" borderId="54" applyNumberFormat="0" applyProtection="0">
      <alignment vertical="center"/>
    </xf>
    <xf numFmtId="0" fontId="29" fillId="0" borderId="0"/>
    <xf numFmtId="0" fontId="29" fillId="0" borderId="0"/>
    <xf numFmtId="4" fontId="91" fillId="77" borderId="54" applyNumberFormat="0" applyProtection="0">
      <alignment vertical="center"/>
    </xf>
    <xf numFmtId="4" fontId="79" fillId="78" borderId="36" applyNumberFormat="0" applyProtection="0">
      <alignment vertical="center"/>
    </xf>
    <xf numFmtId="0" fontId="29" fillId="0" borderId="0"/>
    <xf numFmtId="0" fontId="29" fillId="0" borderId="0"/>
    <xf numFmtId="0" fontId="29" fillId="0" borderId="0"/>
    <xf numFmtId="4" fontId="91" fillId="77" borderId="54" applyNumberFormat="0" applyProtection="0">
      <alignment vertical="center"/>
    </xf>
    <xf numFmtId="4" fontId="119" fillId="79" borderId="1" applyNumberFormat="0" applyProtection="0">
      <alignment horizontal="right" vertical="center" wrapText="1"/>
    </xf>
    <xf numFmtId="4" fontId="79" fillId="78" borderId="36" applyNumberFormat="0" applyProtection="0">
      <alignment vertical="center"/>
    </xf>
    <xf numFmtId="0" fontId="29" fillId="0" borderId="0"/>
    <xf numFmtId="4" fontId="79" fillId="78" borderId="36" applyNumberFormat="0" applyProtection="0">
      <alignment vertical="center"/>
    </xf>
    <xf numFmtId="0" fontId="29" fillId="0" borderId="0"/>
    <xf numFmtId="0" fontId="29" fillId="0" borderId="0"/>
    <xf numFmtId="4" fontId="123" fillId="77" borderId="37" applyNumberFormat="0" applyProtection="0">
      <alignment vertical="center"/>
    </xf>
    <xf numFmtId="0" fontId="29" fillId="0" borderId="0"/>
    <xf numFmtId="0" fontId="29" fillId="0" borderId="0"/>
    <xf numFmtId="0" fontId="29" fillId="0" borderId="0"/>
    <xf numFmtId="0" fontId="29" fillId="0" borderId="0"/>
    <xf numFmtId="4" fontId="180" fillId="78" borderId="54" applyNumberFormat="0" applyProtection="0">
      <alignment vertical="center"/>
    </xf>
    <xf numFmtId="4" fontId="180" fillId="78" borderId="54" applyNumberFormat="0" applyProtection="0">
      <alignment vertical="center"/>
    </xf>
    <xf numFmtId="0" fontId="29" fillId="0" borderId="0"/>
    <xf numFmtId="0" fontId="29" fillId="0" borderId="0"/>
    <xf numFmtId="0" fontId="29" fillId="0" borderId="0"/>
    <xf numFmtId="4" fontId="120" fillId="78" borderId="37" applyNumberFormat="0" applyProtection="0">
      <alignment vertical="center"/>
    </xf>
    <xf numFmtId="4" fontId="129" fillId="78" borderId="36" applyNumberFormat="0" applyProtection="0">
      <alignment vertical="center"/>
    </xf>
    <xf numFmtId="0" fontId="29" fillId="0" borderId="0"/>
    <xf numFmtId="0" fontId="29" fillId="0" borderId="0"/>
    <xf numFmtId="4" fontId="129" fillId="78" borderId="36" applyNumberFormat="0" applyProtection="0">
      <alignment vertical="center"/>
    </xf>
    <xf numFmtId="4" fontId="120" fillId="77" borderId="37" applyNumberFormat="0" applyProtection="0">
      <alignment vertical="center"/>
    </xf>
    <xf numFmtId="0" fontId="29" fillId="0" borderId="0"/>
    <xf numFmtId="0" fontId="29" fillId="0" borderId="0"/>
    <xf numFmtId="4" fontId="121" fillId="80" borderId="28">
      <alignment vertical="center"/>
    </xf>
    <xf numFmtId="0" fontId="29" fillId="0" borderId="0"/>
    <xf numFmtId="0" fontId="29" fillId="0" borderId="0"/>
    <xf numFmtId="0" fontId="29" fillId="0" borderId="0"/>
    <xf numFmtId="4" fontId="122" fillId="80" borderId="28">
      <alignment vertical="center"/>
    </xf>
    <xf numFmtId="0" fontId="29" fillId="0" borderId="0"/>
    <xf numFmtId="0" fontId="29" fillId="0" borderId="0"/>
    <xf numFmtId="0" fontId="29" fillId="0" borderId="0"/>
    <xf numFmtId="4" fontId="121" fillId="81" borderId="28">
      <alignment vertical="center"/>
    </xf>
    <xf numFmtId="0" fontId="29" fillId="0" borderId="0"/>
    <xf numFmtId="0" fontId="29" fillId="0" borderId="0"/>
    <xf numFmtId="0" fontId="29" fillId="0" borderId="0"/>
    <xf numFmtId="4" fontId="122" fillId="81" borderId="28">
      <alignment vertical="center"/>
    </xf>
    <xf numFmtId="0" fontId="29" fillId="0" borderId="0"/>
    <xf numFmtId="0" fontId="29" fillId="0" borderId="0"/>
    <xf numFmtId="0" fontId="29" fillId="0" borderId="0"/>
    <xf numFmtId="0" fontId="29" fillId="0" borderId="0"/>
    <xf numFmtId="0" fontId="29" fillId="0" borderId="0"/>
    <xf numFmtId="0" fontId="29" fillId="0" borderId="0"/>
    <xf numFmtId="4" fontId="91" fillId="78" borderId="54" applyNumberFormat="0" applyProtection="0">
      <alignment horizontal="left" vertical="center" indent="1"/>
    </xf>
    <xf numFmtId="0" fontId="29" fillId="0" borderId="0"/>
    <xf numFmtId="0" fontId="29" fillId="0" borderId="0"/>
    <xf numFmtId="0" fontId="29" fillId="0" borderId="0"/>
    <xf numFmtId="4" fontId="91" fillId="78" borderId="54" applyNumberFormat="0" applyProtection="0">
      <alignment horizontal="left" vertical="center" indent="1"/>
    </xf>
    <xf numFmtId="0" fontId="29" fillId="0" borderId="0"/>
    <xf numFmtId="0" fontId="29" fillId="0" borderId="0"/>
    <xf numFmtId="4" fontId="91" fillId="78" borderId="54" applyNumberFormat="0" applyProtection="0">
      <alignment horizontal="left" vertical="center" indent="1"/>
    </xf>
    <xf numFmtId="4" fontId="91" fillId="78" borderId="54" applyNumberFormat="0" applyProtection="0">
      <alignment horizontal="left" vertical="center" indent="1"/>
    </xf>
    <xf numFmtId="0" fontId="29" fillId="0" borderId="0"/>
    <xf numFmtId="0" fontId="29" fillId="0" borderId="0"/>
    <xf numFmtId="0" fontId="29" fillId="0" borderId="0"/>
    <xf numFmtId="4" fontId="119" fillId="79" borderId="1" applyNumberFormat="0" applyProtection="0">
      <alignment horizontal="left" vertical="center" indent="1"/>
    </xf>
    <xf numFmtId="4" fontId="79" fillId="78" borderId="36" applyNumberFormat="0" applyProtection="0">
      <alignment horizontal="left" vertical="center" indent="1"/>
    </xf>
    <xf numFmtId="0" fontId="29" fillId="0" borderId="0"/>
    <xf numFmtId="0" fontId="29" fillId="0" borderId="0"/>
    <xf numFmtId="4" fontId="79" fillId="78" borderId="36" applyNumberFormat="0" applyProtection="0">
      <alignment horizontal="left" vertical="center" indent="1"/>
    </xf>
    <xf numFmtId="4" fontId="123" fillId="77" borderId="37" applyNumberFormat="0" applyProtection="0">
      <alignment horizontal="left" vertical="center" indent="1"/>
    </xf>
    <xf numFmtId="0" fontId="29" fillId="0" borderId="0"/>
    <xf numFmtId="0" fontId="29" fillId="0" borderId="0"/>
    <xf numFmtId="0" fontId="29" fillId="0" borderId="0"/>
    <xf numFmtId="0" fontId="29" fillId="0" borderId="0"/>
    <xf numFmtId="0" fontId="181" fillId="77" borderId="37" applyNumberFormat="0" applyProtection="0">
      <alignment horizontal="left" vertical="top" indent="1"/>
    </xf>
    <xf numFmtId="0" fontId="181" fillId="77" borderId="37" applyNumberFormat="0" applyProtection="0">
      <alignment horizontal="left" vertical="top" indent="1"/>
    </xf>
    <xf numFmtId="0" fontId="29" fillId="0" borderId="0"/>
    <xf numFmtId="0" fontId="29" fillId="0" borderId="0"/>
    <xf numFmtId="0" fontId="29" fillId="0" borderId="0"/>
    <xf numFmtId="0" fontId="123" fillId="78" borderId="37" applyNumberFormat="0" applyProtection="0">
      <alignment horizontal="left" vertical="top" indent="1"/>
    </xf>
    <xf numFmtId="4" fontId="79" fillId="78" borderId="36" applyNumberFormat="0" applyProtection="0">
      <alignment horizontal="left" vertical="center" indent="1"/>
    </xf>
    <xf numFmtId="0" fontId="29" fillId="0" borderId="0"/>
    <xf numFmtId="0" fontId="29" fillId="0" borderId="0"/>
    <xf numFmtId="4" fontId="79" fillId="78" borderId="36" applyNumberFormat="0" applyProtection="0">
      <alignment horizontal="left" vertical="center" indent="1"/>
    </xf>
    <xf numFmtId="0" fontId="123" fillId="77" borderId="37" applyNumberFormat="0" applyProtection="0">
      <alignment horizontal="left" vertical="top" indent="1"/>
    </xf>
    <xf numFmtId="0" fontId="29" fillId="0" borderId="0"/>
    <xf numFmtId="0" fontId="29" fillId="0" borderId="0"/>
    <xf numFmtId="0" fontId="29" fillId="0" borderId="0"/>
    <xf numFmtId="0" fontId="29" fillId="0" borderId="0"/>
    <xf numFmtId="0" fontId="29" fillId="0" borderId="0"/>
    <xf numFmtId="4" fontId="91" fillId="53" borderId="54" applyNumberFormat="0" applyProtection="0">
      <alignment horizontal="left" vertical="center" indent="1"/>
    </xf>
    <xf numFmtId="0" fontId="29" fillId="0" borderId="0"/>
    <xf numFmtId="0" fontId="29" fillId="0" borderId="0"/>
    <xf numFmtId="0" fontId="29" fillId="0" borderId="0"/>
    <xf numFmtId="4" fontId="91" fillId="53" borderId="54" applyNumberFormat="0" applyProtection="0">
      <alignment horizontal="left" vertical="center" indent="1"/>
    </xf>
    <xf numFmtId="0" fontId="29" fillId="0" borderId="0"/>
    <xf numFmtId="0" fontId="29" fillId="0" borderId="0"/>
    <xf numFmtId="4" fontId="124" fillId="82" borderId="1" applyNumberFormat="0" applyProtection="0">
      <alignment horizontal="left" vertical="center"/>
    </xf>
    <xf numFmtId="0" fontId="29" fillId="0" borderId="0"/>
    <xf numFmtId="0" fontId="29" fillId="0" borderId="0"/>
    <xf numFmtId="0" fontId="29" fillId="0" borderId="0"/>
    <xf numFmtId="4" fontId="91" fillId="53" borderId="54" applyNumberFormat="0" applyProtection="0">
      <alignment horizontal="left" vertical="center" indent="1"/>
    </xf>
    <xf numFmtId="4" fontId="91" fillId="53" borderId="54" applyNumberFormat="0" applyProtection="0">
      <alignment horizontal="left" vertical="center" indent="1"/>
    </xf>
    <xf numFmtId="0" fontId="29" fillId="0" borderId="0"/>
    <xf numFmtId="0" fontId="29" fillId="0" borderId="0"/>
    <xf numFmtId="0" fontId="29" fillId="0" borderId="0"/>
    <xf numFmtId="0" fontId="29" fillId="131" borderId="36" applyNumberFormat="0" applyProtection="0">
      <alignment horizontal="left" vertical="center" indent="1"/>
    </xf>
    <xf numFmtId="4" fontId="124" fillId="82" borderId="1" applyNumberFormat="0" applyProtection="0">
      <alignment horizontal="left" vertical="center"/>
    </xf>
    <xf numFmtId="0" fontId="29" fillId="131" borderId="36" applyNumberFormat="0" applyProtection="0">
      <alignment horizontal="left" vertical="center" indent="1"/>
    </xf>
    <xf numFmtId="0" fontId="29" fillId="131" borderId="36" applyNumberFormat="0" applyProtection="0">
      <alignment horizontal="left" vertical="center" indent="1"/>
    </xf>
    <xf numFmtId="0" fontId="29" fillId="0" borderId="0"/>
    <xf numFmtId="0" fontId="29" fillId="0" borderId="0"/>
    <xf numFmtId="0" fontId="29" fillId="131" borderId="36" applyNumberFormat="0" applyProtection="0">
      <alignment horizontal="left" vertical="center" indent="1"/>
    </xf>
    <xf numFmtId="4" fontId="123" fillId="105" borderId="0" applyNumberFormat="0" applyProtection="0">
      <alignment horizontal="left" vertical="center" indent="1"/>
    </xf>
    <xf numFmtId="0" fontId="29" fillId="131" borderId="36" applyNumberFormat="0" applyProtection="0">
      <alignment horizontal="left" vertical="center" indent="1"/>
    </xf>
    <xf numFmtId="0" fontId="29" fillId="0" borderId="0"/>
    <xf numFmtId="0" fontId="29" fillId="0" borderId="0"/>
    <xf numFmtId="0" fontId="29" fillId="0" borderId="0"/>
    <xf numFmtId="0" fontId="29" fillId="0" borderId="0"/>
    <xf numFmtId="0" fontId="29" fillId="0" borderId="0"/>
    <xf numFmtId="4" fontId="91" fillId="37" borderId="54" applyNumberFormat="0" applyProtection="0">
      <alignment horizontal="right" vertical="center"/>
    </xf>
    <xf numFmtId="0" fontId="29" fillId="0" borderId="0"/>
    <xf numFmtId="0" fontId="29" fillId="0" borderId="0"/>
    <xf numFmtId="0" fontId="29" fillId="0" borderId="0"/>
    <xf numFmtId="4" fontId="91" fillId="37" borderId="54" applyNumberFormat="0" applyProtection="0">
      <alignment horizontal="right" vertical="center"/>
    </xf>
    <xf numFmtId="0" fontId="29" fillId="0" borderId="0"/>
    <xf numFmtId="0" fontId="29" fillId="0" borderId="0"/>
    <xf numFmtId="4" fontId="91" fillId="37" borderId="54" applyNumberFormat="0" applyProtection="0">
      <alignment horizontal="right" vertical="center"/>
    </xf>
    <xf numFmtId="4" fontId="91" fillId="37" borderId="54" applyNumberFormat="0" applyProtection="0">
      <alignment horizontal="right" vertical="center"/>
    </xf>
    <xf numFmtId="0" fontId="29" fillId="0" borderId="0"/>
    <xf numFmtId="0" fontId="29" fillId="0" borderId="0"/>
    <xf numFmtId="0" fontId="29" fillId="0" borderId="0"/>
    <xf numFmtId="4" fontId="79" fillId="37" borderId="37" applyNumberFormat="0" applyProtection="0">
      <alignment horizontal="right" vertical="center"/>
    </xf>
    <xf numFmtId="4" fontId="79" fillId="99" borderId="36" applyNumberFormat="0" applyProtection="0">
      <alignment horizontal="right" vertical="center"/>
    </xf>
    <xf numFmtId="0" fontId="29" fillId="0" borderId="0"/>
    <xf numFmtId="0" fontId="29" fillId="0" borderId="0"/>
    <xf numFmtId="4" fontId="79" fillId="99" borderId="36" applyNumberFormat="0" applyProtection="0">
      <alignment horizontal="right" vertical="center"/>
    </xf>
    <xf numFmtId="4" fontId="79" fillId="37" borderId="37" applyNumberFormat="0" applyProtection="0">
      <alignment horizontal="right" vertical="center"/>
    </xf>
    <xf numFmtId="0" fontId="29" fillId="0" borderId="0"/>
    <xf numFmtId="0" fontId="29" fillId="0" borderId="0"/>
    <xf numFmtId="0" fontId="29" fillId="0" borderId="0"/>
    <xf numFmtId="0" fontId="29" fillId="0" borderId="0"/>
    <xf numFmtId="0" fontId="29" fillId="0" borderId="0"/>
    <xf numFmtId="4" fontId="91" fillId="132" borderId="54" applyNumberFormat="0" applyProtection="0">
      <alignment horizontal="right" vertical="center"/>
    </xf>
    <xf numFmtId="0" fontId="29" fillId="0" borderId="0"/>
    <xf numFmtId="0" fontId="29" fillId="0" borderId="0"/>
    <xf numFmtId="0" fontId="29" fillId="0" borderId="0"/>
    <xf numFmtId="4" fontId="91" fillId="132" borderId="54" applyNumberFormat="0" applyProtection="0">
      <alignment horizontal="right" vertical="center"/>
    </xf>
    <xf numFmtId="0" fontId="29" fillId="0" borderId="0"/>
    <xf numFmtId="0" fontId="29" fillId="0" borderId="0"/>
    <xf numFmtId="4" fontId="91" fillId="132" borderId="54" applyNumberFormat="0" applyProtection="0">
      <alignment horizontal="right" vertical="center"/>
    </xf>
    <xf numFmtId="4" fontId="91" fillId="132" borderId="54" applyNumberFormat="0" applyProtection="0">
      <alignment horizontal="right" vertical="center"/>
    </xf>
    <xf numFmtId="0" fontId="29" fillId="0" borderId="0"/>
    <xf numFmtId="0" fontId="29" fillId="0" borderId="0"/>
    <xf numFmtId="0" fontId="29" fillId="0" borderId="0"/>
    <xf numFmtId="4" fontId="79" fillId="38" borderId="37" applyNumberFormat="0" applyProtection="0">
      <alignment horizontal="right" vertical="center"/>
    </xf>
    <xf numFmtId="4" fontId="79" fillId="133" borderId="36" applyNumberFormat="0" applyProtection="0">
      <alignment horizontal="right" vertical="center"/>
    </xf>
    <xf numFmtId="0" fontId="29" fillId="0" borderId="0"/>
    <xf numFmtId="0" fontId="29" fillId="0" borderId="0"/>
    <xf numFmtId="4" fontId="79" fillId="133" borderId="36" applyNumberFormat="0" applyProtection="0">
      <alignment horizontal="right" vertical="center"/>
    </xf>
    <xf numFmtId="4" fontId="79" fillId="38" borderId="37" applyNumberFormat="0" applyProtection="0">
      <alignment horizontal="right" vertical="center"/>
    </xf>
    <xf numFmtId="0" fontId="29" fillId="0" borderId="0"/>
    <xf numFmtId="0" fontId="29" fillId="0" borderId="0"/>
    <xf numFmtId="0" fontId="29" fillId="0" borderId="0"/>
    <xf numFmtId="0" fontId="29" fillId="0" borderId="0"/>
    <xf numFmtId="0" fontId="29" fillId="0" borderId="0"/>
    <xf numFmtId="4" fontId="91" fillId="62" borderId="64" applyNumberFormat="0" applyProtection="0">
      <alignment horizontal="right" vertical="center"/>
    </xf>
    <xf numFmtId="0" fontId="29" fillId="0" borderId="0"/>
    <xf numFmtId="0" fontId="29" fillId="0" borderId="0"/>
    <xf numFmtId="0" fontId="29" fillId="0" borderId="0"/>
    <xf numFmtId="4" fontId="91" fillId="62" borderId="64" applyNumberFormat="0" applyProtection="0">
      <alignment horizontal="right" vertical="center"/>
    </xf>
    <xf numFmtId="0" fontId="29" fillId="0" borderId="0"/>
    <xf numFmtId="0" fontId="29" fillId="0" borderId="0"/>
    <xf numFmtId="4" fontId="91" fillId="62" borderId="64" applyNumberFormat="0" applyProtection="0">
      <alignment horizontal="right" vertical="center"/>
    </xf>
    <xf numFmtId="4" fontId="91" fillId="62" borderId="64" applyNumberFormat="0" applyProtection="0">
      <alignment horizontal="right" vertical="center"/>
    </xf>
    <xf numFmtId="0" fontId="29" fillId="0" borderId="0"/>
    <xf numFmtId="0" fontId="29" fillId="0" borderId="0"/>
    <xf numFmtId="0" fontId="29" fillId="0" borderId="0"/>
    <xf numFmtId="4" fontId="79" fillId="62" borderId="37" applyNumberFormat="0" applyProtection="0">
      <alignment horizontal="right" vertical="center"/>
    </xf>
    <xf numFmtId="4" fontId="79" fillId="91" borderId="36" applyNumberFormat="0" applyProtection="0">
      <alignment horizontal="right" vertical="center"/>
    </xf>
    <xf numFmtId="0" fontId="29" fillId="0" borderId="0"/>
    <xf numFmtId="0" fontId="29" fillId="0" borderId="0"/>
    <xf numFmtId="4" fontId="79" fillId="91" borderId="36" applyNumberFormat="0" applyProtection="0">
      <alignment horizontal="right" vertical="center"/>
    </xf>
    <xf numFmtId="4" fontId="79" fillId="62" borderId="37" applyNumberFormat="0" applyProtection="0">
      <alignment horizontal="right" vertical="center"/>
    </xf>
    <xf numFmtId="0" fontId="29" fillId="0" borderId="0"/>
    <xf numFmtId="0" fontId="29" fillId="0" borderId="0"/>
    <xf numFmtId="0" fontId="29" fillId="0" borderId="0"/>
    <xf numFmtId="0" fontId="29" fillId="0" borderId="0"/>
    <xf numFmtId="0" fontId="29" fillId="0" borderId="0"/>
    <xf numFmtId="4" fontId="91" fillId="50" borderId="54" applyNumberFormat="0" applyProtection="0">
      <alignment horizontal="right" vertical="center"/>
    </xf>
    <xf numFmtId="0" fontId="29" fillId="0" borderId="0"/>
    <xf numFmtId="0" fontId="29" fillId="0" borderId="0"/>
    <xf numFmtId="0" fontId="29" fillId="0" borderId="0"/>
    <xf numFmtId="4" fontId="91" fillId="50" borderId="54" applyNumberFormat="0" applyProtection="0">
      <alignment horizontal="right" vertical="center"/>
    </xf>
    <xf numFmtId="0" fontId="29" fillId="0" borderId="0"/>
    <xf numFmtId="0" fontId="29" fillId="0" borderId="0"/>
    <xf numFmtId="4" fontId="91" fillId="50" borderId="54" applyNumberFormat="0" applyProtection="0">
      <alignment horizontal="right" vertical="center"/>
    </xf>
    <xf numFmtId="4" fontId="91" fillId="50" borderId="54" applyNumberFormat="0" applyProtection="0">
      <alignment horizontal="right" vertical="center"/>
    </xf>
    <xf numFmtId="0" fontId="29" fillId="0" borderId="0"/>
    <xf numFmtId="0" fontId="29" fillId="0" borderId="0"/>
    <xf numFmtId="0" fontId="29" fillId="0" borderId="0"/>
    <xf numFmtId="4" fontId="79" fillId="50" borderId="37" applyNumberFormat="0" applyProtection="0">
      <alignment horizontal="right" vertical="center"/>
    </xf>
    <xf numFmtId="4" fontId="79" fillId="96" borderId="36" applyNumberFormat="0" applyProtection="0">
      <alignment horizontal="right" vertical="center"/>
    </xf>
    <xf numFmtId="0" fontId="29" fillId="0" borderId="0"/>
    <xf numFmtId="0" fontId="29" fillId="0" borderId="0"/>
    <xf numFmtId="4" fontId="79" fillId="96" borderId="36" applyNumberFormat="0" applyProtection="0">
      <alignment horizontal="right" vertical="center"/>
    </xf>
    <xf numFmtId="4" fontId="79" fillId="50" borderId="37" applyNumberFormat="0" applyProtection="0">
      <alignment horizontal="right" vertical="center"/>
    </xf>
    <xf numFmtId="0" fontId="29" fillId="0" borderId="0"/>
    <xf numFmtId="0" fontId="29" fillId="0" borderId="0"/>
    <xf numFmtId="0" fontId="29" fillId="0" borderId="0"/>
    <xf numFmtId="0" fontId="29" fillId="0" borderId="0"/>
    <xf numFmtId="0" fontId="29" fillId="0" borderId="0"/>
    <xf numFmtId="4" fontId="91" fillId="54" borderId="54" applyNumberFormat="0" applyProtection="0">
      <alignment horizontal="right" vertical="center"/>
    </xf>
    <xf numFmtId="0" fontId="29" fillId="0" borderId="0"/>
    <xf numFmtId="0" fontId="29" fillId="0" borderId="0"/>
    <xf numFmtId="0" fontId="29" fillId="0" borderId="0"/>
    <xf numFmtId="4" fontId="91" fillId="54" borderId="54" applyNumberFormat="0" applyProtection="0">
      <alignment horizontal="right" vertical="center"/>
    </xf>
    <xf numFmtId="0" fontId="29" fillId="0" borderId="0"/>
    <xf numFmtId="0" fontId="29" fillId="0" borderId="0"/>
    <xf numFmtId="4" fontId="91" fillId="54" borderId="54" applyNumberFormat="0" applyProtection="0">
      <alignment horizontal="right" vertical="center"/>
    </xf>
    <xf numFmtId="4" fontId="91" fillId="54" borderId="54" applyNumberFormat="0" applyProtection="0">
      <alignment horizontal="right" vertical="center"/>
    </xf>
    <xf numFmtId="0" fontId="29" fillId="0" borderId="0"/>
    <xf numFmtId="0" fontId="29" fillId="0" borderId="0"/>
    <xf numFmtId="0" fontId="29" fillId="0" borderId="0"/>
    <xf numFmtId="4" fontId="79" fillId="54" borderId="37" applyNumberFormat="0" applyProtection="0">
      <alignment horizontal="right" vertical="center"/>
    </xf>
    <xf numFmtId="4" fontId="79" fillId="134" borderId="36" applyNumberFormat="0" applyProtection="0">
      <alignment horizontal="right" vertical="center"/>
    </xf>
    <xf numFmtId="0" fontId="29" fillId="0" borderId="0"/>
    <xf numFmtId="0" fontId="29" fillId="0" borderId="0"/>
    <xf numFmtId="4" fontId="79" fillId="134" borderId="36" applyNumberFormat="0" applyProtection="0">
      <alignment horizontal="right" vertical="center"/>
    </xf>
    <xf numFmtId="4" fontId="79" fillId="54" borderId="37" applyNumberFormat="0" applyProtection="0">
      <alignment horizontal="right" vertical="center"/>
    </xf>
    <xf numFmtId="0" fontId="29" fillId="0" borderId="0"/>
    <xf numFmtId="0" fontId="29" fillId="0" borderId="0"/>
    <xf numFmtId="0" fontId="29" fillId="0" borderId="0"/>
    <xf numFmtId="0" fontId="29" fillId="0" borderId="0"/>
    <xf numFmtId="0" fontId="29" fillId="0" borderId="0"/>
    <xf numFmtId="4" fontId="91" fillId="69" borderId="54" applyNumberFormat="0" applyProtection="0">
      <alignment horizontal="right" vertical="center"/>
    </xf>
    <xf numFmtId="0" fontId="29" fillId="0" borderId="0"/>
    <xf numFmtId="0" fontId="29" fillId="0" borderId="0"/>
    <xf numFmtId="0" fontId="29" fillId="0" borderId="0"/>
    <xf numFmtId="4" fontId="91" fillId="69" borderId="54" applyNumberFormat="0" applyProtection="0">
      <alignment horizontal="right" vertical="center"/>
    </xf>
    <xf numFmtId="0" fontId="29" fillId="0" borderId="0"/>
    <xf numFmtId="0" fontId="29" fillId="0" borderId="0"/>
    <xf numFmtId="4" fontId="91" fillId="69" borderId="54" applyNumberFormat="0" applyProtection="0">
      <alignment horizontal="right" vertical="center"/>
    </xf>
    <xf numFmtId="4" fontId="91" fillId="69" borderId="54" applyNumberFormat="0" applyProtection="0">
      <alignment horizontal="right" vertical="center"/>
    </xf>
    <xf numFmtId="0" fontId="29" fillId="0" borderId="0"/>
    <xf numFmtId="0" fontId="29" fillId="0" borderId="0"/>
    <xf numFmtId="0" fontId="29" fillId="0" borderId="0"/>
    <xf numFmtId="4" fontId="79" fillId="69" borderId="37" applyNumberFormat="0" applyProtection="0">
      <alignment horizontal="right" vertical="center"/>
    </xf>
    <xf numFmtId="4" fontId="79" fillId="100" borderId="36" applyNumberFormat="0" applyProtection="0">
      <alignment horizontal="right" vertical="center"/>
    </xf>
    <xf numFmtId="0" fontId="29" fillId="0" borderId="0"/>
    <xf numFmtId="0" fontId="29" fillId="0" borderId="0"/>
    <xf numFmtId="4" fontId="79" fillId="100" borderId="36" applyNumberFormat="0" applyProtection="0">
      <alignment horizontal="right" vertical="center"/>
    </xf>
    <xf numFmtId="4" fontId="79" fillId="69" borderId="37" applyNumberFormat="0" applyProtection="0">
      <alignment horizontal="right" vertical="center"/>
    </xf>
    <xf numFmtId="0" fontId="29" fillId="0" borderId="0"/>
    <xf numFmtId="0" fontId="29" fillId="0" borderId="0"/>
    <xf numFmtId="0" fontId="29" fillId="0" borderId="0"/>
    <xf numFmtId="0" fontId="29" fillId="0" borderId="0"/>
    <xf numFmtId="0" fontId="29" fillId="0" borderId="0"/>
    <xf numFmtId="4" fontId="91" fillId="48" borderId="54" applyNumberFormat="0" applyProtection="0">
      <alignment horizontal="right" vertical="center"/>
    </xf>
    <xf numFmtId="0" fontId="29" fillId="0" borderId="0"/>
    <xf numFmtId="0" fontId="29" fillId="0" borderId="0"/>
    <xf numFmtId="0" fontId="29" fillId="0" borderId="0"/>
    <xf numFmtId="4" fontId="91" fillId="48" borderId="54" applyNumberFormat="0" applyProtection="0">
      <alignment horizontal="right" vertical="center"/>
    </xf>
    <xf numFmtId="0" fontId="29" fillId="0" borderId="0"/>
    <xf numFmtId="0" fontId="29" fillId="0" borderId="0"/>
    <xf numFmtId="4" fontId="91" fillId="48" borderId="54" applyNumberFormat="0" applyProtection="0">
      <alignment horizontal="right" vertical="center"/>
    </xf>
    <xf numFmtId="4" fontId="91" fillId="48" borderId="54" applyNumberFormat="0" applyProtection="0">
      <alignment horizontal="right" vertical="center"/>
    </xf>
    <xf numFmtId="0" fontId="29" fillId="0" borderId="0"/>
    <xf numFmtId="0" fontId="29" fillId="0" borderId="0"/>
    <xf numFmtId="0" fontId="29" fillId="0" borderId="0"/>
    <xf numFmtId="4" fontId="79" fillId="48" borderId="37" applyNumberFormat="0" applyProtection="0">
      <alignment horizontal="right" vertical="center"/>
    </xf>
    <xf numFmtId="4" fontId="79" fillId="135" borderId="36" applyNumberFormat="0" applyProtection="0">
      <alignment horizontal="right" vertical="center"/>
    </xf>
    <xf numFmtId="0" fontId="29" fillId="0" borderId="0"/>
    <xf numFmtId="0" fontId="29" fillId="0" borderId="0"/>
    <xf numFmtId="4" fontId="79" fillId="135" borderId="36" applyNumberFormat="0" applyProtection="0">
      <alignment horizontal="right" vertical="center"/>
    </xf>
    <xf numFmtId="4" fontId="79" fillId="48" borderId="37" applyNumberFormat="0" applyProtection="0">
      <alignment horizontal="right" vertical="center"/>
    </xf>
    <xf numFmtId="0" fontId="29" fillId="0" borderId="0"/>
    <xf numFmtId="0" fontId="29" fillId="0" borderId="0"/>
    <xf numFmtId="0" fontId="29" fillId="0" borderId="0"/>
    <xf numFmtId="0" fontId="29" fillId="0" borderId="0"/>
    <xf numFmtId="0" fontId="29" fillId="0" borderId="0"/>
    <xf numFmtId="4" fontId="91" fillId="73" borderId="54" applyNumberFormat="0" applyProtection="0">
      <alignment horizontal="right" vertical="center"/>
    </xf>
    <xf numFmtId="0" fontId="29" fillId="0" borderId="0"/>
    <xf numFmtId="0" fontId="29" fillId="0" borderId="0"/>
    <xf numFmtId="0" fontId="29" fillId="0" borderId="0"/>
    <xf numFmtId="4" fontId="91" fillId="73" borderId="54" applyNumberFormat="0" applyProtection="0">
      <alignment horizontal="right" vertical="center"/>
    </xf>
    <xf numFmtId="0" fontId="29" fillId="0" borderId="0"/>
    <xf numFmtId="0" fontId="29" fillId="0" borderId="0"/>
    <xf numFmtId="4" fontId="91" fillId="73" borderId="54" applyNumberFormat="0" applyProtection="0">
      <alignment horizontal="right" vertical="center"/>
    </xf>
    <xf numFmtId="4" fontId="91" fillId="73" borderId="54" applyNumberFormat="0" applyProtection="0">
      <alignment horizontal="right" vertical="center"/>
    </xf>
    <xf numFmtId="0" fontId="29" fillId="0" borderId="0"/>
    <xf numFmtId="0" fontId="29" fillId="0" borderId="0"/>
    <xf numFmtId="0" fontId="29" fillId="0" borderId="0"/>
    <xf numFmtId="4" fontId="79" fillId="73" borderId="37" applyNumberFormat="0" applyProtection="0">
      <alignment horizontal="right" vertical="center"/>
    </xf>
    <xf numFmtId="4" fontId="79" fillId="136" borderId="36" applyNumberFormat="0" applyProtection="0">
      <alignment horizontal="right" vertical="center"/>
    </xf>
    <xf numFmtId="0" fontId="29" fillId="0" borderId="0"/>
    <xf numFmtId="0" fontId="29" fillId="0" borderId="0"/>
    <xf numFmtId="4" fontId="79" fillId="136" borderId="36" applyNumberFormat="0" applyProtection="0">
      <alignment horizontal="right" vertical="center"/>
    </xf>
    <xf numFmtId="4" fontId="79" fillId="73" borderId="37" applyNumberFormat="0" applyProtection="0">
      <alignment horizontal="right" vertical="center"/>
    </xf>
    <xf numFmtId="0" fontId="29" fillId="0" borderId="0"/>
    <xf numFmtId="0" fontId="29" fillId="0" borderId="0"/>
    <xf numFmtId="0" fontId="29" fillId="0" borderId="0"/>
    <xf numFmtId="0" fontId="29" fillId="0" borderId="0"/>
    <xf numFmtId="0" fontId="29" fillId="0" borderId="0"/>
    <xf numFmtId="4" fontId="91" fillId="47" borderId="54" applyNumberFormat="0" applyProtection="0">
      <alignment horizontal="right" vertical="center"/>
    </xf>
    <xf numFmtId="0" fontId="29" fillId="0" borderId="0"/>
    <xf numFmtId="0" fontId="29" fillId="0" borderId="0"/>
    <xf numFmtId="0" fontId="29" fillId="0" borderId="0"/>
    <xf numFmtId="4" fontId="91" fillId="47" borderId="54" applyNumberFormat="0" applyProtection="0">
      <alignment horizontal="right" vertical="center"/>
    </xf>
    <xf numFmtId="0" fontId="29" fillId="0" borderId="0"/>
    <xf numFmtId="0" fontId="29" fillId="0" borderId="0"/>
    <xf numFmtId="4" fontId="91" fillId="47" borderId="54" applyNumberFormat="0" applyProtection="0">
      <alignment horizontal="right" vertical="center"/>
    </xf>
    <xf numFmtId="4" fontId="91" fillId="47" borderId="54" applyNumberFormat="0" applyProtection="0">
      <alignment horizontal="right" vertical="center"/>
    </xf>
    <xf numFmtId="0" fontId="29" fillId="0" borderId="0"/>
    <xf numFmtId="0" fontId="29" fillId="0" borderId="0"/>
    <xf numFmtId="0" fontId="29" fillId="0" borderId="0"/>
    <xf numFmtId="4" fontId="79" fillId="47" borderId="37" applyNumberFormat="0" applyProtection="0">
      <alignment horizontal="right" vertical="center"/>
    </xf>
    <xf numFmtId="4" fontId="79" fillId="95" borderId="36" applyNumberFormat="0" applyProtection="0">
      <alignment horizontal="right" vertical="center"/>
    </xf>
    <xf numFmtId="0" fontId="29" fillId="0" borderId="0"/>
    <xf numFmtId="0" fontId="29" fillId="0" borderId="0"/>
    <xf numFmtId="4" fontId="79" fillId="95" borderId="36" applyNumberFormat="0" applyProtection="0">
      <alignment horizontal="right" vertical="center"/>
    </xf>
    <xf numFmtId="4" fontId="79" fillId="47" borderId="37" applyNumberFormat="0" applyProtection="0">
      <alignment horizontal="right" vertical="center"/>
    </xf>
    <xf numFmtId="0" fontId="29" fillId="0" borderId="0"/>
    <xf numFmtId="0" fontId="29" fillId="0" borderId="0"/>
    <xf numFmtId="0" fontId="29" fillId="0" borderId="0"/>
    <xf numFmtId="0" fontId="29" fillId="0" borderId="0"/>
    <xf numFmtId="0" fontId="29" fillId="0" borderId="0"/>
    <xf numFmtId="4" fontId="91" fillId="137" borderId="64" applyNumberFormat="0" applyProtection="0">
      <alignment horizontal="left" vertical="center" indent="1"/>
    </xf>
    <xf numFmtId="0" fontId="29" fillId="0" borderId="0"/>
    <xf numFmtId="0" fontId="29" fillId="0" borderId="0"/>
    <xf numFmtId="0" fontId="29" fillId="0" borderId="0"/>
    <xf numFmtId="4" fontId="91" fillId="137" borderId="64" applyNumberFormat="0" applyProtection="0">
      <alignment horizontal="left" vertical="center" indent="1"/>
    </xf>
    <xf numFmtId="0" fontId="29" fillId="0" borderId="0"/>
    <xf numFmtId="0" fontId="29" fillId="0" borderId="0"/>
    <xf numFmtId="4" fontId="91" fillId="137" borderId="64" applyNumberFormat="0" applyProtection="0">
      <alignment horizontal="left" vertical="center" indent="1"/>
    </xf>
    <xf numFmtId="4" fontId="91" fillId="137" borderId="64" applyNumberFormat="0" applyProtection="0">
      <alignment horizontal="left" vertical="center" indent="1"/>
    </xf>
    <xf numFmtId="0" fontId="29" fillId="0" borderId="0"/>
    <xf numFmtId="0" fontId="29" fillId="0" borderId="0"/>
    <xf numFmtId="0" fontId="29" fillId="0" borderId="0"/>
    <xf numFmtId="4" fontId="123" fillId="0" borderId="1" applyNumberFormat="0" applyProtection="0">
      <alignment horizontal="left" vertical="center" indent="1"/>
    </xf>
    <xf numFmtId="4" fontId="123" fillId="138" borderId="36" applyNumberFormat="0" applyProtection="0">
      <alignment horizontal="left" vertical="center" indent="1"/>
    </xf>
    <xf numFmtId="0" fontId="29" fillId="0" borderId="0"/>
    <xf numFmtId="0" fontId="29" fillId="0" borderId="0"/>
    <xf numFmtId="4" fontId="123" fillId="138" borderId="36" applyNumberFormat="0" applyProtection="0">
      <alignment horizontal="left" vertical="center" indent="1"/>
    </xf>
    <xf numFmtId="4" fontId="123" fillId="137" borderId="65" applyNumberFormat="0" applyProtection="0">
      <alignment horizontal="left" vertical="center" indent="1"/>
    </xf>
    <xf numFmtId="0" fontId="29" fillId="0" borderId="0"/>
    <xf numFmtId="0" fontId="29" fillId="0" borderId="0"/>
    <xf numFmtId="0" fontId="29" fillId="0" borderId="0"/>
    <xf numFmtId="0" fontId="29" fillId="0" borderId="0"/>
    <xf numFmtId="4" fontId="29" fillId="66" borderId="64" applyNumberFormat="0" applyProtection="0">
      <alignment horizontal="left" vertical="center" indent="1"/>
    </xf>
    <xf numFmtId="4" fontId="29" fillId="66" borderId="64" applyNumberFormat="0" applyProtection="0">
      <alignment horizontal="left" vertical="center" indent="1"/>
    </xf>
    <xf numFmtId="0" fontId="29" fillId="0" borderId="0"/>
    <xf numFmtId="0" fontId="29" fillId="0" borderId="0"/>
    <xf numFmtId="0" fontId="29" fillId="0" borderId="0"/>
    <xf numFmtId="4" fontId="79" fillId="0" borderId="1" applyNumberFormat="0" applyProtection="0">
      <alignment horizontal="left" vertical="center" indent="1"/>
    </xf>
    <xf numFmtId="4" fontId="79" fillId="89" borderId="66" applyNumberFormat="0" applyProtection="0">
      <alignment horizontal="left" vertical="center" indent="1"/>
    </xf>
    <xf numFmtId="0" fontId="29" fillId="0" borderId="0"/>
    <xf numFmtId="0" fontId="29" fillId="0" borderId="0"/>
    <xf numFmtId="4" fontId="79" fillId="89" borderId="66" applyNumberFormat="0" applyProtection="0">
      <alignment horizontal="left" vertical="center" indent="1"/>
    </xf>
    <xf numFmtId="4" fontId="79" fillId="90" borderId="0" applyNumberFormat="0" applyProtection="0">
      <alignment horizontal="left" vertical="center" indent="1"/>
    </xf>
    <xf numFmtId="0" fontId="29" fillId="0" borderId="0"/>
    <xf numFmtId="0" fontId="29" fillId="0" borderId="0"/>
    <xf numFmtId="0" fontId="29" fillId="0" borderId="0"/>
    <xf numFmtId="0" fontId="29" fillId="0" borderId="0"/>
    <xf numFmtId="4" fontId="29" fillId="66" borderId="64" applyNumberFormat="0" applyProtection="0">
      <alignment horizontal="left" vertical="center" indent="1"/>
    </xf>
    <xf numFmtId="4" fontId="29" fillId="66" borderId="64" applyNumberFormat="0" applyProtection="0">
      <alignment horizontal="left" vertical="center" indent="1"/>
    </xf>
    <xf numFmtId="0" fontId="29" fillId="0" borderId="0"/>
    <xf numFmtId="4" fontId="126" fillId="84" borderId="0" applyNumberFormat="0" applyProtection="0">
      <alignment horizontal="left" vertical="center" indent="1"/>
    </xf>
    <xf numFmtId="0" fontId="29" fillId="0" borderId="0"/>
    <xf numFmtId="0" fontId="29" fillId="0" borderId="0"/>
    <xf numFmtId="4" fontId="126" fillId="66" borderId="0" applyNumberFormat="0" applyProtection="0">
      <alignment horizontal="left" vertical="center" indent="1"/>
    </xf>
    <xf numFmtId="0" fontId="29" fillId="0" borderId="0"/>
    <xf numFmtId="0" fontId="29" fillId="0" borderId="0"/>
    <xf numFmtId="0" fontId="29" fillId="0" borderId="0"/>
    <xf numFmtId="0" fontId="29" fillId="0" borderId="0"/>
    <xf numFmtId="0" fontId="29" fillId="0" borderId="0"/>
    <xf numFmtId="4" fontId="91" fillId="105" borderId="54" applyNumberFormat="0" applyProtection="0">
      <alignment horizontal="right" vertical="center"/>
    </xf>
    <xf numFmtId="0" fontId="29" fillId="0" borderId="0"/>
    <xf numFmtId="0" fontId="29" fillId="0" borderId="0"/>
    <xf numFmtId="0" fontId="29" fillId="0" borderId="0"/>
    <xf numFmtId="4" fontId="91" fillId="105" borderId="54" applyNumberFormat="0" applyProtection="0">
      <alignment horizontal="right" vertical="center"/>
    </xf>
    <xf numFmtId="0" fontId="29" fillId="0" borderId="0"/>
    <xf numFmtId="0" fontId="29" fillId="0" borderId="0"/>
    <xf numFmtId="4" fontId="91" fillId="105" borderId="54" applyNumberFormat="0" applyProtection="0">
      <alignment horizontal="right" vertical="center"/>
    </xf>
    <xf numFmtId="4" fontId="91" fillId="105" borderId="54" applyNumberFormat="0" applyProtection="0">
      <alignment horizontal="right" vertical="center"/>
    </xf>
    <xf numFmtId="0" fontId="29" fillId="0" borderId="0"/>
    <xf numFmtId="0" fontId="29" fillId="0" borderId="0"/>
    <xf numFmtId="0" fontId="29" fillId="0" borderId="0"/>
    <xf numFmtId="0" fontId="29" fillId="131" borderId="36" applyNumberFormat="0" applyProtection="0">
      <alignment horizontal="left" vertical="center" indent="1"/>
    </xf>
    <xf numFmtId="4" fontId="127" fillId="49" borderId="37" applyNumberFormat="0" applyProtection="0">
      <alignment horizontal="center" vertical="center"/>
    </xf>
    <xf numFmtId="0" fontId="29" fillId="131" borderId="36" applyNumberFormat="0" applyProtection="0">
      <alignment horizontal="left" vertical="center" indent="1"/>
    </xf>
    <xf numFmtId="0" fontId="29" fillId="131" borderId="36" applyNumberFormat="0" applyProtection="0">
      <alignment horizontal="left" vertical="center" indent="1"/>
    </xf>
    <xf numFmtId="0" fontId="29" fillId="0" borderId="0"/>
    <xf numFmtId="0" fontId="29" fillId="0" borderId="0"/>
    <xf numFmtId="0" fontId="29" fillId="131" borderId="36" applyNumberFormat="0" applyProtection="0">
      <alignment horizontal="left" vertical="center" indent="1"/>
    </xf>
    <xf numFmtId="4" fontId="79" fillId="105" borderId="37" applyNumberFormat="0" applyProtection="0">
      <alignment horizontal="right" vertical="center"/>
    </xf>
    <xf numFmtId="0" fontId="29" fillId="131" borderId="36" applyNumberFormat="0" applyProtection="0">
      <alignment horizontal="left" vertical="center" indent="1"/>
    </xf>
    <xf numFmtId="0" fontId="29" fillId="0" borderId="0"/>
    <xf numFmtId="0" fontId="29" fillId="0" borderId="0"/>
    <xf numFmtId="4" fontId="128" fillId="76" borderId="38">
      <alignment horizontal="left" vertical="center" indent="1"/>
    </xf>
    <xf numFmtId="0" fontId="29" fillId="0" borderId="0"/>
    <xf numFmtId="0" fontId="29" fillId="0" borderId="0"/>
    <xf numFmtId="0" fontId="29" fillId="0" borderId="0"/>
    <xf numFmtId="0" fontId="29" fillId="0" borderId="0"/>
    <xf numFmtId="0" fontId="29" fillId="0" borderId="0"/>
    <xf numFmtId="0" fontId="29" fillId="0" borderId="0"/>
    <xf numFmtId="4" fontId="91" fillId="90" borderId="64" applyNumberFormat="0" applyProtection="0">
      <alignment horizontal="left" vertical="center" indent="1"/>
    </xf>
    <xf numFmtId="0" fontId="29" fillId="0" borderId="0"/>
    <xf numFmtId="0" fontId="29" fillId="0" borderId="0"/>
    <xf numFmtId="0" fontId="29" fillId="0" borderId="0"/>
    <xf numFmtId="4" fontId="91" fillId="90" borderId="64" applyNumberFormat="0" applyProtection="0">
      <alignment horizontal="left" vertical="center" indent="1"/>
    </xf>
    <xf numFmtId="0" fontId="29" fillId="0" borderId="0"/>
    <xf numFmtId="0" fontId="29" fillId="0" borderId="0"/>
    <xf numFmtId="4" fontId="124" fillId="0" borderId="0" applyNumberFormat="0" applyProtection="0">
      <alignment horizontal="left" vertical="center" indent="1"/>
    </xf>
    <xf numFmtId="0" fontId="29" fillId="0" borderId="0"/>
    <xf numFmtId="0" fontId="29" fillId="0" borderId="0"/>
    <xf numFmtId="0" fontId="29" fillId="0" borderId="0"/>
    <xf numFmtId="4" fontId="91" fillId="90" borderId="64" applyNumberFormat="0" applyProtection="0">
      <alignment horizontal="left" vertical="center" indent="1"/>
    </xf>
    <xf numFmtId="4" fontId="91" fillId="90" borderId="64" applyNumberFormat="0" applyProtection="0">
      <alignment horizontal="left" vertical="center" indent="1"/>
    </xf>
    <xf numFmtId="0" fontId="29" fillId="0" borderId="0"/>
    <xf numFmtId="0" fontId="29" fillId="0" borderId="0"/>
    <xf numFmtId="0" fontId="29" fillId="0" borderId="0"/>
    <xf numFmtId="4" fontId="124" fillId="0" borderId="0" applyNumberFormat="0" applyProtection="0">
      <alignment horizontal="left" vertical="center" indent="1"/>
    </xf>
    <xf numFmtId="4" fontId="79" fillId="89" borderId="36" applyNumberFormat="0" applyProtection="0">
      <alignment horizontal="left" vertical="center" indent="1"/>
    </xf>
    <xf numFmtId="0" fontId="29" fillId="0" borderId="0"/>
    <xf numFmtId="0" fontId="29" fillId="0" borderId="0"/>
    <xf numFmtId="4" fontId="79" fillId="89" borderId="36" applyNumberFormat="0" applyProtection="0">
      <alignment horizontal="left" vertical="center" indent="1"/>
    </xf>
    <xf numFmtId="4" fontId="79" fillId="90" borderId="0" applyNumberFormat="0" applyProtection="0">
      <alignment horizontal="left" vertical="center" indent="1"/>
    </xf>
    <xf numFmtId="0" fontId="29" fillId="0" borderId="0"/>
    <xf numFmtId="0" fontId="29" fillId="0" borderId="0"/>
    <xf numFmtId="0" fontId="29" fillId="0" borderId="0"/>
    <xf numFmtId="0" fontId="29" fillId="0" borderId="0"/>
    <xf numFmtId="0" fontId="29" fillId="0" borderId="0"/>
    <xf numFmtId="4" fontId="91" fillId="105" borderId="64" applyNumberFormat="0" applyProtection="0">
      <alignment horizontal="left" vertical="center" indent="1"/>
    </xf>
    <xf numFmtId="0" fontId="29" fillId="0" borderId="0"/>
    <xf numFmtId="0" fontId="29" fillId="0" borderId="0"/>
    <xf numFmtId="0" fontId="29" fillId="0" borderId="0"/>
    <xf numFmtId="4" fontId="91" fillId="105" borderId="64" applyNumberFormat="0" applyProtection="0">
      <alignment horizontal="left" vertical="center" indent="1"/>
    </xf>
    <xf numFmtId="0" fontId="29" fillId="0" borderId="0"/>
    <xf numFmtId="0" fontId="29" fillId="0" borderId="0"/>
    <xf numFmtId="4" fontId="124" fillId="0" borderId="0" applyNumberFormat="0" applyProtection="0">
      <alignment horizontal="left" vertical="center" indent="1"/>
    </xf>
    <xf numFmtId="0" fontId="29" fillId="0" borderId="0"/>
    <xf numFmtId="0" fontId="29" fillId="0" borderId="0"/>
    <xf numFmtId="0" fontId="29" fillId="0" borderId="0"/>
    <xf numFmtId="4" fontId="91" fillId="105" borderId="64" applyNumberFormat="0" applyProtection="0">
      <alignment horizontal="left" vertical="center" indent="1"/>
    </xf>
    <xf numFmtId="4" fontId="91" fillId="105" borderId="64" applyNumberFormat="0" applyProtection="0">
      <alignment horizontal="left" vertical="center" indent="1"/>
    </xf>
    <xf numFmtId="0" fontId="29" fillId="0" borderId="0"/>
    <xf numFmtId="0" fontId="29" fillId="0" borderId="0"/>
    <xf numFmtId="0" fontId="29" fillId="0" borderId="0"/>
    <xf numFmtId="4" fontId="124" fillId="0" borderId="0" applyNumberFormat="0" applyProtection="0">
      <alignment horizontal="left" vertical="center" indent="1"/>
    </xf>
    <xf numFmtId="4" fontId="79" fillId="139" borderId="36" applyNumberFormat="0" applyProtection="0">
      <alignment horizontal="left" vertical="center" indent="1"/>
    </xf>
    <xf numFmtId="0" fontId="29" fillId="0" borderId="0"/>
    <xf numFmtId="0" fontId="29" fillId="0" borderId="0"/>
    <xf numFmtId="4" fontId="79" fillId="139" borderId="36" applyNumberFormat="0" applyProtection="0">
      <alignment horizontal="left" vertical="center" indent="1"/>
    </xf>
    <xf numFmtId="4" fontId="79" fillId="105" borderId="0" applyNumberFormat="0" applyProtection="0">
      <alignment horizontal="left" vertical="center" indent="1"/>
    </xf>
    <xf numFmtId="0" fontId="29" fillId="0" borderId="0"/>
    <xf numFmtId="0" fontId="29" fillId="0" borderId="0"/>
    <xf numFmtId="0" fontId="29" fillId="0" borderId="0"/>
    <xf numFmtId="0" fontId="29" fillId="0" borderId="0"/>
    <xf numFmtId="0" fontId="29" fillId="0" borderId="0"/>
    <xf numFmtId="0" fontId="91" fillId="49" borderId="54" applyNumberFormat="0" applyProtection="0">
      <alignment horizontal="left" vertical="center" indent="1"/>
    </xf>
    <xf numFmtId="0" fontId="29" fillId="0" borderId="0"/>
    <xf numFmtId="0" fontId="29" fillId="0" borderId="0"/>
    <xf numFmtId="0" fontId="29" fillId="0" borderId="0"/>
    <xf numFmtId="0" fontId="91" fillId="49" borderId="54" applyNumberFormat="0" applyProtection="0">
      <alignment horizontal="left" vertical="center" indent="1"/>
    </xf>
    <xf numFmtId="0" fontId="29" fillId="0" borderId="0"/>
    <xf numFmtId="0" fontId="29" fillId="0" borderId="0"/>
    <xf numFmtId="0" fontId="124" fillId="85" borderId="1" applyNumberFormat="0" applyProtection="0">
      <alignment horizontal="left" vertical="center" indent="2"/>
    </xf>
    <xf numFmtId="0" fontId="29" fillId="0" borderId="0"/>
    <xf numFmtId="0" fontId="29" fillId="0" borderId="0"/>
    <xf numFmtId="0" fontId="29" fillId="0" borderId="0"/>
    <xf numFmtId="0" fontId="91" fillId="49" borderId="54" applyNumberFormat="0" applyProtection="0">
      <alignment horizontal="left" vertical="center" indent="1"/>
    </xf>
    <xf numFmtId="0" fontId="91" fillId="49" borderId="54" applyNumberFormat="0" applyProtection="0">
      <alignment horizontal="left" vertical="center" indent="1"/>
    </xf>
    <xf numFmtId="0" fontId="29" fillId="0" borderId="0"/>
    <xf numFmtId="0" fontId="29" fillId="0" borderId="0"/>
    <xf numFmtId="0" fontId="29" fillId="0" borderId="0"/>
    <xf numFmtId="0" fontId="29" fillId="139" borderId="36" applyNumberFormat="0" applyProtection="0">
      <alignment horizontal="left" vertical="center" indent="1"/>
    </xf>
    <xf numFmtId="0" fontId="124" fillId="85" borderId="1" applyNumberFormat="0" applyProtection="0">
      <alignment horizontal="left" vertical="center" indent="2"/>
    </xf>
    <xf numFmtId="0" fontId="29" fillId="139" borderId="36" applyNumberFormat="0" applyProtection="0">
      <alignment horizontal="left" vertical="center" indent="1"/>
    </xf>
    <xf numFmtId="0" fontId="29" fillId="139" borderId="36" applyNumberFormat="0" applyProtection="0">
      <alignment horizontal="left" vertical="center" indent="1"/>
    </xf>
    <xf numFmtId="0" fontId="29" fillId="0" borderId="0"/>
    <xf numFmtId="0" fontId="29" fillId="0" borderId="0"/>
    <xf numFmtId="0" fontId="29" fillId="139" borderId="36" applyNumberFormat="0" applyProtection="0">
      <alignment horizontal="left" vertical="center" indent="1"/>
    </xf>
    <xf numFmtId="0" fontId="29" fillId="66" borderId="37" applyNumberFormat="0" applyProtection="0">
      <alignment horizontal="left" vertical="center" indent="1"/>
    </xf>
    <xf numFmtId="0" fontId="29" fillId="139" borderId="36" applyNumberFormat="0" applyProtection="0">
      <alignment horizontal="left" vertical="center" indent="1"/>
    </xf>
    <xf numFmtId="0" fontId="29" fillId="0" borderId="0"/>
    <xf numFmtId="0" fontId="29" fillId="0" borderId="0"/>
    <xf numFmtId="0" fontId="29" fillId="0" borderId="0"/>
    <xf numFmtId="0" fontId="29" fillId="0" borderId="0"/>
    <xf numFmtId="0" fontId="29" fillId="84" borderId="37" applyNumberFormat="0" applyProtection="0">
      <alignment horizontal="left" vertical="top" indent="1"/>
    </xf>
    <xf numFmtId="0" fontId="29" fillId="0" borderId="0"/>
    <xf numFmtId="0" fontId="29" fillId="0" borderId="0"/>
    <xf numFmtId="0" fontId="29" fillId="0" borderId="0"/>
    <xf numFmtId="0" fontId="91" fillId="66" borderId="37" applyNumberFormat="0" applyProtection="0">
      <alignment horizontal="left" vertical="top" indent="1"/>
    </xf>
    <xf numFmtId="0" fontId="91" fillId="66" borderId="37" applyNumberFormat="0" applyProtection="0">
      <alignment horizontal="left" vertical="top" indent="1"/>
    </xf>
    <xf numFmtId="0" fontId="29" fillId="0" borderId="0"/>
    <xf numFmtId="0" fontId="29" fillId="0" borderId="0"/>
    <xf numFmtId="0" fontId="29" fillId="0" borderId="0"/>
    <xf numFmtId="0" fontId="29" fillId="139" borderId="36" applyNumberFormat="0" applyProtection="0">
      <alignment horizontal="left" vertical="center" indent="1"/>
    </xf>
    <xf numFmtId="0" fontId="29" fillId="84" borderId="37" applyNumberFormat="0" applyProtection="0">
      <alignment horizontal="left" vertical="top" indent="1"/>
    </xf>
    <xf numFmtId="0" fontId="29" fillId="139" borderId="36" applyNumberFormat="0" applyProtection="0">
      <alignment horizontal="left" vertical="center" indent="1"/>
    </xf>
    <xf numFmtId="0" fontId="29" fillId="139" borderId="36" applyNumberFormat="0" applyProtection="0">
      <alignment horizontal="left" vertical="center" indent="1"/>
    </xf>
    <xf numFmtId="0" fontId="29" fillId="0" borderId="0"/>
    <xf numFmtId="0" fontId="29" fillId="0" borderId="0"/>
    <xf numFmtId="0" fontId="29" fillId="84" borderId="37" applyNumberFormat="0" applyProtection="0">
      <alignment horizontal="left" vertical="top" indent="1"/>
    </xf>
    <xf numFmtId="0" fontId="29" fillId="139" borderId="36" applyNumberFormat="0" applyProtection="0">
      <alignment horizontal="left" vertical="center" indent="1"/>
    </xf>
    <xf numFmtId="0" fontId="29" fillId="0" borderId="0"/>
    <xf numFmtId="0" fontId="29" fillId="0" borderId="0"/>
    <xf numFmtId="0" fontId="29" fillId="0" borderId="0"/>
    <xf numFmtId="0" fontId="29" fillId="139" borderId="36" applyNumberFormat="0" applyProtection="0">
      <alignment horizontal="left" vertical="center" indent="1"/>
    </xf>
    <xf numFmtId="0" fontId="29" fillId="66" borderId="37" applyNumberFormat="0" applyProtection="0">
      <alignment horizontal="left" vertical="top" indent="1"/>
    </xf>
    <xf numFmtId="0" fontId="29" fillId="0" borderId="0"/>
    <xf numFmtId="0" fontId="29" fillId="0" borderId="0"/>
    <xf numFmtId="0" fontId="29" fillId="0" borderId="0"/>
    <xf numFmtId="0" fontId="29" fillId="0" borderId="0"/>
    <xf numFmtId="0" fontId="29" fillId="0" borderId="0"/>
    <xf numFmtId="0" fontId="91" fillId="71" borderId="54" applyNumberFormat="0" applyProtection="0">
      <alignment horizontal="left" vertical="center" indent="1"/>
    </xf>
    <xf numFmtId="0" fontId="29" fillId="0" borderId="0"/>
    <xf numFmtId="0" fontId="29" fillId="0" borderId="0"/>
    <xf numFmtId="0" fontId="29" fillId="0" borderId="0"/>
    <xf numFmtId="0" fontId="91" fillId="71" borderId="54" applyNumberFormat="0" applyProtection="0">
      <alignment horizontal="left" vertical="center" indent="1"/>
    </xf>
    <xf numFmtId="0" fontId="29" fillId="0" borderId="0"/>
    <xf numFmtId="0" fontId="29" fillId="0" borderId="0"/>
    <xf numFmtId="0" fontId="91" fillId="71" borderId="54" applyNumberFormat="0" applyProtection="0">
      <alignment horizontal="left" vertical="center" indent="1"/>
    </xf>
    <xf numFmtId="0" fontId="91" fillId="71" borderId="54" applyNumberFormat="0" applyProtection="0">
      <alignment horizontal="left" vertical="center" indent="1"/>
    </xf>
    <xf numFmtId="0" fontId="29" fillId="0" borderId="0"/>
    <xf numFmtId="0" fontId="29" fillId="0" borderId="0"/>
    <xf numFmtId="0" fontId="29" fillId="0" borderId="0"/>
    <xf numFmtId="0" fontId="29" fillId="83" borderId="36" applyNumberFormat="0" applyProtection="0">
      <alignment horizontal="left" vertical="center" indent="1"/>
    </xf>
    <xf numFmtId="0" fontId="111" fillId="0" borderId="1" applyNumberFormat="0" applyProtection="0">
      <alignment horizontal="left" vertical="center" indent="2"/>
    </xf>
    <xf numFmtId="0" fontId="29" fillId="83" borderId="36" applyNumberFormat="0" applyProtection="0">
      <alignment horizontal="left" vertical="center" indent="1"/>
    </xf>
    <xf numFmtId="0" fontId="29" fillId="83" borderId="36" applyNumberFormat="0" applyProtection="0">
      <alignment horizontal="left" vertical="center" indent="1"/>
    </xf>
    <xf numFmtId="0" fontId="29" fillId="0" borderId="0"/>
    <xf numFmtId="0" fontId="29" fillId="0" borderId="0"/>
    <xf numFmtId="0" fontId="29" fillId="83" borderId="36" applyNumberFormat="0" applyProtection="0">
      <alignment horizontal="left" vertical="center" indent="1"/>
    </xf>
    <xf numFmtId="0" fontId="29" fillId="105" borderId="37" applyNumberFormat="0" applyProtection="0">
      <alignment horizontal="left" vertical="center" indent="1"/>
    </xf>
    <xf numFmtId="0" fontId="29" fillId="83" borderId="36" applyNumberFormat="0" applyProtection="0">
      <alignment horizontal="left" vertical="center" indent="1"/>
    </xf>
    <xf numFmtId="0" fontId="29" fillId="0" borderId="0"/>
    <xf numFmtId="0" fontId="29" fillId="0" borderId="0"/>
    <xf numFmtId="0" fontId="29" fillId="0" borderId="0"/>
    <xf numFmtId="0" fontId="29" fillId="0" borderId="0"/>
    <xf numFmtId="0" fontId="29" fillId="86" borderId="37" applyNumberFormat="0" applyProtection="0">
      <alignment horizontal="left" vertical="top" indent="1"/>
    </xf>
    <xf numFmtId="0" fontId="29" fillId="0" borderId="0"/>
    <xf numFmtId="0" fontId="29" fillId="0" borderId="0"/>
    <xf numFmtId="0" fontId="29" fillId="0" borderId="0"/>
    <xf numFmtId="0" fontId="91" fillId="105" borderId="37" applyNumberFormat="0" applyProtection="0">
      <alignment horizontal="left" vertical="top" indent="1"/>
    </xf>
    <xf numFmtId="0" fontId="91" fillId="105" borderId="37" applyNumberFormat="0" applyProtection="0">
      <alignment horizontal="left" vertical="top" indent="1"/>
    </xf>
    <xf numFmtId="0" fontId="29" fillId="0" borderId="0"/>
    <xf numFmtId="0" fontId="29" fillId="0" borderId="0"/>
    <xf numFmtId="0" fontId="29" fillId="0" borderId="0"/>
    <xf numFmtId="0" fontId="29" fillId="83" borderId="36" applyNumberFormat="0" applyProtection="0">
      <alignment horizontal="left" vertical="center" indent="1"/>
    </xf>
    <xf numFmtId="0" fontId="29" fillId="86" borderId="37" applyNumberFormat="0" applyProtection="0">
      <alignment horizontal="left" vertical="top" indent="1"/>
    </xf>
    <xf numFmtId="0" fontId="29" fillId="83" borderId="36" applyNumberFormat="0" applyProtection="0">
      <alignment horizontal="left" vertical="center" indent="1"/>
    </xf>
    <xf numFmtId="0" fontId="29" fillId="83" borderId="36" applyNumberFormat="0" applyProtection="0">
      <alignment horizontal="left" vertical="center" indent="1"/>
    </xf>
    <xf numFmtId="0" fontId="29" fillId="0" borderId="0"/>
    <xf numFmtId="0" fontId="29" fillId="0" borderId="0"/>
    <xf numFmtId="0" fontId="29" fillId="86" borderId="37" applyNumberFormat="0" applyProtection="0">
      <alignment horizontal="left" vertical="top" indent="1"/>
    </xf>
    <xf numFmtId="0" fontId="29" fillId="83" borderId="36" applyNumberFormat="0" applyProtection="0">
      <alignment horizontal="left" vertical="center" indent="1"/>
    </xf>
    <xf numFmtId="0" fontId="29" fillId="0" borderId="0"/>
    <xf numFmtId="0" fontId="29" fillId="0" borderId="0"/>
    <xf numFmtId="0" fontId="29" fillId="0" borderId="0"/>
    <xf numFmtId="0" fontId="29" fillId="83" borderId="36" applyNumberFormat="0" applyProtection="0">
      <alignment horizontal="left" vertical="center" indent="1"/>
    </xf>
    <xf numFmtId="0" fontId="29" fillId="105" borderId="37" applyNumberFormat="0" applyProtection="0">
      <alignment horizontal="left" vertical="top" indent="1"/>
    </xf>
    <xf numFmtId="0" fontId="29" fillId="0" borderId="0"/>
    <xf numFmtId="0" fontId="29" fillId="0" borderId="0"/>
    <xf numFmtId="0" fontId="29" fillId="0" borderId="0"/>
    <xf numFmtId="0" fontId="29" fillId="0" borderId="0"/>
    <xf numFmtId="0" fontId="29" fillId="0" borderId="0"/>
    <xf numFmtId="0" fontId="91" fillId="45" borderId="54" applyNumberFormat="0" applyProtection="0">
      <alignment horizontal="left" vertical="center" indent="1"/>
    </xf>
    <xf numFmtId="0" fontId="29" fillId="0" borderId="0"/>
    <xf numFmtId="0" fontId="29" fillId="0" borderId="0"/>
    <xf numFmtId="0" fontId="29" fillId="0" borderId="0"/>
    <xf numFmtId="0" fontId="91" fillId="45" borderId="54" applyNumberFormat="0" applyProtection="0">
      <alignment horizontal="left" vertical="center" indent="1"/>
    </xf>
    <xf numFmtId="0" fontId="29" fillId="0" borderId="0"/>
    <xf numFmtId="0" fontId="29" fillId="0" borderId="0"/>
    <xf numFmtId="0" fontId="91" fillId="45" borderId="54" applyNumberFormat="0" applyProtection="0">
      <alignment horizontal="left" vertical="center" indent="1"/>
    </xf>
    <xf numFmtId="0" fontId="91" fillId="45" borderId="54" applyNumberFormat="0" applyProtection="0">
      <alignment horizontal="left" vertical="center" indent="1"/>
    </xf>
    <xf numFmtId="0" fontId="29" fillId="0" borderId="0"/>
    <xf numFmtId="0" fontId="29" fillId="0" borderId="0"/>
    <xf numFmtId="0" fontId="29" fillId="0" borderId="0"/>
    <xf numFmtId="0" fontId="29" fillId="74" borderId="36" applyNumberFormat="0" applyProtection="0">
      <alignment horizontal="left" vertical="center" indent="1"/>
    </xf>
    <xf numFmtId="0" fontId="111" fillId="0" borderId="1" applyNumberFormat="0" applyProtection="0">
      <alignment horizontal="left" vertical="center" indent="2"/>
    </xf>
    <xf numFmtId="0" fontId="29" fillId="74" borderId="36" applyNumberFormat="0" applyProtection="0">
      <alignment horizontal="left" vertical="center" indent="1"/>
    </xf>
    <xf numFmtId="0" fontId="29" fillId="74" borderId="36" applyNumberFormat="0" applyProtection="0">
      <alignment horizontal="left" vertical="center" indent="1"/>
    </xf>
    <xf numFmtId="0" fontId="29" fillId="0" borderId="0"/>
    <xf numFmtId="0" fontId="29" fillId="0" borderId="0"/>
    <xf numFmtId="0" fontId="29" fillId="74" borderId="36" applyNumberFormat="0" applyProtection="0">
      <alignment horizontal="left" vertical="center" indent="1"/>
    </xf>
    <xf numFmtId="0" fontId="29" fillId="45" borderId="37" applyNumberFormat="0" applyProtection="0">
      <alignment horizontal="left" vertical="center" indent="1"/>
    </xf>
    <xf numFmtId="0" fontId="29" fillId="74" borderId="36" applyNumberFormat="0" applyProtection="0">
      <alignment horizontal="left" vertical="center" indent="1"/>
    </xf>
    <xf numFmtId="0" fontId="29" fillId="0" borderId="0"/>
    <xf numFmtId="0" fontId="29" fillId="0" borderId="0"/>
    <xf numFmtId="0" fontId="29" fillId="0" borderId="0"/>
    <xf numFmtId="0" fontId="29" fillId="0" borderId="0"/>
    <xf numFmtId="0" fontId="29" fillId="70" borderId="37" applyNumberFormat="0" applyProtection="0">
      <alignment horizontal="left" vertical="top" indent="1"/>
    </xf>
    <xf numFmtId="0" fontId="29" fillId="0" borderId="0"/>
    <xf numFmtId="0" fontId="29" fillId="0" borderId="0"/>
    <xf numFmtId="0" fontId="29" fillId="0" borderId="0"/>
    <xf numFmtId="0" fontId="91" fillId="45" borderId="37" applyNumberFormat="0" applyProtection="0">
      <alignment horizontal="left" vertical="top" indent="1"/>
    </xf>
    <xf numFmtId="0" fontId="91" fillId="45" borderId="37" applyNumberFormat="0" applyProtection="0">
      <alignment horizontal="left" vertical="top" indent="1"/>
    </xf>
    <xf numFmtId="0" fontId="29" fillId="0" borderId="0"/>
    <xf numFmtId="0" fontId="29" fillId="0" borderId="0"/>
    <xf numFmtId="0" fontId="29" fillId="0" borderId="0"/>
    <xf numFmtId="0" fontId="29" fillId="74" borderId="36" applyNumberFormat="0" applyProtection="0">
      <alignment horizontal="left" vertical="center" indent="1"/>
    </xf>
    <xf numFmtId="0" fontId="29" fillId="70" borderId="37" applyNumberFormat="0" applyProtection="0">
      <alignment horizontal="left" vertical="top" indent="1"/>
    </xf>
    <xf numFmtId="0" fontId="29" fillId="74" borderId="36" applyNumberFormat="0" applyProtection="0">
      <alignment horizontal="left" vertical="center" indent="1"/>
    </xf>
    <xf numFmtId="0" fontId="29" fillId="74" borderId="36" applyNumberFormat="0" applyProtection="0">
      <alignment horizontal="left" vertical="center" indent="1"/>
    </xf>
    <xf numFmtId="0" fontId="29" fillId="0" borderId="0"/>
    <xf numFmtId="0" fontId="29" fillId="0" borderId="0"/>
    <xf numFmtId="0" fontId="29" fillId="70" borderId="37" applyNumberFormat="0" applyProtection="0">
      <alignment horizontal="left" vertical="top" indent="1"/>
    </xf>
    <xf numFmtId="0" fontId="29" fillId="74" borderId="36" applyNumberFormat="0" applyProtection="0">
      <alignment horizontal="left" vertical="center" indent="1"/>
    </xf>
    <xf numFmtId="0" fontId="29" fillId="0" borderId="0"/>
    <xf numFmtId="0" fontId="29" fillId="0" borderId="0"/>
    <xf numFmtId="0" fontId="29" fillId="0" borderId="0"/>
    <xf numFmtId="0" fontId="29" fillId="74" borderId="36" applyNumberFormat="0" applyProtection="0">
      <alignment horizontal="left" vertical="center" indent="1"/>
    </xf>
    <xf numFmtId="0" fontId="29" fillId="45" borderId="37" applyNumberFormat="0" applyProtection="0">
      <alignment horizontal="left" vertical="top" indent="1"/>
    </xf>
    <xf numFmtId="0" fontId="29" fillId="0" borderId="0"/>
    <xf numFmtId="0" fontId="29" fillId="0" borderId="0"/>
    <xf numFmtId="0" fontId="29" fillId="0" borderId="0"/>
    <xf numFmtId="0" fontId="29" fillId="0" borderId="0"/>
    <xf numFmtId="0" fontId="29" fillId="0" borderId="0"/>
    <xf numFmtId="0" fontId="91" fillId="90" borderId="54" applyNumberFormat="0" applyProtection="0">
      <alignment horizontal="left" vertical="center" indent="1"/>
    </xf>
    <xf numFmtId="0" fontId="29" fillId="0" borderId="0"/>
    <xf numFmtId="0" fontId="29" fillId="0" borderId="0"/>
    <xf numFmtId="0" fontId="29" fillId="0" borderId="0"/>
    <xf numFmtId="0" fontId="91" fillId="90" borderId="54" applyNumberFormat="0" applyProtection="0">
      <alignment horizontal="left" vertical="center" indent="1"/>
    </xf>
    <xf numFmtId="0" fontId="29" fillId="0" borderId="0"/>
    <xf numFmtId="0" fontId="29" fillId="0" borderId="0"/>
    <xf numFmtId="0" fontId="91" fillId="90" borderId="54" applyNumberFormat="0" applyProtection="0">
      <alignment horizontal="left" vertical="center" indent="1"/>
    </xf>
    <xf numFmtId="0" fontId="91" fillId="90" borderId="54" applyNumberFormat="0" applyProtection="0">
      <alignment horizontal="left" vertical="center" indent="1"/>
    </xf>
    <xf numFmtId="0" fontId="29" fillId="0" borderId="0"/>
    <xf numFmtId="0" fontId="29" fillId="0" borderId="0"/>
    <xf numFmtId="0" fontId="29" fillId="0" borderId="0"/>
    <xf numFmtId="0" fontId="29" fillId="131" borderId="36" applyNumberFormat="0" applyProtection="0">
      <alignment horizontal="left" vertical="center" indent="1"/>
    </xf>
    <xf numFmtId="0" fontId="111" fillId="0" borderId="1" applyNumberFormat="0" applyProtection="0">
      <alignment horizontal="left" vertical="center" indent="2"/>
    </xf>
    <xf numFmtId="0" fontId="29" fillId="131" borderId="36" applyNumberFormat="0" applyProtection="0">
      <alignment horizontal="left" vertical="center" indent="1"/>
    </xf>
    <xf numFmtId="0" fontId="29" fillId="131" borderId="36" applyNumberFormat="0" applyProtection="0">
      <alignment horizontal="left" vertical="center" indent="1"/>
    </xf>
    <xf numFmtId="0" fontId="29" fillId="0" borderId="0"/>
    <xf numFmtId="0" fontId="29" fillId="0" borderId="0"/>
    <xf numFmtId="0" fontId="29" fillId="131" borderId="36" applyNumberFormat="0" applyProtection="0">
      <alignment horizontal="left" vertical="center" indent="1"/>
    </xf>
    <xf numFmtId="0" fontId="29" fillId="90" borderId="37" applyNumberFormat="0" applyProtection="0">
      <alignment horizontal="left" vertical="center" indent="1"/>
    </xf>
    <xf numFmtId="0" fontId="29" fillId="131" borderId="36" applyNumberFormat="0" applyProtection="0">
      <alignment horizontal="left" vertical="center" indent="1"/>
    </xf>
    <xf numFmtId="0" fontId="29" fillId="0" borderId="0"/>
    <xf numFmtId="0" fontId="29" fillId="0" borderId="0"/>
    <xf numFmtId="0" fontId="29" fillId="0" borderId="0"/>
    <xf numFmtId="0" fontId="29" fillId="0" borderId="0"/>
    <xf numFmtId="0" fontId="29" fillId="87" borderId="37" applyNumberFormat="0" applyProtection="0">
      <alignment horizontal="left" vertical="top" indent="1"/>
    </xf>
    <xf numFmtId="0" fontId="29" fillId="0" borderId="0"/>
    <xf numFmtId="0" fontId="29" fillId="0" borderId="0"/>
    <xf numFmtId="0" fontId="29" fillId="0" borderId="0"/>
    <xf numFmtId="0" fontId="91" fillId="90" borderId="37" applyNumberFormat="0" applyProtection="0">
      <alignment horizontal="left" vertical="top" indent="1"/>
    </xf>
    <xf numFmtId="0" fontId="91" fillId="90" borderId="37" applyNumberFormat="0" applyProtection="0">
      <alignment horizontal="left" vertical="top" indent="1"/>
    </xf>
    <xf numFmtId="0" fontId="29" fillId="0" borderId="0"/>
    <xf numFmtId="0" fontId="29" fillId="0" borderId="0"/>
    <xf numFmtId="0" fontId="29" fillId="0" borderId="0"/>
    <xf numFmtId="0" fontId="29" fillId="131" borderId="36" applyNumberFormat="0" applyProtection="0">
      <alignment horizontal="left" vertical="center" indent="1"/>
    </xf>
    <xf numFmtId="0" fontId="29" fillId="87" borderId="37" applyNumberFormat="0" applyProtection="0">
      <alignment horizontal="left" vertical="top" indent="1"/>
    </xf>
    <xf numFmtId="0" fontId="29" fillId="131" borderId="36" applyNumberFormat="0" applyProtection="0">
      <alignment horizontal="left" vertical="center" indent="1"/>
    </xf>
    <xf numFmtId="0" fontId="29" fillId="131" borderId="36" applyNumberFormat="0" applyProtection="0">
      <alignment horizontal="left" vertical="center" indent="1"/>
    </xf>
    <xf numFmtId="0" fontId="29" fillId="0" borderId="0"/>
    <xf numFmtId="0" fontId="29" fillId="0" borderId="0"/>
    <xf numFmtId="0" fontId="29" fillId="87" borderId="37" applyNumberFormat="0" applyProtection="0">
      <alignment horizontal="left" vertical="top" indent="1"/>
    </xf>
    <xf numFmtId="0" fontId="29" fillId="131" borderId="36" applyNumberFormat="0" applyProtection="0">
      <alignment horizontal="left" vertical="center" indent="1"/>
    </xf>
    <xf numFmtId="0" fontId="29" fillId="0" borderId="0"/>
    <xf numFmtId="0" fontId="29" fillId="0" borderId="0"/>
    <xf numFmtId="0" fontId="29" fillId="0" borderId="0"/>
    <xf numFmtId="0" fontId="29" fillId="131" borderId="36" applyNumberFormat="0" applyProtection="0">
      <alignment horizontal="left" vertical="center" indent="1"/>
    </xf>
    <xf numFmtId="0" fontId="29" fillId="90" borderId="37" applyNumberFormat="0" applyProtection="0">
      <alignment horizontal="left" vertical="top" indent="1"/>
    </xf>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91" fillId="88" borderId="67" applyNumberFormat="0">
      <protection locked="0"/>
    </xf>
    <xf numFmtId="0" fontId="20" fillId="0" borderId="0"/>
    <xf numFmtId="0" fontId="29" fillId="88" borderId="1" applyNumberFormat="0">
      <protection locked="0"/>
    </xf>
    <xf numFmtId="0" fontId="29" fillId="0" borderId="0"/>
    <xf numFmtId="0" fontId="29" fillId="0" borderId="0"/>
    <xf numFmtId="0" fontId="29" fillId="0" borderId="0"/>
    <xf numFmtId="0" fontId="29" fillId="88" borderId="1" applyNumberFormat="0">
      <protection locked="0"/>
    </xf>
    <xf numFmtId="0" fontId="29" fillId="0" borderId="0"/>
    <xf numFmtId="0" fontId="29" fillId="0" borderId="0"/>
    <xf numFmtId="0" fontId="29" fillId="0" borderId="0"/>
    <xf numFmtId="0" fontId="91" fillId="88" borderId="67" applyNumberFormat="0">
      <protection locked="0"/>
    </xf>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0"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0"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0"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0"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0"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0" fillId="0" borderId="0"/>
    <xf numFmtId="0" fontId="29" fillId="0" borderId="0"/>
    <xf numFmtId="0" fontId="29" fillId="0" borderId="0"/>
    <xf numFmtId="0" fontId="29" fillId="88" borderId="1" applyNumberFormat="0">
      <protection locked="0"/>
    </xf>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0"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0"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0"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0"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0"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0" fillId="0" borderId="0"/>
    <xf numFmtId="0" fontId="29" fillId="0" borderId="0"/>
    <xf numFmtId="0" fontId="29" fillId="0" borderId="0"/>
    <xf numFmtId="0" fontId="29" fillId="88" borderId="1" applyNumberFormat="0">
      <protection locked="0"/>
    </xf>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125" fillId="66" borderId="68" applyBorder="0"/>
    <xf numFmtId="0" fontId="125" fillId="66" borderId="68" applyBorder="0"/>
    <xf numFmtId="0" fontId="29" fillId="0" borderId="0"/>
    <xf numFmtId="0" fontId="29" fillId="0" borderId="0"/>
    <xf numFmtId="0" fontId="29" fillId="0" borderId="0"/>
    <xf numFmtId="0" fontId="29" fillId="0" borderId="0"/>
    <xf numFmtId="4" fontId="115" fillId="40" borderId="37" applyNumberFormat="0" applyProtection="0">
      <alignment vertical="center"/>
    </xf>
    <xf numFmtId="4" fontId="115" fillId="40" borderId="37" applyNumberFormat="0" applyProtection="0">
      <alignment vertical="center"/>
    </xf>
    <xf numFmtId="0" fontId="29" fillId="0" borderId="0"/>
    <xf numFmtId="0" fontId="29" fillId="0" borderId="0"/>
    <xf numFmtId="0" fontId="29" fillId="0" borderId="0"/>
    <xf numFmtId="4" fontId="79" fillId="75" borderId="37" applyNumberFormat="0" applyProtection="0">
      <alignment vertical="center"/>
    </xf>
    <xf numFmtId="4" fontId="79" fillId="75" borderId="36" applyNumberFormat="0" applyProtection="0">
      <alignment vertical="center"/>
    </xf>
    <xf numFmtId="0" fontId="29" fillId="0" borderId="0"/>
    <xf numFmtId="0" fontId="29" fillId="0" borderId="0"/>
    <xf numFmtId="4" fontId="79" fillId="75" borderId="36" applyNumberFormat="0" applyProtection="0">
      <alignment vertical="center"/>
    </xf>
    <xf numFmtId="4" fontId="79" fillId="40" borderId="37" applyNumberFormat="0" applyProtection="0">
      <alignment vertical="center"/>
    </xf>
    <xf numFmtId="0" fontId="29" fillId="0" borderId="0"/>
    <xf numFmtId="0" fontId="29" fillId="0" borderId="0"/>
    <xf numFmtId="0" fontId="29" fillId="0" borderId="0"/>
    <xf numFmtId="0" fontId="29" fillId="0" borderId="0"/>
    <xf numFmtId="4" fontId="180" fillId="75" borderId="1" applyNumberFormat="0" applyProtection="0">
      <alignment vertical="center"/>
    </xf>
    <xf numFmtId="4" fontId="180" fillId="75" borderId="1" applyNumberFormat="0" applyProtection="0">
      <alignment vertical="center"/>
    </xf>
    <xf numFmtId="0" fontId="29" fillId="0" borderId="0"/>
    <xf numFmtId="0" fontId="29" fillId="0" borderId="0"/>
    <xf numFmtId="0" fontId="29" fillId="0" borderId="0"/>
    <xf numFmtId="4" fontId="129" fillId="75" borderId="37" applyNumberFormat="0" applyProtection="0">
      <alignment vertical="center"/>
    </xf>
    <xf numFmtId="4" fontId="129" fillId="75" borderId="36" applyNumberFormat="0" applyProtection="0">
      <alignment vertical="center"/>
    </xf>
    <xf numFmtId="0" fontId="29" fillId="0" borderId="0"/>
    <xf numFmtId="0" fontId="29" fillId="0" borderId="0"/>
    <xf numFmtId="4" fontId="129" fillId="75" borderId="36" applyNumberFormat="0" applyProtection="0">
      <alignment vertical="center"/>
    </xf>
    <xf numFmtId="4" fontId="129" fillId="40" borderId="37" applyNumberFormat="0" applyProtection="0">
      <alignment vertical="center"/>
    </xf>
    <xf numFmtId="0" fontId="29" fillId="0" borderId="0"/>
    <xf numFmtId="0" fontId="29" fillId="0" borderId="0"/>
    <xf numFmtId="4" fontId="130" fillId="80" borderId="38">
      <alignment vertical="center"/>
    </xf>
    <xf numFmtId="0" fontId="29" fillId="0" borderId="0"/>
    <xf numFmtId="0" fontId="29" fillId="0" borderId="0"/>
    <xf numFmtId="0" fontId="29" fillId="0" borderId="0"/>
    <xf numFmtId="4" fontId="131" fillId="80" borderId="38">
      <alignment vertical="center"/>
    </xf>
    <xf numFmtId="0" fontId="29" fillId="0" borderId="0"/>
    <xf numFmtId="0" fontId="29" fillId="0" borderId="0"/>
    <xf numFmtId="0" fontId="29" fillId="0" borderId="0"/>
    <xf numFmtId="4" fontId="130" fillId="81" borderId="38">
      <alignment vertical="center"/>
    </xf>
    <xf numFmtId="0" fontId="29" fillId="0" borderId="0"/>
    <xf numFmtId="0" fontId="29" fillId="0" borderId="0"/>
    <xf numFmtId="0" fontId="29" fillId="0" borderId="0"/>
    <xf numFmtId="4" fontId="131" fillId="81" borderId="38">
      <alignment vertical="center"/>
    </xf>
    <xf numFmtId="0" fontId="29" fillId="0" borderId="0"/>
    <xf numFmtId="0" fontId="29" fillId="0" borderId="0"/>
    <xf numFmtId="0" fontId="29" fillId="0" borderId="0"/>
    <xf numFmtId="0" fontId="29" fillId="0" borderId="0"/>
    <xf numFmtId="0" fontId="29" fillId="0" borderId="0"/>
    <xf numFmtId="4" fontId="115" fillId="49" borderId="37" applyNumberFormat="0" applyProtection="0">
      <alignment horizontal="left" vertical="center" indent="1"/>
    </xf>
    <xf numFmtId="4" fontId="115" fillId="49" borderId="37" applyNumberFormat="0" applyProtection="0">
      <alignment horizontal="left" vertical="center" indent="1"/>
    </xf>
    <xf numFmtId="0" fontId="29" fillId="0" borderId="0"/>
    <xf numFmtId="0" fontId="29" fillId="0" borderId="0"/>
    <xf numFmtId="0" fontId="29" fillId="0" borderId="0"/>
    <xf numFmtId="4" fontId="115" fillId="0" borderId="0" applyNumberFormat="0" applyProtection="0">
      <alignment horizontal="left" vertical="center" indent="1"/>
    </xf>
    <xf numFmtId="4" fontId="79" fillId="75" borderId="36" applyNumberFormat="0" applyProtection="0">
      <alignment horizontal="left" vertical="center" indent="1"/>
    </xf>
    <xf numFmtId="0" fontId="29" fillId="0" borderId="0"/>
    <xf numFmtId="0" fontId="29" fillId="0" borderId="0"/>
    <xf numFmtId="4" fontId="79" fillId="75" borderId="36" applyNumberFormat="0" applyProtection="0">
      <alignment horizontal="left" vertical="center" indent="1"/>
    </xf>
    <xf numFmtId="4" fontId="79" fillId="40" borderId="37" applyNumberFormat="0" applyProtection="0">
      <alignment horizontal="left" vertical="center" indent="1"/>
    </xf>
    <xf numFmtId="0" fontId="29" fillId="0" borderId="0"/>
    <xf numFmtId="0" fontId="29" fillId="0" borderId="0"/>
    <xf numFmtId="0" fontId="29" fillId="0" borderId="0"/>
    <xf numFmtId="0" fontId="29" fillId="0" borderId="0"/>
    <xf numFmtId="0" fontId="115" fillId="40" borderId="37" applyNumberFormat="0" applyProtection="0">
      <alignment horizontal="left" vertical="top" indent="1"/>
    </xf>
    <xf numFmtId="0" fontId="115" fillId="40" borderId="37" applyNumberFormat="0" applyProtection="0">
      <alignment horizontal="left" vertical="top" indent="1"/>
    </xf>
    <xf numFmtId="0" fontId="29" fillId="0" borderId="0"/>
    <xf numFmtId="0" fontId="29" fillId="0" borderId="0"/>
    <xf numFmtId="0" fontId="29" fillId="0" borderId="0"/>
    <xf numFmtId="0" fontId="79" fillId="75" borderId="37" applyNumberFormat="0" applyProtection="0">
      <alignment horizontal="left" vertical="top" indent="1"/>
    </xf>
    <xf numFmtId="4" fontId="79" fillId="75" borderId="36" applyNumberFormat="0" applyProtection="0">
      <alignment horizontal="left" vertical="center" indent="1"/>
    </xf>
    <xf numFmtId="0" fontId="29" fillId="0" borderId="0"/>
    <xf numFmtId="0" fontId="29" fillId="0" borderId="0"/>
    <xf numFmtId="4" fontId="79" fillId="75" borderId="36" applyNumberFormat="0" applyProtection="0">
      <alignment horizontal="left" vertical="center" indent="1"/>
    </xf>
    <xf numFmtId="0" fontId="79" fillId="40" borderId="37" applyNumberFormat="0" applyProtection="0">
      <alignment horizontal="left" vertical="top" indent="1"/>
    </xf>
    <xf numFmtId="0" fontId="29" fillId="0" borderId="0"/>
    <xf numFmtId="0" fontId="29" fillId="0" borderId="0"/>
    <xf numFmtId="0" fontId="29" fillId="0" borderId="0"/>
    <xf numFmtId="0" fontId="29" fillId="0" borderId="0"/>
    <xf numFmtId="0" fontId="29" fillId="0" borderId="0"/>
    <xf numFmtId="4" fontId="91" fillId="0" borderId="54" applyNumberFormat="0" applyProtection="0">
      <alignment horizontal="right" vertical="center"/>
    </xf>
    <xf numFmtId="0" fontId="29" fillId="0" borderId="0"/>
    <xf numFmtId="0" fontId="29" fillId="0" borderId="0"/>
    <xf numFmtId="4" fontId="79" fillId="89" borderId="36" applyNumberFormat="0" applyProtection="0">
      <alignment horizontal="right" vertical="center"/>
    </xf>
    <xf numFmtId="4" fontId="91" fillId="0" borderId="54" applyNumberFormat="0" applyProtection="0">
      <alignment horizontal="right" vertical="center"/>
    </xf>
    <xf numFmtId="0" fontId="29" fillId="0" borderId="0"/>
    <xf numFmtId="0" fontId="29" fillId="0" borderId="0"/>
    <xf numFmtId="0" fontId="29" fillId="0" borderId="0"/>
    <xf numFmtId="4" fontId="91" fillId="0" borderId="54" applyNumberFormat="0" applyProtection="0">
      <alignment horizontal="right" vertical="center"/>
    </xf>
    <xf numFmtId="0" fontId="29" fillId="0" borderId="0"/>
    <xf numFmtId="0" fontId="29" fillId="0" borderId="0"/>
    <xf numFmtId="4" fontId="132" fillId="0" borderId="1" applyNumberFormat="0" applyProtection="0">
      <alignment horizontal="right" vertical="center" wrapText="1"/>
    </xf>
    <xf numFmtId="0" fontId="29" fillId="0" borderId="0"/>
    <xf numFmtId="0" fontId="29" fillId="0" borderId="0"/>
    <xf numFmtId="0" fontId="29" fillId="0" borderId="0"/>
    <xf numFmtId="4" fontId="91" fillId="0" borderId="54" applyNumberFormat="0" applyProtection="0">
      <alignment horizontal="right" vertical="center"/>
    </xf>
    <xf numFmtId="4" fontId="79" fillId="89" borderId="36" applyNumberFormat="0" applyProtection="0">
      <alignment horizontal="right" vertical="center"/>
    </xf>
    <xf numFmtId="0" fontId="29" fillId="0" borderId="0"/>
    <xf numFmtId="0" fontId="29" fillId="0" borderId="0"/>
    <xf numFmtId="0" fontId="29" fillId="0" borderId="0"/>
    <xf numFmtId="4" fontId="91" fillId="0" borderId="54" applyNumberFormat="0" applyProtection="0">
      <alignment horizontal="right" vertical="center"/>
    </xf>
    <xf numFmtId="4" fontId="132" fillId="0" borderId="1" applyNumberFormat="0" applyProtection="0">
      <alignment horizontal="right" vertical="center" wrapText="1"/>
    </xf>
    <xf numFmtId="4" fontId="79" fillId="89" borderId="36" applyNumberFormat="0" applyProtection="0">
      <alignment horizontal="right" vertical="center"/>
    </xf>
    <xf numFmtId="0" fontId="29" fillId="0" borderId="0"/>
    <xf numFmtId="4" fontId="79" fillId="89" borderId="36" applyNumberFormat="0" applyProtection="0">
      <alignment horizontal="right" vertical="center"/>
    </xf>
    <xf numFmtId="0" fontId="29" fillId="0" borderId="0"/>
    <xf numFmtId="0" fontId="29" fillId="0" borderId="0"/>
    <xf numFmtId="4" fontId="79" fillId="90" borderId="37" applyNumberFormat="0" applyProtection="0">
      <alignment horizontal="right" vertical="center"/>
    </xf>
    <xf numFmtId="0" fontId="29" fillId="0" borderId="0"/>
    <xf numFmtId="0" fontId="29" fillId="0" borderId="0"/>
    <xf numFmtId="0" fontId="29" fillId="0" borderId="0"/>
    <xf numFmtId="0" fontId="29" fillId="0" borderId="0"/>
    <xf numFmtId="4" fontId="180" fillId="76" borderId="54" applyNumberFormat="0" applyProtection="0">
      <alignment horizontal="right" vertical="center"/>
    </xf>
    <xf numFmtId="4" fontId="180" fillId="76" borderId="54" applyNumberFormat="0" applyProtection="0">
      <alignment horizontal="right" vertical="center"/>
    </xf>
    <xf numFmtId="0" fontId="29" fillId="0" borderId="0"/>
    <xf numFmtId="0" fontId="29" fillId="0" borderId="0"/>
    <xf numFmtId="0" fontId="29" fillId="0" borderId="0"/>
    <xf numFmtId="4" fontId="129" fillId="90" borderId="37" applyNumberFormat="0" applyProtection="0">
      <alignment horizontal="right" vertical="center"/>
    </xf>
    <xf numFmtId="4" fontId="129" fillId="89" borderId="36" applyNumberFormat="0" applyProtection="0">
      <alignment horizontal="right" vertical="center"/>
    </xf>
    <xf numFmtId="0" fontId="29" fillId="0" borderId="0"/>
    <xf numFmtId="0" fontId="29" fillId="0" borderId="0"/>
    <xf numFmtId="4" fontId="129" fillId="89" borderId="36" applyNumberFormat="0" applyProtection="0">
      <alignment horizontal="right" vertical="center"/>
    </xf>
    <xf numFmtId="4" fontId="129" fillId="90" borderId="37" applyNumberFormat="0" applyProtection="0">
      <alignment horizontal="right" vertical="center"/>
    </xf>
    <xf numFmtId="0" fontId="29" fillId="0" borderId="0"/>
    <xf numFmtId="0" fontId="29" fillId="0" borderId="0"/>
    <xf numFmtId="4" fontId="133" fillId="80" borderId="38">
      <alignment vertical="center"/>
    </xf>
    <xf numFmtId="0" fontId="29" fillId="0" borderId="0"/>
    <xf numFmtId="0" fontId="29" fillId="0" borderId="0"/>
    <xf numFmtId="0" fontId="29" fillId="0" borderId="0"/>
    <xf numFmtId="4" fontId="134" fillId="80" borderId="38">
      <alignment vertical="center"/>
    </xf>
    <xf numFmtId="0" fontId="29" fillId="0" borderId="0"/>
    <xf numFmtId="0" fontId="29" fillId="0" borderId="0"/>
    <xf numFmtId="0" fontId="29" fillId="0" borderId="0"/>
    <xf numFmtId="4" fontId="133" fillId="81" borderId="38">
      <alignment vertical="center"/>
    </xf>
    <xf numFmtId="0" fontId="29" fillId="0" borderId="0"/>
    <xf numFmtId="0" fontId="29" fillId="0" borderId="0"/>
    <xf numFmtId="0" fontId="29" fillId="0" borderId="0"/>
    <xf numFmtId="4" fontId="134" fillId="91" borderId="38">
      <alignment vertical="center"/>
    </xf>
    <xf numFmtId="0" fontId="29" fillId="0" borderId="0"/>
    <xf numFmtId="0" fontId="29" fillId="0" borderId="0"/>
    <xf numFmtId="0" fontId="29" fillId="0" borderId="0"/>
    <xf numFmtId="0" fontId="29" fillId="0" borderId="0"/>
    <xf numFmtId="0" fontId="29" fillId="0" borderId="0"/>
    <xf numFmtId="0" fontId="29" fillId="0" borderId="0"/>
    <xf numFmtId="4" fontId="91" fillId="53" borderId="54" applyNumberFormat="0" applyProtection="0">
      <alignment horizontal="left" vertical="center" indent="1"/>
    </xf>
    <xf numFmtId="0" fontId="29" fillId="0" borderId="0"/>
    <xf numFmtId="0" fontId="29" fillId="0" borderId="0"/>
    <xf numFmtId="0" fontId="29" fillId="0" borderId="0"/>
    <xf numFmtId="4" fontId="91" fillId="53" borderId="54" applyNumberFormat="0" applyProtection="0">
      <alignment horizontal="left" vertical="center" indent="1"/>
    </xf>
    <xf numFmtId="0" fontId="29" fillId="0" borderId="0"/>
    <xf numFmtId="0" fontId="29" fillId="0" borderId="0"/>
    <xf numFmtId="4" fontId="132" fillId="0" borderId="1" applyNumberFormat="0" applyProtection="0">
      <alignment horizontal="left" vertical="center" indent="1"/>
    </xf>
    <xf numFmtId="0" fontId="29" fillId="0" borderId="0"/>
    <xf numFmtId="0" fontId="29" fillId="0" borderId="0"/>
    <xf numFmtId="0" fontId="29" fillId="0" borderId="0"/>
    <xf numFmtId="4" fontId="91" fillId="53" borderId="54" applyNumberFormat="0" applyProtection="0">
      <alignment horizontal="left" vertical="center" indent="1"/>
    </xf>
    <xf numFmtId="4" fontId="91" fillId="53" borderId="54" applyNumberFormat="0" applyProtection="0">
      <alignment horizontal="left" vertical="center" indent="1"/>
    </xf>
    <xf numFmtId="0" fontId="29" fillId="0" borderId="0"/>
    <xf numFmtId="0" fontId="29" fillId="0" borderId="0"/>
    <xf numFmtId="0" fontId="29" fillId="0" borderId="0"/>
    <xf numFmtId="0" fontId="29" fillId="131" borderId="36" applyNumberFormat="0" applyProtection="0">
      <alignment horizontal="left" vertical="center" indent="1"/>
    </xf>
    <xf numFmtId="4" fontId="132" fillId="0" borderId="1" applyNumberFormat="0" applyProtection="0">
      <alignment horizontal="left" vertical="center" indent="1"/>
    </xf>
    <xf numFmtId="0" fontId="29" fillId="131" borderId="36" applyNumberFormat="0" applyProtection="0">
      <alignment horizontal="left" vertical="center" indent="1"/>
    </xf>
    <xf numFmtId="0" fontId="29" fillId="131" borderId="36" applyNumberFormat="0" applyProtection="0">
      <alignment horizontal="left" vertical="center" indent="1"/>
    </xf>
    <xf numFmtId="0" fontId="29" fillId="0" borderId="0"/>
    <xf numFmtId="0" fontId="29" fillId="0" borderId="0"/>
    <xf numFmtId="0" fontId="29" fillId="131" borderId="36" applyNumberFormat="0" applyProtection="0">
      <alignment horizontal="left" vertical="center" indent="1"/>
    </xf>
    <xf numFmtId="4" fontId="79" fillId="105" borderId="37" applyNumberFormat="0" applyProtection="0">
      <alignment horizontal="left" vertical="center" indent="1"/>
    </xf>
    <xf numFmtId="0" fontId="29" fillId="131" borderId="36" applyNumberFormat="0" applyProtection="0">
      <alignment horizontal="left" vertical="center" indent="1"/>
    </xf>
    <xf numFmtId="0" fontId="29" fillId="0" borderId="0"/>
    <xf numFmtId="0" fontId="29" fillId="0" borderId="0"/>
    <xf numFmtId="0" fontId="29" fillId="0" borderId="0"/>
    <xf numFmtId="0" fontId="29" fillId="0" borderId="0"/>
    <xf numFmtId="0" fontId="124" fillId="92" borderId="1" applyNumberFormat="0" applyProtection="0">
      <alignment horizontal="center" vertical="top" wrapText="1"/>
    </xf>
    <xf numFmtId="0" fontId="29" fillId="0" borderId="0"/>
    <xf numFmtId="0" fontId="29" fillId="0" borderId="0"/>
    <xf numFmtId="0" fontId="29" fillId="0" borderId="0"/>
    <xf numFmtId="0" fontId="115" fillId="105" borderId="37" applyNumberFormat="0" applyProtection="0">
      <alignment horizontal="left" vertical="top" indent="1"/>
    </xf>
    <xf numFmtId="0" fontId="115" fillId="105" borderId="37" applyNumberFormat="0" applyProtection="0">
      <alignment horizontal="left" vertical="top" indent="1"/>
    </xf>
    <xf numFmtId="0" fontId="29" fillId="0" borderId="0"/>
    <xf numFmtId="0" fontId="29" fillId="0" borderId="0"/>
    <xf numFmtId="0" fontId="29" fillId="0" borderId="0"/>
    <xf numFmtId="0" fontId="29" fillId="131" borderId="36" applyNumberFormat="0" applyProtection="0">
      <alignment horizontal="left" vertical="center" indent="1"/>
    </xf>
    <xf numFmtId="0" fontId="124" fillId="92" borderId="1" applyNumberFormat="0" applyProtection="0">
      <alignment horizontal="center" vertical="top" wrapText="1"/>
    </xf>
    <xf numFmtId="0" fontId="29" fillId="131" borderId="36" applyNumberFormat="0" applyProtection="0">
      <alignment horizontal="left" vertical="center" indent="1"/>
    </xf>
    <xf numFmtId="0" fontId="29" fillId="131" borderId="36" applyNumberFormat="0" applyProtection="0">
      <alignment horizontal="left" vertical="center" indent="1"/>
    </xf>
    <xf numFmtId="0" fontId="29" fillId="0" borderId="0"/>
    <xf numFmtId="0" fontId="29" fillId="0" borderId="0"/>
    <xf numFmtId="0" fontId="29" fillId="131" borderId="36" applyNumberFormat="0" applyProtection="0">
      <alignment horizontal="left" vertical="center" indent="1"/>
    </xf>
    <xf numFmtId="0" fontId="79" fillId="105" borderId="37" applyNumberFormat="0" applyProtection="0">
      <alignment horizontal="left" vertical="top" indent="1"/>
    </xf>
    <xf numFmtId="0" fontId="29" fillId="131" borderId="36" applyNumberFormat="0" applyProtection="0">
      <alignment horizontal="left" vertical="center" indent="1"/>
    </xf>
    <xf numFmtId="0" fontId="29" fillId="0" borderId="0"/>
    <xf numFmtId="0" fontId="29" fillId="0" borderId="0"/>
    <xf numFmtId="4" fontId="135" fillId="76" borderId="39">
      <alignment vertical="center"/>
    </xf>
    <xf numFmtId="0" fontId="29" fillId="0" borderId="0"/>
    <xf numFmtId="0" fontId="29" fillId="0" borderId="0"/>
    <xf numFmtId="0" fontId="29" fillId="0" borderId="0"/>
    <xf numFmtId="4" fontId="136" fillId="76" borderId="39">
      <alignment vertical="center"/>
    </xf>
    <xf numFmtId="0" fontId="29" fillId="0" borderId="0"/>
    <xf numFmtId="0" fontId="29" fillId="0" borderId="0"/>
    <xf numFmtId="0" fontId="29" fillId="0" borderId="0"/>
    <xf numFmtId="4" fontId="121" fillId="80" borderId="39">
      <alignment vertical="center"/>
    </xf>
    <xf numFmtId="0" fontId="29" fillId="0" borderId="0"/>
    <xf numFmtId="0" fontId="29" fillId="0" borderId="0"/>
    <xf numFmtId="0" fontId="29" fillId="0" borderId="0"/>
    <xf numFmtId="4" fontId="122" fillId="80" borderId="39">
      <alignment vertical="center"/>
    </xf>
    <xf numFmtId="0" fontId="29" fillId="0" borderId="0"/>
    <xf numFmtId="0" fontId="29" fillId="0" borderId="0"/>
    <xf numFmtId="0" fontId="29" fillId="0" borderId="0"/>
    <xf numFmtId="4" fontId="121" fillId="81" borderId="38">
      <alignment vertical="center"/>
    </xf>
    <xf numFmtId="0" fontId="29" fillId="0" borderId="0"/>
    <xf numFmtId="0" fontId="29" fillId="0" borderId="0"/>
    <xf numFmtId="0" fontId="29" fillId="0" borderId="0"/>
    <xf numFmtId="4" fontId="122" fillId="81" borderId="38">
      <alignment vertical="center"/>
    </xf>
    <xf numFmtId="0" fontId="29" fillId="0" borderId="0"/>
    <xf numFmtId="0" fontId="29" fillId="0" borderId="0"/>
    <xf numFmtId="0" fontId="29" fillId="0" borderId="0"/>
    <xf numFmtId="4" fontId="137" fillId="75" borderId="39">
      <alignment horizontal="left" vertical="center" indent="1"/>
    </xf>
    <xf numFmtId="0" fontId="29" fillId="0" borderId="0"/>
    <xf numFmtId="0" fontId="29" fillId="0" borderId="0"/>
    <xf numFmtId="0" fontId="29" fillId="0" borderId="0"/>
    <xf numFmtId="0" fontId="29" fillId="0" borderId="0"/>
    <xf numFmtId="0" fontId="29" fillId="0" borderId="0"/>
    <xf numFmtId="4" fontId="182" fillId="140" borderId="64" applyNumberFormat="0" applyProtection="0">
      <alignment horizontal="left" vertical="center" indent="1"/>
    </xf>
    <xf numFmtId="4" fontId="182" fillId="140" borderId="64" applyNumberFormat="0" applyProtection="0">
      <alignment horizontal="left" vertical="center" indent="1"/>
    </xf>
    <xf numFmtId="0" fontId="29" fillId="0" borderId="0"/>
    <xf numFmtId="0" fontId="29" fillId="0" borderId="0"/>
    <xf numFmtId="0" fontId="29" fillId="0" borderId="0"/>
    <xf numFmtId="4" fontId="138" fillId="0" borderId="0" applyNumberFormat="0" applyProtection="0">
      <alignment vertical="center"/>
    </xf>
    <xf numFmtId="0" fontId="183" fillId="0" borderId="0"/>
    <xf numFmtId="0" fontId="29" fillId="0" borderId="0"/>
    <xf numFmtId="0" fontId="29" fillId="0" borderId="0"/>
    <xf numFmtId="0" fontId="183" fillId="0" borderId="0"/>
    <xf numFmtId="4" fontId="184" fillId="140" borderId="0" applyNumberFormat="0" applyProtection="0">
      <alignment horizontal="left" vertical="center" indent="1"/>
    </xf>
    <xf numFmtId="0" fontId="29" fillId="0" borderId="0"/>
    <xf numFmtId="0" fontId="29" fillId="0" borderId="0"/>
    <xf numFmtId="0" fontId="29" fillId="0" borderId="0"/>
    <xf numFmtId="0" fontId="29" fillId="0" borderId="0"/>
    <xf numFmtId="0" fontId="91" fillId="141" borderId="1"/>
    <xf numFmtId="0" fontId="91" fillId="141" borderId="1"/>
    <xf numFmtId="0" fontId="29" fillId="0" borderId="0"/>
    <xf numFmtId="0" fontId="29" fillId="0" borderId="0"/>
    <xf numFmtId="0" fontId="29" fillId="0" borderId="0"/>
    <xf numFmtId="0" fontId="91" fillId="141" borderId="1"/>
    <xf numFmtId="0" fontId="29" fillId="0" borderId="0"/>
    <xf numFmtId="0" fontId="29" fillId="0" borderId="0"/>
    <xf numFmtId="0" fontId="91" fillId="141" borderId="1"/>
    <xf numFmtId="0" fontId="91" fillId="141" borderId="1"/>
    <xf numFmtId="0" fontId="29" fillId="0" borderId="0"/>
    <xf numFmtId="0" fontId="29" fillId="0" borderId="0"/>
    <xf numFmtId="0" fontId="29" fillId="0" borderId="0"/>
    <xf numFmtId="0" fontId="29" fillId="0" borderId="0"/>
    <xf numFmtId="4" fontId="185" fillId="88" borderId="54" applyNumberFormat="0" applyProtection="0">
      <alignment horizontal="right" vertical="center"/>
    </xf>
    <xf numFmtId="4" fontId="185" fillId="88" borderId="54" applyNumberFormat="0" applyProtection="0">
      <alignment horizontal="right" vertical="center"/>
    </xf>
    <xf numFmtId="0" fontId="29" fillId="0" borderId="0"/>
    <xf numFmtId="0" fontId="29" fillId="0" borderId="0"/>
    <xf numFmtId="0" fontId="29" fillId="0" borderId="0"/>
    <xf numFmtId="4" fontId="139" fillId="0" borderId="37" applyNumberFormat="0" applyProtection="0">
      <alignment horizontal="right" vertical="center"/>
    </xf>
    <xf numFmtId="4" fontId="139" fillId="89" borderId="36" applyNumberFormat="0" applyProtection="0">
      <alignment horizontal="right" vertical="center"/>
    </xf>
    <xf numFmtId="0" fontId="29" fillId="0" borderId="0"/>
    <xf numFmtId="0" fontId="29" fillId="0" borderId="0"/>
    <xf numFmtId="4" fontId="139" fillId="89" borderId="36" applyNumberFormat="0" applyProtection="0">
      <alignment horizontal="right" vertical="center"/>
    </xf>
    <xf numFmtId="4" fontId="139" fillId="90" borderId="37" applyNumberFormat="0" applyProtection="0">
      <alignment horizontal="right" vertical="center"/>
    </xf>
    <xf numFmtId="0" fontId="29" fillId="0" borderId="0"/>
    <xf numFmtId="0" fontId="29" fillId="0" borderId="0"/>
    <xf numFmtId="1" fontId="29" fillId="0" borderId="2" applyFill="0" applyBorder="0">
      <alignment horizontal="center"/>
    </xf>
    <xf numFmtId="0" fontId="29" fillId="0" borderId="0"/>
    <xf numFmtId="0" fontId="29" fillId="0" borderId="0"/>
    <xf numFmtId="0" fontId="29" fillId="0" borderId="0"/>
    <xf numFmtId="0" fontId="140" fillId="93" borderId="0"/>
    <xf numFmtId="0" fontId="29" fillId="0" borderId="0"/>
    <xf numFmtId="0" fontId="29" fillId="0" borderId="0"/>
    <xf numFmtId="0" fontId="29" fillId="0" borderId="0"/>
    <xf numFmtId="49" fontId="141" fillId="93" borderId="0"/>
    <xf numFmtId="0" fontId="29" fillId="0" borderId="0"/>
    <xf numFmtId="0" fontId="29" fillId="0" borderId="0"/>
    <xf numFmtId="0" fontId="29" fillId="0" borderId="0"/>
    <xf numFmtId="49" fontId="142" fillId="93" borderId="69"/>
    <xf numFmtId="0" fontId="29" fillId="0" borderId="0"/>
    <xf numFmtId="0" fontId="29" fillId="0" borderId="0"/>
    <xf numFmtId="0" fontId="29" fillId="0" borderId="0"/>
    <xf numFmtId="49" fontId="142" fillId="93" borderId="0"/>
    <xf numFmtId="0" fontId="29" fillId="0" borderId="0"/>
    <xf numFmtId="0" fontId="29" fillId="0" borderId="0"/>
    <xf numFmtId="0" fontId="29" fillId="0" borderId="0"/>
    <xf numFmtId="0" fontId="140" fillId="76" borderId="69">
      <protection locked="0"/>
    </xf>
    <xf numFmtId="0" fontId="29" fillId="0" borderId="0"/>
    <xf numFmtId="0" fontId="29" fillId="0" borderId="0"/>
    <xf numFmtId="0" fontId="29" fillId="0" borderId="0"/>
    <xf numFmtId="0" fontId="140" fillId="93" borderId="0"/>
    <xf numFmtId="0" fontId="29" fillId="0" borderId="0"/>
    <xf numFmtId="0" fontId="29" fillId="0" borderId="0"/>
    <xf numFmtId="0" fontId="29" fillId="0" borderId="0"/>
    <xf numFmtId="0" fontId="143" fillId="94" borderId="0"/>
    <xf numFmtId="0" fontId="29" fillId="0" borderId="0"/>
    <xf numFmtId="0" fontId="29" fillId="0" borderId="0"/>
    <xf numFmtId="0" fontId="29" fillId="0" borderId="0"/>
    <xf numFmtId="0" fontId="143" fillId="95" borderId="0"/>
    <xf numFmtId="0" fontId="29" fillId="0" borderId="0"/>
    <xf numFmtId="0" fontId="29" fillId="0" borderId="0"/>
    <xf numFmtId="0" fontId="29" fillId="0" borderId="0"/>
    <xf numFmtId="0" fontId="143" fillId="96" borderId="0"/>
    <xf numFmtId="0" fontId="29" fillId="0" borderId="0"/>
    <xf numFmtId="0" fontId="29" fillId="0" borderId="0"/>
    <xf numFmtId="0" fontId="29" fillId="0" borderId="0"/>
    <xf numFmtId="0" fontId="29" fillId="0" borderId="0"/>
    <xf numFmtId="0" fontId="144" fillId="0" borderId="0" applyNumberFormat="0" applyFill="0" applyBorder="0" applyAlignment="0" applyProtection="0"/>
    <xf numFmtId="0" fontId="144" fillId="0" borderId="0" applyNumberFormat="0" applyFill="0" applyBorder="0" applyAlignment="0" applyProtection="0"/>
    <xf numFmtId="0" fontId="29" fillId="0" borderId="0"/>
    <xf numFmtId="0" fontId="29" fillId="0" borderId="0"/>
    <xf numFmtId="200" fontId="145" fillId="0" borderId="50">
      <alignment horizontal="center"/>
    </xf>
    <xf numFmtId="0" fontId="29" fillId="0" borderId="0"/>
    <xf numFmtId="0" fontId="29" fillId="0" borderId="0"/>
    <xf numFmtId="0" fontId="29" fillId="0" borderId="0"/>
    <xf numFmtId="0" fontId="67" fillId="0" borderId="0"/>
    <xf numFmtId="0" fontId="29" fillId="0" borderId="0"/>
    <xf numFmtId="0" fontId="29" fillId="0" borderId="0"/>
    <xf numFmtId="0" fontId="29" fillId="0" borderId="0"/>
    <xf numFmtId="0" fontId="29" fillId="0" borderId="0"/>
    <xf numFmtId="0" fontId="186" fillId="0" borderId="0" applyNumberFormat="0" applyFill="0" applyBorder="0" applyProtection="0">
      <alignment vertical="center"/>
    </xf>
    <xf numFmtId="0" fontId="187" fillId="0" borderId="0" applyNumberFormat="0" applyFill="0" applyBorder="0" applyProtection="0">
      <alignment horizontal="center" wrapText="1"/>
    </xf>
    <xf numFmtId="0" fontId="187" fillId="0" borderId="0" applyNumberFormat="0" applyFill="0" applyBorder="0" applyProtection="0">
      <alignment horizontal="center" wrapText="1"/>
    </xf>
    <xf numFmtId="0" fontId="188" fillId="0" borderId="0" applyNumberFormat="0" applyFill="0" applyBorder="0" applyAlignment="0" applyProtection="0"/>
    <xf numFmtId="0" fontId="188"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87" fillId="0" borderId="0" applyNumberFormat="0" applyFill="0" applyBorder="0" applyAlignment="0" applyProtection="0"/>
    <xf numFmtId="0" fontId="187" fillId="0" borderId="0" applyNumberFormat="0" applyFill="0" applyBorder="0" applyAlignment="0" applyProtection="0"/>
    <xf numFmtId="0" fontId="29" fillId="0" borderId="0"/>
    <xf numFmtId="0" fontId="29" fillId="0" borderId="0"/>
    <xf numFmtId="0" fontId="146" fillId="0" borderId="0" applyNumberFormat="0" applyFont="0" applyFill="0" applyBorder="0" applyAlignment="0" applyProtection="0"/>
    <xf numFmtId="0" fontId="29" fillId="0" borderId="0"/>
    <xf numFmtId="208" fontId="187" fillId="0" borderId="0" applyFill="0" applyBorder="0" applyProtection="0">
      <alignment horizontal="center"/>
    </xf>
    <xf numFmtId="208" fontId="187" fillId="0" borderId="0" applyFill="0" applyBorder="0" applyProtection="0">
      <alignment horizontal="center"/>
    </xf>
    <xf numFmtId="0" fontId="29" fillId="0" borderId="0"/>
    <xf numFmtId="208" fontId="189" fillId="0" borderId="0" applyFill="0" applyBorder="0" applyProtection="0">
      <alignment horizontal="center"/>
    </xf>
    <xf numFmtId="0" fontId="29" fillId="0" borderId="0"/>
    <xf numFmtId="0" fontId="29" fillId="0" borderId="0"/>
    <xf numFmtId="210" fontId="29" fillId="0" borderId="0" applyFill="0" applyBorder="0" applyAlignment="0" applyProtection="0">
      <alignment wrapText="1"/>
    </xf>
    <xf numFmtId="208" fontId="189" fillId="0" borderId="0" applyFill="0" applyBorder="0" applyProtection="0">
      <alignment horizontal="center"/>
    </xf>
    <xf numFmtId="0" fontId="29" fillId="0" borderId="0"/>
    <xf numFmtId="217" fontId="187" fillId="0" borderId="0" applyFill="0" applyBorder="0" applyProtection="0">
      <alignment horizontal="center"/>
    </xf>
    <xf numFmtId="217" fontId="187" fillId="0" borderId="0" applyFill="0" applyBorder="0" applyProtection="0">
      <alignment horizontal="center"/>
    </xf>
    <xf numFmtId="0" fontId="29" fillId="0" borderId="0"/>
    <xf numFmtId="41" fontId="33" fillId="0" borderId="0" applyFont="0" applyFill="0" applyBorder="0" applyAlignment="0" applyProtection="0"/>
    <xf numFmtId="0" fontId="29" fillId="0" borderId="0"/>
    <xf numFmtId="0" fontId="29" fillId="0" borderId="0"/>
    <xf numFmtId="217" fontId="189" fillId="0" borderId="0" applyFill="0" applyBorder="0" applyProtection="0">
      <alignment horizontal="center"/>
    </xf>
    <xf numFmtId="217" fontId="189" fillId="0" borderId="0" applyFill="0" applyBorder="0" applyProtection="0">
      <alignment horizontal="center"/>
    </xf>
    <xf numFmtId="0" fontId="189" fillId="0" borderId="0" applyNumberFormat="0" applyFill="0" applyBorder="0" applyProtection="0">
      <alignment wrapText="1"/>
    </xf>
    <xf numFmtId="0" fontId="189" fillId="0" borderId="0" applyNumberFormat="0" applyFill="0" applyBorder="0" applyProtection="0">
      <alignment wrapText="1"/>
    </xf>
    <xf numFmtId="0" fontId="189" fillId="0" borderId="1" applyNumberFormat="0" applyFill="0" applyProtection="0">
      <alignment wrapText="1"/>
    </xf>
    <xf numFmtId="0" fontId="189" fillId="0" borderId="1" applyNumberFormat="0" applyFill="0" applyProtection="0">
      <alignment wrapText="1"/>
    </xf>
    <xf numFmtId="0" fontId="189" fillId="0" borderId="0" applyNumberFormat="0" applyFill="0" applyBorder="0" applyAlignment="0" applyProtection="0"/>
    <xf numFmtId="0" fontId="189" fillId="0" borderId="0" applyNumberFormat="0" applyFill="0" applyBorder="0" applyAlignment="0" applyProtection="0"/>
    <xf numFmtId="0" fontId="29" fillId="0" borderId="51" applyNumberFormat="0" applyFont="0" applyFill="0" applyAlignment="0" applyProtection="0"/>
    <xf numFmtId="0" fontId="29" fillId="0" borderId="51" applyNumberFormat="0" applyFont="0" applyFill="0" applyAlignment="0" applyProtection="0"/>
    <xf numFmtId="0" fontId="29" fillId="0" borderId="51" applyNumberFormat="0" applyFont="0" applyFill="0" applyAlignment="0" applyProtection="0"/>
    <xf numFmtId="0" fontId="29" fillId="0" borderId="51" applyNumberFormat="0" applyFont="0" applyFill="0" applyAlignment="0" applyProtection="0"/>
    <xf numFmtId="0" fontId="29" fillId="0" borderId="0"/>
    <xf numFmtId="0" fontId="29" fillId="0" borderId="3" applyNumberFormat="0" applyFont="0" applyFill="0" applyAlignment="0" applyProtection="0"/>
    <xf numFmtId="0" fontId="29" fillId="0" borderId="3" applyNumberFormat="0" applyFont="0" applyFill="0" applyAlignment="0" applyProtection="0"/>
    <xf numFmtId="0" fontId="29" fillId="0" borderId="0"/>
    <xf numFmtId="0" fontId="29" fillId="0" borderId="3" applyNumberFormat="0" applyFont="0" applyFill="0" applyAlignment="0" applyProtection="0"/>
    <xf numFmtId="0" fontId="29" fillId="0" borderId="0"/>
    <xf numFmtId="0" fontId="37" fillId="0" borderId="0" applyNumberFormat="0" applyFill="0" applyBorder="0">
      <alignment horizontal="center" wrapText="1"/>
    </xf>
    <xf numFmtId="0" fontId="29" fillId="0" borderId="3" applyNumberFormat="0" applyFont="0" applyFill="0" applyAlignment="0" applyProtection="0"/>
    <xf numFmtId="0" fontId="29" fillId="0" borderId="0"/>
    <xf numFmtId="0" fontId="29" fillId="0" borderId="0"/>
    <xf numFmtId="0" fontId="29" fillId="0" borderId="49" applyNumberFormat="0" applyFont="0" applyFill="0" applyAlignment="0" applyProtection="0"/>
    <xf numFmtId="0" fontId="29" fillId="0" borderId="49" applyNumberFormat="0" applyFont="0" applyFill="0" applyAlignment="0" applyProtection="0"/>
    <xf numFmtId="0" fontId="29" fillId="0" borderId="0"/>
    <xf numFmtId="0" fontId="29" fillId="0" borderId="49" applyNumberFormat="0" applyFont="0" applyFill="0" applyAlignment="0" applyProtection="0"/>
    <xf numFmtId="0" fontId="29" fillId="0" borderId="0"/>
    <xf numFmtId="0" fontId="37" fillId="0" borderId="0" applyNumberFormat="0" applyFill="0" applyBorder="0">
      <alignment horizontal="center" wrapText="1"/>
    </xf>
    <xf numFmtId="0" fontId="29" fillId="0" borderId="49" applyNumberFormat="0" applyFont="0" applyFill="0" applyAlignment="0" applyProtection="0"/>
    <xf numFmtId="0" fontId="29" fillId="0" borderId="0"/>
    <xf numFmtId="0" fontId="29" fillId="0" borderId="10" applyNumberFormat="0" applyFont="0" applyFill="0" applyAlignment="0" applyProtection="0"/>
    <xf numFmtId="0" fontId="29" fillId="0" borderId="10" applyNumberFormat="0" applyFont="0" applyFill="0" applyAlignment="0" applyProtection="0"/>
    <xf numFmtId="0" fontId="29" fillId="0" borderId="10" applyNumberFormat="0" applyFont="0" applyFill="0" applyAlignment="0" applyProtection="0"/>
    <xf numFmtId="0" fontId="29" fillId="0" borderId="10" applyNumberFormat="0" applyFont="0" applyFill="0" applyAlignment="0" applyProtection="0"/>
    <xf numFmtId="0" fontId="29" fillId="0" borderId="48" applyNumberFormat="0" applyFont="0" applyFill="0" applyAlignment="0" applyProtection="0"/>
    <xf numFmtId="0" fontId="29" fillId="0" borderId="48" applyNumberFormat="0" applyFont="0" applyFill="0" applyAlignment="0" applyProtection="0"/>
    <xf numFmtId="0" fontId="29" fillId="0" borderId="48" applyNumberFormat="0" applyFont="0" applyFill="0" applyAlignment="0" applyProtection="0"/>
    <xf numFmtId="0" fontId="29" fillId="0" borderId="48" applyNumberFormat="0" applyFont="0" applyFill="0" applyAlignment="0" applyProtection="0"/>
    <xf numFmtId="0" fontId="29" fillId="0" borderId="53" applyNumberFormat="0" applyFont="0" applyFill="0" applyAlignment="0" applyProtection="0"/>
    <xf numFmtId="0" fontId="29" fillId="0" borderId="53" applyNumberFormat="0" applyFont="0" applyFill="0" applyAlignment="0" applyProtection="0"/>
    <xf numFmtId="0" fontId="29" fillId="0" borderId="53" applyNumberFormat="0" applyFont="0" applyFill="0" applyAlignment="0" applyProtection="0"/>
    <xf numFmtId="0" fontId="29" fillId="0" borderId="53" applyNumberFormat="0" applyFont="0" applyFill="0" applyAlignment="0" applyProtection="0"/>
    <xf numFmtId="0" fontId="29" fillId="0" borderId="50" applyNumberFormat="0" applyFont="0" applyFill="0" applyAlignment="0" applyProtection="0"/>
    <xf numFmtId="0" fontId="29" fillId="0" borderId="50" applyNumberFormat="0" applyFont="0" applyFill="0" applyAlignment="0" applyProtection="0"/>
    <xf numFmtId="0" fontId="29" fillId="0" borderId="50" applyNumberFormat="0" applyFont="0" applyFill="0" applyAlignment="0" applyProtection="0"/>
    <xf numFmtId="0" fontId="29" fillId="0" borderId="50" applyNumberFormat="0" applyFont="0" applyFill="0" applyAlignment="0" applyProtection="0"/>
    <xf numFmtId="0" fontId="29" fillId="0" borderId="52" applyNumberFormat="0" applyFont="0" applyFill="0" applyAlignment="0" applyProtection="0"/>
    <xf numFmtId="0" fontId="29" fillId="0" borderId="52" applyNumberFormat="0" applyFont="0" applyFill="0" applyAlignment="0" applyProtection="0"/>
    <xf numFmtId="0" fontId="29" fillId="0" borderId="52" applyNumberFormat="0" applyFont="0" applyFill="0" applyAlignment="0" applyProtection="0"/>
    <xf numFmtId="0" fontId="29" fillId="0" borderId="52" applyNumberFormat="0" applyFont="0" applyFill="0" applyAlignment="0" applyProtection="0"/>
    <xf numFmtId="0" fontId="29" fillId="0" borderId="0"/>
    <xf numFmtId="49" fontId="41" fillId="0" borderId="0" applyFont="0" applyFill="0" applyBorder="0" applyAlignment="0" applyProtection="0"/>
    <xf numFmtId="0" fontId="29" fillId="0" borderId="0"/>
    <xf numFmtId="0" fontId="29" fillId="0" borderId="0"/>
    <xf numFmtId="0" fontId="29" fillId="0" borderId="0"/>
    <xf numFmtId="211" fontId="41" fillId="0" borderId="0" applyFont="0" applyFill="0" applyBorder="0" applyAlignment="0" applyProtection="0"/>
    <xf numFmtId="0" fontId="29" fillId="0" borderId="0"/>
    <xf numFmtId="0" fontId="29" fillId="0" borderId="0"/>
    <xf numFmtId="0" fontId="29" fillId="0" borderId="0"/>
    <xf numFmtId="212" fontId="33" fillId="0" borderId="0" applyFont="0" applyFill="0" applyBorder="0" applyAlignment="0" applyProtection="0"/>
    <xf numFmtId="0" fontId="29" fillId="0" borderId="0"/>
    <xf numFmtId="0" fontId="29" fillId="0" borderId="0"/>
    <xf numFmtId="0" fontId="29" fillId="0" borderId="0"/>
    <xf numFmtId="0" fontId="144" fillId="0" borderId="0" applyNumberFormat="0" applyFill="0" applyBorder="0" applyAlignment="0" applyProtection="0"/>
    <xf numFmtId="0" fontId="29" fillId="0" borderId="0"/>
    <xf numFmtId="0" fontId="29" fillId="0" borderId="0"/>
    <xf numFmtId="0" fontId="29" fillId="0" borderId="0"/>
    <xf numFmtId="0" fontId="149" fillId="0" borderId="0" applyNumberFormat="0" applyFill="0" applyBorder="0" applyAlignment="0" applyProtection="0"/>
    <xf numFmtId="0" fontId="149" fillId="0" borderId="0" applyNumberFormat="0" applyFill="0" applyBorder="0" applyAlignment="0" applyProtection="0"/>
    <xf numFmtId="0" fontId="29" fillId="0" borderId="0"/>
    <xf numFmtId="0" fontId="29" fillId="0" borderId="0"/>
    <xf numFmtId="0" fontId="29" fillId="0" borderId="0"/>
    <xf numFmtId="0" fontId="144" fillId="0" borderId="0" applyNumberFormat="0" applyFill="0" applyBorder="0" applyAlignment="0" applyProtection="0"/>
    <xf numFmtId="0" fontId="160" fillId="0" borderId="0" applyNumberFormat="0" applyFill="0" applyBorder="0" applyAlignment="0" applyProtection="0"/>
    <xf numFmtId="0" fontId="29" fillId="0" borderId="0"/>
    <xf numFmtId="0" fontId="29" fillId="0" borderId="0"/>
    <xf numFmtId="0" fontId="144" fillId="0" borderId="0" applyNumberFormat="0" applyFill="0" applyBorder="0" applyAlignment="0" applyProtection="0"/>
    <xf numFmtId="0" fontId="29" fillId="0" borderId="0"/>
    <xf numFmtId="0" fontId="29" fillId="0" borderId="0"/>
    <xf numFmtId="0" fontId="29" fillId="0" borderId="0"/>
    <xf numFmtId="0" fontId="144" fillId="0" borderId="0" applyNumberFormat="0" applyFill="0" applyBorder="0" applyAlignment="0" applyProtection="0"/>
    <xf numFmtId="0" fontId="29" fillId="0" borderId="0"/>
    <xf numFmtId="0" fontId="29" fillId="0" borderId="0"/>
    <xf numFmtId="0" fontId="29" fillId="0" borderId="0"/>
    <xf numFmtId="0" fontId="144" fillId="0" borderId="0" applyNumberFormat="0" applyFill="0" applyBorder="0" applyAlignment="0" applyProtection="0"/>
    <xf numFmtId="0" fontId="29" fillId="0" borderId="0"/>
    <xf numFmtId="0" fontId="29" fillId="0" borderId="0"/>
    <xf numFmtId="0" fontId="29" fillId="0" borderId="0"/>
    <xf numFmtId="0" fontId="144" fillId="0" borderId="0" applyNumberFormat="0" applyFill="0" applyBorder="0" applyAlignment="0" applyProtection="0"/>
    <xf numFmtId="0" fontId="29" fillId="0" borderId="0"/>
    <xf numFmtId="0" fontId="29" fillId="0" borderId="0"/>
    <xf numFmtId="0" fontId="29" fillId="0" borderId="0"/>
    <xf numFmtId="0" fontId="29" fillId="0" borderId="0"/>
    <xf numFmtId="0" fontId="29" fillId="0" borderId="0"/>
    <xf numFmtId="0" fontId="160" fillId="0" borderId="0" applyNumberFormat="0" applyFill="0" applyBorder="0" applyAlignment="0" applyProtection="0"/>
    <xf numFmtId="0" fontId="29" fillId="0" borderId="0"/>
    <xf numFmtId="0" fontId="29" fillId="0" borderId="0"/>
    <xf numFmtId="0" fontId="29" fillId="0" borderId="42" applyNumberFormat="0" applyFill="0" applyBorder="0" applyAlignment="0" applyProtection="0"/>
    <xf numFmtId="0" fontId="29" fillId="0" borderId="0"/>
    <xf numFmtId="0" fontId="29" fillId="0" borderId="42" applyNumberFormat="0" applyFill="0" applyBorder="0" applyAlignment="0" applyProtection="0"/>
    <xf numFmtId="0" fontId="150" fillId="0" borderId="70" applyNumberFormat="0" applyFill="0" applyAlignment="0" applyProtection="0"/>
    <xf numFmtId="0" fontId="29" fillId="0" borderId="0"/>
    <xf numFmtId="0" fontId="29" fillId="0" borderId="0"/>
    <xf numFmtId="0" fontId="150" fillId="0" borderId="71" applyNumberFormat="0" applyFill="0" applyAlignment="0" applyProtection="0"/>
    <xf numFmtId="0" fontId="29" fillId="0" borderId="0"/>
    <xf numFmtId="0" fontId="150" fillId="0" borderId="70" applyNumberFormat="0" applyFill="0" applyAlignment="0" applyProtection="0"/>
    <xf numFmtId="0" fontId="150" fillId="0" borderId="71" applyNumberFormat="0" applyFill="0" applyAlignment="0" applyProtection="0"/>
    <xf numFmtId="0" fontId="29" fillId="0" borderId="0"/>
    <xf numFmtId="0" fontId="29" fillId="0" borderId="42" applyNumberFormat="0" applyFill="0" applyBorder="0" applyAlignment="0" applyProtection="0"/>
    <xf numFmtId="0" fontId="29" fillId="0" borderId="0"/>
    <xf numFmtId="0" fontId="150" fillId="0" borderId="71" applyNumberFormat="0" applyFill="0" applyAlignment="0" applyProtection="0"/>
    <xf numFmtId="0" fontId="29" fillId="0" borderId="0"/>
    <xf numFmtId="0" fontId="29" fillId="0" borderId="42" applyNumberFormat="0" applyFill="0" applyBorder="0" applyAlignment="0" applyProtection="0"/>
    <xf numFmtId="0" fontId="29" fillId="0" borderId="0"/>
    <xf numFmtId="0" fontId="29" fillId="0" borderId="0"/>
    <xf numFmtId="198" fontId="29" fillId="0" borderId="46">
      <protection locked="0"/>
    </xf>
    <xf numFmtId="0" fontId="64" fillId="0" borderId="19" applyNumberFormat="0" applyFill="0" applyAlignment="0" applyProtection="0"/>
    <xf numFmtId="0" fontId="29" fillId="0" borderId="0"/>
    <xf numFmtId="0" fontId="29" fillId="0" borderId="0"/>
    <xf numFmtId="198" fontId="29" fillId="0" borderId="46">
      <protection locked="0"/>
    </xf>
    <xf numFmtId="0" fontId="29" fillId="0" borderId="0"/>
    <xf numFmtId="0" fontId="29" fillId="0" borderId="0"/>
    <xf numFmtId="0" fontId="29" fillId="0" borderId="0"/>
    <xf numFmtId="198" fontId="29" fillId="0" borderId="46">
      <protection locked="0"/>
    </xf>
    <xf numFmtId="0" fontId="29" fillId="0" borderId="0"/>
    <xf numFmtId="0" fontId="29" fillId="0" borderId="0"/>
    <xf numFmtId="0" fontId="29" fillId="0" borderId="0"/>
    <xf numFmtId="198" fontId="29" fillId="0" borderId="46">
      <protection locked="0"/>
    </xf>
    <xf numFmtId="0" fontId="29" fillId="0" borderId="0"/>
    <xf numFmtId="0" fontId="29" fillId="0" borderId="0"/>
    <xf numFmtId="0" fontId="29" fillId="0" borderId="0"/>
    <xf numFmtId="198" fontId="29" fillId="0" borderId="46">
      <protection locked="0"/>
    </xf>
    <xf numFmtId="0" fontId="29" fillId="0" borderId="0"/>
    <xf numFmtId="0" fontId="29" fillId="0" borderId="0"/>
    <xf numFmtId="0" fontId="29" fillId="0" borderId="0"/>
    <xf numFmtId="0" fontId="29" fillId="0" borderId="0"/>
    <xf numFmtId="0" fontId="29" fillId="0" borderId="0"/>
    <xf numFmtId="0" fontId="64" fillId="0" borderId="19" applyNumberFormat="0" applyFill="0" applyAlignment="0" applyProtection="0"/>
    <xf numFmtId="0" fontId="29" fillId="0" borderId="0"/>
    <xf numFmtId="0" fontId="29" fillId="0" borderId="0"/>
    <xf numFmtId="37" fontId="91" fillId="78" borderId="0" applyNumberFormat="0" applyBorder="0" applyAlignment="0" applyProtection="0"/>
    <xf numFmtId="0" fontId="29" fillId="0" borderId="0"/>
    <xf numFmtId="0" fontId="29" fillId="0" borderId="0"/>
    <xf numFmtId="0" fontId="29" fillId="0" borderId="0"/>
    <xf numFmtId="37" fontId="91" fillId="78" borderId="0" applyNumberFormat="0" applyBorder="0" applyAlignment="0" applyProtection="0"/>
    <xf numFmtId="0" fontId="29" fillId="0" borderId="0"/>
    <xf numFmtId="0" fontId="29" fillId="0" borderId="0"/>
    <xf numFmtId="0" fontId="29" fillId="0" borderId="0"/>
    <xf numFmtId="37" fontId="91" fillId="0" borderId="0"/>
    <xf numFmtId="0" fontId="29" fillId="0" borderId="0"/>
    <xf numFmtId="0" fontId="29" fillId="0" borderId="0"/>
    <xf numFmtId="3" fontId="151" fillId="0" borderId="32" applyProtection="0"/>
    <xf numFmtId="0" fontId="29" fillId="0" borderId="0"/>
    <xf numFmtId="0" fontId="29" fillId="0" borderId="0"/>
    <xf numFmtId="170" fontId="152" fillId="0" borderId="0" applyFont="0" applyFill="0" applyBorder="0" applyAlignment="0" applyProtection="0"/>
    <xf numFmtId="0" fontId="29" fillId="0" borderId="0"/>
    <xf numFmtId="0" fontId="29" fillId="0" borderId="0"/>
    <xf numFmtId="0" fontId="29" fillId="0" borderId="0"/>
    <xf numFmtId="213" fontId="92" fillId="0" borderId="0" applyFont="0" applyFill="0" applyBorder="0" applyAlignment="0" applyProtection="0"/>
    <xf numFmtId="0" fontId="29" fillId="0" borderId="0"/>
    <xf numFmtId="0" fontId="29" fillId="0" borderId="0"/>
    <xf numFmtId="0" fontId="29" fillId="0" borderId="0"/>
    <xf numFmtId="214" fontId="92" fillId="0" borderId="0" applyFont="0" applyFill="0" applyBorder="0" applyAlignment="0" applyProtection="0"/>
    <xf numFmtId="0" fontId="29" fillId="0" borderId="0"/>
    <xf numFmtId="0" fontId="29" fillId="0" borderId="0"/>
    <xf numFmtId="0" fontId="29" fillId="0" borderId="0"/>
    <xf numFmtId="215" fontId="92" fillId="0" borderId="0" applyFont="0" applyFill="0" applyBorder="0" applyAlignment="0" applyProtection="0"/>
    <xf numFmtId="0" fontId="29" fillId="0" borderId="0"/>
    <xf numFmtId="0" fontId="29" fillId="0" borderId="0"/>
    <xf numFmtId="0" fontId="29" fillId="0" borderId="0"/>
    <xf numFmtId="0" fontId="153" fillId="0" borderId="0" applyNumberFormat="0" applyFill="0" applyBorder="0" applyAlignment="0" applyProtection="0"/>
    <xf numFmtId="0" fontId="29" fillId="0" borderId="0"/>
    <xf numFmtId="0" fontId="29" fillId="0" borderId="0"/>
    <xf numFmtId="0" fontId="29" fillId="0" borderId="0"/>
    <xf numFmtId="0" fontId="29" fillId="0" borderId="0"/>
    <xf numFmtId="0" fontId="190" fillId="0" borderId="0" applyNumberFormat="0" applyFill="0" applyBorder="0" applyAlignment="0" applyProtection="0"/>
    <xf numFmtId="0" fontId="153" fillId="0" borderId="0" applyNumberFormat="0" applyFill="0" applyBorder="0" applyAlignment="0" applyProtection="0"/>
    <xf numFmtId="0" fontId="29" fillId="0" borderId="0"/>
    <xf numFmtId="0" fontId="190" fillId="0" borderId="0" applyNumberFormat="0" applyFill="0" applyBorder="0" applyAlignment="0" applyProtection="0"/>
    <xf numFmtId="0" fontId="153" fillId="0" borderId="0" applyNumberFormat="0" applyFill="0" applyBorder="0" applyAlignment="0" applyProtection="0"/>
    <xf numFmtId="0" fontId="29" fillId="0" borderId="0"/>
    <xf numFmtId="0" fontId="29" fillId="0" borderId="0"/>
    <xf numFmtId="0" fontId="153" fillId="0" borderId="0" applyNumberFormat="0" applyFill="0" applyBorder="0" applyAlignment="0" applyProtection="0"/>
    <xf numFmtId="0" fontId="29" fillId="0" borderId="0"/>
    <xf numFmtId="0" fontId="29" fillId="0" borderId="0"/>
    <xf numFmtId="0" fontId="29" fillId="0" borderId="0"/>
    <xf numFmtId="0" fontId="153" fillId="0" borderId="0" applyNumberFormat="0" applyFill="0" applyBorder="0" applyAlignment="0" applyProtection="0"/>
    <xf numFmtId="0" fontId="27" fillId="0" borderId="0" applyNumberFormat="0" applyFill="0" applyBorder="0" applyAlignment="0" applyProtection="0"/>
    <xf numFmtId="0" fontId="29" fillId="0" borderId="0"/>
    <xf numFmtId="0" fontId="29" fillId="0" borderId="0"/>
    <xf numFmtId="0" fontId="153" fillId="0" borderId="0" applyNumberFormat="0" applyFill="0" applyBorder="0" applyAlignment="0" applyProtection="0"/>
    <xf numFmtId="0" fontId="29" fillId="0" borderId="0"/>
    <xf numFmtId="0" fontId="29" fillId="0" borderId="0"/>
    <xf numFmtId="0" fontId="29" fillId="0" borderId="0"/>
    <xf numFmtId="0" fontId="153" fillId="0" borderId="0" applyNumberFormat="0" applyFill="0" applyBorder="0" applyAlignment="0" applyProtection="0"/>
    <xf numFmtId="0" fontId="29" fillId="0" borderId="0"/>
    <xf numFmtId="0" fontId="29" fillId="0" borderId="0"/>
    <xf numFmtId="0" fontId="29" fillId="0" borderId="0"/>
    <xf numFmtId="0" fontId="153" fillId="0" borderId="0" applyNumberFormat="0" applyFill="0" applyBorder="0" applyAlignment="0" applyProtection="0"/>
    <xf numFmtId="0" fontId="29" fillId="0" borderId="0"/>
    <xf numFmtId="0" fontId="29" fillId="0" borderId="0"/>
    <xf numFmtId="0" fontId="29" fillId="0" borderId="0"/>
    <xf numFmtId="0" fontId="153" fillId="0" borderId="0" applyNumberFormat="0" applyFill="0" applyBorder="0" applyAlignment="0" applyProtection="0"/>
    <xf numFmtId="0" fontId="29" fillId="0" borderId="0"/>
    <xf numFmtId="0" fontId="29" fillId="0" borderId="0"/>
    <xf numFmtId="0" fontId="29" fillId="0" borderId="0"/>
    <xf numFmtId="0" fontId="29" fillId="0" borderId="0"/>
    <xf numFmtId="0" fontId="29" fillId="0" borderId="0"/>
    <xf numFmtId="0" fontId="27" fillId="0" borderId="0" applyNumberFormat="0" applyFill="0" applyBorder="0" applyAlignment="0" applyProtection="0"/>
    <xf numFmtId="0" fontId="29" fillId="0" borderId="0"/>
    <xf numFmtId="0" fontId="29" fillId="0" borderId="0"/>
    <xf numFmtId="1" fontId="29" fillId="0" borderId="0" applyFont="0" applyFill="0" applyBorder="0">
      <alignment horizontal="center"/>
    </xf>
    <xf numFmtId="0" fontId="29" fillId="0" borderId="0"/>
    <xf numFmtId="0" fontId="29" fillId="0" borderId="0"/>
    <xf numFmtId="0" fontId="29" fillId="0" borderId="0"/>
    <xf numFmtId="0" fontId="155" fillId="0" borderId="0" applyFill="0" applyBorder="0" applyAlignment="0" applyProtection="0"/>
    <xf numFmtId="0" fontId="29" fillId="0" borderId="0"/>
    <xf numFmtId="0" fontId="29" fillId="0" borderId="0"/>
    <xf numFmtId="0" fontId="29" fillId="0" borderId="0"/>
    <xf numFmtId="0" fontId="156" fillId="0" borderId="0"/>
    <xf numFmtId="0" fontId="29" fillId="0" borderId="0"/>
    <xf numFmtId="0" fontId="29" fillId="0" borderId="0"/>
    <xf numFmtId="0" fontId="20" fillId="0" borderId="0"/>
    <xf numFmtId="0" fontId="20" fillId="0" borderId="0"/>
    <xf numFmtId="43" fontId="20" fillId="0" borderId="0" applyFont="0" applyFill="0" applyBorder="0" applyAlignment="0" applyProtection="0"/>
    <xf numFmtId="0" fontId="20" fillId="0" borderId="0"/>
    <xf numFmtId="44" fontId="20" fillId="0" borderId="0" applyFont="0" applyFill="0" applyBorder="0" applyAlignment="0" applyProtection="0"/>
    <xf numFmtId="43" fontId="20" fillId="0" borderId="0" applyFont="0" applyFill="0" applyBorder="0" applyAlignment="0" applyProtection="0"/>
    <xf numFmtId="44" fontId="29" fillId="0" borderId="0" applyFont="0" applyFill="0" applyBorder="0" applyAlignment="0" applyProtection="0"/>
    <xf numFmtId="0" fontId="80" fillId="49" borderId="81" applyNumberFormat="0" applyAlignment="0" applyProtection="0"/>
    <xf numFmtId="0" fontId="81" fillId="122" borderId="81" applyNumberFormat="0" applyAlignment="0" applyProtection="0"/>
    <xf numFmtId="0" fontId="165" fillId="123" borderId="82" applyNumberFormat="0" applyAlignment="0" applyProtection="0"/>
    <xf numFmtId="0" fontId="80" fillId="49" borderId="81" applyNumberFormat="0" applyAlignment="0" applyProtection="0"/>
    <xf numFmtId="0" fontId="165" fillId="123" borderId="82" applyNumberFormat="0" applyAlignment="0" applyProtection="0"/>
    <xf numFmtId="0" fontId="165" fillId="123" borderId="82" applyNumberFormat="0" applyAlignment="0" applyProtection="0"/>
    <xf numFmtId="0" fontId="81" fillId="42" borderId="81" applyNumberFormat="0" applyAlignment="0" applyProtection="0"/>
    <xf numFmtId="0" fontId="81" fillId="42" borderId="81" applyNumberFormat="0" applyAlignment="0" applyProtection="0"/>
    <xf numFmtId="0" fontId="81" fillId="42" borderId="81" applyNumberFormat="0" applyAlignment="0" applyProtection="0"/>
    <xf numFmtId="0" fontId="81" fillId="42" borderId="81" applyNumberFormat="0" applyAlignment="0" applyProtection="0"/>
    <xf numFmtId="0" fontId="81" fillId="42" borderId="81" applyNumberFormat="0" applyAlignment="0" applyProtection="0"/>
    <xf numFmtId="0" fontId="81" fillId="42" borderId="81" applyNumberFormat="0" applyAlignment="0" applyProtection="0"/>
    <xf numFmtId="10" fontId="91" fillId="75" borderId="72" applyNumberFormat="0" applyBorder="0" applyAlignment="0" applyProtection="0"/>
    <xf numFmtId="0" fontId="104" fillId="44" borderId="81" applyNumberFormat="0" applyAlignment="0" applyProtection="0"/>
    <xf numFmtId="0" fontId="176" fillId="68" borderId="82" applyNumberFormat="0" applyAlignment="0" applyProtection="0"/>
    <xf numFmtId="0" fontId="104" fillId="44" borderId="81" applyNumberFormat="0" applyAlignment="0" applyProtection="0"/>
    <xf numFmtId="0" fontId="176" fillId="68" borderId="82" applyNumberFormat="0" applyAlignment="0" applyProtection="0"/>
    <xf numFmtId="0" fontId="176" fillId="68" borderId="82" applyNumberFormat="0" applyAlignment="0" applyProtection="0"/>
    <xf numFmtId="0" fontId="104" fillId="44" borderId="81" applyNumberFormat="0" applyAlignment="0" applyProtection="0"/>
    <xf numFmtId="0" fontId="104" fillId="44" borderId="81" applyNumberFormat="0" applyAlignment="0" applyProtection="0"/>
    <xf numFmtId="0" fontId="104" fillId="44" borderId="81" applyNumberFormat="0" applyAlignment="0" applyProtection="0"/>
    <xf numFmtId="0" fontId="104" fillId="44" borderId="81" applyNumberFormat="0" applyAlignment="0" applyProtection="0"/>
    <xf numFmtId="0" fontId="176" fillId="68" borderId="81" applyNumberFormat="0" applyAlignment="0" applyProtection="0"/>
    <xf numFmtId="0" fontId="104" fillId="44" borderId="81" applyNumberFormat="0" applyAlignment="0" applyProtection="0"/>
    <xf numFmtId="0" fontId="176" fillId="68" borderId="81" applyNumberFormat="0" applyAlignment="0" applyProtection="0"/>
    <xf numFmtId="0" fontId="104" fillId="44" borderId="81" applyNumberFormat="0" applyAlignment="0" applyProtection="0"/>
    <xf numFmtId="0" fontId="104" fillId="44" borderId="81" applyNumberFormat="0" applyAlignment="0" applyProtection="0"/>
    <xf numFmtId="0" fontId="104" fillId="44" borderId="81" applyNumberFormat="0" applyAlignment="0" applyProtection="0"/>
    <xf numFmtId="0" fontId="104" fillId="44" borderId="81" applyNumberFormat="0" applyAlignment="0" applyProtection="0"/>
    <xf numFmtId="0" fontId="104" fillId="44" borderId="81" applyNumberFormat="0" applyAlignment="0" applyProtection="0"/>
    <xf numFmtId="0" fontId="104" fillId="44" borderId="81" applyNumberFormat="0" applyAlignment="0" applyProtection="0"/>
    <xf numFmtId="0" fontId="104" fillId="44" borderId="81" applyNumberFormat="0" applyAlignment="0" applyProtection="0"/>
    <xf numFmtId="0" fontId="104" fillId="44" borderId="81" applyNumberFormat="0" applyAlignment="0" applyProtection="0"/>
    <xf numFmtId="0" fontId="29" fillId="67" borderId="83" applyNumberFormat="0" applyFont="0" applyAlignment="0" applyProtection="0"/>
    <xf numFmtId="0" fontId="29" fillId="40" borderId="83" applyNumberFormat="0" applyFont="0" applyAlignment="0" applyProtection="0"/>
    <xf numFmtId="0" fontId="91" fillId="67" borderId="82" applyNumberFormat="0" applyFont="0" applyAlignment="0" applyProtection="0"/>
    <xf numFmtId="0" fontId="79" fillId="40" borderId="83" applyNumberFormat="0" applyFont="0" applyAlignment="0" applyProtection="0"/>
    <xf numFmtId="0" fontId="91" fillId="67" borderId="82" applyNumberFormat="0" applyFont="0" applyAlignment="0" applyProtection="0"/>
    <xf numFmtId="0" fontId="79" fillId="40" borderId="83" applyNumberFormat="0" applyFont="0" applyAlignment="0" applyProtection="0"/>
    <xf numFmtId="0" fontId="79" fillId="40" borderId="83" applyNumberFormat="0" applyFont="0" applyAlignment="0" applyProtection="0"/>
    <xf numFmtId="0" fontId="29" fillId="40" borderId="83" applyNumberFormat="0" applyFont="0" applyAlignment="0" applyProtection="0"/>
    <xf numFmtId="0" fontId="91" fillId="67" borderId="82" applyNumberFormat="0" applyFont="0" applyAlignment="0" applyProtection="0"/>
    <xf numFmtId="0" fontId="29" fillId="40" borderId="81" applyNumberFormat="0" applyFont="0" applyAlignment="0" applyProtection="0"/>
    <xf numFmtId="0" fontId="29" fillId="40" borderId="81" applyNumberFormat="0" applyFont="0" applyAlignment="0" applyProtection="0"/>
    <xf numFmtId="0" fontId="91" fillId="67" borderId="82" applyNumberFormat="0" applyFont="0" applyAlignment="0" applyProtection="0"/>
    <xf numFmtId="0" fontId="29" fillId="40" borderId="81" applyNumberFormat="0" applyFont="0" applyAlignment="0" applyProtection="0"/>
    <xf numFmtId="0" fontId="29" fillId="40" borderId="81" applyNumberFormat="0" applyFont="0" applyAlignment="0" applyProtection="0"/>
    <xf numFmtId="0" fontId="29" fillId="40" borderId="81" applyNumberFormat="0" applyFont="0" applyAlignment="0" applyProtection="0"/>
    <xf numFmtId="0" fontId="113" fillId="122" borderId="77" applyNumberFormat="0" applyAlignment="0" applyProtection="0"/>
    <xf numFmtId="0" fontId="113" fillId="123" borderId="77" applyNumberFormat="0" applyAlignment="0" applyProtection="0"/>
    <xf numFmtId="0" fontId="113" fillId="49" borderId="77" applyNumberFormat="0" applyAlignment="0" applyProtection="0"/>
    <xf numFmtId="0" fontId="113" fillId="123" borderId="77" applyNumberFormat="0" applyAlignment="0" applyProtection="0"/>
    <xf numFmtId="0" fontId="113" fillId="49" borderId="77" applyNumberFormat="0" applyAlignment="0" applyProtection="0"/>
    <xf numFmtId="0" fontId="113" fillId="49" borderId="77" applyNumberFormat="0" applyAlignment="0" applyProtection="0"/>
    <xf numFmtId="0" fontId="113" fillId="42" borderId="77" applyNumberFormat="0" applyAlignment="0" applyProtection="0"/>
    <xf numFmtId="0" fontId="113" fillId="42" borderId="77" applyNumberFormat="0" applyAlignment="0" applyProtection="0"/>
    <xf numFmtId="0" fontId="113" fillId="42" borderId="77" applyNumberFormat="0" applyAlignment="0" applyProtection="0"/>
    <xf numFmtId="0" fontId="113" fillId="42" borderId="77" applyNumberFormat="0" applyAlignment="0" applyProtection="0"/>
    <xf numFmtId="0" fontId="113" fillId="42" borderId="77" applyNumberFormat="0" applyAlignment="0" applyProtection="0"/>
    <xf numFmtId="0" fontId="116" fillId="0" borderId="21" applyNumberFormat="0" applyFill="0" applyBorder="0" applyAlignment="0" applyProtection="0">
      <protection hidden="1"/>
    </xf>
    <xf numFmtId="4" fontId="91" fillId="77" borderId="82" applyNumberFormat="0" applyProtection="0">
      <alignment vertical="center"/>
    </xf>
    <xf numFmtId="4" fontId="79" fillId="78" borderId="77" applyNumberFormat="0" applyProtection="0">
      <alignment vertical="center"/>
    </xf>
    <xf numFmtId="4" fontId="91" fillId="77" borderId="82" applyNumberFormat="0" applyProtection="0">
      <alignment vertical="center"/>
    </xf>
    <xf numFmtId="4" fontId="91" fillId="77" borderId="82" applyNumberFormat="0" applyProtection="0">
      <alignment vertical="center"/>
    </xf>
    <xf numFmtId="4" fontId="91" fillId="77" borderId="82" applyNumberFormat="0" applyProtection="0">
      <alignment vertical="center"/>
    </xf>
    <xf numFmtId="4" fontId="79" fillId="78" borderId="77" applyNumberFormat="0" applyProtection="0">
      <alignment vertical="center"/>
    </xf>
    <xf numFmtId="4" fontId="91" fillId="77" borderId="82" applyNumberFormat="0" applyProtection="0">
      <alignment vertical="center"/>
    </xf>
    <xf numFmtId="4" fontId="119" fillId="79" borderId="72" applyNumberFormat="0" applyProtection="0">
      <alignment horizontal="right" vertical="center" wrapText="1"/>
    </xf>
    <xf numFmtId="4" fontId="79" fillId="78" borderId="77" applyNumberFormat="0" applyProtection="0">
      <alignment vertical="center"/>
    </xf>
    <xf numFmtId="4" fontId="79" fillId="78" borderId="77" applyNumberFormat="0" applyProtection="0">
      <alignment vertical="center"/>
    </xf>
    <xf numFmtId="4" fontId="123" fillId="77" borderId="84" applyNumberFormat="0" applyProtection="0">
      <alignment vertical="center"/>
    </xf>
    <xf numFmtId="4" fontId="180" fillId="78" borderId="82" applyNumberFormat="0" applyProtection="0">
      <alignment vertical="center"/>
    </xf>
    <xf numFmtId="4" fontId="180" fillId="78" borderId="82" applyNumberFormat="0" applyProtection="0">
      <alignment vertical="center"/>
    </xf>
    <xf numFmtId="4" fontId="120" fillId="78" borderId="84" applyNumberFormat="0" applyProtection="0">
      <alignment vertical="center"/>
    </xf>
    <xf numFmtId="4" fontId="129" fillId="78" borderId="77" applyNumberFormat="0" applyProtection="0">
      <alignment vertical="center"/>
    </xf>
    <xf numFmtId="4" fontId="129" fillId="78" borderId="77" applyNumberFormat="0" applyProtection="0">
      <alignment vertical="center"/>
    </xf>
    <xf numFmtId="4" fontId="120" fillId="77" borderId="84" applyNumberFormat="0" applyProtection="0">
      <alignment vertical="center"/>
    </xf>
    <xf numFmtId="4" fontId="91" fillId="78" borderId="82" applyNumberFormat="0" applyProtection="0">
      <alignment horizontal="left" vertical="center" indent="1"/>
    </xf>
    <xf numFmtId="4" fontId="91" fillId="78" borderId="82" applyNumberFormat="0" applyProtection="0">
      <alignment horizontal="left" vertical="center" indent="1"/>
    </xf>
    <xf numFmtId="4" fontId="91" fillId="78" borderId="82" applyNumberFormat="0" applyProtection="0">
      <alignment horizontal="left" vertical="center" indent="1"/>
    </xf>
    <xf numFmtId="4" fontId="91" fillId="78" borderId="82" applyNumberFormat="0" applyProtection="0">
      <alignment horizontal="left" vertical="center" indent="1"/>
    </xf>
    <xf numFmtId="4" fontId="119" fillId="79" borderId="72" applyNumberFormat="0" applyProtection="0">
      <alignment horizontal="left" vertical="center" indent="1"/>
    </xf>
    <xf numFmtId="4" fontId="79" fillId="78" borderId="77" applyNumberFormat="0" applyProtection="0">
      <alignment horizontal="left" vertical="center" indent="1"/>
    </xf>
    <xf numFmtId="4" fontId="79" fillId="78" borderId="77" applyNumberFormat="0" applyProtection="0">
      <alignment horizontal="left" vertical="center" indent="1"/>
    </xf>
    <xf numFmtId="4" fontId="123" fillId="77" borderId="84" applyNumberFormat="0" applyProtection="0">
      <alignment horizontal="left" vertical="center" indent="1"/>
    </xf>
    <xf numFmtId="0" fontId="181" fillId="77" borderId="84" applyNumberFormat="0" applyProtection="0">
      <alignment horizontal="left" vertical="top" indent="1"/>
    </xf>
    <xf numFmtId="0" fontId="181" fillId="77" borderId="84" applyNumberFormat="0" applyProtection="0">
      <alignment horizontal="left" vertical="top" indent="1"/>
    </xf>
    <xf numFmtId="0" fontId="123" fillId="78" borderId="84" applyNumberFormat="0" applyProtection="0">
      <alignment horizontal="left" vertical="top" indent="1"/>
    </xf>
    <xf numFmtId="4" fontId="79" fillId="78" borderId="77" applyNumberFormat="0" applyProtection="0">
      <alignment horizontal="left" vertical="center" indent="1"/>
    </xf>
    <xf numFmtId="4" fontId="79" fillId="78" borderId="77" applyNumberFormat="0" applyProtection="0">
      <alignment horizontal="left" vertical="center" indent="1"/>
    </xf>
    <xf numFmtId="0" fontId="123" fillId="77" borderId="84" applyNumberFormat="0" applyProtection="0">
      <alignment horizontal="left" vertical="top" indent="1"/>
    </xf>
    <xf numFmtId="4" fontId="91" fillId="53" borderId="82" applyNumberFormat="0" applyProtection="0">
      <alignment horizontal="left" vertical="center" indent="1"/>
    </xf>
    <xf numFmtId="4" fontId="91" fillId="53" borderId="82" applyNumberFormat="0" applyProtection="0">
      <alignment horizontal="left" vertical="center" indent="1"/>
    </xf>
    <xf numFmtId="4" fontId="124" fillId="82" borderId="72" applyNumberFormat="0" applyProtection="0">
      <alignment horizontal="left" vertical="center"/>
    </xf>
    <xf numFmtId="4" fontId="91" fillId="53" borderId="82" applyNumberFormat="0" applyProtection="0">
      <alignment horizontal="left" vertical="center" indent="1"/>
    </xf>
    <xf numFmtId="4" fontId="91" fillId="53" borderId="82" applyNumberFormat="0" applyProtection="0">
      <alignment horizontal="left" vertical="center" indent="1"/>
    </xf>
    <xf numFmtId="0" fontId="29" fillId="131" borderId="77" applyNumberFormat="0" applyProtection="0">
      <alignment horizontal="left" vertical="center" indent="1"/>
    </xf>
    <xf numFmtId="4" fontId="124" fillId="82" borderId="72" applyNumberFormat="0" applyProtection="0">
      <alignment horizontal="left" vertical="center"/>
    </xf>
    <xf numFmtId="0" fontId="29" fillId="131" borderId="77" applyNumberFormat="0" applyProtection="0">
      <alignment horizontal="left" vertical="center" indent="1"/>
    </xf>
    <xf numFmtId="0" fontId="29" fillId="131" borderId="77" applyNumberFormat="0" applyProtection="0">
      <alignment horizontal="left" vertical="center" indent="1"/>
    </xf>
    <xf numFmtId="0" fontId="29" fillId="131" borderId="77" applyNumberFormat="0" applyProtection="0">
      <alignment horizontal="left" vertical="center" indent="1"/>
    </xf>
    <xf numFmtId="0" fontId="29" fillId="131" borderId="77" applyNumberFormat="0" applyProtection="0">
      <alignment horizontal="left" vertical="center" indent="1"/>
    </xf>
    <xf numFmtId="4" fontId="91" fillId="37" borderId="82" applyNumberFormat="0" applyProtection="0">
      <alignment horizontal="right" vertical="center"/>
    </xf>
    <xf numFmtId="4" fontId="91" fillId="37" borderId="82" applyNumberFormat="0" applyProtection="0">
      <alignment horizontal="right" vertical="center"/>
    </xf>
    <xf numFmtId="4" fontId="91" fillId="37" borderId="82" applyNumberFormat="0" applyProtection="0">
      <alignment horizontal="right" vertical="center"/>
    </xf>
    <xf numFmtId="4" fontId="91" fillId="37" borderId="82" applyNumberFormat="0" applyProtection="0">
      <alignment horizontal="right" vertical="center"/>
    </xf>
    <xf numFmtId="4" fontId="79" fillId="37" borderId="84" applyNumberFormat="0" applyProtection="0">
      <alignment horizontal="right" vertical="center"/>
    </xf>
    <xf numFmtId="4" fontId="79" fillId="99" borderId="77" applyNumberFormat="0" applyProtection="0">
      <alignment horizontal="right" vertical="center"/>
    </xf>
    <xf numFmtId="4" fontId="79" fillId="99" borderId="77" applyNumberFormat="0" applyProtection="0">
      <alignment horizontal="right" vertical="center"/>
    </xf>
    <xf numFmtId="4" fontId="79" fillId="37" borderId="84" applyNumberFormat="0" applyProtection="0">
      <alignment horizontal="right" vertical="center"/>
    </xf>
    <xf numFmtId="4" fontId="91" fillId="132" borderId="82" applyNumberFormat="0" applyProtection="0">
      <alignment horizontal="right" vertical="center"/>
    </xf>
    <xf numFmtId="4" fontId="91" fillId="132" borderId="82" applyNumberFormat="0" applyProtection="0">
      <alignment horizontal="right" vertical="center"/>
    </xf>
    <xf numFmtId="4" fontId="91" fillId="132" borderId="82" applyNumberFormat="0" applyProtection="0">
      <alignment horizontal="right" vertical="center"/>
    </xf>
    <xf numFmtId="4" fontId="91" fillId="132" borderId="82" applyNumberFormat="0" applyProtection="0">
      <alignment horizontal="right" vertical="center"/>
    </xf>
    <xf numFmtId="4" fontId="79" fillId="38" borderId="84" applyNumberFormat="0" applyProtection="0">
      <alignment horizontal="right" vertical="center"/>
    </xf>
    <xf numFmtId="4" fontId="79" fillId="133" borderId="77" applyNumberFormat="0" applyProtection="0">
      <alignment horizontal="right" vertical="center"/>
    </xf>
    <xf numFmtId="4" fontId="79" fillId="133" borderId="77" applyNumberFormat="0" applyProtection="0">
      <alignment horizontal="right" vertical="center"/>
    </xf>
    <xf numFmtId="4" fontId="79" fillId="38" borderId="84" applyNumberFormat="0" applyProtection="0">
      <alignment horizontal="right" vertical="center"/>
    </xf>
    <xf numFmtId="4" fontId="91" fillId="62" borderId="85" applyNumberFormat="0" applyProtection="0">
      <alignment horizontal="right" vertical="center"/>
    </xf>
    <xf numFmtId="4" fontId="91" fillId="62" borderId="85" applyNumberFormat="0" applyProtection="0">
      <alignment horizontal="right" vertical="center"/>
    </xf>
    <xf numFmtId="4" fontId="91" fillId="62" borderId="85" applyNumberFormat="0" applyProtection="0">
      <alignment horizontal="right" vertical="center"/>
    </xf>
    <xf numFmtId="4" fontId="91" fillId="62" borderId="85" applyNumberFormat="0" applyProtection="0">
      <alignment horizontal="right" vertical="center"/>
    </xf>
    <xf numFmtId="4" fontId="79" fillId="62" borderId="84" applyNumberFormat="0" applyProtection="0">
      <alignment horizontal="right" vertical="center"/>
    </xf>
    <xf numFmtId="4" fontId="79" fillId="91" borderId="77" applyNumberFormat="0" applyProtection="0">
      <alignment horizontal="right" vertical="center"/>
    </xf>
    <xf numFmtId="4" fontId="79" fillId="91" borderId="77" applyNumberFormat="0" applyProtection="0">
      <alignment horizontal="right" vertical="center"/>
    </xf>
    <xf numFmtId="4" fontId="79" fillId="62" borderId="84" applyNumberFormat="0" applyProtection="0">
      <alignment horizontal="right" vertical="center"/>
    </xf>
    <xf numFmtId="4" fontId="91" fillId="50" borderId="82" applyNumberFormat="0" applyProtection="0">
      <alignment horizontal="right" vertical="center"/>
    </xf>
    <xf numFmtId="4" fontId="91" fillId="50" borderId="82" applyNumberFormat="0" applyProtection="0">
      <alignment horizontal="right" vertical="center"/>
    </xf>
    <xf numFmtId="4" fontId="91" fillId="50" borderId="82" applyNumberFormat="0" applyProtection="0">
      <alignment horizontal="right" vertical="center"/>
    </xf>
    <xf numFmtId="4" fontId="91" fillId="50" borderId="82" applyNumberFormat="0" applyProtection="0">
      <alignment horizontal="right" vertical="center"/>
    </xf>
    <xf numFmtId="4" fontId="79" fillId="50" borderId="84" applyNumberFormat="0" applyProtection="0">
      <alignment horizontal="right" vertical="center"/>
    </xf>
    <xf numFmtId="4" fontId="79" fillId="96" borderId="77" applyNumberFormat="0" applyProtection="0">
      <alignment horizontal="right" vertical="center"/>
    </xf>
    <xf numFmtId="4" fontId="79" fillId="96" borderId="77" applyNumberFormat="0" applyProtection="0">
      <alignment horizontal="right" vertical="center"/>
    </xf>
    <xf numFmtId="4" fontId="79" fillId="50" borderId="84" applyNumberFormat="0" applyProtection="0">
      <alignment horizontal="right" vertical="center"/>
    </xf>
    <xf numFmtId="4" fontId="91" fillId="54" borderId="82" applyNumberFormat="0" applyProtection="0">
      <alignment horizontal="right" vertical="center"/>
    </xf>
    <xf numFmtId="4" fontId="91" fillId="54" borderId="82" applyNumberFormat="0" applyProtection="0">
      <alignment horizontal="right" vertical="center"/>
    </xf>
    <xf numFmtId="4" fontId="91" fillId="54" borderId="82" applyNumberFormat="0" applyProtection="0">
      <alignment horizontal="right" vertical="center"/>
    </xf>
    <xf numFmtId="4" fontId="91" fillId="54" borderId="82" applyNumberFormat="0" applyProtection="0">
      <alignment horizontal="right" vertical="center"/>
    </xf>
    <xf numFmtId="4" fontId="79" fillId="54" borderId="84" applyNumberFormat="0" applyProtection="0">
      <alignment horizontal="right" vertical="center"/>
    </xf>
    <xf numFmtId="4" fontId="79" fillId="134" borderId="77" applyNumberFormat="0" applyProtection="0">
      <alignment horizontal="right" vertical="center"/>
    </xf>
    <xf numFmtId="4" fontId="79" fillId="134" borderId="77" applyNumberFormat="0" applyProtection="0">
      <alignment horizontal="right" vertical="center"/>
    </xf>
    <xf numFmtId="4" fontId="79" fillId="54" borderId="84" applyNumberFormat="0" applyProtection="0">
      <alignment horizontal="right" vertical="center"/>
    </xf>
    <xf numFmtId="4" fontId="91" fillId="69" borderId="82" applyNumberFormat="0" applyProtection="0">
      <alignment horizontal="right" vertical="center"/>
    </xf>
    <xf numFmtId="4" fontId="91" fillId="69" borderId="82" applyNumberFormat="0" applyProtection="0">
      <alignment horizontal="right" vertical="center"/>
    </xf>
    <xf numFmtId="4" fontId="91" fillId="69" borderId="82" applyNumberFormat="0" applyProtection="0">
      <alignment horizontal="right" vertical="center"/>
    </xf>
    <xf numFmtId="4" fontId="91" fillId="69" borderId="82" applyNumberFormat="0" applyProtection="0">
      <alignment horizontal="right" vertical="center"/>
    </xf>
    <xf numFmtId="4" fontId="79" fillId="69" borderId="84" applyNumberFormat="0" applyProtection="0">
      <alignment horizontal="right" vertical="center"/>
    </xf>
    <xf numFmtId="4" fontId="79" fillId="100" borderId="77" applyNumberFormat="0" applyProtection="0">
      <alignment horizontal="right" vertical="center"/>
    </xf>
    <xf numFmtId="4" fontId="79" fillId="100" borderId="77" applyNumberFormat="0" applyProtection="0">
      <alignment horizontal="right" vertical="center"/>
    </xf>
    <xf numFmtId="4" fontId="79" fillId="69" borderId="84" applyNumberFormat="0" applyProtection="0">
      <alignment horizontal="right" vertical="center"/>
    </xf>
    <xf numFmtId="4" fontId="91" fillId="48" borderId="82" applyNumberFormat="0" applyProtection="0">
      <alignment horizontal="right" vertical="center"/>
    </xf>
    <xf numFmtId="4" fontId="91" fillId="48" borderId="82" applyNumberFormat="0" applyProtection="0">
      <alignment horizontal="right" vertical="center"/>
    </xf>
    <xf numFmtId="4" fontId="91" fillId="48" borderId="82" applyNumberFormat="0" applyProtection="0">
      <alignment horizontal="right" vertical="center"/>
    </xf>
    <xf numFmtId="4" fontId="91" fillId="48" borderId="82" applyNumberFormat="0" applyProtection="0">
      <alignment horizontal="right" vertical="center"/>
    </xf>
    <xf numFmtId="4" fontId="79" fillId="48" borderId="84" applyNumberFormat="0" applyProtection="0">
      <alignment horizontal="right" vertical="center"/>
    </xf>
    <xf numFmtId="4" fontId="79" fillId="135" borderId="77" applyNumberFormat="0" applyProtection="0">
      <alignment horizontal="right" vertical="center"/>
    </xf>
    <xf numFmtId="4" fontId="79" fillId="135" borderId="77" applyNumberFormat="0" applyProtection="0">
      <alignment horizontal="right" vertical="center"/>
    </xf>
    <xf numFmtId="4" fontId="79" fillId="48" borderId="84" applyNumberFormat="0" applyProtection="0">
      <alignment horizontal="right" vertical="center"/>
    </xf>
    <xf numFmtId="4" fontId="91" fillId="73" borderId="82" applyNumberFormat="0" applyProtection="0">
      <alignment horizontal="right" vertical="center"/>
    </xf>
    <xf numFmtId="4" fontId="91" fillId="73" borderId="82" applyNumberFormat="0" applyProtection="0">
      <alignment horizontal="right" vertical="center"/>
    </xf>
    <xf numFmtId="4" fontId="91" fillId="73" borderId="82" applyNumberFormat="0" applyProtection="0">
      <alignment horizontal="right" vertical="center"/>
    </xf>
    <xf numFmtId="4" fontId="91" fillId="73" borderId="82" applyNumberFormat="0" applyProtection="0">
      <alignment horizontal="right" vertical="center"/>
    </xf>
    <xf numFmtId="4" fontId="79" fillId="73" borderId="84" applyNumberFormat="0" applyProtection="0">
      <alignment horizontal="right" vertical="center"/>
    </xf>
    <xf numFmtId="4" fontId="79" fillId="136" borderId="77" applyNumberFormat="0" applyProtection="0">
      <alignment horizontal="right" vertical="center"/>
    </xf>
    <xf numFmtId="4" fontId="79" fillId="136" borderId="77" applyNumberFormat="0" applyProtection="0">
      <alignment horizontal="right" vertical="center"/>
    </xf>
    <xf numFmtId="4" fontId="79" fillId="73" borderId="84" applyNumberFormat="0" applyProtection="0">
      <alignment horizontal="right" vertical="center"/>
    </xf>
    <xf numFmtId="4" fontId="91" fillId="47" borderId="82" applyNumberFormat="0" applyProtection="0">
      <alignment horizontal="right" vertical="center"/>
    </xf>
    <xf numFmtId="4" fontId="91" fillId="47" borderId="82" applyNumberFormat="0" applyProtection="0">
      <alignment horizontal="right" vertical="center"/>
    </xf>
    <xf numFmtId="4" fontId="91" fillId="47" borderId="82" applyNumberFormat="0" applyProtection="0">
      <alignment horizontal="right" vertical="center"/>
    </xf>
    <xf numFmtId="4" fontId="91" fillId="47" borderId="82" applyNumberFormat="0" applyProtection="0">
      <alignment horizontal="right" vertical="center"/>
    </xf>
    <xf numFmtId="4" fontId="79" fillId="47" borderId="84" applyNumberFormat="0" applyProtection="0">
      <alignment horizontal="right" vertical="center"/>
    </xf>
    <xf numFmtId="4" fontId="79" fillId="95" borderId="77" applyNumberFormat="0" applyProtection="0">
      <alignment horizontal="right" vertical="center"/>
    </xf>
    <xf numFmtId="4" fontId="79" fillId="95" borderId="77" applyNumberFormat="0" applyProtection="0">
      <alignment horizontal="right" vertical="center"/>
    </xf>
    <xf numFmtId="4" fontId="79" fillId="47" borderId="84" applyNumberFormat="0" applyProtection="0">
      <alignment horizontal="right" vertical="center"/>
    </xf>
    <xf numFmtId="4" fontId="91" fillId="137" borderId="85" applyNumberFormat="0" applyProtection="0">
      <alignment horizontal="left" vertical="center" indent="1"/>
    </xf>
    <xf numFmtId="4" fontId="91" fillId="137" borderId="85" applyNumberFormat="0" applyProtection="0">
      <alignment horizontal="left" vertical="center" indent="1"/>
    </xf>
    <xf numFmtId="4" fontId="91" fillId="137" borderId="85" applyNumberFormat="0" applyProtection="0">
      <alignment horizontal="left" vertical="center" indent="1"/>
    </xf>
    <xf numFmtId="4" fontId="91" fillId="137" borderId="85" applyNumberFormat="0" applyProtection="0">
      <alignment horizontal="left" vertical="center" indent="1"/>
    </xf>
    <xf numFmtId="4" fontId="123" fillId="0" borderId="72" applyNumberFormat="0" applyProtection="0">
      <alignment horizontal="left" vertical="center" indent="1"/>
    </xf>
    <xf numFmtId="4" fontId="123" fillId="138" borderId="77" applyNumberFormat="0" applyProtection="0">
      <alignment horizontal="left" vertical="center" indent="1"/>
    </xf>
    <xf numFmtId="4" fontId="123" fillId="138" borderId="77" applyNumberFormat="0" applyProtection="0">
      <alignment horizontal="left" vertical="center" indent="1"/>
    </xf>
    <xf numFmtId="4" fontId="29" fillId="66" borderId="85" applyNumberFormat="0" applyProtection="0">
      <alignment horizontal="left" vertical="center" indent="1"/>
    </xf>
    <xf numFmtId="4" fontId="29" fillId="66" borderId="85" applyNumberFormat="0" applyProtection="0">
      <alignment horizontal="left" vertical="center" indent="1"/>
    </xf>
    <xf numFmtId="4" fontId="79" fillId="0" borderId="72" applyNumberFormat="0" applyProtection="0">
      <alignment horizontal="left" vertical="center" indent="1"/>
    </xf>
    <xf numFmtId="4" fontId="79" fillId="89" borderId="86" applyNumberFormat="0" applyProtection="0">
      <alignment horizontal="left" vertical="center" indent="1"/>
    </xf>
    <xf numFmtId="4" fontId="79" fillId="89" borderId="86" applyNumberFormat="0" applyProtection="0">
      <alignment horizontal="left" vertical="center" indent="1"/>
    </xf>
    <xf numFmtId="4" fontId="29" fillId="66" borderId="85" applyNumberFormat="0" applyProtection="0">
      <alignment horizontal="left" vertical="center" indent="1"/>
    </xf>
    <xf numFmtId="4" fontId="29" fillId="66" borderId="85" applyNumberFormat="0" applyProtection="0">
      <alignment horizontal="left" vertical="center" indent="1"/>
    </xf>
    <xf numFmtId="4" fontId="91" fillId="105" borderId="82" applyNumberFormat="0" applyProtection="0">
      <alignment horizontal="right" vertical="center"/>
    </xf>
    <xf numFmtId="4" fontId="91" fillId="105" borderId="82" applyNumberFormat="0" applyProtection="0">
      <alignment horizontal="right" vertical="center"/>
    </xf>
    <xf numFmtId="4" fontId="91" fillId="105" borderId="82" applyNumberFormat="0" applyProtection="0">
      <alignment horizontal="right" vertical="center"/>
    </xf>
    <xf numFmtId="4" fontId="91" fillId="105" borderId="82" applyNumberFormat="0" applyProtection="0">
      <alignment horizontal="right" vertical="center"/>
    </xf>
    <xf numFmtId="0" fontId="29" fillId="131" borderId="77" applyNumberFormat="0" applyProtection="0">
      <alignment horizontal="left" vertical="center" indent="1"/>
    </xf>
    <xf numFmtId="4" fontId="127" fillId="49" borderId="84" applyNumberFormat="0" applyProtection="0">
      <alignment horizontal="center" vertical="center"/>
    </xf>
    <xf numFmtId="0" fontId="29" fillId="131" borderId="77" applyNumberFormat="0" applyProtection="0">
      <alignment horizontal="left" vertical="center" indent="1"/>
    </xf>
    <xf numFmtId="0" fontId="29" fillId="131" borderId="77" applyNumberFormat="0" applyProtection="0">
      <alignment horizontal="left" vertical="center" indent="1"/>
    </xf>
    <xf numFmtId="0" fontId="29" fillId="131" borderId="77" applyNumberFormat="0" applyProtection="0">
      <alignment horizontal="left" vertical="center" indent="1"/>
    </xf>
    <xf numFmtId="4" fontId="79" fillId="105" borderId="84" applyNumberFormat="0" applyProtection="0">
      <alignment horizontal="right" vertical="center"/>
    </xf>
    <xf numFmtId="0" fontId="29" fillId="131" borderId="77" applyNumberFormat="0" applyProtection="0">
      <alignment horizontal="left" vertical="center" indent="1"/>
    </xf>
    <xf numFmtId="4" fontId="91" fillId="90" borderId="85" applyNumberFormat="0" applyProtection="0">
      <alignment horizontal="left" vertical="center" indent="1"/>
    </xf>
    <xf numFmtId="4" fontId="91" fillId="90" borderId="85" applyNumberFormat="0" applyProtection="0">
      <alignment horizontal="left" vertical="center" indent="1"/>
    </xf>
    <xf numFmtId="4" fontId="91" fillId="90" borderId="85" applyNumberFormat="0" applyProtection="0">
      <alignment horizontal="left" vertical="center" indent="1"/>
    </xf>
    <xf numFmtId="4" fontId="91" fillId="90" borderId="85" applyNumberFormat="0" applyProtection="0">
      <alignment horizontal="left" vertical="center" indent="1"/>
    </xf>
    <xf numFmtId="4" fontId="79" fillId="89" borderId="77" applyNumberFormat="0" applyProtection="0">
      <alignment horizontal="left" vertical="center" indent="1"/>
    </xf>
    <xf numFmtId="4" fontId="79" fillId="89" borderId="77" applyNumberFormat="0" applyProtection="0">
      <alignment horizontal="left" vertical="center" indent="1"/>
    </xf>
    <xf numFmtId="4" fontId="91" fillId="105" borderId="85" applyNumberFormat="0" applyProtection="0">
      <alignment horizontal="left" vertical="center" indent="1"/>
    </xf>
    <xf numFmtId="4" fontId="91" fillId="105" borderId="85" applyNumberFormat="0" applyProtection="0">
      <alignment horizontal="left" vertical="center" indent="1"/>
    </xf>
    <xf numFmtId="4" fontId="91" fillId="105" borderId="85" applyNumberFormat="0" applyProtection="0">
      <alignment horizontal="left" vertical="center" indent="1"/>
    </xf>
    <xf numFmtId="4" fontId="91" fillId="105" borderId="85" applyNumberFormat="0" applyProtection="0">
      <alignment horizontal="left" vertical="center" indent="1"/>
    </xf>
    <xf numFmtId="4" fontId="79" fillId="139" borderId="77" applyNumberFormat="0" applyProtection="0">
      <alignment horizontal="left" vertical="center" indent="1"/>
    </xf>
    <xf numFmtId="4" fontId="79" fillId="139" borderId="77" applyNumberFormat="0" applyProtection="0">
      <alignment horizontal="left" vertical="center" indent="1"/>
    </xf>
    <xf numFmtId="0" fontId="91" fillId="49" borderId="82" applyNumberFormat="0" applyProtection="0">
      <alignment horizontal="left" vertical="center" indent="1"/>
    </xf>
    <xf numFmtId="0" fontId="91" fillId="49" borderId="82" applyNumberFormat="0" applyProtection="0">
      <alignment horizontal="left" vertical="center" indent="1"/>
    </xf>
    <xf numFmtId="0" fontId="124" fillId="85" borderId="72" applyNumberFormat="0" applyProtection="0">
      <alignment horizontal="left" vertical="center" indent="2"/>
    </xf>
    <xf numFmtId="0" fontId="91" fillId="49" borderId="82" applyNumberFormat="0" applyProtection="0">
      <alignment horizontal="left" vertical="center" indent="1"/>
    </xf>
    <xf numFmtId="0" fontId="91" fillId="49" borderId="82" applyNumberFormat="0" applyProtection="0">
      <alignment horizontal="left" vertical="center" indent="1"/>
    </xf>
    <xf numFmtId="0" fontId="29" fillId="139" borderId="77" applyNumberFormat="0" applyProtection="0">
      <alignment horizontal="left" vertical="center" indent="1"/>
    </xf>
    <xf numFmtId="0" fontId="124" fillId="85" borderId="72" applyNumberFormat="0" applyProtection="0">
      <alignment horizontal="left" vertical="center" indent="2"/>
    </xf>
    <xf numFmtId="0" fontId="29" fillId="139" borderId="77" applyNumberFormat="0" applyProtection="0">
      <alignment horizontal="left" vertical="center" indent="1"/>
    </xf>
    <xf numFmtId="0" fontId="29" fillId="139" borderId="77" applyNumberFormat="0" applyProtection="0">
      <alignment horizontal="left" vertical="center" indent="1"/>
    </xf>
    <xf numFmtId="0" fontId="29" fillId="139" borderId="77" applyNumberFormat="0" applyProtection="0">
      <alignment horizontal="left" vertical="center" indent="1"/>
    </xf>
    <xf numFmtId="0" fontId="29" fillId="66" borderId="84" applyNumberFormat="0" applyProtection="0">
      <alignment horizontal="left" vertical="center" indent="1"/>
    </xf>
    <xf numFmtId="0" fontId="29" fillId="139" borderId="77" applyNumberFormat="0" applyProtection="0">
      <alignment horizontal="left" vertical="center" indent="1"/>
    </xf>
    <xf numFmtId="0" fontId="29" fillId="84" borderId="84" applyNumberFormat="0" applyProtection="0">
      <alignment horizontal="left" vertical="top" indent="1"/>
    </xf>
    <xf numFmtId="0" fontId="91" fillId="66" borderId="84" applyNumberFormat="0" applyProtection="0">
      <alignment horizontal="left" vertical="top" indent="1"/>
    </xf>
    <xf numFmtId="0" fontId="91" fillId="66" borderId="84" applyNumberFormat="0" applyProtection="0">
      <alignment horizontal="left" vertical="top" indent="1"/>
    </xf>
    <xf numFmtId="0" fontId="29" fillId="139" borderId="77" applyNumberFormat="0" applyProtection="0">
      <alignment horizontal="left" vertical="center" indent="1"/>
    </xf>
    <xf numFmtId="0" fontId="29" fillId="84" borderId="84" applyNumberFormat="0" applyProtection="0">
      <alignment horizontal="left" vertical="top" indent="1"/>
    </xf>
    <xf numFmtId="0" fontId="29" fillId="139" borderId="77" applyNumberFormat="0" applyProtection="0">
      <alignment horizontal="left" vertical="center" indent="1"/>
    </xf>
    <xf numFmtId="0" fontId="29" fillId="139" borderId="77" applyNumberFormat="0" applyProtection="0">
      <alignment horizontal="left" vertical="center" indent="1"/>
    </xf>
    <xf numFmtId="0" fontId="29" fillId="84" borderId="84" applyNumberFormat="0" applyProtection="0">
      <alignment horizontal="left" vertical="top" indent="1"/>
    </xf>
    <xf numFmtId="0" fontId="29" fillId="139" borderId="77" applyNumberFormat="0" applyProtection="0">
      <alignment horizontal="left" vertical="center" indent="1"/>
    </xf>
    <xf numFmtId="0" fontId="29" fillId="139" borderId="77" applyNumberFormat="0" applyProtection="0">
      <alignment horizontal="left" vertical="center" indent="1"/>
    </xf>
    <xf numFmtId="0" fontId="29" fillId="66" borderId="84" applyNumberFormat="0" applyProtection="0">
      <alignment horizontal="left" vertical="top" indent="1"/>
    </xf>
    <xf numFmtId="0" fontId="91" fillId="71" borderId="82" applyNumberFormat="0" applyProtection="0">
      <alignment horizontal="left" vertical="center" indent="1"/>
    </xf>
    <xf numFmtId="0" fontId="91" fillId="71" borderId="82" applyNumberFormat="0" applyProtection="0">
      <alignment horizontal="left" vertical="center" indent="1"/>
    </xf>
    <xf numFmtId="0" fontId="91" fillId="71" borderId="82" applyNumberFormat="0" applyProtection="0">
      <alignment horizontal="left" vertical="center" indent="1"/>
    </xf>
    <xf numFmtId="0" fontId="91" fillId="71" borderId="82" applyNumberFormat="0" applyProtection="0">
      <alignment horizontal="left" vertical="center" indent="1"/>
    </xf>
    <xf numFmtId="0" fontId="29" fillId="83" borderId="77" applyNumberFormat="0" applyProtection="0">
      <alignment horizontal="left" vertical="center" indent="1"/>
    </xf>
    <xf numFmtId="0" fontId="111" fillId="0" borderId="72" applyNumberFormat="0" applyProtection="0">
      <alignment horizontal="left" vertical="center" indent="2"/>
    </xf>
    <xf numFmtId="0" fontId="29" fillId="83" borderId="77" applyNumberFormat="0" applyProtection="0">
      <alignment horizontal="left" vertical="center" indent="1"/>
    </xf>
    <xf numFmtId="0" fontId="29" fillId="83" borderId="77" applyNumberFormat="0" applyProtection="0">
      <alignment horizontal="left" vertical="center" indent="1"/>
    </xf>
    <xf numFmtId="0" fontId="29" fillId="83" borderId="77" applyNumberFormat="0" applyProtection="0">
      <alignment horizontal="left" vertical="center" indent="1"/>
    </xf>
    <xf numFmtId="0" fontId="29" fillId="105" borderId="84" applyNumberFormat="0" applyProtection="0">
      <alignment horizontal="left" vertical="center" indent="1"/>
    </xf>
    <xf numFmtId="0" fontId="29" fillId="83" borderId="77" applyNumberFormat="0" applyProtection="0">
      <alignment horizontal="left" vertical="center" indent="1"/>
    </xf>
    <xf numFmtId="0" fontId="29" fillId="86" borderId="84" applyNumberFormat="0" applyProtection="0">
      <alignment horizontal="left" vertical="top" indent="1"/>
    </xf>
    <xf numFmtId="0" fontId="91" fillId="105" borderId="84" applyNumberFormat="0" applyProtection="0">
      <alignment horizontal="left" vertical="top" indent="1"/>
    </xf>
    <xf numFmtId="0" fontId="91" fillId="105" borderId="84" applyNumberFormat="0" applyProtection="0">
      <alignment horizontal="left" vertical="top" indent="1"/>
    </xf>
    <xf numFmtId="0" fontId="29" fillId="83" borderId="77" applyNumberFormat="0" applyProtection="0">
      <alignment horizontal="left" vertical="center" indent="1"/>
    </xf>
    <xf numFmtId="0" fontId="29" fillId="86" borderId="84" applyNumberFormat="0" applyProtection="0">
      <alignment horizontal="left" vertical="top" indent="1"/>
    </xf>
    <xf numFmtId="0" fontId="29" fillId="83" borderId="77" applyNumberFormat="0" applyProtection="0">
      <alignment horizontal="left" vertical="center" indent="1"/>
    </xf>
    <xf numFmtId="0" fontId="29" fillId="83" borderId="77" applyNumberFormat="0" applyProtection="0">
      <alignment horizontal="left" vertical="center" indent="1"/>
    </xf>
    <xf numFmtId="0" fontId="29" fillId="86" borderId="84" applyNumberFormat="0" applyProtection="0">
      <alignment horizontal="left" vertical="top" indent="1"/>
    </xf>
    <xf numFmtId="0" fontId="29" fillId="83" borderId="77" applyNumberFormat="0" applyProtection="0">
      <alignment horizontal="left" vertical="center" indent="1"/>
    </xf>
    <xf numFmtId="0" fontId="29" fillId="83" borderId="77" applyNumberFormat="0" applyProtection="0">
      <alignment horizontal="left" vertical="center" indent="1"/>
    </xf>
    <xf numFmtId="0" fontId="29" fillId="105" borderId="84" applyNumberFormat="0" applyProtection="0">
      <alignment horizontal="left" vertical="top" indent="1"/>
    </xf>
    <xf numFmtId="0" fontId="91" fillId="45" borderId="82" applyNumberFormat="0" applyProtection="0">
      <alignment horizontal="left" vertical="center" indent="1"/>
    </xf>
    <xf numFmtId="0" fontId="91" fillId="45" borderId="82" applyNumberFormat="0" applyProtection="0">
      <alignment horizontal="left" vertical="center" indent="1"/>
    </xf>
    <xf numFmtId="0" fontId="91" fillId="45" borderId="82" applyNumberFormat="0" applyProtection="0">
      <alignment horizontal="left" vertical="center" indent="1"/>
    </xf>
    <xf numFmtId="0" fontId="91" fillId="45" borderId="82" applyNumberFormat="0" applyProtection="0">
      <alignment horizontal="left" vertical="center" indent="1"/>
    </xf>
    <xf numFmtId="0" fontId="29" fillId="74" borderId="77" applyNumberFormat="0" applyProtection="0">
      <alignment horizontal="left" vertical="center" indent="1"/>
    </xf>
    <xf numFmtId="0" fontId="111" fillId="0" borderId="72" applyNumberFormat="0" applyProtection="0">
      <alignment horizontal="left" vertical="center" indent="2"/>
    </xf>
    <xf numFmtId="0" fontId="29" fillId="74" borderId="77" applyNumberFormat="0" applyProtection="0">
      <alignment horizontal="left" vertical="center" indent="1"/>
    </xf>
    <xf numFmtId="0" fontId="29" fillId="74" borderId="77" applyNumberFormat="0" applyProtection="0">
      <alignment horizontal="left" vertical="center" indent="1"/>
    </xf>
    <xf numFmtId="0" fontId="29" fillId="74" borderId="77" applyNumberFormat="0" applyProtection="0">
      <alignment horizontal="left" vertical="center" indent="1"/>
    </xf>
    <xf numFmtId="0" fontId="29" fillId="45" borderId="84" applyNumberFormat="0" applyProtection="0">
      <alignment horizontal="left" vertical="center" indent="1"/>
    </xf>
    <xf numFmtId="0" fontId="29" fillId="74" borderId="77" applyNumberFormat="0" applyProtection="0">
      <alignment horizontal="left" vertical="center" indent="1"/>
    </xf>
    <xf numFmtId="0" fontId="29" fillId="70" borderId="84" applyNumberFormat="0" applyProtection="0">
      <alignment horizontal="left" vertical="top" indent="1"/>
    </xf>
    <xf numFmtId="0" fontId="91" fillId="45" borderId="84" applyNumberFormat="0" applyProtection="0">
      <alignment horizontal="left" vertical="top" indent="1"/>
    </xf>
    <xf numFmtId="0" fontId="91" fillId="45" borderId="84" applyNumberFormat="0" applyProtection="0">
      <alignment horizontal="left" vertical="top" indent="1"/>
    </xf>
    <xf numFmtId="0" fontId="29" fillId="74" borderId="77" applyNumberFormat="0" applyProtection="0">
      <alignment horizontal="left" vertical="center" indent="1"/>
    </xf>
    <xf numFmtId="0" fontId="29" fillId="70" borderId="84" applyNumberFormat="0" applyProtection="0">
      <alignment horizontal="left" vertical="top" indent="1"/>
    </xf>
    <xf numFmtId="0" fontId="29" fillId="74" borderId="77" applyNumberFormat="0" applyProtection="0">
      <alignment horizontal="left" vertical="center" indent="1"/>
    </xf>
    <xf numFmtId="0" fontId="29" fillId="74" borderId="77" applyNumberFormat="0" applyProtection="0">
      <alignment horizontal="left" vertical="center" indent="1"/>
    </xf>
    <xf numFmtId="0" fontId="29" fillId="70" borderId="84" applyNumberFormat="0" applyProtection="0">
      <alignment horizontal="left" vertical="top" indent="1"/>
    </xf>
    <xf numFmtId="0" fontId="29" fillId="74" borderId="77" applyNumberFormat="0" applyProtection="0">
      <alignment horizontal="left" vertical="center" indent="1"/>
    </xf>
    <xf numFmtId="0" fontId="29" fillId="74" borderId="77" applyNumberFormat="0" applyProtection="0">
      <alignment horizontal="left" vertical="center" indent="1"/>
    </xf>
    <xf numFmtId="0" fontId="29" fillId="45" borderId="84" applyNumberFormat="0" applyProtection="0">
      <alignment horizontal="left" vertical="top" indent="1"/>
    </xf>
    <xf numFmtId="0" fontId="91" fillId="90" borderId="82" applyNumberFormat="0" applyProtection="0">
      <alignment horizontal="left" vertical="center" indent="1"/>
    </xf>
    <xf numFmtId="0" fontId="91" fillId="90" borderId="82" applyNumberFormat="0" applyProtection="0">
      <alignment horizontal="left" vertical="center" indent="1"/>
    </xf>
    <xf numFmtId="0" fontId="91" fillId="90" borderId="82" applyNumberFormat="0" applyProtection="0">
      <alignment horizontal="left" vertical="center" indent="1"/>
    </xf>
    <xf numFmtId="0" fontId="91" fillId="90" borderId="82" applyNumberFormat="0" applyProtection="0">
      <alignment horizontal="left" vertical="center" indent="1"/>
    </xf>
    <xf numFmtId="0" fontId="29" fillId="131" borderId="77" applyNumberFormat="0" applyProtection="0">
      <alignment horizontal="left" vertical="center" indent="1"/>
    </xf>
    <xf numFmtId="0" fontId="111" fillId="0" borderId="72" applyNumberFormat="0" applyProtection="0">
      <alignment horizontal="left" vertical="center" indent="2"/>
    </xf>
    <xf numFmtId="0" fontId="29" fillId="131" borderId="77" applyNumberFormat="0" applyProtection="0">
      <alignment horizontal="left" vertical="center" indent="1"/>
    </xf>
    <xf numFmtId="0" fontId="29" fillId="131" borderId="77" applyNumberFormat="0" applyProtection="0">
      <alignment horizontal="left" vertical="center" indent="1"/>
    </xf>
    <xf numFmtId="0" fontId="29" fillId="131" borderId="77" applyNumberFormat="0" applyProtection="0">
      <alignment horizontal="left" vertical="center" indent="1"/>
    </xf>
    <xf numFmtId="0" fontId="29" fillId="90" borderId="84" applyNumberFormat="0" applyProtection="0">
      <alignment horizontal="left" vertical="center" indent="1"/>
    </xf>
    <xf numFmtId="0" fontId="29" fillId="131" borderId="77" applyNumberFormat="0" applyProtection="0">
      <alignment horizontal="left" vertical="center" indent="1"/>
    </xf>
    <xf numFmtId="0" fontId="29" fillId="87" borderId="84" applyNumberFormat="0" applyProtection="0">
      <alignment horizontal="left" vertical="top" indent="1"/>
    </xf>
    <xf numFmtId="0" fontId="91" fillId="90" borderId="84" applyNumberFormat="0" applyProtection="0">
      <alignment horizontal="left" vertical="top" indent="1"/>
    </xf>
    <xf numFmtId="0" fontId="91" fillId="90" borderId="84" applyNumberFormat="0" applyProtection="0">
      <alignment horizontal="left" vertical="top" indent="1"/>
    </xf>
    <xf numFmtId="0" fontId="29" fillId="131" borderId="77" applyNumberFormat="0" applyProtection="0">
      <alignment horizontal="left" vertical="center" indent="1"/>
    </xf>
    <xf numFmtId="0" fontId="29" fillId="87" borderId="84" applyNumberFormat="0" applyProtection="0">
      <alignment horizontal="left" vertical="top" indent="1"/>
    </xf>
    <xf numFmtId="0" fontId="29" fillId="131" borderId="77" applyNumberFormat="0" applyProtection="0">
      <alignment horizontal="left" vertical="center" indent="1"/>
    </xf>
    <xf numFmtId="0" fontId="29" fillId="131" borderId="77" applyNumberFormat="0" applyProtection="0">
      <alignment horizontal="left" vertical="center" indent="1"/>
    </xf>
    <xf numFmtId="0" fontId="29" fillId="87" borderId="84" applyNumberFormat="0" applyProtection="0">
      <alignment horizontal="left" vertical="top" indent="1"/>
    </xf>
    <xf numFmtId="0" fontId="29" fillId="131" borderId="77" applyNumberFormat="0" applyProtection="0">
      <alignment horizontal="left" vertical="center" indent="1"/>
    </xf>
    <xf numFmtId="0" fontId="29" fillId="131" borderId="77" applyNumberFormat="0" applyProtection="0">
      <alignment horizontal="left" vertical="center" indent="1"/>
    </xf>
    <xf numFmtId="0" fontId="29" fillId="90" borderId="84" applyNumberFormat="0" applyProtection="0">
      <alignment horizontal="left" vertical="top" indent="1"/>
    </xf>
    <xf numFmtId="0" fontId="29" fillId="88" borderId="72" applyNumberFormat="0">
      <protection locked="0"/>
    </xf>
    <xf numFmtId="0" fontId="29" fillId="88" borderId="72" applyNumberFormat="0">
      <protection locked="0"/>
    </xf>
    <xf numFmtId="0" fontId="29" fillId="88" borderId="72" applyNumberFormat="0">
      <protection locked="0"/>
    </xf>
    <xf numFmtId="0" fontId="29" fillId="88" borderId="72" applyNumberFormat="0">
      <protection locked="0"/>
    </xf>
    <xf numFmtId="0" fontId="125" fillId="66" borderId="87" applyBorder="0"/>
    <xf numFmtId="0" fontId="125" fillId="66" borderId="87" applyBorder="0"/>
    <xf numFmtId="4" fontId="115" fillId="40" borderId="84" applyNumberFormat="0" applyProtection="0">
      <alignment vertical="center"/>
    </xf>
    <xf numFmtId="4" fontId="115" fillId="40" borderId="84" applyNumberFormat="0" applyProtection="0">
      <alignment vertical="center"/>
    </xf>
    <xf numFmtId="4" fontId="79" fillId="75" borderId="84" applyNumberFormat="0" applyProtection="0">
      <alignment vertical="center"/>
    </xf>
    <xf numFmtId="4" fontId="79" fillId="75" borderId="77" applyNumberFormat="0" applyProtection="0">
      <alignment vertical="center"/>
    </xf>
    <xf numFmtId="4" fontId="79" fillId="75" borderId="77" applyNumberFormat="0" applyProtection="0">
      <alignment vertical="center"/>
    </xf>
    <xf numFmtId="4" fontId="79" fillId="40" borderId="84" applyNumberFormat="0" applyProtection="0">
      <alignment vertical="center"/>
    </xf>
    <xf numFmtId="4" fontId="180" fillId="75" borderId="72" applyNumberFormat="0" applyProtection="0">
      <alignment vertical="center"/>
    </xf>
    <xf numFmtId="4" fontId="180" fillId="75" borderId="72" applyNumberFormat="0" applyProtection="0">
      <alignment vertical="center"/>
    </xf>
    <xf numFmtId="4" fontId="129" fillId="75" borderId="84" applyNumberFormat="0" applyProtection="0">
      <alignment vertical="center"/>
    </xf>
    <xf numFmtId="4" fontId="129" fillId="75" borderId="77" applyNumberFormat="0" applyProtection="0">
      <alignment vertical="center"/>
    </xf>
    <xf numFmtId="4" fontId="129" fillId="75" borderId="77" applyNumberFormat="0" applyProtection="0">
      <alignment vertical="center"/>
    </xf>
    <xf numFmtId="4" fontId="129" fillId="40" borderId="84" applyNumberFormat="0" applyProtection="0">
      <alignment vertical="center"/>
    </xf>
    <xf numFmtId="4" fontId="115" fillId="49" borderId="84" applyNumberFormat="0" applyProtection="0">
      <alignment horizontal="left" vertical="center" indent="1"/>
    </xf>
    <xf numFmtId="4" fontId="115" fillId="49" borderId="84" applyNumberFormat="0" applyProtection="0">
      <alignment horizontal="left" vertical="center" indent="1"/>
    </xf>
    <xf numFmtId="4" fontId="79" fillId="75" borderId="77" applyNumberFormat="0" applyProtection="0">
      <alignment horizontal="left" vertical="center" indent="1"/>
    </xf>
    <xf numFmtId="4" fontId="79" fillId="75" borderId="77" applyNumberFormat="0" applyProtection="0">
      <alignment horizontal="left" vertical="center" indent="1"/>
    </xf>
    <xf numFmtId="4" fontId="79" fillId="40" borderId="84" applyNumberFormat="0" applyProtection="0">
      <alignment horizontal="left" vertical="center" indent="1"/>
    </xf>
    <xf numFmtId="0" fontId="115" fillId="40" borderId="84" applyNumberFormat="0" applyProtection="0">
      <alignment horizontal="left" vertical="top" indent="1"/>
    </xf>
    <xf numFmtId="0" fontId="115" fillId="40" borderId="84" applyNumberFormat="0" applyProtection="0">
      <alignment horizontal="left" vertical="top" indent="1"/>
    </xf>
    <xf numFmtId="0" fontId="79" fillId="75" borderId="84" applyNumberFormat="0" applyProtection="0">
      <alignment horizontal="left" vertical="top" indent="1"/>
    </xf>
    <xf numFmtId="4" fontId="79" fillId="75" borderId="77" applyNumberFormat="0" applyProtection="0">
      <alignment horizontal="left" vertical="center" indent="1"/>
    </xf>
    <xf numFmtId="4" fontId="79" fillId="75" borderId="77" applyNumberFormat="0" applyProtection="0">
      <alignment horizontal="left" vertical="center" indent="1"/>
    </xf>
    <xf numFmtId="0" fontId="79" fillId="40" borderId="84" applyNumberFormat="0" applyProtection="0">
      <alignment horizontal="left" vertical="top" indent="1"/>
    </xf>
    <xf numFmtId="4" fontId="91" fillId="0" borderId="82" applyNumberFormat="0" applyProtection="0">
      <alignment horizontal="right" vertical="center"/>
    </xf>
    <xf numFmtId="4" fontId="79" fillId="89" borderId="77" applyNumberFormat="0" applyProtection="0">
      <alignment horizontal="right" vertical="center"/>
    </xf>
    <xf numFmtId="4" fontId="91" fillId="0" borderId="82" applyNumberFormat="0" applyProtection="0">
      <alignment horizontal="right" vertical="center"/>
    </xf>
    <xf numFmtId="4" fontId="91" fillId="0" borderId="82" applyNumberFormat="0" applyProtection="0">
      <alignment horizontal="right" vertical="center"/>
    </xf>
    <xf numFmtId="4" fontId="132" fillId="0" borderId="72" applyNumberFormat="0" applyProtection="0">
      <alignment horizontal="right" vertical="center" wrapText="1"/>
    </xf>
    <xf numFmtId="4" fontId="91" fillId="0" borderId="82" applyNumberFormat="0" applyProtection="0">
      <alignment horizontal="right" vertical="center"/>
    </xf>
    <xf numFmtId="4" fontId="79" fillId="89" borderId="77" applyNumberFormat="0" applyProtection="0">
      <alignment horizontal="right" vertical="center"/>
    </xf>
    <xf numFmtId="4" fontId="91" fillId="0" borderId="82" applyNumberFormat="0" applyProtection="0">
      <alignment horizontal="right" vertical="center"/>
    </xf>
    <xf numFmtId="4" fontId="132" fillId="0" borderId="72" applyNumberFormat="0" applyProtection="0">
      <alignment horizontal="right" vertical="center" wrapText="1"/>
    </xf>
    <xf numFmtId="4" fontId="79" fillId="89" borderId="77" applyNumberFormat="0" applyProtection="0">
      <alignment horizontal="right" vertical="center"/>
    </xf>
    <xf numFmtId="4" fontId="79" fillId="89" borderId="77" applyNumberFormat="0" applyProtection="0">
      <alignment horizontal="right" vertical="center"/>
    </xf>
    <xf numFmtId="4" fontId="79" fillId="90" borderId="84" applyNumberFormat="0" applyProtection="0">
      <alignment horizontal="right" vertical="center"/>
    </xf>
    <xf numFmtId="4" fontId="180" fillId="76" borderId="82" applyNumberFormat="0" applyProtection="0">
      <alignment horizontal="right" vertical="center"/>
    </xf>
    <xf numFmtId="4" fontId="180" fillId="76" borderId="82" applyNumberFormat="0" applyProtection="0">
      <alignment horizontal="right" vertical="center"/>
    </xf>
    <xf numFmtId="4" fontId="129" fillId="90" borderId="84" applyNumberFormat="0" applyProtection="0">
      <alignment horizontal="right" vertical="center"/>
    </xf>
    <xf numFmtId="4" fontId="129" fillId="89" borderId="77" applyNumberFormat="0" applyProtection="0">
      <alignment horizontal="right" vertical="center"/>
    </xf>
    <xf numFmtId="4" fontId="129" fillId="89" borderId="77" applyNumberFormat="0" applyProtection="0">
      <alignment horizontal="right" vertical="center"/>
    </xf>
    <xf numFmtId="4" fontId="129" fillId="90" borderId="84" applyNumberFormat="0" applyProtection="0">
      <alignment horizontal="right" vertical="center"/>
    </xf>
    <xf numFmtId="4" fontId="91" fillId="53" borderId="82" applyNumberFormat="0" applyProtection="0">
      <alignment horizontal="left" vertical="center" indent="1"/>
    </xf>
    <xf numFmtId="4" fontId="91" fillId="53" borderId="82" applyNumberFormat="0" applyProtection="0">
      <alignment horizontal="left" vertical="center" indent="1"/>
    </xf>
    <xf numFmtId="4" fontId="132" fillId="0" borderId="72" applyNumberFormat="0" applyProtection="0">
      <alignment horizontal="left" vertical="center" indent="1"/>
    </xf>
    <xf numFmtId="4" fontId="91" fillId="53" borderId="82" applyNumberFormat="0" applyProtection="0">
      <alignment horizontal="left" vertical="center" indent="1"/>
    </xf>
    <xf numFmtId="4" fontId="91" fillId="53" borderId="82" applyNumberFormat="0" applyProtection="0">
      <alignment horizontal="left" vertical="center" indent="1"/>
    </xf>
    <xf numFmtId="0" fontId="29" fillId="131" borderId="77" applyNumberFormat="0" applyProtection="0">
      <alignment horizontal="left" vertical="center" indent="1"/>
    </xf>
    <xf numFmtId="4" fontId="132" fillId="0" borderId="72" applyNumberFormat="0" applyProtection="0">
      <alignment horizontal="left" vertical="center" indent="1"/>
    </xf>
    <xf numFmtId="0" fontId="29" fillId="131" borderId="77" applyNumberFormat="0" applyProtection="0">
      <alignment horizontal="left" vertical="center" indent="1"/>
    </xf>
    <xf numFmtId="0" fontId="29" fillId="131" borderId="77" applyNumberFormat="0" applyProtection="0">
      <alignment horizontal="left" vertical="center" indent="1"/>
    </xf>
    <xf numFmtId="0" fontId="29" fillId="131" borderId="77" applyNumberFormat="0" applyProtection="0">
      <alignment horizontal="left" vertical="center" indent="1"/>
    </xf>
    <xf numFmtId="4" fontId="79" fillId="105" borderId="84" applyNumberFormat="0" applyProtection="0">
      <alignment horizontal="left" vertical="center" indent="1"/>
    </xf>
    <xf numFmtId="0" fontId="29" fillId="131" borderId="77" applyNumberFormat="0" applyProtection="0">
      <alignment horizontal="left" vertical="center" indent="1"/>
    </xf>
    <xf numFmtId="0" fontId="124" fillId="92" borderId="72" applyNumberFormat="0" applyProtection="0">
      <alignment horizontal="center" vertical="top" wrapText="1"/>
    </xf>
    <xf numFmtId="0" fontId="115" fillId="105" borderId="84" applyNumberFormat="0" applyProtection="0">
      <alignment horizontal="left" vertical="top" indent="1"/>
    </xf>
    <xf numFmtId="0" fontId="115" fillId="105" borderId="84" applyNumberFormat="0" applyProtection="0">
      <alignment horizontal="left" vertical="top" indent="1"/>
    </xf>
    <xf numFmtId="0" fontId="29" fillId="131" borderId="77" applyNumberFormat="0" applyProtection="0">
      <alignment horizontal="left" vertical="center" indent="1"/>
    </xf>
    <xf numFmtId="0" fontId="124" fillId="92" borderId="72" applyNumberFormat="0" applyProtection="0">
      <alignment horizontal="center" vertical="top" wrapText="1"/>
    </xf>
    <xf numFmtId="0" fontId="29" fillId="131" borderId="77" applyNumberFormat="0" applyProtection="0">
      <alignment horizontal="left" vertical="center" indent="1"/>
    </xf>
    <xf numFmtId="0" fontId="29" fillId="131" borderId="77" applyNumberFormat="0" applyProtection="0">
      <alignment horizontal="left" vertical="center" indent="1"/>
    </xf>
    <xf numFmtId="0" fontId="29" fillId="131" borderId="77" applyNumberFormat="0" applyProtection="0">
      <alignment horizontal="left" vertical="center" indent="1"/>
    </xf>
    <xf numFmtId="0" fontId="79" fillId="105" borderId="84" applyNumberFormat="0" applyProtection="0">
      <alignment horizontal="left" vertical="top" indent="1"/>
    </xf>
    <xf numFmtId="0" fontId="29" fillId="131" borderId="77" applyNumberFormat="0" applyProtection="0">
      <alignment horizontal="left" vertical="center" indent="1"/>
    </xf>
    <xf numFmtId="4" fontId="182" fillId="140" borderId="85" applyNumberFormat="0" applyProtection="0">
      <alignment horizontal="left" vertical="center" indent="1"/>
    </xf>
    <xf numFmtId="4" fontId="182" fillId="140" borderId="85" applyNumberFormat="0" applyProtection="0">
      <alignment horizontal="left" vertical="center" indent="1"/>
    </xf>
    <xf numFmtId="0" fontId="91" fillId="141" borderId="72"/>
    <xf numFmtId="0" fontId="91" fillId="141" borderId="72"/>
    <xf numFmtId="0" fontId="91" fillId="141" borderId="72"/>
    <xf numFmtId="0" fontId="91" fillId="141" borderId="72"/>
    <xf numFmtId="0" fontId="91" fillId="141" borderId="72"/>
    <xf numFmtId="4" fontId="185" fillId="88" borderId="82" applyNumberFormat="0" applyProtection="0">
      <alignment horizontal="right" vertical="center"/>
    </xf>
    <xf numFmtId="4" fontId="185" fillId="88" borderId="82" applyNumberFormat="0" applyProtection="0">
      <alignment horizontal="right" vertical="center"/>
    </xf>
    <xf numFmtId="4" fontId="139" fillId="0" borderId="84" applyNumberFormat="0" applyProtection="0">
      <alignment horizontal="right" vertical="center"/>
    </xf>
    <xf numFmtId="4" fontId="139" fillId="89" borderId="77" applyNumberFormat="0" applyProtection="0">
      <alignment horizontal="right" vertical="center"/>
    </xf>
    <xf numFmtId="4" fontId="139" fillId="89" borderId="77" applyNumberFormat="0" applyProtection="0">
      <alignment horizontal="right" vertical="center"/>
    </xf>
    <xf numFmtId="4" fontId="139" fillId="90" borderId="84" applyNumberFormat="0" applyProtection="0">
      <alignment horizontal="right" vertical="center"/>
    </xf>
    <xf numFmtId="200" fontId="145" fillId="0" borderId="78">
      <alignment horizontal="center"/>
    </xf>
    <xf numFmtId="0" fontId="189" fillId="0" borderId="72" applyNumberFormat="0" applyFill="0" applyProtection="0">
      <alignment wrapText="1"/>
    </xf>
    <xf numFmtId="0" fontId="189" fillId="0" borderId="72" applyNumberFormat="0" applyFill="0" applyProtection="0">
      <alignment wrapText="1"/>
    </xf>
    <xf numFmtId="0" fontId="29" fillId="0" borderId="79" applyNumberFormat="0" applyFont="0" applyFill="0" applyAlignment="0" applyProtection="0"/>
    <xf numFmtId="0" fontId="29" fillId="0" borderId="79" applyNumberFormat="0" applyFont="0" applyFill="0" applyAlignment="0" applyProtection="0"/>
    <xf numFmtId="0" fontId="29" fillId="0" borderId="79" applyNumberFormat="0" applyFont="0" applyFill="0" applyAlignment="0" applyProtection="0"/>
    <xf numFmtId="0" fontId="29" fillId="0" borderId="79" applyNumberFormat="0" applyFont="0" applyFill="0" applyAlignment="0" applyProtection="0"/>
    <xf numFmtId="0" fontId="29" fillId="0" borderId="78" applyNumberFormat="0" applyFont="0" applyFill="0" applyAlignment="0" applyProtection="0"/>
    <xf numFmtId="0" fontId="29" fillId="0" borderId="78" applyNumberFormat="0" applyFont="0" applyFill="0" applyAlignment="0" applyProtection="0"/>
    <xf numFmtId="0" fontId="29" fillId="0" borderId="78" applyNumberFormat="0" applyFont="0" applyFill="0" applyAlignment="0" applyProtection="0"/>
    <xf numFmtId="0" fontId="29" fillId="0" borderId="78" applyNumberFormat="0" applyFont="0" applyFill="0" applyAlignment="0" applyProtection="0"/>
    <xf numFmtId="0" fontId="29" fillId="0" borderId="80" applyNumberFormat="0" applyFont="0" applyFill="0" applyAlignment="0" applyProtection="0"/>
    <xf numFmtId="0" fontId="29" fillId="0" borderId="80" applyNumberFormat="0" applyFont="0" applyFill="0" applyAlignment="0" applyProtection="0"/>
    <xf numFmtId="0" fontId="29" fillId="0" borderId="80" applyNumberFormat="0" applyFont="0" applyFill="0" applyAlignment="0" applyProtection="0"/>
    <xf numFmtId="0" fontId="29" fillId="0" borderId="80" applyNumberFormat="0" applyFont="0" applyFill="0" applyAlignment="0" applyProtection="0"/>
    <xf numFmtId="0" fontId="150" fillId="0" borderId="88" applyNumberFormat="0" applyFill="0" applyAlignment="0" applyProtection="0"/>
    <xf numFmtId="0" fontId="150" fillId="0" borderId="89" applyNumberFormat="0" applyFill="0" applyAlignment="0" applyProtection="0"/>
    <xf numFmtId="0" fontId="150" fillId="0" borderId="88" applyNumberFormat="0" applyFill="0" applyAlignment="0" applyProtection="0"/>
    <xf numFmtId="0" fontId="150" fillId="0" borderId="89" applyNumberFormat="0" applyFill="0" applyAlignment="0" applyProtection="0"/>
    <xf numFmtId="0" fontId="150" fillId="0" borderId="89" applyNumberFormat="0" applyFill="0" applyAlignment="0" applyProtection="0"/>
    <xf numFmtId="3" fontId="151" fillId="0" borderId="75" applyProtection="0"/>
    <xf numFmtId="0" fontId="20" fillId="0" borderId="0"/>
    <xf numFmtId="0" fontId="20" fillId="0" borderId="0"/>
    <xf numFmtId="0" fontId="20" fillId="0" borderId="0"/>
    <xf numFmtId="44" fontId="29" fillId="0" borderId="0" applyFont="0" applyFill="0" applyBorder="0" applyAlignment="0" applyProtection="0"/>
    <xf numFmtId="44" fontId="46" fillId="0" borderId="0" applyFont="0" applyFill="0" applyBorder="0" applyAlignment="0" applyProtection="0"/>
    <xf numFmtId="0" fontId="19" fillId="0" borderId="0"/>
    <xf numFmtId="0" fontId="19" fillId="0" borderId="0"/>
    <xf numFmtId="44" fontId="19" fillId="0" borderId="0" applyFont="0" applyFill="0" applyBorder="0" applyAlignment="0" applyProtection="0"/>
    <xf numFmtId="43" fontId="19" fillId="0" borderId="0" applyFont="0" applyFill="0" applyBorder="0" applyAlignment="0" applyProtection="0"/>
    <xf numFmtId="0" fontId="18" fillId="0" borderId="0"/>
    <xf numFmtId="43" fontId="18" fillId="0" borderId="0" applyFont="0" applyFill="0" applyBorder="0" applyAlignment="0" applyProtection="0"/>
    <xf numFmtId="9" fontId="18" fillId="0" borderId="0" applyFont="0" applyFill="0" applyBorder="0" applyAlignment="0" applyProtection="0"/>
    <xf numFmtId="44" fontId="18" fillId="0" borderId="0" applyFont="0" applyFill="0" applyBorder="0" applyAlignment="0" applyProtection="0"/>
    <xf numFmtId="0" fontId="18" fillId="0" borderId="0"/>
    <xf numFmtId="44" fontId="18" fillId="0" borderId="0" applyFont="0" applyFill="0" applyBorder="0" applyAlignment="0" applyProtection="0"/>
    <xf numFmtId="0" fontId="17" fillId="0" borderId="0"/>
    <xf numFmtId="44" fontId="17" fillId="0" borderId="0" applyFont="0" applyFill="0" applyBorder="0" applyAlignment="0" applyProtection="0"/>
    <xf numFmtId="9" fontId="46" fillId="0" borderId="0" applyFont="0" applyFill="0" applyBorder="0" applyAlignment="0" applyProtection="0"/>
    <xf numFmtId="44" fontId="17" fillId="0" borderId="0" applyFont="0" applyFill="0" applyBorder="0" applyAlignment="0" applyProtection="0"/>
    <xf numFmtId="43" fontId="46" fillId="0" borderId="0" applyFont="0" applyFill="0" applyBorder="0" applyAlignment="0" applyProtection="0"/>
    <xf numFmtId="0" fontId="17" fillId="0" borderId="0"/>
    <xf numFmtId="0" fontId="17" fillId="0" borderId="0"/>
    <xf numFmtId="0" fontId="46" fillId="0" borderId="0"/>
    <xf numFmtId="44" fontId="17" fillId="0" borderId="0" applyFont="0" applyFill="0" applyBorder="0" applyAlignment="0" applyProtection="0"/>
    <xf numFmtId="0" fontId="17" fillId="0" borderId="0"/>
    <xf numFmtId="44" fontId="17" fillId="0" borderId="0" applyFont="0" applyFill="0" applyBorder="0" applyAlignment="0" applyProtection="0"/>
    <xf numFmtId="43" fontId="17" fillId="0" borderId="0" applyFont="0" applyFill="0" applyBorder="0" applyAlignment="0" applyProtection="0"/>
    <xf numFmtId="44" fontId="46" fillId="0" borderId="0" applyFont="0" applyFill="0" applyBorder="0" applyAlignment="0" applyProtection="0"/>
    <xf numFmtId="44" fontId="17" fillId="0" borderId="0" applyFont="0" applyFill="0" applyBorder="0" applyAlignment="0" applyProtection="0"/>
    <xf numFmtId="9" fontId="17" fillId="0" borderId="0" applyFont="0" applyFill="0" applyBorder="0" applyAlignment="0" applyProtection="0"/>
    <xf numFmtId="0" fontId="29" fillId="0" borderId="0"/>
    <xf numFmtId="0" fontId="33" fillId="0" borderId="0"/>
    <xf numFmtId="0" fontId="29" fillId="0" borderId="0"/>
    <xf numFmtId="219" fontId="29" fillId="0" borderId="0" applyFont="0" applyFill="0" applyBorder="0" applyAlignment="0" applyProtection="0"/>
    <xf numFmtId="0" fontId="29" fillId="0" borderId="0"/>
    <xf numFmtId="0" fontId="16" fillId="0" borderId="0"/>
    <xf numFmtId="0" fontId="16" fillId="0" borderId="0"/>
    <xf numFmtId="44" fontId="16" fillId="0" borderId="0" applyFont="0" applyFill="0" applyBorder="0" applyAlignment="0" applyProtection="0"/>
    <xf numFmtId="43" fontId="16" fillId="0" borderId="0" applyFont="0" applyFill="0" applyBorder="0" applyAlignment="0" applyProtection="0"/>
    <xf numFmtId="0" fontId="46" fillId="0" borderId="0"/>
    <xf numFmtId="43" fontId="46" fillId="0" borderId="0" applyFont="0" applyFill="0" applyBorder="0" applyAlignment="0" applyProtection="0"/>
    <xf numFmtId="9" fontId="29" fillId="0" borderId="0" applyFont="0" applyFill="0" applyBorder="0" applyAlignment="0" applyProtection="0"/>
    <xf numFmtId="0" fontId="15" fillId="0" borderId="0"/>
    <xf numFmtId="0" fontId="226" fillId="7" borderId="0" applyNumberFormat="0" applyBorder="0" applyAlignment="0" applyProtection="0"/>
    <xf numFmtId="0" fontId="228" fillId="5" borderId="0" applyNumberFormat="0" applyBorder="0" applyAlignment="0" applyProtection="0"/>
    <xf numFmtId="0" fontId="15" fillId="0" borderId="0"/>
    <xf numFmtId="0" fontId="14" fillId="0" borderId="0"/>
    <xf numFmtId="0" fontId="13" fillId="0" borderId="0"/>
    <xf numFmtId="0" fontId="12" fillId="0" borderId="0"/>
    <xf numFmtId="43" fontId="12" fillId="0" borderId="0" applyFont="0" applyFill="0" applyBorder="0" applyAlignment="0" applyProtection="0"/>
    <xf numFmtId="0" fontId="11" fillId="0" borderId="0"/>
    <xf numFmtId="0" fontId="10" fillId="0" borderId="0"/>
    <xf numFmtId="0" fontId="10" fillId="0" borderId="0"/>
    <xf numFmtId="0" fontId="10" fillId="0" borderId="0"/>
    <xf numFmtId="9" fontId="10" fillId="0" borderId="0" applyFont="0" applyFill="0" applyBorder="0" applyAlignment="0" applyProtection="0"/>
    <xf numFmtId="44" fontId="10" fillId="0" borderId="0" applyFont="0" applyFill="0" applyBorder="0" applyAlignment="0" applyProtection="0"/>
    <xf numFmtId="0" fontId="9" fillId="0" borderId="0"/>
    <xf numFmtId="44" fontId="8" fillId="0" borderId="0" applyFont="0" applyFill="0" applyBorder="0" applyAlignment="0" applyProtection="0"/>
    <xf numFmtId="0" fontId="8" fillId="0" borderId="0"/>
    <xf numFmtId="44" fontId="8" fillId="0" borderId="0" applyFont="0" applyFill="0" applyBorder="0" applyAlignment="0" applyProtection="0"/>
    <xf numFmtId="0" fontId="8" fillId="0" borderId="0"/>
    <xf numFmtId="44" fontId="8" fillId="0" borderId="0" applyFont="0" applyFill="0" applyBorder="0" applyAlignment="0" applyProtection="0"/>
    <xf numFmtId="0" fontId="8" fillId="0" borderId="0"/>
    <xf numFmtId="44" fontId="8" fillId="0" borderId="0" applyFont="0" applyFill="0" applyBorder="0" applyAlignment="0" applyProtection="0"/>
    <xf numFmtId="0" fontId="8" fillId="0" borderId="0"/>
    <xf numFmtId="44" fontId="8" fillId="0" borderId="0" applyFont="0" applyFill="0" applyBorder="0" applyAlignment="0" applyProtection="0"/>
    <xf numFmtId="0" fontId="8" fillId="0" borderId="0"/>
    <xf numFmtId="44" fontId="8" fillId="0" borderId="0" applyFont="0" applyFill="0" applyBorder="0" applyAlignment="0" applyProtection="0"/>
    <xf numFmtId="0" fontId="8" fillId="0" borderId="0"/>
    <xf numFmtId="0" fontId="8" fillId="0" borderId="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7" fillId="0" borderId="0"/>
    <xf numFmtId="44" fontId="7" fillId="0" borderId="0" applyFont="0" applyFill="0" applyBorder="0" applyAlignment="0" applyProtection="0"/>
    <xf numFmtId="43" fontId="7" fillId="0" borderId="0" applyFont="0" applyFill="0" applyBorder="0" applyAlignment="0" applyProtection="0"/>
    <xf numFmtId="0" fontId="29" fillId="84" borderId="240" applyNumberFormat="0" applyProtection="0">
      <alignment horizontal="left" vertical="top" indent="1"/>
    </xf>
    <xf numFmtId="0" fontId="7" fillId="0" borderId="0"/>
    <xf numFmtId="0" fontId="29" fillId="84" borderId="240" applyNumberFormat="0" applyProtection="0">
      <alignment horizontal="left" vertical="top" indent="1"/>
    </xf>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29" fillId="84" borderId="240" applyNumberFormat="0" applyProtection="0">
      <alignment horizontal="left" vertical="top" indent="1"/>
    </xf>
    <xf numFmtId="0" fontId="113" fillId="49" borderId="213" applyNumberFormat="0" applyAlignment="0" applyProtection="0"/>
    <xf numFmtId="4" fontId="129" fillId="75" borderId="213" applyNumberFormat="0" applyProtection="0">
      <alignment vertical="center"/>
    </xf>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33"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9" fontId="7" fillId="0" borderId="0" applyFont="0" applyFill="0" applyBorder="0" applyAlignment="0" applyProtection="0"/>
    <xf numFmtId="0" fontId="104" fillId="44" borderId="266" applyNumberFormat="0" applyAlignment="0" applyProtection="0"/>
    <xf numFmtId="0" fontId="29" fillId="40" borderId="266" applyNumberFormat="0" applyFont="0" applyAlignment="0" applyProtection="0"/>
    <xf numFmtId="4" fontId="91" fillId="77" borderId="245" applyNumberFormat="0" applyProtection="0">
      <alignment vertical="center"/>
    </xf>
    <xf numFmtId="0" fontId="81" fillId="42" borderId="81" applyNumberFormat="0" applyAlignment="0" applyProtection="0"/>
    <xf numFmtId="0" fontId="81" fillId="42" borderId="81" applyNumberFormat="0" applyAlignment="0" applyProtection="0"/>
    <xf numFmtId="0" fontId="81" fillId="42" borderId="81" applyNumberFormat="0" applyAlignment="0" applyProtection="0"/>
    <xf numFmtId="0" fontId="81" fillId="42" borderId="81" applyNumberFormat="0" applyAlignment="0" applyProtection="0"/>
    <xf numFmtId="0" fontId="176" fillId="68" borderId="219" applyNumberFormat="0" applyAlignment="0" applyProtection="0"/>
    <xf numFmtId="0" fontId="104" fillId="44" borderId="210" applyNumberFormat="0" applyAlignment="0" applyProtection="0"/>
    <xf numFmtId="0" fontId="176" fillId="68" borderId="210" applyNumberFormat="0" applyAlignment="0" applyProtection="0"/>
    <xf numFmtId="0" fontId="7" fillId="43" borderId="0" applyNumberFormat="0" applyBorder="0" applyAlignment="0" applyProtection="0"/>
    <xf numFmtId="0" fontId="7" fillId="40" borderId="0" applyNumberFormat="0" applyBorder="0" applyAlignment="0" applyProtection="0"/>
    <xf numFmtId="0" fontId="104" fillId="44" borderId="235" applyNumberFormat="0" applyAlignment="0" applyProtection="0"/>
    <xf numFmtId="0" fontId="171" fillId="0" borderId="248" applyNumberFormat="0" applyFill="0" applyAlignment="0" applyProtection="0"/>
    <xf numFmtId="0" fontId="100" fillId="0" borderId="236" applyNumberFormat="0" applyFill="0" applyAlignment="0" applyProtection="0"/>
    <xf numFmtId="0" fontId="41" fillId="0" borderId="134">
      <alignment horizontal="left" vertical="center"/>
    </xf>
    <xf numFmtId="0" fontId="41" fillId="0" borderId="134">
      <alignment horizontal="left" vertical="center"/>
    </xf>
    <xf numFmtId="0" fontId="100" fillId="0" borderId="156" applyNumberFormat="0" applyFill="0" applyAlignment="0" applyProtection="0"/>
    <xf numFmtId="0" fontId="101" fillId="0" borderId="157" applyNumberFormat="0" applyFill="0" applyAlignment="0" applyProtection="0"/>
    <xf numFmtId="0" fontId="101" fillId="0" borderId="157" applyNumberFormat="0" applyFill="0" applyAlignment="0" applyProtection="0"/>
    <xf numFmtId="0" fontId="101" fillId="0" borderId="157" applyNumberFormat="0" applyFill="0" applyAlignment="0" applyProtection="0"/>
    <xf numFmtId="0" fontId="101" fillId="0" borderId="157" applyNumberFormat="0" applyFill="0" applyAlignment="0" applyProtection="0"/>
    <xf numFmtId="0" fontId="101" fillId="0" borderId="157" applyNumberFormat="0" applyFill="0" applyAlignment="0" applyProtection="0"/>
    <xf numFmtId="10" fontId="91" fillId="75" borderId="114" applyNumberFormat="0" applyBorder="0" applyAlignment="0" applyProtection="0"/>
    <xf numFmtId="10" fontId="91" fillId="75" borderId="114" applyNumberFormat="0" applyBorder="0" applyAlignment="0" applyProtection="0"/>
    <xf numFmtId="10" fontId="91" fillId="75" borderId="114" applyNumberFormat="0" applyBorder="0" applyAlignment="0" applyProtection="0"/>
    <xf numFmtId="10" fontId="91" fillId="75" borderId="114"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176" fillId="68" borderId="181" applyNumberFormat="0" applyAlignment="0" applyProtection="0"/>
    <xf numFmtId="0" fontId="176" fillId="68" borderId="181" applyNumberFormat="0" applyAlignment="0" applyProtection="0"/>
    <xf numFmtId="0" fontId="104" fillId="44" borderId="181" applyNumberFormat="0" applyAlignment="0" applyProtection="0"/>
    <xf numFmtId="0" fontId="176" fillId="68" borderId="192" applyNumberFormat="0" applyAlignment="0" applyProtection="0"/>
    <xf numFmtId="0" fontId="165" fillId="123" borderId="245" applyNumberFormat="0" applyAlignment="0" applyProtection="0"/>
    <xf numFmtId="0" fontId="171" fillId="0" borderId="195" applyNumberFormat="0" applyFill="0" applyAlignment="0" applyProtection="0"/>
    <xf numFmtId="0" fontId="101" fillId="0" borderId="183" applyNumberFormat="0" applyFill="0" applyAlignment="0" applyProtection="0"/>
    <xf numFmtId="0" fontId="101" fillId="0" borderId="194" applyNumberFormat="0" applyFill="0" applyAlignment="0" applyProtection="0"/>
    <xf numFmtId="0" fontId="101" fillId="0" borderId="194" applyNumberFormat="0" applyFill="0" applyAlignment="0" applyProtection="0"/>
    <xf numFmtId="0" fontId="100" fillId="0" borderId="182" applyNumberFormat="0" applyFill="0" applyAlignment="0" applyProtection="0"/>
    <xf numFmtId="4" fontId="79" fillId="78" borderId="213" applyNumberFormat="0" applyProtection="0">
      <alignment vertical="center"/>
    </xf>
    <xf numFmtId="0" fontId="165" fillId="123" borderId="192" applyNumberFormat="0" applyAlignment="0" applyProtection="0"/>
    <xf numFmtId="0" fontId="81" fillId="122" borderId="181" applyNumberForma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0" borderId="0" applyNumberFormat="0" applyBorder="0" applyAlignment="0" applyProtection="0"/>
    <xf numFmtId="0" fontId="41" fillId="0" borderId="253">
      <alignment horizontal="left" vertical="center"/>
    </xf>
    <xf numFmtId="4" fontId="129" fillId="90" borderId="269" applyNumberFormat="0" applyProtection="0">
      <alignment horizontal="right" vertical="center"/>
    </xf>
    <xf numFmtId="4" fontId="79" fillId="90" borderId="269" applyNumberFormat="0" applyProtection="0">
      <alignment horizontal="right" vertical="center"/>
    </xf>
    <xf numFmtId="4" fontId="79" fillId="89" borderId="268" applyNumberFormat="0" applyProtection="0">
      <alignment horizontal="right" vertical="center"/>
    </xf>
    <xf numFmtId="0" fontId="79" fillId="40" borderId="269" applyNumberFormat="0" applyProtection="0">
      <alignment horizontal="left" vertical="top" indent="1"/>
    </xf>
    <xf numFmtId="4" fontId="79" fillId="75" borderId="268" applyNumberFormat="0" applyProtection="0">
      <alignment horizontal="left" vertical="center" indent="1"/>
    </xf>
    <xf numFmtId="0" fontId="115" fillId="40" borderId="269" applyNumberFormat="0" applyProtection="0">
      <alignment horizontal="left" vertical="top" indent="1"/>
    </xf>
    <xf numFmtId="4" fontId="79" fillId="75" borderId="268" applyNumberFormat="0" applyProtection="0">
      <alignment horizontal="left" vertical="center" indent="1"/>
    </xf>
    <xf numFmtId="4" fontId="115" fillId="49" borderId="269" applyNumberFormat="0" applyProtection="0">
      <alignment horizontal="left" vertical="center" indent="1"/>
    </xf>
    <xf numFmtId="4" fontId="129" fillId="40" borderId="269" applyNumberFormat="0" applyProtection="0">
      <alignment vertical="center"/>
    </xf>
    <xf numFmtId="4" fontId="129" fillId="75" borderId="269" applyNumberFormat="0" applyProtection="0">
      <alignment vertical="center"/>
    </xf>
    <xf numFmtId="4" fontId="79" fillId="40" borderId="269" applyNumberFormat="0" applyProtection="0">
      <alignment vertical="center"/>
    </xf>
    <xf numFmtId="4" fontId="79" fillId="75" borderId="268" applyNumberFormat="0" applyProtection="0">
      <alignment vertical="center"/>
    </xf>
    <xf numFmtId="0" fontId="125" fillId="66" borderId="274" applyBorder="0"/>
    <xf numFmtId="0" fontId="29" fillId="87" borderId="269" applyNumberFormat="0" applyProtection="0">
      <alignment horizontal="left" vertical="top" indent="1"/>
    </xf>
    <xf numFmtId="0" fontId="29" fillId="131" borderId="268" applyNumberFormat="0" applyProtection="0">
      <alignment horizontal="left" vertical="center" indent="1"/>
    </xf>
    <xf numFmtId="0" fontId="29" fillId="131" borderId="268" applyNumberFormat="0" applyProtection="0">
      <alignment horizontal="left" vertical="center" indent="1"/>
    </xf>
    <xf numFmtId="0" fontId="29" fillId="87" borderId="269" applyNumberFormat="0" applyProtection="0">
      <alignment horizontal="left" vertical="top" indent="1"/>
    </xf>
    <xf numFmtId="0" fontId="29" fillId="131" borderId="268" applyNumberFormat="0" applyProtection="0">
      <alignment horizontal="left" vertical="center" indent="1"/>
    </xf>
    <xf numFmtId="0" fontId="29" fillId="131" borderId="268" applyNumberFormat="0" applyProtection="0">
      <alignment horizontal="left" vertical="center" indent="1"/>
    </xf>
    <xf numFmtId="0" fontId="29" fillId="74" borderId="268" applyNumberFormat="0" applyProtection="0">
      <alignment horizontal="left" vertical="center" indent="1"/>
    </xf>
    <xf numFmtId="0" fontId="29" fillId="70" borderId="269" applyNumberFormat="0" applyProtection="0">
      <alignment horizontal="left" vertical="top" indent="1"/>
    </xf>
    <xf numFmtId="0" fontId="91" fillId="45" borderId="269" applyNumberFormat="0" applyProtection="0">
      <alignment horizontal="left" vertical="top" indent="1"/>
    </xf>
    <xf numFmtId="0" fontId="29" fillId="74" borderId="268" applyNumberFormat="0" applyProtection="0">
      <alignment horizontal="left" vertical="center" indent="1"/>
    </xf>
    <xf numFmtId="0" fontId="29" fillId="74" borderId="268" applyNumberFormat="0" applyProtection="0">
      <alignment horizontal="left" vertical="center" indent="1"/>
    </xf>
    <xf numFmtId="0" fontId="29" fillId="83" borderId="268" applyNumberFormat="0" applyProtection="0">
      <alignment horizontal="left" vertical="center" indent="1"/>
    </xf>
    <xf numFmtId="0" fontId="91" fillId="105" borderId="269" applyNumberFormat="0" applyProtection="0">
      <alignment horizontal="left" vertical="top" indent="1"/>
    </xf>
    <xf numFmtId="0" fontId="29" fillId="139" borderId="268" applyNumberFormat="0" applyProtection="0">
      <alignment horizontal="left" vertical="center" indent="1"/>
    </xf>
    <xf numFmtId="0" fontId="29" fillId="139" borderId="268" applyNumberFormat="0" applyProtection="0">
      <alignment horizontal="left" vertical="center" indent="1"/>
    </xf>
    <xf numFmtId="0" fontId="91" fillId="66" borderId="269" applyNumberFormat="0" applyProtection="0">
      <alignment horizontal="left" vertical="top" indent="1"/>
    </xf>
    <xf numFmtId="0" fontId="29" fillId="139" borderId="268" applyNumberFormat="0" applyProtection="0">
      <alignment horizontal="left" vertical="center" indent="1"/>
    </xf>
    <xf numFmtId="0" fontId="29" fillId="139" borderId="268" applyNumberFormat="0" applyProtection="0">
      <alignment horizontal="left" vertical="center" indent="1"/>
    </xf>
    <xf numFmtId="4" fontId="79" fillId="89" borderId="268" applyNumberFormat="0" applyProtection="0">
      <alignment horizontal="left" vertical="center" indent="1"/>
    </xf>
    <xf numFmtId="4" fontId="79" fillId="105" borderId="269" applyNumberFormat="0" applyProtection="0">
      <alignment horizontal="right" vertical="center"/>
    </xf>
    <xf numFmtId="0" fontId="7" fillId="0" borderId="0"/>
    <xf numFmtId="0" fontId="29" fillId="131" borderId="268" applyNumberFormat="0" applyProtection="0">
      <alignment horizontal="left" vertical="center" indent="1"/>
    </xf>
    <xf numFmtId="0" fontId="113" fillId="123" borderId="268" applyNumberFormat="0" applyAlignment="0" applyProtection="0"/>
    <xf numFmtId="0" fontId="29" fillId="67" borderId="212" applyNumberFormat="0" applyFont="0" applyAlignment="0" applyProtection="0"/>
    <xf numFmtId="0" fontId="29" fillId="40" borderId="212" applyNumberFormat="0" applyFont="0" applyAlignment="0" applyProtection="0"/>
    <xf numFmtId="0" fontId="79" fillId="40" borderId="212" applyNumberFormat="0" applyFont="0" applyAlignment="0" applyProtection="0"/>
    <xf numFmtId="0" fontId="79" fillId="40" borderId="212" applyNumberFormat="0" applyFont="0" applyAlignment="0" applyProtection="0"/>
    <xf numFmtId="0" fontId="91" fillId="45" borderId="219" applyNumberFormat="0" applyProtection="0">
      <alignment horizontal="left" vertical="center" indent="1"/>
    </xf>
    <xf numFmtId="0" fontId="29" fillId="83" borderId="213" applyNumberFormat="0" applyProtection="0">
      <alignment horizontal="left" vertical="center" indent="1"/>
    </xf>
    <xf numFmtId="0" fontId="29" fillId="83" borderId="213" applyNumberFormat="0" applyProtection="0">
      <alignment horizontal="left" vertical="center" indent="1"/>
    </xf>
    <xf numFmtId="0" fontId="29" fillId="88" borderId="208" applyNumberFormat="0">
      <protection locked="0"/>
    </xf>
    <xf numFmtId="0" fontId="29" fillId="74" borderId="213" applyNumberFormat="0" applyProtection="0">
      <alignment horizontal="left" vertical="center" indent="1"/>
    </xf>
    <xf numFmtId="0" fontId="7" fillId="0" borderId="0"/>
    <xf numFmtId="0" fontId="7" fillId="0" borderId="0"/>
    <xf numFmtId="0" fontId="91" fillId="105" borderId="214" applyNumberFormat="0" applyProtection="0">
      <alignment horizontal="left" vertical="top" indent="1"/>
    </xf>
    <xf numFmtId="0" fontId="29" fillId="83" borderId="213" applyNumberFormat="0" applyProtection="0">
      <alignment horizontal="left" vertical="center" indent="1"/>
    </xf>
    <xf numFmtId="0" fontId="29" fillId="83" borderId="213" applyNumberFormat="0" applyProtection="0">
      <alignment horizontal="left" vertical="center" indent="1"/>
    </xf>
    <xf numFmtId="0" fontId="29" fillId="83" borderId="213" applyNumberFormat="0" applyProtection="0">
      <alignment horizontal="left" vertical="center" indent="1"/>
    </xf>
    <xf numFmtId="4" fontId="91" fillId="62" borderId="220" applyNumberFormat="0" applyProtection="0">
      <alignment horizontal="right" vertical="center"/>
    </xf>
    <xf numFmtId="4" fontId="91" fillId="53" borderId="219" applyNumberFormat="0" applyProtection="0">
      <alignment horizontal="left" vertical="center" indent="1"/>
    </xf>
    <xf numFmtId="4" fontId="91" fillId="78" borderId="219" applyNumberFormat="0" applyProtection="0">
      <alignment horizontal="left" vertical="center" indent="1"/>
    </xf>
    <xf numFmtId="4" fontId="79" fillId="78" borderId="213" applyNumberFormat="0" applyProtection="0">
      <alignment vertical="center"/>
    </xf>
    <xf numFmtId="4" fontId="91" fillId="77" borderId="219" applyNumberFormat="0" applyProtection="0">
      <alignment vertical="center"/>
    </xf>
    <xf numFmtId="0" fontId="7" fillId="0" borderId="0"/>
    <xf numFmtId="0" fontId="29" fillId="86" borderId="240" applyNumberFormat="0" applyProtection="0">
      <alignment horizontal="left" vertical="top" indent="1"/>
    </xf>
    <xf numFmtId="0" fontId="81" fillId="42" borderId="266" applyNumberFormat="0" applyAlignment="0" applyProtection="0"/>
    <xf numFmtId="0" fontId="29" fillId="40" borderId="81" applyNumberFormat="0" applyFont="0" applyAlignment="0" applyProtection="0"/>
    <xf numFmtId="4" fontId="121" fillId="81" borderId="187">
      <alignment vertical="center"/>
    </xf>
    <xf numFmtId="4" fontId="129" fillId="90" borderId="186" applyNumberFormat="0" applyProtection="0">
      <alignment horizontal="right" vertical="center"/>
    </xf>
    <xf numFmtId="4" fontId="79" fillId="89" borderId="185" applyNumberFormat="0" applyProtection="0">
      <alignment horizontal="right" vertical="center"/>
    </xf>
    <xf numFmtId="4" fontId="79" fillId="62" borderId="186" applyNumberFormat="0" applyProtection="0">
      <alignment horizontal="right" vertical="center"/>
    </xf>
    <xf numFmtId="4" fontId="79" fillId="38" borderId="186" applyNumberFormat="0" applyProtection="0">
      <alignment horizontal="right" vertical="center"/>
    </xf>
    <xf numFmtId="0" fontId="113" fillId="42" borderId="185" applyNumberFormat="0" applyAlignment="0" applyProtection="0"/>
    <xf numFmtId="0" fontId="113" fillId="49" borderId="185" applyNumberFormat="0" applyAlignment="0" applyProtection="0"/>
    <xf numFmtId="0" fontId="113" fillId="42" borderId="77" applyNumberFormat="0" applyAlignment="0" applyProtection="0"/>
    <xf numFmtId="9" fontId="7" fillId="0" borderId="0" applyFont="0" applyFill="0" applyBorder="0" applyAlignment="0" applyProtection="0"/>
    <xf numFmtId="9" fontId="7" fillId="0" borderId="0" applyFont="0" applyFill="0" applyBorder="0" applyAlignment="0" applyProtection="0"/>
    <xf numFmtId="4" fontId="79" fillId="78" borderId="280" applyNumberFormat="0" applyProtection="0">
      <alignment vertical="center"/>
    </xf>
    <xf numFmtId="9" fontId="7" fillId="0" borderId="0" applyFont="0" applyFill="0" applyBorder="0" applyAlignment="0" applyProtection="0"/>
    <xf numFmtId="4" fontId="119" fillId="79" borderId="114" applyNumberFormat="0" applyProtection="0">
      <alignment horizontal="right" vertical="center" wrapText="1"/>
    </xf>
    <xf numFmtId="4" fontId="120" fillId="78" borderId="84" applyNumberFormat="0" applyProtection="0">
      <alignment vertical="center"/>
    </xf>
    <xf numFmtId="4" fontId="119" fillId="79" borderId="114" applyNumberFormat="0" applyProtection="0">
      <alignment horizontal="left" vertical="center" indent="1"/>
    </xf>
    <xf numFmtId="0" fontId="123" fillId="78" borderId="84" applyNumberFormat="0" applyProtection="0">
      <alignment horizontal="left" vertical="top" indent="1"/>
    </xf>
    <xf numFmtId="4" fontId="124" fillId="82" borderId="114" applyNumberFormat="0" applyProtection="0">
      <alignment horizontal="left" vertical="center"/>
    </xf>
    <xf numFmtId="4" fontId="124" fillId="82" borderId="114" applyNumberFormat="0" applyProtection="0">
      <alignment horizontal="left" vertical="center"/>
    </xf>
    <xf numFmtId="4" fontId="79" fillId="37" borderId="84" applyNumberFormat="0" applyProtection="0">
      <alignment horizontal="right" vertical="center"/>
    </xf>
    <xf numFmtId="4" fontId="79" fillId="38" borderId="84" applyNumberFormat="0" applyProtection="0">
      <alignment horizontal="right" vertical="center"/>
    </xf>
    <xf numFmtId="4" fontId="79" fillId="62" borderId="84" applyNumberFormat="0" applyProtection="0">
      <alignment horizontal="right" vertical="center"/>
    </xf>
    <xf numFmtId="4" fontId="79" fillId="50" borderId="84" applyNumberFormat="0" applyProtection="0">
      <alignment horizontal="right" vertical="center"/>
    </xf>
    <xf numFmtId="4" fontId="79" fillId="54" borderId="84" applyNumberFormat="0" applyProtection="0">
      <alignment horizontal="right" vertical="center"/>
    </xf>
    <xf numFmtId="4" fontId="79" fillId="69" borderId="84" applyNumberFormat="0" applyProtection="0">
      <alignment horizontal="right" vertical="center"/>
    </xf>
    <xf numFmtId="4" fontId="79" fillId="48" borderId="84" applyNumberFormat="0" applyProtection="0">
      <alignment horizontal="right" vertical="center"/>
    </xf>
    <xf numFmtId="4" fontId="79" fillId="73" borderId="84" applyNumberFormat="0" applyProtection="0">
      <alignment horizontal="right" vertical="center"/>
    </xf>
    <xf numFmtId="4" fontId="79" fillId="47" borderId="84" applyNumberFormat="0" applyProtection="0">
      <alignment horizontal="right" vertical="center"/>
    </xf>
    <xf numFmtId="4" fontId="123" fillId="0" borderId="114" applyNumberFormat="0" applyProtection="0">
      <alignment horizontal="left" vertical="center" indent="1"/>
    </xf>
    <xf numFmtId="4" fontId="79" fillId="0" borderId="114" applyNumberFormat="0" applyProtection="0">
      <alignment horizontal="left" vertical="center" indent="1"/>
    </xf>
    <xf numFmtId="4" fontId="127" fillId="49" borderId="84" applyNumberFormat="0" applyProtection="0">
      <alignment horizontal="center" vertical="center"/>
    </xf>
    <xf numFmtId="4" fontId="128" fillId="76" borderId="158">
      <alignment horizontal="left" vertical="center" indent="1"/>
    </xf>
    <xf numFmtId="0" fontId="124" fillId="85" borderId="114" applyNumberFormat="0" applyProtection="0">
      <alignment horizontal="left" vertical="center" indent="2"/>
    </xf>
    <xf numFmtId="0" fontId="124" fillId="85" borderId="114" applyNumberFormat="0" applyProtection="0">
      <alignment horizontal="left" vertical="center" indent="2"/>
    </xf>
    <xf numFmtId="0" fontId="29" fillId="84" borderId="84" applyNumberFormat="0" applyProtection="0">
      <alignment horizontal="left" vertical="top" indent="1"/>
    </xf>
    <xf numFmtId="0" fontId="111" fillId="0" borderId="114" applyNumberFormat="0" applyProtection="0">
      <alignment horizontal="left" vertical="center" indent="2"/>
    </xf>
    <xf numFmtId="0" fontId="29" fillId="86" borderId="84" applyNumberFormat="0" applyProtection="0">
      <alignment horizontal="left" vertical="top" indent="1"/>
    </xf>
    <xf numFmtId="0" fontId="111" fillId="0" borderId="114" applyNumberFormat="0" applyProtection="0">
      <alignment horizontal="left" vertical="center" indent="2"/>
    </xf>
    <xf numFmtId="0" fontId="29" fillId="70" borderId="84" applyNumberFormat="0" applyProtection="0">
      <alignment horizontal="left" vertical="top" indent="1"/>
    </xf>
    <xf numFmtId="0" fontId="111" fillId="0" borderId="114" applyNumberFormat="0" applyProtection="0">
      <alignment horizontal="left" vertical="center" indent="2"/>
    </xf>
    <xf numFmtId="0" fontId="104" fillId="44" borderId="210" applyNumberFormat="0" applyAlignment="0" applyProtection="0"/>
    <xf numFmtId="0" fontId="29" fillId="87" borderId="84" applyNumberFormat="0" applyProtection="0">
      <alignment horizontal="left" vertical="top" indent="1"/>
    </xf>
    <xf numFmtId="0" fontId="29" fillId="88" borderId="114" applyNumberFormat="0">
      <protection locked="0"/>
    </xf>
    <xf numFmtId="0" fontId="29" fillId="88" borderId="114" applyNumberFormat="0">
      <protection locked="0"/>
    </xf>
    <xf numFmtId="0" fontId="29" fillId="88" borderId="114" applyNumberFormat="0">
      <protection locked="0"/>
    </xf>
    <xf numFmtId="4" fontId="79" fillId="75" borderId="84" applyNumberFormat="0" applyProtection="0">
      <alignment vertical="center"/>
    </xf>
    <xf numFmtId="4" fontId="129" fillId="75" borderId="84" applyNumberFormat="0" applyProtection="0">
      <alignment vertical="center"/>
    </xf>
    <xf numFmtId="4" fontId="130" fillId="80" borderId="158">
      <alignment vertical="center"/>
    </xf>
    <xf numFmtId="4" fontId="131" fillId="80" borderId="158">
      <alignment vertical="center"/>
    </xf>
    <xf numFmtId="4" fontId="130" fillId="81" borderId="158">
      <alignment vertical="center"/>
    </xf>
    <xf numFmtId="4" fontId="131" fillId="81" borderId="158">
      <alignment vertical="center"/>
    </xf>
    <xf numFmtId="0" fontId="79" fillId="75" borderId="84" applyNumberFormat="0" applyProtection="0">
      <alignment horizontal="left" vertical="top" indent="1"/>
    </xf>
    <xf numFmtId="10" fontId="91" fillId="75" borderId="179" applyNumberFormat="0" applyBorder="0" applyAlignment="0" applyProtection="0"/>
    <xf numFmtId="4" fontId="132" fillId="0" borderId="114" applyNumberFormat="0" applyProtection="0">
      <alignment horizontal="right" vertical="center" wrapText="1"/>
    </xf>
    <xf numFmtId="4" fontId="129" fillId="90" borderId="84" applyNumberFormat="0" applyProtection="0">
      <alignment horizontal="right" vertical="center"/>
    </xf>
    <xf numFmtId="4" fontId="133" fillId="80" borderId="158">
      <alignment vertical="center"/>
    </xf>
    <xf numFmtId="4" fontId="134" fillId="80" borderId="158">
      <alignment vertical="center"/>
    </xf>
    <xf numFmtId="4" fontId="133" fillId="81" borderId="158">
      <alignment vertical="center"/>
    </xf>
    <xf numFmtId="4" fontId="134" fillId="91" borderId="158">
      <alignment vertical="center"/>
    </xf>
    <xf numFmtId="4" fontId="132" fillId="0" borderId="114" applyNumberFormat="0" applyProtection="0">
      <alignment horizontal="left" vertical="center" indent="1"/>
    </xf>
    <xf numFmtId="4" fontId="132" fillId="0" borderId="114" applyNumberFormat="0" applyProtection="0">
      <alignment horizontal="left" vertical="center" indent="1"/>
    </xf>
    <xf numFmtId="0" fontId="124" fillId="92" borderId="114" applyNumberFormat="0" applyProtection="0">
      <alignment horizontal="center" vertical="top" wrapText="1"/>
    </xf>
    <xf numFmtId="0" fontId="124" fillId="92" borderId="114" applyNumberFormat="0" applyProtection="0">
      <alignment horizontal="center" vertical="top" wrapText="1"/>
    </xf>
    <xf numFmtId="4" fontId="121" fillId="81" borderId="158">
      <alignment vertical="center"/>
    </xf>
    <xf numFmtId="4" fontId="122" fillId="81" borderId="158">
      <alignment vertical="center"/>
    </xf>
    <xf numFmtId="4" fontId="139" fillId="0" borderId="84" applyNumberFormat="0" applyProtection="0">
      <alignment horizontal="right" vertical="center"/>
    </xf>
    <xf numFmtId="0" fontId="81" fillId="42" borderId="181" applyNumberFormat="0" applyAlignment="0" applyProtection="0"/>
    <xf numFmtId="0" fontId="81" fillId="42" borderId="181" applyNumberFormat="0" applyAlignment="0" applyProtection="0"/>
    <xf numFmtId="200" fontId="145" fillId="0" borderId="122">
      <alignment horizontal="center"/>
    </xf>
    <xf numFmtId="200" fontId="145" fillId="0" borderId="122">
      <alignment horizontal="center"/>
    </xf>
    <xf numFmtId="0" fontId="113" fillId="49" borderId="268" applyNumberFormat="0" applyAlignment="0" applyProtection="0"/>
    <xf numFmtId="0" fontId="29" fillId="40" borderId="266" applyNumberFormat="0" applyFont="0" applyAlignment="0" applyProtection="0"/>
    <xf numFmtId="4" fontId="129" fillId="40" borderId="214" applyNumberFormat="0" applyProtection="0">
      <alignment vertical="center"/>
    </xf>
    <xf numFmtId="0" fontId="29" fillId="0" borderId="159" applyNumberFormat="0" applyFill="0" applyBorder="0" applyAlignment="0" applyProtection="0"/>
    <xf numFmtId="0" fontId="150" fillId="0" borderId="160" applyNumberFormat="0" applyFill="0" applyAlignment="0" applyProtection="0"/>
    <xf numFmtId="198" fontId="29" fillId="0" borderId="161">
      <protection locked="0"/>
    </xf>
    <xf numFmtId="198" fontId="29" fillId="0" borderId="161">
      <protection locked="0"/>
    </xf>
    <xf numFmtId="198" fontId="29" fillId="0" borderId="161">
      <protection locked="0"/>
    </xf>
    <xf numFmtId="198" fontId="29" fillId="0" borderId="161">
      <protection locked="0"/>
    </xf>
    <xf numFmtId="198" fontId="29" fillId="0" borderId="161">
      <protection locked="0"/>
    </xf>
    <xf numFmtId="4" fontId="91" fillId="50" borderId="219" applyNumberFormat="0" applyProtection="0">
      <alignment horizontal="right" vertical="center"/>
    </xf>
    <xf numFmtId="0" fontId="80" fillId="49" borderId="235" applyNumberFormat="0" applyAlignment="0" applyProtection="0"/>
    <xf numFmtId="0" fontId="29" fillId="0" borderId="162" applyNumberFormat="0" applyAlignment="0">
      <alignment horizontal="center"/>
    </xf>
    <xf numFmtId="0" fontId="29" fillId="0" borderId="162" applyNumberFormat="0" applyAlignment="0">
      <alignment horizontal="center"/>
    </xf>
    <xf numFmtId="4" fontId="91" fillId="137" borderId="249" applyNumberFormat="0" applyProtection="0">
      <alignment horizontal="left" vertical="center" indent="1"/>
    </xf>
    <xf numFmtId="0" fontId="29" fillId="131" borderId="239" applyNumberFormat="0" applyProtection="0">
      <alignment horizontal="left" vertical="center" indent="1"/>
    </xf>
    <xf numFmtId="1" fontId="37" fillId="94" borderId="114" applyNumberFormat="0" applyAlignment="0">
      <alignment horizontal="center"/>
    </xf>
    <xf numFmtId="1" fontId="37" fillId="94" borderId="114" applyNumberFormat="0" applyAlignment="0">
      <alignment horizontal="center"/>
    </xf>
    <xf numFmtId="1" fontId="37" fillId="70" borderId="114" applyNumberFormat="0" applyAlignment="0">
      <alignment horizontal="left"/>
    </xf>
    <xf numFmtId="1" fontId="37" fillId="70" borderId="114" applyNumberFormat="0" applyAlignment="0">
      <alignment horizontal="left"/>
    </xf>
    <xf numFmtId="0" fontId="37" fillId="70" borderId="114" applyNumberFormat="0" applyAlignment="0"/>
    <xf numFmtId="0" fontId="37" fillId="70" borderId="114" applyNumberFormat="0" applyAlignment="0"/>
    <xf numFmtId="0" fontId="104" fillId="44" borderId="266" applyNumberFormat="0" applyAlignment="0" applyProtection="0"/>
    <xf numFmtId="0" fontId="7" fillId="43" borderId="0" applyNumberFormat="0" applyBorder="0" applyAlignment="0" applyProtection="0"/>
    <xf numFmtId="0" fontId="7" fillId="43" borderId="0" applyNumberFormat="0" applyBorder="0" applyAlignment="0" applyProtection="0"/>
    <xf numFmtId="0" fontId="7" fillId="29" borderId="0" applyNumberFormat="0" applyBorder="0" applyAlignment="0" applyProtection="0"/>
    <xf numFmtId="0" fontId="7" fillId="40" borderId="0" applyNumberFormat="0" applyBorder="0" applyAlignment="0" applyProtection="0"/>
    <xf numFmtId="43" fontId="7" fillId="0" borderId="0" applyFont="0" applyFill="0" applyBorder="0" applyAlignment="0" applyProtection="0"/>
    <xf numFmtId="9" fontId="7" fillId="0" borderId="0" applyFont="0" applyFill="0" applyBorder="0" applyAlignment="0" applyProtection="0"/>
    <xf numFmtId="0" fontId="7" fillId="14" borderId="0" applyNumberFormat="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10" fontId="91" fillId="75" borderId="114" applyNumberFormat="0" applyBorder="0" applyAlignment="0" applyProtection="0"/>
    <xf numFmtId="10" fontId="91" fillId="75" borderId="114" applyNumberFormat="0" applyBorder="0" applyAlignment="0" applyProtection="0"/>
    <xf numFmtId="10" fontId="91" fillId="75" borderId="114" applyNumberFormat="0" applyBorder="0" applyAlignment="0" applyProtection="0"/>
    <xf numFmtId="10" fontId="91" fillId="75" borderId="114"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4" fontId="119" fillId="79" borderId="114" applyNumberFormat="0" applyProtection="0">
      <alignment horizontal="right" vertical="center" wrapText="1"/>
    </xf>
    <xf numFmtId="4" fontId="119" fillId="79" borderId="114" applyNumberFormat="0" applyProtection="0">
      <alignment horizontal="left" vertical="center" indent="1"/>
    </xf>
    <xf numFmtId="4" fontId="124" fillId="82" borderId="114" applyNumberFormat="0" applyProtection="0">
      <alignment horizontal="left" vertical="center"/>
    </xf>
    <xf numFmtId="4" fontId="124" fillId="82" borderId="114" applyNumberFormat="0" applyProtection="0">
      <alignment horizontal="left" vertical="center"/>
    </xf>
    <xf numFmtId="4" fontId="123" fillId="0" borderId="114" applyNumberFormat="0" applyProtection="0">
      <alignment horizontal="left" vertical="center" indent="1"/>
    </xf>
    <xf numFmtId="4" fontId="79" fillId="0" borderId="114" applyNumberFormat="0" applyProtection="0">
      <alignment horizontal="left" vertical="center" indent="1"/>
    </xf>
    <xf numFmtId="0" fontId="124" fillId="85" borderId="114" applyNumberFormat="0" applyProtection="0">
      <alignment horizontal="left" vertical="center" indent="2"/>
    </xf>
    <xf numFmtId="0" fontId="124" fillId="85" borderId="114" applyNumberFormat="0" applyProtection="0">
      <alignment horizontal="left" vertical="center" indent="2"/>
    </xf>
    <xf numFmtId="0" fontId="111" fillId="0" borderId="114" applyNumberFormat="0" applyProtection="0">
      <alignment horizontal="left" vertical="center" indent="2"/>
    </xf>
    <xf numFmtId="0" fontId="111" fillId="0" borderId="114" applyNumberFormat="0" applyProtection="0">
      <alignment horizontal="left" vertical="center" indent="2"/>
    </xf>
    <xf numFmtId="0" fontId="111" fillId="0" borderId="114" applyNumberFormat="0" applyProtection="0">
      <alignment horizontal="left" vertical="center" indent="2"/>
    </xf>
    <xf numFmtId="0" fontId="29" fillId="88" borderId="114" applyNumberFormat="0">
      <protection locked="0"/>
    </xf>
    <xf numFmtId="0" fontId="29" fillId="88" borderId="114" applyNumberFormat="0">
      <protection locked="0"/>
    </xf>
    <xf numFmtId="0" fontId="29" fillId="88" borderId="114" applyNumberFormat="0">
      <protection locked="0"/>
    </xf>
    <xf numFmtId="4" fontId="132" fillId="0" borderId="114" applyNumberFormat="0" applyProtection="0">
      <alignment horizontal="right" vertical="center" wrapText="1"/>
    </xf>
    <xf numFmtId="4" fontId="132" fillId="0" borderId="114" applyNumberFormat="0" applyProtection="0">
      <alignment horizontal="left" vertical="center" indent="1"/>
    </xf>
    <xf numFmtId="4" fontId="132" fillId="0" borderId="114" applyNumberFormat="0" applyProtection="0">
      <alignment horizontal="left" vertical="center" indent="1"/>
    </xf>
    <xf numFmtId="0" fontId="124" fillId="92" borderId="114" applyNumberFormat="0" applyProtection="0">
      <alignment horizontal="center" vertical="top" wrapText="1"/>
    </xf>
    <xf numFmtId="0" fontId="124" fillId="92" borderId="114" applyNumberFormat="0" applyProtection="0">
      <alignment horizontal="center" vertical="top" wrapText="1"/>
    </xf>
    <xf numFmtId="44"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1" fontId="37" fillId="94" borderId="114" applyNumberFormat="0" applyAlignment="0">
      <alignment horizontal="center"/>
    </xf>
    <xf numFmtId="1" fontId="37" fillId="94" borderId="114" applyNumberFormat="0" applyAlignment="0">
      <alignment horizontal="center"/>
    </xf>
    <xf numFmtId="1" fontId="37" fillId="70" borderId="114" applyNumberFormat="0" applyAlignment="0">
      <alignment horizontal="left"/>
    </xf>
    <xf numFmtId="1" fontId="37" fillId="70" borderId="114" applyNumberFormat="0" applyAlignment="0">
      <alignment horizontal="left"/>
    </xf>
    <xf numFmtId="0" fontId="37" fillId="70" borderId="114" applyNumberFormat="0" applyAlignment="0"/>
    <xf numFmtId="0" fontId="37" fillId="70" borderId="114" applyNumberFormat="0" applyAlignment="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40" borderId="0" applyNumberFormat="0" applyBorder="0" applyAlignment="0" applyProtection="0"/>
    <xf numFmtId="43" fontId="7" fillId="0" borderId="0" applyFont="0" applyFill="0" applyBorder="0" applyAlignment="0" applyProtection="0"/>
    <xf numFmtId="9" fontId="7" fillId="0" borderId="0" applyFont="0" applyFill="0" applyBorder="0" applyAlignment="0" applyProtection="0"/>
    <xf numFmtId="0" fontId="7" fillId="33" borderId="0" applyNumberFormat="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33" borderId="0" applyNumberFormat="0" applyBorder="0" applyAlignment="0" applyProtection="0"/>
    <xf numFmtId="0" fontId="7" fillId="43" borderId="0" applyNumberFormat="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40"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14" borderId="0" applyNumberFormat="0" applyBorder="0" applyAlignment="0" applyProtection="0"/>
    <xf numFmtId="0" fontId="7" fillId="43" borderId="0" applyNumberFormat="0" applyBorder="0" applyAlignment="0" applyProtection="0"/>
    <xf numFmtId="0" fontId="7" fillId="14" borderId="0" applyNumberFormat="0" applyBorder="0" applyAlignment="0" applyProtection="0"/>
    <xf numFmtId="0" fontId="7" fillId="33"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33"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33"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33" borderId="0" applyNumberFormat="0" applyBorder="0" applyAlignment="0" applyProtection="0"/>
    <xf numFmtId="0" fontId="7" fillId="40" borderId="0" applyNumberFormat="0" applyBorder="0" applyAlignment="0" applyProtection="0"/>
    <xf numFmtId="0" fontId="7" fillId="33"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33"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33" borderId="0" applyNumberFormat="0" applyBorder="0" applyAlignment="0" applyProtection="0"/>
    <xf numFmtId="0" fontId="7" fillId="40" borderId="0" applyNumberFormat="0" applyBorder="0" applyAlignment="0" applyProtection="0"/>
    <xf numFmtId="0" fontId="7" fillId="33"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33"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33" borderId="0" applyNumberFormat="0" applyBorder="0" applyAlignment="0" applyProtection="0"/>
    <xf numFmtId="0" fontId="7" fillId="40" borderId="0" applyNumberFormat="0" applyBorder="0" applyAlignment="0" applyProtection="0"/>
    <xf numFmtId="0" fontId="7" fillId="33"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33"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33"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33" borderId="0" applyNumberFormat="0" applyBorder="0" applyAlignment="0" applyProtection="0"/>
    <xf numFmtId="0" fontId="7" fillId="40" borderId="0" applyNumberFormat="0" applyBorder="0" applyAlignment="0" applyProtection="0"/>
    <xf numFmtId="0" fontId="7" fillId="33"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33"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33" borderId="0" applyNumberFormat="0" applyBorder="0" applyAlignment="0" applyProtection="0"/>
    <xf numFmtId="0" fontId="7" fillId="40" borderId="0" applyNumberFormat="0" applyBorder="0" applyAlignment="0" applyProtection="0"/>
    <xf numFmtId="0" fontId="7" fillId="33"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33"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33"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33" borderId="0" applyNumberFormat="0" applyBorder="0" applyAlignment="0" applyProtection="0"/>
    <xf numFmtId="0" fontId="7" fillId="40" borderId="0" applyNumberFormat="0" applyBorder="0" applyAlignment="0" applyProtection="0"/>
    <xf numFmtId="0" fontId="7" fillId="33"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33"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33"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33" borderId="0" applyNumberFormat="0" applyBorder="0" applyAlignment="0" applyProtection="0"/>
    <xf numFmtId="0" fontId="7" fillId="40" borderId="0" applyNumberFormat="0" applyBorder="0" applyAlignment="0" applyProtection="0"/>
    <xf numFmtId="0" fontId="7" fillId="33"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33"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33" borderId="0" applyNumberFormat="0" applyBorder="0" applyAlignment="0" applyProtection="0"/>
    <xf numFmtId="0" fontId="7" fillId="40" borderId="0" applyNumberFormat="0" applyBorder="0" applyAlignment="0" applyProtection="0"/>
    <xf numFmtId="0" fontId="7" fillId="33"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33"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33" borderId="0" applyNumberFormat="0" applyBorder="0" applyAlignment="0" applyProtection="0"/>
    <xf numFmtId="0" fontId="7" fillId="40" borderId="0" applyNumberFormat="0" applyBorder="0" applyAlignment="0" applyProtection="0"/>
    <xf numFmtId="0" fontId="7" fillId="33"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33" borderId="0" applyNumberFormat="0" applyBorder="0" applyAlignment="0" applyProtection="0"/>
    <xf numFmtId="0" fontId="7" fillId="40" borderId="0" applyNumberFormat="0" applyBorder="0" applyAlignment="0" applyProtection="0"/>
    <xf numFmtId="0" fontId="7" fillId="33"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33"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33"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33"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33" borderId="0" applyNumberFormat="0" applyBorder="0" applyAlignment="0" applyProtection="0"/>
    <xf numFmtId="0" fontId="7" fillId="40" borderId="0" applyNumberFormat="0" applyBorder="0" applyAlignment="0" applyProtection="0"/>
    <xf numFmtId="0" fontId="7" fillId="33"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33"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33"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33" borderId="0" applyNumberFormat="0" applyBorder="0" applyAlignment="0" applyProtection="0"/>
    <xf numFmtId="0" fontId="7" fillId="40" borderId="0" applyNumberFormat="0" applyBorder="0" applyAlignment="0" applyProtection="0"/>
    <xf numFmtId="0" fontId="7" fillId="33"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33"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33"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33" borderId="0" applyNumberFormat="0" applyBorder="0" applyAlignment="0" applyProtection="0"/>
    <xf numFmtId="0" fontId="7" fillId="40" borderId="0" applyNumberFormat="0" applyBorder="0" applyAlignment="0" applyProtection="0"/>
    <xf numFmtId="0" fontId="7" fillId="33"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33"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33"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33"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33"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33" borderId="0" applyNumberFormat="0" applyBorder="0" applyAlignment="0" applyProtection="0"/>
    <xf numFmtId="0" fontId="7" fillId="40" borderId="0" applyNumberFormat="0" applyBorder="0" applyAlignment="0" applyProtection="0"/>
    <xf numFmtId="0" fontId="7" fillId="33"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33"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33"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33" borderId="0" applyNumberFormat="0" applyBorder="0" applyAlignment="0" applyProtection="0"/>
    <xf numFmtId="0" fontId="7" fillId="40" borderId="0" applyNumberFormat="0" applyBorder="0" applyAlignment="0" applyProtection="0"/>
    <xf numFmtId="0" fontId="7" fillId="33"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33"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33"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33" borderId="0" applyNumberFormat="0" applyBorder="0" applyAlignment="0" applyProtection="0"/>
    <xf numFmtId="0" fontId="7" fillId="40" borderId="0" applyNumberFormat="0" applyBorder="0" applyAlignment="0" applyProtection="0"/>
    <xf numFmtId="0" fontId="7" fillId="33"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33"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33"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33"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33" borderId="0" applyNumberFormat="0" applyBorder="0" applyAlignment="0" applyProtection="0"/>
    <xf numFmtId="0" fontId="7" fillId="40" borderId="0" applyNumberFormat="0" applyBorder="0" applyAlignment="0" applyProtection="0"/>
    <xf numFmtId="0" fontId="7" fillId="33"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5" borderId="0" applyNumberFormat="0" applyBorder="0" applyAlignment="0" applyProtection="0"/>
    <xf numFmtId="0" fontId="7" fillId="44" borderId="0" applyNumberFormat="0" applyBorder="0" applyAlignment="0" applyProtection="0"/>
    <xf numFmtId="0" fontId="7" fillId="25"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25" borderId="0" applyNumberFormat="0" applyBorder="0" applyAlignment="0" applyProtection="0"/>
    <xf numFmtId="0" fontId="7" fillId="44" borderId="0" applyNumberFormat="0" applyBorder="0" applyAlignment="0" applyProtection="0"/>
    <xf numFmtId="0" fontId="7" fillId="25"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25"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25"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25" borderId="0" applyNumberFormat="0" applyBorder="0" applyAlignment="0" applyProtection="0"/>
    <xf numFmtId="0" fontId="7" fillId="44" borderId="0" applyNumberFormat="0" applyBorder="0" applyAlignment="0" applyProtection="0"/>
    <xf numFmtId="0" fontId="7" fillId="25"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25"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25" borderId="0" applyNumberFormat="0" applyBorder="0" applyAlignment="0" applyProtection="0"/>
    <xf numFmtId="0" fontId="7" fillId="44" borderId="0" applyNumberFormat="0" applyBorder="0" applyAlignment="0" applyProtection="0"/>
    <xf numFmtId="0" fontId="7" fillId="25"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25"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25" borderId="0" applyNumberFormat="0" applyBorder="0" applyAlignment="0" applyProtection="0"/>
    <xf numFmtId="0" fontId="7" fillId="44" borderId="0" applyNumberFormat="0" applyBorder="0" applyAlignment="0" applyProtection="0"/>
    <xf numFmtId="0" fontId="7" fillId="25"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25"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25"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25" borderId="0" applyNumberFormat="0" applyBorder="0" applyAlignment="0" applyProtection="0"/>
    <xf numFmtId="0" fontId="7" fillId="44" borderId="0" applyNumberFormat="0" applyBorder="0" applyAlignment="0" applyProtection="0"/>
    <xf numFmtId="0" fontId="7" fillId="25"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25"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25" borderId="0" applyNumberFormat="0" applyBorder="0" applyAlignment="0" applyProtection="0"/>
    <xf numFmtId="0" fontId="7" fillId="44" borderId="0" applyNumberFormat="0" applyBorder="0" applyAlignment="0" applyProtection="0"/>
    <xf numFmtId="0" fontId="7" fillId="25"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25"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25"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25" borderId="0" applyNumberFormat="0" applyBorder="0" applyAlignment="0" applyProtection="0"/>
    <xf numFmtId="0" fontId="7" fillId="44" borderId="0" applyNumberFormat="0" applyBorder="0" applyAlignment="0" applyProtection="0"/>
    <xf numFmtId="0" fontId="7" fillId="25"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25"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25"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25" borderId="0" applyNumberFormat="0" applyBorder="0" applyAlignment="0" applyProtection="0"/>
    <xf numFmtId="0" fontId="7" fillId="44" borderId="0" applyNumberFormat="0" applyBorder="0" applyAlignment="0" applyProtection="0"/>
    <xf numFmtId="0" fontId="7" fillId="25"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25"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25" borderId="0" applyNumberFormat="0" applyBorder="0" applyAlignment="0" applyProtection="0"/>
    <xf numFmtId="0" fontId="7" fillId="44" borderId="0" applyNumberFormat="0" applyBorder="0" applyAlignment="0" applyProtection="0"/>
    <xf numFmtId="0" fontId="7" fillId="25"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25"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25" borderId="0" applyNumberFormat="0" applyBorder="0" applyAlignment="0" applyProtection="0"/>
    <xf numFmtId="0" fontId="7" fillId="44" borderId="0" applyNumberFormat="0" applyBorder="0" applyAlignment="0" applyProtection="0"/>
    <xf numFmtId="0" fontId="7" fillId="25"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25" borderId="0" applyNumberFormat="0" applyBorder="0" applyAlignment="0" applyProtection="0"/>
    <xf numFmtId="0" fontId="7" fillId="44" borderId="0" applyNumberFormat="0" applyBorder="0" applyAlignment="0" applyProtection="0"/>
    <xf numFmtId="0" fontId="7" fillId="25"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25"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25"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25"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25" borderId="0" applyNumberFormat="0" applyBorder="0" applyAlignment="0" applyProtection="0"/>
    <xf numFmtId="0" fontId="7" fillId="44" borderId="0" applyNumberFormat="0" applyBorder="0" applyAlignment="0" applyProtection="0"/>
    <xf numFmtId="0" fontId="7" fillId="25"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25"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25"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25" borderId="0" applyNumberFormat="0" applyBorder="0" applyAlignment="0" applyProtection="0"/>
    <xf numFmtId="0" fontId="7" fillId="44" borderId="0" applyNumberFormat="0" applyBorder="0" applyAlignment="0" applyProtection="0"/>
    <xf numFmtId="0" fontId="7" fillId="25"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25"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25"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25" borderId="0" applyNumberFormat="0" applyBorder="0" applyAlignment="0" applyProtection="0"/>
    <xf numFmtId="0" fontId="7" fillId="44" borderId="0" applyNumberFormat="0" applyBorder="0" applyAlignment="0" applyProtection="0"/>
    <xf numFmtId="0" fontId="7" fillId="25"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25"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25"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25" borderId="0" applyNumberFormat="0" applyBorder="0" applyAlignment="0" applyProtection="0"/>
    <xf numFmtId="0" fontId="7" fillId="44" borderId="0" applyNumberFormat="0" applyBorder="0" applyAlignment="0" applyProtection="0"/>
    <xf numFmtId="0" fontId="7" fillId="25"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25"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25"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25" borderId="0" applyNumberFormat="0" applyBorder="0" applyAlignment="0" applyProtection="0"/>
    <xf numFmtId="0" fontId="7" fillId="44" borderId="0" applyNumberFormat="0" applyBorder="0" applyAlignment="0" applyProtection="0"/>
    <xf numFmtId="0" fontId="7" fillId="25"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25"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25"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25" borderId="0" applyNumberFormat="0" applyBorder="0" applyAlignment="0" applyProtection="0"/>
    <xf numFmtId="0" fontId="7" fillId="44" borderId="0" applyNumberFormat="0" applyBorder="0" applyAlignment="0" applyProtection="0"/>
    <xf numFmtId="0" fontId="7" fillId="25"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25"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25"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25" borderId="0" applyNumberFormat="0" applyBorder="0" applyAlignment="0" applyProtection="0"/>
    <xf numFmtId="0" fontId="7" fillId="44" borderId="0" applyNumberFormat="0" applyBorder="0" applyAlignment="0" applyProtection="0"/>
    <xf numFmtId="0" fontId="7" fillId="25"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25"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25"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25" borderId="0" applyNumberFormat="0" applyBorder="0" applyAlignment="0" applyProtection="0"/>
    <xf numFmtId="0" fontId="7" fillId="44" borderId="0" applyNumberFormat="0" applyBorder="0" applyAlignment="0" applyProtection="0"/>
    <xf numFmtId="0" fontId="7" fillId="25"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25"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25"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25" borderId="0" applyNumberFormat="0" applyBorder="0" applyAlignment="0" applyProtection="0"/>
    <xf numFmtId="0" fontId="7" fillId="44" borderId="0" applyNumberFormat="0" applyBorder="0" applyAlignment="0" applyProtection="0"/>
    <xf numFmtId="0" fontId="7" fillId="25"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25"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25"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25"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25" borderId="0" applyNumberFormat="0" applyBorder="0" applyAlignment="0" applyProtection="0"/>
    <xf numFmtId="0" fontId="7" fillId="44" borderId="0" applyNumberFormat="0" applyBorder="0" applyAlignment="0" applyProtection="0"/>
    <xf numFmtId="0" fontId="7" fillId="25"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21" borderId="0" applyNumberFormat="0" applyBorder="0" applyAlignment="0" applyProtection="0"/>
    <xf numFmtId="0" fontId="7" fillId="40" borderId="0" applyNumberFormat="0" applyBorder="0" applyAlignment="0" applyProtection="0"/>
    <xf numFmtId="0" fontId="7" fillId="21"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21" borderId="0" applyNumberFormat="0" applyBorder="0" applyAlignment="0" applyProtection="0"/>
    <xf numFmtId="0" fontId="7" fillId="40" borderId="0" applyNumberFormat="0" applyBorder="0" applyAlignment="0" applyProtection="0"/>
    <xf numFmtId="0" fontId="7" fillId="21"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21"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21"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21" borderId="0" applyNumberFormat="0" applyBorder="0" applyAlignment="0" applyProtection="0"/>
    <xf numFmtId="0" fontId="7" fillId="40" borderId="0" applyNumberFormat="0" applyBorder="0" applyAlignment="0" applyProtection="0"/>
    <xf numFmtId="0" fontId="7" fillId="21"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21"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21" borderId="0" applyNumberFormat="0" applyBorder="0" applyAlignment="0" applyProtection="0"/>
    <xf numFmtId="0" fontId="7" fillId="40" borderId="0" applyNumberFormat="0" applyBorder="0" applyAlignment="0" applyProtection="0"/>
    <xf numFmtId="0" fontId="7" fillId="21"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21"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21" borderId="0" applyNumberFormat="0" applyBorder="0" applyAlignment="0" applyProtection="0"/>
    <xf numFmtId="0" fontId="7" fillId="40" borderId="0" applyNumberFormat="0" applyBorder="0" applyAlignment="0" applyProtection="0"/>
    <xf numFmtId="0" fontId="7" fillId="21"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21"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21"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21" borderId="0" applyNumberFormat="0" applyBorder="0" applyAlignment="0" applyProtection="0"/>
    <xf numFmtId="0" fontId="7" fillId="40" borderId="0" applyNumberFormat="0" applyBorder="0" applyAlignment="0" applyProtection="0"/>
    <xf numFmtId="0" fontId="7" fillId="21"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21"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21" borderId="0" applyNumberFormat="0" applyBorder="0" applyAlignment="0" applyProtection="0"/>
    <xf numFmtId="0" fontId="7" fillId="40" borderId="0" applyNumberFormat="0" applyBorder="0" applyAlignment="0" applyProtection="0"/>
    <xf numFmtId="0" fontId="7" fillId="21"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21"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21"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21" borderId="0" applyNumberFormat="0" applyBorder="0" applyAlignment="0" applyProtection="0"/>
    <xf numFmtId="0" fontId="7" fillId="40" borderId="0" applyNumberFormat="0" applyBorder="0" applyAlignment="0" applyProtection="0"/>
    <xf numFmtId="0" fontId="7" fillId="21"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21"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21"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21" borderId="0" applyNumberFormat="0" applyBorder="0" applyAlignment="0" applyProtection="0"/>
    <xf numFmtId="0" fontId="7" fillId="40" borderId="0" applyNumberFormat="0" applyBorder="0" applyAlignment="0" applyProtection="0"/>
    <xf numFmtId="0" fontId="7" fillId="21"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21"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21" borderId="0" applyNumberFormat="0" applyBorder="0" applyAlignment="0" applyProtection="0"/>
    <xf numFmtId="0" fontId="7" fillId="40" borderId="0" applyNumberFormat="0" applyBorder="0" applyAlignment="0" applyProtection="0"/>
    <xf numFmtId="0" fontId="7" fillId="21"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21"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21" borderId="0" applyNumberFormat="0" applyBorder="0" applyAlignment="0" applyProtection="0"/>
    <xf numFmtId="0" fontId="7" fillId="40" borderId="0" applyNumberFormat="0" applyBorder="0" applyAlignment="0" applyProtection="0"/>
    <xf numFmtId="0" fontId="7" fillId="21"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21" borderId="0" applyNumberFormat="0" applyBorder="0" applyAlignment="0" applyProtection="0"/>
    <xf numFmtId="0" fontId="7" fillId="40" borderId="0" applyNumberFormat="0" applyBorder="0" applyAlignment="0" applyProtection="0"/>
    <xf numFmtId="0" fontId="7" fillId="21"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21"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21"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21"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21" borderId="0" applyNumberFormat="0" applyBorder="0" applyAlignment="0" applyProtection="0"/>
    <xf numFmtId="0" fontId="7" fillId="40" borderId="0" applyNumberFormat="0" applyBorder="0" applyAlignment="0" applyProtection="0"/>
    <xf numFmtId="0" fontId="7" fillId="21"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21"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21"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21" borderId="0" applyNumberFormat="0" applyBorder="0" applyAlignment="0" applyProtection="0"/>
    <xf numFmtId="0" fontId="7" fillId="40" borderId="0" applyNumberFormat="0" applyBorder="0" applyAlignment="0" applyProtection="0"/>
    <xf numFmtId="0" fontId="7" fillId="21"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21"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21"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21" borderId="0" applyNumberFormat="0" applyBorder="0" applyAlignment="0" applyProtection="0"/>
    <xf numFmtId="0" fontId="7" fillId="40" borderId="0" applyNumberFormat="0" applyBorder="0" applyAlignment="0" applyProtection="0"/>
    <xf numFmtId="0" fontId="7" fillId="21"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21"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21"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21" borderId="0" applyNumberFormat="0" applyBorder="0" applyAlignment="0" applyProtection="0"/>
    <xf numFmtId="0" fontId="7" fillId="40" borderId="0" applyNumberFormat="0" applyBorder="0" applyAlignment="0" applyProtection="0"/>
    <xf numFmtId="0" fontId="7" fillId="21"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21"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21"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21" borderId="0" applyNumberFormat="0" applyBorder="0" applyAlignment="0" applyProtection="0"/>
    <xf numFmtId="0" fontId="7" fillId="40" borderId="0" applyNumberFormat="0" applyBorder="0" applyAlignment="0" applyProtection="0"/>
    <xf numFmtId="0" fontId="7" fillId="21"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21"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21"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21" borderId="0" applyNumberFormat="0" applyBorder="0" applyAlignment="0" applyProtection="0"/>
    <xf numFmtId="0" fontId="7" fillId="40" borderId="0" applyNumberFormat="0" applyBorder="0" applyAlignment="0" applyProtection="0"/>
    <xf numFmtId="0" fontId="7" fillId="21"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21"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21"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21" borderId="0" applyNumberFormat="0" applyBorder="0" applyAlignment="0" applyProtection="0"/>
    <xf numFmtId="0" fontId="7" fillId="40" borderId="0" applyNumberFormat="0" applyBorder="0" applyAlignment="0" applyProtection="0"/>
    <xf numFmtId="0" fontId="7" fillId="21"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21"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21"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21"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21"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21"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21"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21"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21" borderId="0" applyNumberFormat="0" applyBorder="0" applyAlignment="0" applyProtection="0"/>
    <xf numFmtId="0" fontId="7" fillId="40" borderId="0" applyNumberFormat="0" applyBorder="0" applyAlignment="0" applyProtection="0"/>
    <xf numFmtId="0" fontId="7" fillId="21"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17" borderId="0" applyNumberFormat="0" applyBorder="0" applyAlignment="0" applyProtection="0"/>
    <xf numFmtId="0" fontId="7" fillId="38" borderId="0" applyNumberFormat="0" applyBorder="0" applyAlignment="0" applyProtection="0"/>
    <xf numFmtId="0" fontId="7" fillId="17"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17" borderId="0" applyNumberFormat="0" applyBorder="0" applyAlignment="0" applyProtection="0"/>
    <xf numFmtId="0" fontId="7" fillId="38" borderId="0" applyNumberFormat="0" applyBorder="0" applyAlignment="0" applyProtection="0"/>
    <xf numFmtId="0" fontId="7" fillId="17"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17"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17"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17" borderId="0" applyNumberFormat="0" applyBorder="0" applyAlignment="0" applyProtection="0"/>
    <xf numFmtId="0" fontId="7" fillId="38" borderId="0" applyNumberFormat="0" applyBorder="0" applyAlignment="0" applyProtection="0"/>
    <xf numFmtId="0" fontId="7" fillId="17"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17"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17" borderId="0" applyNumberFormat="0" applyBorder="0" applyAlignment="0" applyProtection="0"/>
    <xf numFmtId="0" fontId="7" fillId="38" borderId="0" applyNumberFormat="0" applyBorder="0" applyAlignment="0" applyProtection="0"/>
    <xf numFmtId="0" fontId="7" fillId="17"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17"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17" borderId="0" applyNumberFormat="0" applyBorder="0" applyAlignment="0" applyProtection="0"/>
    <xf numFmtId="0" fontId="7" fillId="38" borderId="0" applyNumberFormat="0" applyBorder="0" applyAlignment="0" applyProtection="0"/>
    <xf numFmtId="0" fontId="7" fillId="17"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17"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17"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17" borderId="0" applyNumberFormat="0" applyBorder="0" applyAlignment="0" applyProtection="0"/>
    <xf numFmtId="0" fontId="7" fillId="38" borderId="0" applyNumberFormat="0" applyBorder="0" applyAlignment="0" applyProtection="0"/>
    <xf numFmtId="0" fontId="7" fillId="17"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17"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17" borderId="0" applyNumberFormat="0" applyBorder="0" applyAlignment="0" applyProtection="0"/>
    <xf numFmtId="0" fontId="7" fillId="38" borderId="0" applyNumberFormat="0" applyBorder="0" applyAlignment="0" applyProtection="0"/>
    <xf numFmtId="0" fontId="7" fillId="17"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17"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17"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17" borderId="0" applyNumberFormat="0" applyBorder="0" applyAlignment="0" applyProtection="0"/>
    <xf numFmtId="0" fontId="7" fillId="38" borderId="0" applyNumberFormat="0" applyBorder="0" applyAlignment="0" applyProtection="0"/>
    <xf numFmtId="0" fontId="7" fillId="17"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17"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17"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17" borderId="0" applyNumberFormat="0" applyBorder="0" applyAlignment="0" applyProtection="0"/>
    <xf numFmtId="0" fontId="7" fillId="38" borderId="0" applyNumberFormat="0" applyBorder="0" applyAlignment="0" applyProtection="0"/>
    <xf numFmtId="0" fontId="7" fillId="17"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17"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17" borderId="0" applyNumberFormat="0" applyBorder="0" applyAlignment="0" applyProtection="0"/>
    <xf numFmtId="0" fontId="7" fillId="38" borderId="0" applyNumberFormat="0" applyBorder="0" applyAlignment="0" applyProtection="0"/>
    <xf numFmtId="0" fontId="7" fillId="17"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17"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17" borderId="0" applyNumberFormat="0" applyBorder="0" applyAlignment="0" applyProtection="0"/>
    <xf numFmtId="0" fontId="7" fillId="38" borderId="0" applyNumberFormat="0" applyBorder="0" applyAlignment="0" applyProtection="0"/>
    <xf numFmtId="0" fontId="7" fillId="17"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17" borderId="0" applyNumberFormat="0" applyBorder="0" applyAlignment="0" applyProtection="0"/>
    <xf numFmtId="0" fontId="7" fillId="38" borderId="0" applyNumberFormat="0" applyBorder="0" applyAlignment="0" applyProtection="0"/>
    <xf numFmtId="0" fontId="7" fillId="17"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17"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17"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17"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17" borderId="0" applyNumberFormat="0" applyBorder="0" applyAlignment="0" applyProtection="0"/>
    <xf numFmtId="0" fontId="7" fillId="38" borderId="0" applyNumberFormat="0" applyBorder="0" applyAlignment="0" applyProtection="0"/>
    <xf numFmtId="0" fontId="7" fillId="17"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17"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17"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17" borderId="0" applyNumberFormat="0" applyBorder="0" applyAlignment="0" applyProtection="0"/>
    <xf numFmtId="0" fontId="7" fillId="38" borderId="0" applyNumberFormat="0" applyBorder="0" applyAlignment="0" applyProtection="0"/>
    <xf numFmtId="0" fontId="7" fillId="17"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17"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17"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17" borderId="0" applyNumberFormat="0" applyBorder="0" applyAlignment="0" applyProtection="0"/>
    <xf numFmtId="0" fontId="7" fillId="38" borderId="0" applyNumberFormat="0" applyBorder="0" applyAlignment="0" applyProtection="0"/>
    <xf numFmtId="0" fontId="7" fillId="17"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17"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17"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17" borderId="0" applyNumberFormat="0" applyBorder="0" applyAlignment="0" applyProtection="0"/>
    <xf numFmtId="0" fontId="7" fillId="38" borderId="0" applyNumberFormat="0" applyBorder="0" applyAlignment="0" applyProtection="0"/>
    <xf numFmtId="0" fontId="7" fillId="17"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17"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17"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17" borderId="0" applyNumberFormat="0" applyBorder="0" applyAlignment="0" applyProtection="0"/>
    <xf numFmtId="0" fontId="7" fillId="38" borderId="0" applyNumberFormat="0" applyBorder="0" applyAlignment="0" applyProtection="0"/>
    <xf numFmtId="0" fontId="7" fillId="17"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17"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17"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17" borderId="0" applyNumberFormat="0" applyBorder="0" applyAlignment="0" applyProtection="0"/>
    <xf numFmtId="0" fontId="7" fillId="38" borderId="0" applyNumberFormat="0" applyBorder="0" applyAlignment="0" applyProtection="0"/>
    <xf numFmtId="0" fontId="7" fillId="17"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17"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17"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17" borderId="0" applyNumberFormat="0" applyBorder="0" applyAlignment="0" applyProtection="0"/>
    <xf numFmtId="0" fontId="7" fillId="38" borderId="0" applyNumberFormat="0" applyBorder="0" applyAlignment="0" applyProtection="0"/>
    <xf numFmtId="0" fontId="7" fillId="17"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17"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17"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17" borderId="0" applyNumberFormat="0" applyBorder="0" applyAlignment="0" applyProtection="0"/>
    <xf numFmtId="0" fontId="7" fillId="38" borderId="0" applyNumberFormat="0" applyBorder="0" applyAlignment="0" applyProtection="0"/>
    <xf numFmtId="0" fontId="7" fillId="17"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17"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17"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17" borderId="0" applyNumberFormat="0" applyBorder="0" applyAlignment="0" applyProtection="0"/>
    <xf numFmtId="0" fontId="7" fillId="38" borderId="0" applyNumberFormat="0" applyBorder="0" applyAlignment="0" applyProtection="0"/>
    <xf numFmtId="0" fontId="7" fillId="17"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17"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17"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17"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17" borderId="0" applyNumberFormat="0" applyBorder="0" applyAlignment="0" applyProtection="0"/>
    <xf numFmtId="0" fontId="7" fillId="38" borderId="0" applyNumberFormat="0" applyBorder="0" applyAlignment="0" applyProtection="0"/>
    <xf numFmtId="0" fontId="7" fillId="17"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13" borderId="0" applyNumberFormat="0" applyBorder="0" applyAlignment="0" applyProtection="0"/>
    <xf numFmtId="0" fontId="7" fillId="45" borderId="0" applyNumberFormat="0" applyBorder="0" applyAlignment="0" applyProtection="0"/>
    <xf numFmtId="0" fontId="7" fillId="13"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13" borderId="0" applyNumberFormat="0" applyBorder="0" applyAlignment="0" applyProtection="0"/>
    <xf numFmtId="0" fontId="7" fillId="45" borderId="0" applyNumberFormat="0" applyBorder="0" applyAlignment="0" applyProtection="0"/>
    <xf numFmtId="0" fontId="7" fillId="13"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13"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13"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13" borderId="0" applyNumberFormat="0" applyBorder="0" applyAlignment="0" applyProtection="0"/>
    <xf numFmtId="0" fontId="7" fillId="45" borderId="0" applyNumberFormat="0" applyBorder="0" applyAlignment="0" applyProtection="0"/>
    <xf numFmtId="0" fontId="7" fillId="13"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13"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13" borderId="0" applyNumberFormat="0" applyBorder="0" applyAlignment="0" applyProtection="0"/>
    <xf numFmtId="0" fontId="7" fillId="45" borderId="0" applyNumberFormat="0" applyBorder="0" applyAlignment="0" applyProtection="0"/>
    <xf numFmtId="0" fontId="7" fillId="13"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13"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13" borderId="0" applyNumberFormat="0" applyBorder="0" applyAlignment="0" applyProtection="0"/>
    <xf numFmtId="0" fontId="7" fillId="45" borderId="0" applyNumberFormat="0" applyBorder="0" applyAlignment="0" applyProtection="0"/>
    <xf numFmtId="0" fontId="7" fillId="13"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13"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13"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13" borderId="0" applyNumberFormat="0" applyBorder="0" applyAlignment="0" applyProtection="0"/>
    <xf numFmtId="0" fontId="7" fillId="45" borderId="0" applyNumberFormat="0" applyBorder="0" applyAlignment="0" applyProtection="0"/>
    <xf numFmtId="0" fontId="7" fillId="13"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13"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13" borderId="0" applyNumberFormat="0" applyBorder="0" applyAlignment="0" applyProtection="0"/>
    <xf numFmtId="0" fontId="7" fillId="45" borderId="0" applyNumberFormat="0" applyBorder="0" applyAlignment="0" applyProtection="0"/>
    <xf numFmtId="0" fontId="7" fillId="13"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13"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13" borderId="0" applyNumberFormat="0" applyBorder="0" applyAlignment="0" applyProtection="0"/>
    <xf numFmtId="0" fontId="7" fillId="45" borderId="0" applyNumberFormat="0" applyBorder="0" applyAlignment="0" applyProtection="0"/>
    <xf numFmtId="0" fontId="7" fillId="13"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13"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13"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13" borderId="0" applyNumberFormat="0" applyBorder="0" applyAlignment="0" applyProtection="0"/>
    <xf numFmtId="0" fontId="7" fillId="45" borderId="0" applyNumberFormat="0" applyBorder="0" applyAlignment="0" applyProtection="0"/>
    <xf numFmtId="0" fontId="7" fillId="13"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13"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13" borderId="0" applyNumberFormat="0" applyBorder="0" applyAlignment="0" applyProtection="0"/>
    <xf numFmtId="0" fontId="7" fillId="45" borderId="0" applyNumberFormat="0" applyBorder="0" applyAlignment="0" applyProtection="0"/>
    <xf numFmtId="0" fontId="7" fillId="13"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13"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13" borderId="0" applyNumberFormat="0" applyBorder="0" applyAlignment="0" applyProtection="0"/>
    <xf numFmtId="0" fontId="7" fillId="45" borderId="0" applyNumberFormat="0" applyBorder="0" applyAlignment="0" applyProtection="0"/>
    <xf numFmtId="0" fontId="7" fillId="13"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13" borderId="0" applyNumberFormat="0" applyBorder="0" applyAlignment="0" applyProtection="0"/>
    <xf numFmtId="0" fontId="7" fillId="45" borderId="0" applyNumberFormat="0" applyBorder="0" applyAlignment="0" applyProtection="0"/>
    <xf numFmtId="0" fontId="7" fillId="13"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13"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13"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13"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13" borderId="0" applyNumberFormat="0" applyBorder="0" applyAlignment="0" applyProtection="0"/>
    <xf numFmtId="0" fontId="7" fillId="45" borderId="0" applyNumberFormat="0" applyBorder="0" applyAlignment="0" applyProtection="0"/>
    <xf numFmtId="0" fontId="7" fillId="13"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13"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13"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13" borderId="0" applyNumberFormat="0" applyBorder="0" applyAlignment="0" applyProtection="0"/>
    <xf numFmtId="0" fontId="7" fillId="45" borderId="0" applyNumberFormat="0" applyBorder="0" applyAlignment="0" applyProtection="0"/>
    <xf numFmtId="0" fontId="7" fillId="13"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13"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13"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13" borderId="0" applyNumberFormat="0" applyBorder="0" applyAlignment="0" applyProtection="0"/>
    <xf numFmtId="0" fontId="7" fillId="45" borderId="0" applyNumberFormat="0" applyBorder="0" applyAlignment="0" applyProtection="0"/>
    <xf numFmtId="0" fontId="7" fillId="13"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13"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13"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13" borderId="0" applyNumberFormat="0" applyBorder="0" applyAlignment="0" applyProtection="0"/>
    <xf numFmtId="0" fontId="7" fillId="45" borderId="0" applyNumberFormat="0" applyBorder="0" applyAlignment="0" applyProtection="0"/>
    <xf numFmtId="0" fontId="7" fillId="13"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13"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13"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13" borderId="0" applyNumberFormat="0" applyBorder="0" applyAlignment="0" applyProtection="0"/>
    <xf numFmtId="0" fontId="7" fillId="45" borderId="0" applyNumberFormat="0" applyBorder="0" applyAlignment="0" applyProtection="0"/>
    <xf numFmtId="0" fontId="7" fillId="13"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13"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13"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13" borderId="0" applyNumberFormat="0" applyBorder="0" applyAlignment="0" applyProtection="0"/>
    <xf numFmtId="0" fontId="7" fillId="45" borderId="0" applyNumberFormat="0" applyBorder="0" applyAlignment="0" applyProtection="0"/>
    <xf numFmtId="0" fontId="7" fillId="13"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13"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13"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13" borderId="0" applyNumberFormat="0" applyBorder="0" applyAlignment="0" applyProtection="0"/>
    <xf numFmtId="0" fontId="7" fillId="45" borderId="0" applyNumberFormat="0" applyBorder="0" applyAlignment="0" applyProtection="0"/>
    <xf numFmtId="0" fontId="7" fillId="13"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13"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13"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13" borderId="0" applyNumberFormat="0" applyBorder="0" applyAlignment="0" applyProtection="0"/>
    <xf numFmtId="0" fontId="7" fillId="45" borderId="0" applyNumberFormat="0" applyBorder="0" applyAlignment="0" applyProtection="0"/>
    <xf numFmtId="0" fontId="7" fillId="13"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13"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13"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13" borderId="0" applyNumberFormat="0" applyBorder="0" applyAlignment="0" applyProtection="0"/>
    <xf numFmtId="0" fontId="7" fillId="45" borderId="0" applyNumberFormat="0" applyBorder="0" applyAlignment="0" applyProtection="0"/>
    <xf numFmtId="0" fontId="7" fillId="13"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13"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13"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 fontId="127" fillId="49" borderId="240" applyNumberFormat="0" applyProtection="0">
      <alignment horizontal="center" vertical="center"/>
    </xf>
    <xf numFmtId="0" fontId="29" fillId="0" borderId="159" applyNumberFormat="0" applyFill="0" applyBorder="0" applyAlignment="0" applyProtection="0"/>
    <xf numFmtId="0" fontId="29" fillId="0" borderId="159" applyNumberFormat="0" applyFill="0" applyBorder="0" applyAlignment="0" applyProtection="0"/>
    <xf numFmtId="10" fontId="91" fillId="75" borderId="114" applyNumberFormat="0" applyBorder="0" applyAlignment="0" applyProtection="0"/>
    <xf numFmtId="4" fontId="91" fillId="78" borderId="219" applyNumberFormat="0" applyProtection="0">
      <alignment horizontal="left" vertical="center" indent="1"/>
    </xf>
    <xf numFmtId="0" fontId="7" fillId="0" borderId="0"/>
    <xf numFmtId="0" fontId="7" fillId="0" borderId="0"/>
    <xf numFmtId="0" fontId="7" fillId="0" borderId="0"/>
    <xf numFmtId="0" fontId="101" fillId="0" borderId="247" applyNumberFormat="0" applyFill="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165" fillId="123" borderId="219" applyNumberFormat="0" applyAlignment="0" applyProtection="0"/>
    <xf numFmtId="0" fontId="7" fillId="0" borderId="0"/>
    <xf numFmtId="0" fontId="29" fillId="0" borderId="0"/>
    <xf numFmtId="0" fontId="29" fillId="0" borderId="0"/>
    <xf numFmtId="0" fontId="7" fillId="40" borderId="0" applyNumberFormat="0" applyBorder="0" applyAlignment="0" applyProtection="0"/>
    <xf numFmtId="0" fontId="7" fillId="33"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29"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33"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1"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21"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5" borderId="0" applyNumberFormat="0" applyBorder="0" applyAlignment="0" applyProtection="0"/>
    <xf numFmtId="0" fontId="7" fillId="13" borderId="0" applyNumberFormat="0" applyBorder="0" applyAlignment="0" applyProtection="0"/>
    <xf numFmtId="0" fontId="7" fillId="45" borderId="0" applyNumberFormat="0" applyBorder="0" applyAlignment="0" applyProtection="0"/>
    <xf numFmtId="44" fontId="7" fillId="0" borderId="0" applyFont="0" applyFill="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5" borderId="0" applyNumberFormat="0" applyBorder="0" applyAlignment="0" applyProtection="0"/>
    <xf numFmtId="0" fontId="7" fillId="13"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33"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21" borderId="0" applyNumberFormat="0" applyBorder="0" applyAlignment="0" applyProtection="0"/>
    <xf numFmtId="0" fontId="7" fillId="40" borderId="0" applyNumberFormat="0" applyBorder="0" applyAlignment="0" applyProtection="0"/>
    <xf numFmtId="0" fontId="7" fillId="21" borderId="0" applyNumberFormat="0" applyBorder="0" applyAlignment="0" applyProtection="0"/>
    <xf numFmtId="0" fontId="7" fillId="13" borderId="0" applyNumberFormat="0" applyBorder="0" applyAlignment="0" applyProtection="0"/>
    <xf numFmtId="0" fontId="7" fillId="33"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13"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5"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5" borderId="0" applyNumberFormat="0" applyBorder="0" applyAlignment="0" applyProtection="0"/>
    <xf numFmtId="0" fontId="7" fillId="40" borderId="0" applyNumberFormat="0" applyBorder="0" applyAlignment="0" applyProtection="0"/>
    <xf numFmtId="0" fontId="7" fillId="33" borderId="0" applyNumberFormat="0" applyBorder="0" applyAlignment="0" applyProtection="0"/>
    <xf numFmtId="0" fontId="7" fillId="45"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13"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5"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13" borderId="0" applyNumberFormat="0" applyBorder="0" applyAlignment="0" applyProtection="0"/>
    <xf numFmtId="0" fontId="7" fillId="45" borderId="0" applyNumberFormat="0" applyBorder="0" applyAlignment="0" applyProtection="0"/>
    <xf numFmtId="0" fontId="7" fillId="40"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33"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5"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5" borderId="0" applyNumberFormat="0" applyBorder="0" applyAlignment="0" applyProtection="0"/>
    <xf numFmtId="0" fontId="7" fillId="33" borderId="0" applyNumberFormat="0" applyBorder="0" applyAlignment="0" applyProtection="0"/>
    <xf numFmtId="0" fontId="7" fillId="40"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0" borderId="0" applyNumberFormat="0" applyBorder="0" applyAlignment="0" applyProtection="0"/>
    <xf numFmtId="0" fontId="7" fillId="33" borderId="0" applyNumberFormat="0" applyBorder="0" applyAlignment="0" applyProtection="0"/>
    <xf numFmtId="0" fontId="7" fillId="45"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14"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14"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14" borderId="0" applyNumberFormat="0" applyBorder="0" applyAlignment="0" applyProtection="0"/>
    <xf numFmtId="0" fontId="7" fillId="43" borderId="0" applyNumberFormat="0" applyBorder="0" applyAlignment="0" applyProtection="0"/>
    <xf numFmtId="0" fontId="7" fillId="14"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14"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14"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14" borderId="0" applyNumberFormat="0" applyBorder="0" applyAlignment="0" applyProtection="0"/>
    <xf numFmtId="0" fontId="7" fillId="43" borderId="0" applyNumberFormat="0" applyBorder="0" applyAlignment="0" applyProtection="0"/>
    <xf numFmtId="0" fontId="7" fillId="14"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14"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14"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14" borderId="0" applyNumberFormat="0" applyBorder="0" applyAlignment="0" applyProtection="0"/>
    <xf numFmtId="0" fontId="7" fillId="43" borderId="0" applyNumberFormat="0" applyBorder="0" applyAlignment="0" applyProtection="0"/>
    <xf numFmtId="0" fontId="7" fillId="14"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14"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14"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14" borderId="0" applyNumberFormat="0" applyBorder="0" applyAlignment="0" applyProtection="0"/>
    <xf numFmtId="0" fontId="7" fillId="43" borderId="0" applyNumberFormat="0" applyBorder="0" applyAlignment="0" applyProtection="0"/>
    <xf numFmtId="0" fontId="7" fillId="14"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14"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14"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14" borderId="0" applyNumberFormat="0" applyBorder="0" applyAlignment="0" applyProtection="0"/>
    <xf numFmtId="0" fontId="7" fillId="43" borderId="0" applyNumberFormat="0" applyBorder="0" applyAlignment="0" applyProtection="0"/>
    <xf numFmtId="0" fontId="7" fillId="14"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14"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14"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14" borderId="0" applyNumberFormat="0" applyBorder="0" applyAlignment="0" applyProtection="0"/>
    <xf numFmtId="0" fontId="7" fillId="43" borderId="0" applyNumberFormat="0" applyBorder="0" applyAlignment="0" applyProtection="0"/>
    <xf numFmtId="0" fontId="7" fillId="14"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14"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14"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14" borderId="0" applyNumberFormat="0" applyBorder="0" applyAlignment="0" applyProtection="0"/>
    <xf numFmtId="0" fontId="7" fillId="43" borderId="0" applyNumberFormat="0" applyBorder="0" applyAlignment="0" applyProtection="0"/>
    <xf numFmtId="0" fontId="7" fillId="14"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14"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14"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14" borderId="0" applyNumberFormat="0" applyBorder="0" applyAlignment="0" applyProtection="0"/>
    <xf numFmtId="0" fontId="7" fillId="43" borderId="0" applyNumberFormat="0" applyBorder="0" applyAlignment="0" applyProtection="0"/>
    <xf numFmtId="0" fontId="7" fillId="14"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14"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14"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14" borderId="0" applyNumberFormat="0" applyBorder="0" applyAlignment="0" applyProtection="0"/>
    <xf numFmtId="0" fontId="7" fillId="43" borderId="0" applyNumberFormat="0" applyBorder="0" applyAlignment="0" applyProtection="0"/>
    <xf numFmtId="0" fontId="7" fillId="14"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14"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14"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14"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14" borderId="0" applyNumberFormat="0" applyBorder="0" applyAlignment="0" applyProtection="0"/>
    <xf numFmtId="0" fontId="7" fillId="43" borderId="0" applyNumberFormat="0" applyBorder="0" applyAlignment="0" applyProtection="0"/>
    <xf numFmtId="0" fontId="7" fillId="14"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14" borderId="0" applyNumberFormat="0" applyBorder="0" applyAlignment="0" applyProtection="0"/>
    <xf numFmtId="0" fontId="7" fillId="43" borderId="0" applyNumberFormat="0" applyBorder="0" applyAlignment="0" applyProtection="0"/>
    <xf numFmtId="0" fontId="7" fillId="14"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14"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14" borderId="0" applyNumberFormat="0" applyBorder="0" applyAlignment="0" applyProtection="0"/>
    <xf numFmtId="0" fontId="7" fillId="43" borderId="0" applyNumberFormat="0" applyBorder="0" applyAlignment="0" applyProtection="0"/>
    <xf numFmtId="0" fontId="7" fillId="14"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14"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14" borderId="0" applyNumberFormat="0" applyBorder="0" applyAlignment="0" applyProtection="0"/>
    <xf numFmtId="0" fontId="7" fillId="43" borderId="0" applyNumberFormat="0" applyBorder="0" applyAlignment="0" applyProtection="0"/>
    <xf numFmtId="0" fontId="7" fillId="14"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14"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14"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14" borderId="0" applyNumberFormat="0" applyBorder="0" applyAlignment="0" applyProtection="0"/>
    <xf numFmtId="0" fontId="7" fillId="43" borderId="0" applyNumberFormat="0" applyBorder="0" applyAlignment="0" applyProtection="0"/>
    <xf numFmtId="0" fontId="7" fillId="14"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14"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14"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14" borderId="0" applyNumberFormat="0" applyBorder="0" applyAlignment="0" applyProtection="0"/>
    <xf numFmtId="0" fontId="7" fillId="43" borderId="0" applyNumberFormat="0" applyBorder="0" applyAlignment="0" applyProtection="0"/>
    <xf numFmtId="0" fontId="7" fillId="14"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14"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14" borderId="0" applyNumberFormat="0" applyBorder="0" applyAlignment="0" applyProtection="0"/>
    <xf numFmtId="0" fontId="7" fillId="43" borderId="0" applyNumberFormat="0" applyBorder="0" applyAlignment="0" applyProtection="0"/>
    <xf numFmtId="0" fontId="7" fillId="14"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14"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14"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14" borderId="0" applyNumberFormat="0" applyBorder="0" applyAlignment="0" applyProtection="0"/>
    <xf numFmtId="0" fontId="7" fillId="43" borderId="0" applyNumberFormat="0" applyBorder="0" applyAlignment="0" applyProtection="0"/>
    <xf numFmtId="0" fontId="7" fillId="14"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14"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14" borderId="0" applyNumberFormat="0" applyBorder="0" applyAlignment="0" applyProtection="0"/>
    <xf numFmtId="0" fontId="7" fillId="43" borderId="0" applyNumberFormat="0" applyBorder="0" applyAlignment="0" applyProtection="0"/>
    <xf numFmtId="0" fontId="7" fillId="14"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14"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14" borderId="0" applyNumberFormat="0" applyBorder="0" applyAlignment="0" applyProtection="0"/>
    <xf numFmtId="0" fontId="7" fillId="43" borderId="0" applyNumberFormat="0" applyBorder="0" applyAlignment="0" applyProtection="0"/>
    <xf numFmtId="0" fontId="7" fillId="14"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14"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14"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14" borderId="0" applyNumberFormat="0" applyBorder="0" applyAlignment="0" applyProtection="0"/>
    <xf numFmtId="0" fontId="7" fillId="43" borderId="0" applyNumberFormat="0" applyBorder="0" applyAlignment="0" applyProtection="0"/>
    <xf numFmtId="0" fontId="7" fillId="14"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14" borderId="0" applyNumberFormat="0" applyBorder="0" applyAlignment="0" applyProtection="0"/>
    <xf numFmtId="0" fontId="7" fillId="43"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77" borderId="0" applyNumberFormat="0" applyBorder="0" applyAlignment="0" applyProtection="0"/>
    <xf numFmtId="0" fontId="7" fillId="77" borderId="0" applyNumberFormat="0" applyBorder="0" applyAlignment="0" applyProtection="0"/>
    <xf numFmtId="0" fontId="7" fillId="77" borderId="0" applyNumberFormat="0" applyBorder="0" applyAlignment="0" applyProtection="0"/>
    <xf numFmtId="0" fontId="7" fillId="77" borderId="0" applyNumberFormat="0" applyBorder="0" applyAlignment="0" applyProtection="0"/>
    <xf numFmtId="0" fontId="7" fillId="77" borderId="0" applyNumberFormat="0" applyBorder="0" applyAlignment="0" applyProtection="0"/>
    <xf numFmtId="0" fontId="7" fillId="22" borderId="0" applyNumberFormat="0" applyBorder="0" applyAlignment="0" applyProtection="0"/>
    <xf numFmtId="0" fontId="7" fillId="77" borderId="0" applyNumberFormat="0" applyBorder="0" applyAlignment="0" applyProtection="0"/>
    <xf numFmtId="0" fontId="7" fillId="22" borderId="0" applyNumberFormat="0" applyBorder="0" applyAlignment="0" applyProtection="0"/>
    <xf numFmtId="0" fontId="7" fillId="77" borderId="0" applyNumberFormat="0" applyBorder="0" applyAlignment="0" applyProtection="0"/>
    <xf numFmtId="0" fontId="7" fillId="77" borderId="0" applyNumberFormat="0" applyBorder="0" applyAlignment="0" applyProtection="0"/>
    <xf numFmtId="0" fontId="7" fillId="22" borderId="0" applyNumberFormat="0" applyBorder="0" applyAlignment="0" applyProtection="0"/>
    <xf numFmtId="0" fontId="7" fillId="77" borderId="0" applyNumberFormat="0" applyBorder="0" applyAlignment="0" applyProtection="0"/>
    <xf numFmtId="0" fontId="7" fillId="77" borderId="0" applyNumberFormat="0" applyBorder="0" applyAlignment="0" applyProtection="0"/>
    <xf numFmtId="0" fontId="7" fillId="77" borderId="0" applyNumberFormat="0" applyBorder="0" applyAlignment="0" applyProtection="0"/>
    <xf numFmtId="0" fontId="7" fillId="77"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77" borderId="0" applyNumberFormat="0" applyBorder="0" applyAlignment="0" applyProtection="0"/>
    <xf numFmtId="0" fontId="7" fillId="77" borderId="0" applyNumberFormat="0" applyBorder="0" applyAlignment="0" applyProtection="0"/>
    <xf numFmtId="0" fontId="7" fillId="77" borderId="0" applyNumberFormat="0" applyBorder="0" applyAlignment="0" applyProtection="0"/>
    <xf numFmtId="0" fontId="7" fillId="77" borderId="0" applyNumberFormat="0" applyBorder="0" applyAlignment="0" applyProtection="0"/>
    <xf numFmtId="0" fontId="7" fillId="77" borderId="0" applyNumberFormat="0" applyBorder="0" applyAlignment="0" applyProtection="0"/>
    <xf numFmtId="0" fontId="7" fillId="77" borderId="0" applyNumberFormat="0" applyBorder="0" applyAlignment="0" applyProtection="0"/>
    <xf numFmtId="0" fontId="7" fillId="22" borderId="0" applyNumberFormat="0" applyBorder="0" applyAlignment="0" applyProtection="0"/>
    <xf numFmtId="0" fontId="7" fillId="77" borderId="0" applyNumberFormat="0" applyBorder="0" applyAlignment="0" applyProtection="0"/>
    <xf numFmtId="0" fontId="7" fillId="77" borderId="0" applyNumberFormat="0" applyBorder="0" applyAlignment="0" applyProtection="0"/>
    <xf numFmtId="0" fontId="7" fillId="77" borderId="0" applyNumberFormat="0" applyBorder="0" applyAlignment="0" applyProtection="0"/>
    <xf numFmtId="0" fontId="7" fillId="77" borderId="0" applyNumberFormat="0" applyBorder="0" applyAlignment="0" applyProtection="0"/>
    <xf numFmtId="0" fontId="7" fillId="77" borderId="0" applyNumberFormat="0" applyBorder="0" applyAlignment="0" applyProtection="0"/>
    <xf numFmtId="0" fontId="7" fillId="77" borderId="0" applyNumberFormat="0" applyBorder="0" applyAlignment="0" applyProtection="0"/>
    <xf numFmtId="0" fontId="7" fillId="22" borderId="0" applyNumberFormat="0" applyBorder="0" applyAlignment="0" applyProtection="0"/>
    <xf numFmtId="0" fontId="7" fillId="77" borderId="0" applyNumberFormat="0" applyBorder="0" applyAlignment="0" applyProtection="0"/>
    <xf numFmtId="0" fontId="7" fillId="77" borderId="0" applyNumberFormat="0" applyBorder="0" applyAlignment="0" applyProtection="0"/>
    <xf numFmtId="0" fontId="7" fillId="77" borderId="0" applyNumberFormat="0" applyBorder="0" applyAlignment="0" applyProtection="0"/>
    <xf numFmtId="0" fontId="7" fillId="77" borderId="0" applyNumberFormat="0" applyBorder="0" applyAlignment="0" applyProtection="0"/>
    <xf numFmtId="0" fontId="7" fillId="77" borderId="0" applyNumberFormat="0" applyBorder="0" applyAlignment="0" applyProtection="0"/>
    <xf numFmtId="0" fontId="7" fillId="77" borderId="0" applyNumberFormat="0" applyBorder="0" applyAlignment="0" applyProtection="0"/>
    <xf numFmtId="0" fontId="7" fillId="22" borderId="0" applyNumberFormat="0" applyBorder="0" applyAlignment="0" applyProtection="0"/>
    <xf numFmtId="0" fontId="7" fillId="77" borderId="0" applyNumberFormat="0" applyBorder="0" applyAlignment="0" applyProtection="0"/>
    <xf numFmtId="0" fontId="7" fillId="22" borderId="0" applyNumberFormat="0" applyBorder="0" applyAlignment="0" applyProtection="0"/>
    <xf numFmtId="0" fontId="7" fillId="77" borderId="0" applyNumberFormat="0" applyBorder="0" applyAlignment="0" applyProtection="0"/>
    <xf numFmtId="0" fontId="7" fillId="77" borderId="0" applyNumberFormat="0" applyBorder="0" applyAlignment="0" applyProtection="0"/>
    <xf numFmtId="0" fontId="7" fillId="77" borderId="0" applyNumberFormat="0" applyBorder="0" applyAlignment="0" applyProtection="0"/>
    <xf numFmtId="0" fontId="7" fillId="77" borderId="0" applyNumberFormat="0" applyBorder="0" applyAlignment="0" applyProtection="0"/>
    <xf numFmtId="0" fontId="7" fillId="22" borderId="0" applyNumberFormat="0" applyBorder="0" applyAlignment="0" applyProtection="0"/>
    <xf numFmtId="0" fontId="7" fillId="77" borderId="0" applyNumberFormat="0" applyBorder="0" applyAlignment="0" applyProtection="0"/>
    <xf numFmtId="0" fontId="7" fillId="77" borderId="0" applyNumberFormat="0" applyBorder="0" applyAlignment="0" applyProtection="0"/>
    <xf numFmtId="0" fontId="7" fillId="77" borderId="0" applyNumberFormat="0" applyBorder="0" applyAlignment="0" applyProtection="0"/>
    <xf numFmtId="0" fontId="7" fillId="77" borderId="0" applyNumberFormat="0" applyBorder="0" applyAlignment="0" applyProtection="0"/>
    <xf numFmtId="0" fontId="7" fillId="77" borderId="0" applyNumberFormat="0" applyBorder="0" applyAlignment="0" applyProtection="0"/>
    <xf numFmtId="0" fontId="7" fillId="77" borderId="0" applyNumberFormat="0" applyBorder="0" applyAlignment="0" applyProtection="0"/>
    <xf numFmtId="0" fontId="7" fillId="22" borderId="0" applyNumberFormat="0" applyBorder="0" applyAlignment="0" applyProtection="0"/>
    <xf numFmtId="0" fontId="7" fillId="77" borderId="0" applyNumberFormat="0" applyBorder="0" applyAlignment="0" applyProtection="0"/>
    <xf numFmtId="0" fontId="7" fillId="77" borderId="0" applyNumberFormat="0" applyBorder="0" applyAlignment="0" applyProtection="0"/>
    <xf numFmtId="0" fontId="7" fillId="77" borderId="0" applyNumberFormat="0" applyBorder="0" applyAlignment="0" applyProtection="0"/>
    <xf numFmtId="0" fontId="7" fillId="77" borderId="0" applyNumberFormat="0" applyBorder="0" applyAlignment="0" applyProtection="0"/>
    <xf numFmtId="0" fontId="7" fillId="77" borderId="0" applyNumberFormat="0" applyBorder="0" applyAlignment="0" applyProtection="0"/>
    <xf numFmtId="0" fontId="7" fillId="77" borderId="0" applyNumberFormat="0" applyBorder="0" applyAlignment="0" applyProtection="0"/>
    <xf numFmtId="0" fontId="7" fillId="22" borderId="0" applyNumberFormat="0" applyBorder="0" applyAlignment="0" applyProtection="0"/>
    <xf numFmtId="0" fontId="7" fillId="77" borderId="0" applyNumberFormat="0" applyBorder="0" applyAlignment="0" applyProtection="0"/>
    <xf numFmtId="0" fontId="7" fillId="22" borderId="0" applyNumberFormat="0" applyBorder="0" applyAlignment="0" applyProtection="0"/>
    <xf numFmtId="0" fontId="7" fillId="77" borderId="0" applyNumberFormat="0" applyBorder="0" applyAlignment="0" applyProtection="0"/>
    <xf numFmtId="0" fontId="7" fillId="77" borderId="0" applyNumberFormat="0" applyBorder="0" applyAlignment="0" applyProtection="0"/>
    <xf numFmtId="0" fontId="7" fillId="77" borderId="0" applyNumberFormat="0" applyBorder="0" applyAlignment="0" applyProtection="0"/>
    <xf numFmtId="0" fontId="7" fillId="77" borderId="0" applyNumberFormat="0" applyBorder="0" applyAlignment="0" applyProtection="0"/>
    <xf numFmtId="0" fontId="7" fillId="77" borderId="0" applyNumberFormat="0" applyBorder="0" applyAlignment="0" applyProtection="0"/>
    <xf numFmtId="0" fontId="7" fillId="77" borderId="0" applyNumberFormat="0" applyBorder="0" applyAlignment="0" applyProtection="0"/>
    <xf numFmtId="0" fontId="7" fillId="22" borderId="0" applyNumberFormat="0" applyBorder="0" applyAlignment="0" applyProtection="0"/>
    <xf numFmtId="0" fontId="7" fillId="77" borderId="0" applyNumberFormat="0" applyBorder="0" applyAlignment="0" applyProtection="0"/>
    <xf numFmtId="0" fontId="7" fillId="77" borderId="0" applyNumberFormat="0" applyBorder="0" applyAlignment="0" applyProtection="0"/>
    <xf numFmtId="0" fontId="7" fillId="77" borderId="0" applyNumberFormat="0" applyBorder="0" applyAlignment="0" applyProtection="0"/>
    <xf numFmtId="0" fontId="7" fillId="77" borderId="0" applyNumberFormat="0" applyBorder="0" applyAlignment="0" applyProtection="0"/>
    <xf numFmtId="0" fontId="7" fillId="77" borderId="0" applyNumberFormat="0" applyBorder="0" applyAlignment="0" applyProtection="0"/>
    <xf numFmtId="0" fontId="7" fillId="77" borderId="0" applyNumberFormat="0" applyBorder="0" applyAlignment="0" applyProtection="0"/>
    <xf numFmtId="0" fontId="7" fillId="22" borderId="0" applyNumberFormat="0" applyBorder="0" applyAlignment="0" applyProtection="0"/>
    <xf numFmtId="0" fontId="7" fillId="77" borderId="0" applyNumberFormat="0" applyBorder="0" applyAlignment="0" applyProtection="0"/>
    <xf numFmtId="0" fontId="7" fillId="77" borderId="0" applyNumberFormat="0" applyBorder="0" applyAlignment="0" applyProtection="0"/>
    <xf numFmtId="0" fontId="7" fillId="77" borderId="0" applyNumberFormat="0" applyBorder="0" applyAlignment="0" applyProtection="0"/>
    <xf numFmtId="0" fontId="7" fillId="77" borderId="0" applyNumberFormat="0" applyBorder="0" applyAlignment="0" applyProtection="0"/>
    <xf numFmtId="0" fontId="7" fillId="77" borderId="0" applyNumberFormat="0" applyBorder="0" applyAlignment="0" applyProtection="0"/>
    <xf numFmtId="0" fontId="7" fillId="77" borderId="0" applyNumberFormat="0" applyBorder="0" applyAlignment="0" applyProtection="0"/>
    <xf numFmtId="0" fontId="7" fillId="22" borderId="0" applyNumberFormat="0" applyBorder="0" applyAlignment="0" applyProtection="0"/>
    <xf numFmtId="0" fontId="7" fillId="77" borderId="0" applyNumberFormat="0" applyBorder="0" applyAlignment="0" applyProtection="0"/>
    <xf numFmtId="0" fontId="7" fillId="22" borderId="0" applyNumberFormat="0" applyBorder="0" applyAlignment="0" applyProtection="0"/>
    <xf numFmtId="0" fontId="7" fillId="77" borderId="0" applyNumberFormat="0" applyBorder="0" applyAlignment="0" applyProtection="0"/>
    <xf numFmtId="0" fontId="7" fillId="77" borderId="0" applyNumberFormat="0" applyBorder="0" applyAlignment="0" applyProtection="0"/>
    <xf numFmtId="0" fontId="7" fillId="77" borderId="0" applyNumberFormat="0" applyBorder="0" applyAlignment="0" applyProtection="0"/>
    <xf numFmtId="0" fontId="7" fillId="77" borderId="0" applyNumberFormat="0" applyBorder="0" applyAlignment="0" applyProtection="0"/>
    <xf numFmtId="0" fontId="7" fillId="22" borderId="0" applyNumberFormat="0" applyBorder="0" applyAlignment="0" applyProtection="0"/>
    <xf numFmtId="0" fontId="7" fillId="77" borderId="0" applyNumberFormat="0" applyBorder="0" applyAlignment="0" applyProtection="0"/>
    <xf numFmtId="0" fontId="7" fillId="77" borderId="0" applyNumberFormat="0" applyBorder="0" applyAlignment="0" applyProtection="0"/>
    <xf numFmtId="0" fontId="7" fillId="77" borderId="0" applyNumberFormat="0" applyBorder="0" applyAlignment="0" applyProtection="0"/>
    <xf numFmtId="0" fontId="7" fillId="77" borderId="0" applyNumberFormat="0" applyBorder="0" applyAlignment="0" applyProtection="0"/>
    <xf numFmtId="0" fontId="7" fillId="77" borderId="0" applyNumberFormat="0" applyBorder="0" applyAlignment="0" applyProtection="0"/>
    <xf numFmtId="0" fontId="7" fillId="77" borderId="0" applyNumberFormat="0" applyBorder="0" applyAlignment="0" applyProtection="0"/>
    <xf numFmtId="0" fontId="7" fillId="22" borderId="0" applyNumberFormat="0" applyBorder="0" applyAlignment="0" applyProtection="0"/>
    <xf numFmtId="0" fontId="7" fillId="77" borderId="0" applyNumberFormat="0" applyBorder="0" applyAlignment="0" applyProtection="0"/>
    <xf numFmtId="0" fontId="7" fillId="77" borderId="0" applyNumberFormat="0" applyBorder="0" applyAlignment="0" applyProtection="0"/>
    <xf numFmtId="0" fontId="7" fillId="77" borderId="0" applyNumberFormat="0" applyBorder="0" applyAlignment="0" applyProtection="0"/>
    <xf numFmtId="0" fontId="7" fillId="77" borderId="0" applyNumberFormat="0" applyBorder="0" applyAlignment="0" applyProtection="0"/>
    <xf numFmtId="0" fontId="7" fillId="77" borderId="0" applyNumberFormat="0" applyBorder="0" applyAlignment="0" applyProtection="0"/>
    <xf numFmtId="0" fontId="7" fillId="77" borderId="0" applyNumberFormat="0" applyBorder="0" applyAlignment="0" applyProtection="0"/>
    <xf numFmtId="0" fontId="7" fillId="22" borderId="0" applyNumberFormat="0" applyBorder="0" applyAlignment="0" applyProtection="0"/>
    <xf numFmtId="0" fontId="7" fillId="77" borderId="0" applyNumberFormat="0" applyBorder="0" applyAlignment="0" applyProtection="0"/>
    <xf numFmtId="0" fontId="7" fillId="22" borderId="0" applyNumberFormat="0" applyBorder="0" applyAlignment="0" applyProtection="0"/>
    <xf numFmtId="0" fontId="7" fillId="77" borderId="0" applyNumberFormat="0" applyBorder="0" applyAlignment="0" applyProtection="0"/>
    <xf numFmtId="0" fontId="7" fillId="77" borderId="0" applyNumberFormat="0" applyBorder="0" applyAlignment="0" applyProtection="0"/>
    <xf numFmtId="0" fontId="7" fillId="77" borderId="0" applyNumberFormat="0" applyBorder="0" applyAlignment="0" applyProtection="0"/>
    <xf numFmtId="0" fontId="7" fillId="77" borderId="0" applyNumberFormat="0" applyBorder="0" applyAlignment="0" applyProtection="0"/>
    <xf numFmtId="0" fontId="7" fillId="77" borderId="0" applyNumberFormat="0" applyBorder="0" applyAlignment="0" applyProtection="0"/>
    <xf numFmtId="0" fontId="7" fillId="77" borderId="0" applyNumberFormat="0" applyBorder="0" applyAlignment="0" applyProtection="0"/>
    <xf numFmtId="0" fontId="7" fillId="22" borderId="0" applyNumberFormat="0" applyBorder="0" applyAlignment="0" applyProtection="0"/>
    <xf numFmtId="0" fontId="7" fillId="77" borderId="0" applyNumberFormat="0" applyBorder="0" applyAlignment="0" applyProtection="0"/>
    <xf numFmtId="0" fontId="7" fillId="77" borderId="0" applyNumberFormat="0" applyBorder="0" applyAlignment="0" applyProtection="0"/>
    <xf numFmtId="0" fontId="7" fillId="77" borderId="0" applyNumberFormat="0" applyBorder="0" applyAlignment="0" applyProtection="0"/>
    <xf numFmtId="0" fontId="7" fillId="77" borderId="0" applyNumberFormat="0" applyBorder="0" applyAlignment="0" applyProtection="0"/>
    <xf numFmtId="0" fontId="7" fillId="77" borderId="0" applyNumberFormat="0" applyBorder="0" applyAlignment="0" applyProtection="0"/>
    <xf numFmtId="0" fontId="7" fillId="77" borderId="0" applyNumberFormat="0" applyBorder="0" applyAlignment="0" applyProtection="0"/>
    <xf numFmtId="0" fontId="7" fillId="22" borderId="0" applyNumberFormat="0" applyBorder="0" applyAlignment="0" applyProtection="0"/>
    <xf numFmtId="0" fontId="7" fillId="77" borderId="0" applyNumberFormat="0" applyBorder="0" applyAlignment="0" applyProtection="0"/>
    <xf numFmtId="0" fontId="7" fillId="77" borderId="0" applyNumberFormat="0" applyBorder="0" applyAlignment="0" applyProtection="0"/>
    <xf numFmtId="0" fontId="7" fillId="77" borderId="0" applyNumberFormat="0" applyBorder="0" applyAlignment="0" applyProtection="0"/>
    <xf numFmtId="0" fontId="7" fillId="77" borderId="0" applyNumberFormat="0" applyBorder="0" applyAlignment="0" applyProtection="0"/>
    <xf numFmtId="0" fontId="7" fillId="77" borderId="0" applyNumberFormat="0" applyBorder="0" applyAlignment="0" applyProtection="0"/>
    <xf numFmtId="0" fontId="7" fillId="77" borderId="0" applyNumberFormat="0" applyBorder="0" applyAlignment="0" applyProtection="0"/>
    <xf numFmtId="0" fontId="7" fillId="22" borderId="0" applyNumberFormat="0" applyBorder="0" applyAlignment="0" applyProtection="0"/>
    <xf numFmtId="0" fontId="7" fillId="77" borderId="0" applyNumberFormat="0" applyBorder="0" applyAlignment="0" applyProtection="0"/>
    <xf numFmtId="0" fontId="7" fillId="22" borderId="0" applyNumberFormat="0" applyBorder="0" applyAlignment="0" applyProtection="0"/>
    <xf numFmtId="0" fontId="7" fillId="77" borderId="0" applyNumberFormat="0" applyBorder="0" applyAlignment="0" applyProtection="0"/>
    <xf numFmtId="0" fontId="7" fillId="77" borderId="0" applyNumberFormat="0" applyBorder="0" applyAlignment="0" applyProtection="0"/>
    <xf numFmtId="0" fontId="7" fillId="77" borderId="0" applyNumberFormat="0" applyBorder="0" applyAlignment="0" applyProtection="0"/>
    <xf numFmtId="0" fontId="7" fillId="77" borderId="0" applyNumberFormat="0" applyBorder="0" applyAlignment="0" applyProtection="0"/>
    <xf numFmtId="0" fontId="7" fillId="22" borderId="0" applyNumberFormat="0" applyBorder="0" applyAlignment="0" applyProtection="0"/>
    <xf numFmtId="0" fontId="7" fillId="77" borderId="0" applyNumberFormat="0" applyBorder="0" applyAlignment="0" applyProtection="0"/>
    <xf numFmtId="0" fontId="7" fillId="77" borderId="0" applyNumberFormat="0" applyBorder="0" applyAlignment="0" applyProtection="0"/>
    <xf numFmtId="0" fontId="7" fillId="77" borderId="0" applyNumberFormat="0" applyBorder="0" applyAlignment="0" applyProtection="0"/>
    <xf numFmtId="0" fontId="7" fillId="77" borderId="0" applyNumberFormat="0" applyBorder="0" applyAlignment="0" applyProtection="0"/>
    <xf numFmtId="0" fontId="7" fillId="77" borderId="0" applyNumberFormat="0" applyBorder="0" applyAlignment="0" applyProtection="0"/>
    <xf numFmtId="0" fontId="7" fillId="77" borderId="0" applyNumberFormat="0" applyBorder="0" applyAlignment="0" applyProtection="0"/>
    <xf numFmtId="0" fontId="7" fillId="22" borderId="0" applyNumberFormat="0" applyBorder="0" applyAlignment="0" applyProtection="0"/>
    <xf numFmtId="0" fontId="7" fillId="77" borderId="0" applyNumberFormat="0" applyBorder="0" applyAlignment="0" applyProtection="0"/>
    <xf numFmtId="0" fontId="7" fillId="77" borderId="0" applyNumberFormat="0" applyBorder="0" applyAlignment="0" applyProtection="0"/>
    <xf numFmtId="0" fontId="7" fillId="77" borderId="0" applyNumberFormat="0" applyBorder="0" applyAlignment="0" applyProtection="0"/>
    <xf numFmtId="0" fontId="7" fillId="77" borderId="0" applyNumberFormat="0" applyBorder="0" applyAlignment="0" applyProtection="0"/>
    <xf numFmtId="0" fontId="7" fillId="77" borderId="0" applyNumberFormat="0" applyBorder="0" applyAlignment="0" applyProtection="0"/>
    <xf numFmtId="0" fontId="7" fillId="77" borderId="0" applyNumberFormat="0" applyBorder="0" applyAlignment="0" applyProtection="0"/>
    <xf numFmtId="0" fontId="7" fillId="22" borderId="0" applyNumberFormat="0" applyBorder="0" applyAlignment="0" applyProtection="0"/>
    <xf numFmtId="0" fontId="7" fillId="77" borderId="0" applyNumberFormat="0" applyBorder="0" applyAlignment="0" applyProtection="0"/>
    <xf numFmtId="0" fontId="7" fillId="22" borderId="0" applyNumberFormat="0" applyBorder="0" applyAlignment="0" applyProtection="0"/>
    <xf numFmtId="0" fontId="7" fillId="77" borderId="0" applyNumberFormat="0" applyBorder="0" applyAlignment="0" applyProtection="0"/>
    <xf numFmtId="0" fontId="7" fillId="77" borderId="0" applyNumberFormat="0" applyBorder="0" applyAlignment="0" applyProtection="0"/>
    <xf numFmtId="0" fontId="7" fillId="77" borderId="0" applyNumberFormat="0" applyBorder="0" applyAlignment="0" applyProtection="0"/>
    <xf numFmtId="0" fontId="7" fillId="77" borderId="0" applyNumberFormat="0" applyBorder="0" applyAlignment="0" applyProtection="0"/>
    <xf numFmtId="0" fontId="7" fillId="77" borderId="0" applyNumberFormat="0" applyBorder="0" applyAlignment="0" applyProtection="0"/>
    <xf numFmtId="0" fontId="7" fillId="77" borderId="0" applyNumberFormat="0" applyBorder="0" applyAlignment="0" applyProtection="0"/>
    <xf numFmtId="0" fontId="7" fillId="22" borderId="0" applyNumberFormat="0" applyBorder="0" applyAlignment="0" applyProtection="0"/>
    <xf numFmtId="0" fontId="7" fillId="77" borderId="0" applyNumberFormat="0" applyBorder="0" applyAlignment="0" applyProtection="0"/>
    <xf numFmtId="0" fontId="7" fillId="77" borderId="0" applyNumberFormat="0" applyBorder="0" applyAlignment="0" applyProtection="0"/>
    <xf numFmtId="0" fontId="7" fillId="77" borderId="0" applyNumberFormat="0" applyBorder="0" applyAlignment="0" applyProtection="0"/>
    <xf numFmtId="0" fontId="7" fillId="77" borderId="0" applyNumberFormat="0" applyBorder="0" applyAlignment="0" applyProtection="0"/>
    <xf numFmtId="0" fontId="7" fillId="77" borderId="0" applyNumberFormat="0" applyBorder="0" applyAlignment="0" applyProtection="0"/>
    <xf numFmtId="0" fontId="7" fillId="77" borderId="0" applyNumberFormat="0" applyBorder="0" applyAlignment="0" applyProtection="0"/>
    <xf numFmtId="0" fontId="7" fillId="22" borderId="0" applyNumberFormat="0" applyBorder="0" applyAlignment="0" applyProtection="0"/>
    <xf numFmtId="0" fontId="7" fillId="77" borderId="0" applyNumberFormat="0" applyBorder="0" applyAlignment="0" applyProtection="0"/>
    <xf numFmtId="0" fontId="7" fillId="77" borderId="0" applyNumberFormat="0" applyBorder="0" applyAlignment="0" applyProtection="0"/>
    <xf numFmtId="0" fontId="7" fillId="77" borderId="0" applyNumberFormat="0" applyBorder="0" applyAlignment="0" applyProtection="0"/>
    <xf numFmtId="0" fontId="7" fillId="77" borderId="0" applyNumberFormat="0" applyBorder="0" applyAlignment="0" applyProtection="0"/>
    <xf numFmtId="0" fontId="7" fillId="77" borderId="0" applyNumberFormat="0" applyBorder="0" applyAlignment="0" applyProtection="0"/>
    <xf numFmtId="0" fontId="7" fillId="77" borderId="0" applyNumberFormat="0" applyBorder="0" applyAlignment="0" applyProtection="0"/>
    <xf numFmtId="0" fontId="7" fillId="22" borderId="0" applyNumberFormat="0" applyBorder="0" applyAlignment="0" applyProtection="0"/>
    <xf numFmtId="0" fontId="7" fillId="77" borderId="0" applyNumberFormat="0" applyBorder="0" applyAlignment="0" applyProtection="0"/>
    <xf numFmtId="0" fontId="7" fillId="22" borderId="0" applyNumberFormat="0" applyBorder="0" applyAlignment="0" applyProtection="0"/>
    <xf numFmtId="0" fontId="7" fillId="77" borderId="0" applyNumberFormat="0" applyBorder="0" applyAlignment="0" applyProtection="0"/>
    <xf numFmtId="0" fontId="7" fillId="77" borderId="0" applyNumberFormat="0" applyBorder="0" applyAlignment="0" applyProtection="0"/>
    <xf numFmtId="0" fontId="7" fillId="77" borderId="0" applyNumberFormat="0" applyBorder="0" applyAlignment="0" applyProtection="0"/>
    <xf numFmtId="0" fontId="7" fillId="77" borderId="0" applyNumberFormat="0" applyBorder="0" applyAlignment="0" applyProtection="0"/>
    <xf numFmtId="0" fontId="7" fillId="22" borderId="0" applyNumberFormat="0" applyBorder="0" applyAlignment="0" applyProtection="0"/>
    <xf numFmtId="0" fontId="7" fillId="77" borderId="0" applyNumberFormat="0" applyBorder="0" applyAlignment="0" applyProtection="0"/>
    <xf numFmtId="0" fontId="7" fillId="77" borderId="0" applyNumberFormat="0" applyBorder="0" applyAlignment="0" applyProtection="0"/>
    <xf numFmtId="0" fontId="7" fillId="77" borderId="0" applyNumberFormat="0" applyBorder="0" applyAlignment="0" applyProtection="0"/>
    <xf numFmtId="0" fontId="7" fillId="77" borderId="0" applyNumberFormat="0" applyBorder="0" applyAlignment="0" applyProtection="0"/>
    <xf numFmtId="0" fontId="7" fillId="77" borderId="0" applyNumberFormat="0" applyBorder="0" applyAlignment="0" applyProtection="0"/>
    <xf numFmtId="0" fontId="7" fillId="77" borderId="0" applyNumberFormat="0" applyBorder="0" applyAlignment="0" applyProtection="0"/>
    <xf numFmtId="0" fontId="7" fillId="22" borderId="0" applyNumberFormat="0" applyBorder="0" applyAlignment="0" applyProtection="0"/>
    <xf numFmtId="0" fontId="7" fillId="77" borderId="0" applyNumberFormat="0" applyBorder="0" applyAlignment="0" applyProtection="0"/>
    <xf numFmtId="0" fontId="7" fillId="77" borderId="0" applyNumberFormat="0" applyBorder="0" applyAlignment="0" applyProtection="0"/>
    <xf numFmtId="0" fontId="7" fillId="77" borderId="0" applyNumberFormat="0" applyBorder="0" applyAlignment="0" applyProtection="0"/>
    <xf numFmtId="0" fontId="7" fillId="77" borderId="0" applyNumberFormat="0" applyBorder="0" applyAlignment="0" applyProtection="0"/>
    <xf numFmtId="0" fontId="7" fillId="77" borderId="0" applyNumberFormat="0" applyBorder="0" applyAlignment="0" applyProtection="0"/>
    <xf numFmtId="0" fontId="7" fillId="77" borderId="0" applyNumberFormat="0" applyBorder="0" applyAlignment="0" applyProtection="0"/>
    <xf numFmtId="0" fontId="7" fillId="22" borderId="0" applyNumberFormat="0" applyBorder="0" applyAlignment="0" applyProtection="0"/>
    <xf numFmtId="0" fontId="7" fillId="77" borderId="0" applyNumberFormat="0" applyBorder="0" applyAlignment="0" applyProtection="0"/>
    <xf numFmtId="0" fontId="7" fillId="22" borderId="0" applyNumberFormat="0" applyBorder="0" applyAlignment="0" applyProtection="0"/>
    <xf numFmtId="0" fontId="7" fillId="77" borderId="0" applyNumberFormat="0" applyBorder="0" applyAlignment="0" applyProtection="0"/>
    <xf numFmtId="0" fontId="7" fillId="77" borderId="0" applyNumberFormat="0" applyBorder="0" applyAlignment="0" applyProtection="0"/>
    <xf numFmtId="0" fontId="7" fillId="77" borderId="0" applyNumberFormat="0" applyBorder="0" applyAlignment="0" applyProtection="0"/>
    <xf numFmtId="0" fontId="7" fillId="77" borderId="0" applyNumberFormat="0" applyBorder="0" applyAlignment="0" applyProtection="0"/>
    <xf numFmtId="0" fontId="7" fillId="22" borderId="0" applyNumberFormat="0" applyBorder="0" applyAlignment="0" applyProtection="0"/>
    <xf numFmtId="0" fontId="7" fillId="77" borderId="0" applyNumberFormat="0" applyBorder="0" applyAlignment="0" applyProtection="0"/>
    <xf numFmtId="0" fontId="7" fillId="77" borderId="0" applyNumberFormat="0" applyBorder="0" applyAlignment="0" applyProtection="0"/>
    <xf numFmtId="0" fontId="7" fillId="77" borderId="0" applyNumberFormat="0" applyBorder="0" applyAlignment="0" applyProtection="0"/>
    <xf numFmtId="0" fontId="7" fillId="77" borderId="0" applyNumberFormat="0" applyBorder="0" applyAlignment="0" applyProtection="0"/>
    <xf numFmtId="0" fontId="7" fillId="77" borderId="0" applyNumberFormat="0" applyBorder="0" applyAlignment="0" applyProtection="0"/>
    <xf numFmtId="0" fontId="7" fillId="77" borderId="0" applyNumberFormat="0" applyBorder="0" applyAlignment="0" applyProtection="0"/>
    <xf numFmtId="0" fontId="7" fillId="77" borderId="0" applyNumberFormat="0" applyBorder="0" applyAlignment="0" applyProtection="0"/>
    <xf numFmtId="0" fontId="7" fillId="77" borderId="0" applyNumberFormat="0" applyBorder="0" applyAlignment="0" applyProtection="0"/>
    <xf numFmtId="0" fontId="7" fillId="22" borderId="0" applyNumberFormat="0" applyBorder="0" applyAlignment="0" applyProtection="0"/>
    <xf numFmtId="0" fontId="7" fillId="77" borderId="0" applyNumberFormat="0" applyBorder="0" applyAlignment="0" applyProtection="0"/>
    <xf numFmtId="0" fontId="7" fillId="77" borderId="0" applyNumberFormat="0" applyBorder="0" applyAlignment="0" applyProtection="0"/>
    <xf numFmtId="0" fontId="7" fillId="77" borderId="0" applyNumberFormat="0" applyBorder="0" applyAlignment="0" applyProtection="0"/>
    <xf numFmtId="0" fontId="7" fillId="77" borderId="0" applyNumberFormat="0" applyBorder="0" applyAlignment="0" applyProtection="0"/>
    <xf numFmtId="0" fontId="7" fillId="77" borderId="0" applyNumberFormat="0" applyBorder="0" applyAlignment="0" applyProtection="0"/>
    <xf numFmtId="0" fontId="7" fillId="77" borderId="0" applyNumberFormat="0" applyBorder="0" applyAlignment="0" applyProtection="0"/>
    <xf numFmtId="0" fontId="7" fillId="22" borderId="0" applyNumberFormat="0" applyBorder="0" applyAlignment="0" applyProtection="0"/>
    <xf numFmtId="0" fontId="7" fillId="77" borderId="0" applyNumberFormat="0" applyBorder="0" applyAlignment="0" applyProtection="0"/>
    <xf numFmtId="0" fontId="7" fillId="22" borderId="0" applyNumberFormat="0" applyBorder="0" applyAlignment="0" applyProtection="0"/>
    <xf numFmtId="0" fontId="7" fillId="77" borderId="0" applyNumberFormat="0" applyBorder="0" applyAlignment="0" applyProtection="0"/>
    <xf numFmtId="0" fontId="7" fillId="77" borderId="0" applyNumberFormat="0" applyBorder="0" applyAlignment="0" applyProtection="0"/>
    <xf numFmtId="0" fontId="7" fillId="77" borderId="0" applyNumberFormat="0" applyBorder="0" applyAlignment="0" applyProtection="0"/>
    <xf numFmtId="0" fontId="7" fillId="77" borderId="0" applyNumberFormat="0" applyBorder="0" applyAlignment="0" applyProtection="0"/>
    <xf numFmtId="0" fontId="7" fillId="22" borderId="0" applyNumberFormat="0" applyBorder="0" applyAlignment="0" applyProtection="0"/>
    <xf numFmtId="0" fontId="7" fillId="77" borderId="0" applyNumberFormat="0" applyBorder="0" applyAlignment="0" applyProtection="0"/>
    <xf numFmtId="0" fontId="7" fillId="77" borderId="0" applyNumberFormat="0" applyBorder="0" applyAlignment="0" applyProtection="0"/>
    <xf numFmtId="0" fontId="7" fillId="22" borderId="0" applyNumberFormat="0" applyBorder="0" applyAlignment="0" applyProtection="0"/>
    <xf numFmtId="0" fontId="7" fillId="77" borderId="0" applyNumberFormat="0" applyBorder="0" applyAlignment="0" applyProtection="0"/>
    <xf numFmtId="0" fontId="7" fillId="77" borderId="0" applyNumberFormat="0" applyBorder="0" applyAlignment="0" applyProtection="0"/>
    <xf numFmtId="0" fontId="7" fillId="77" borderId="0" applyNumberFormat="0" applyBorder="0" applyAlignment="0" applyProtection="0"/>
    <xf numFmtId="0" fontId="7" fillId="22" borderId="0" applyNumberFormat="0" applyBorder="0" applyAlignment="0" applyProtection="0"/>
    <xf numFmtId="0" fontId="7" fillId="77" borderId="0" applyNumberFormat="0" applyBorder="0" applyAlignment="0" applyProtection="0"/>
    <xf numFmtId="0" fontId="7" fillId="77" borderId="0" applyNumberFormat="0" applyBorder="0" applyAlignment="0" applyProtection="0"/>
    <xf numFmtId="0" fontId="7" fillId="22" borderId="0" applyNumberFormat="0" applyBorder="0" applyAlignment="0" applyProtection="0"/>
    <xf numFmtId="0" fontId="7" fillId="77" borderId="0" applyNumberFormat="0" applyBorder="0" applyAlignment="0" applyProtection="0"/>
    <xf numFmtId="0" fontId="7" fillId="22" borderId="0" applyNumberFormat="0" applyBorder="0" applyAlignment="0" applyProtection="0"/>
    <xf numFmtId="0" fontId="7" fillId="77" borderId="0" applyNumberFormat="0" applyBorder="0" applyAlignment="0" applyProtection="0"/>
    <xf numFmtId="0" fontId="7" fillId="77" borderId="0" applyNumberFormat="0" applyBorder="0" applyAlignment="0" applyProtection="0"/>
    <xf numFmtId="0" fontId="7" fillId="77" borderId="0" applyNumberFormat="0" applyBorder="0" applyAlignment="0" applyProtection="0"/>
    <xf numFmtId="0" fontId="7" fillId="77" borderId="0" applyNumberFormat="0" applyBorder="0" applyAlignment="0" applyProtection="0"/>
    <xf numFmtId="0" fontId="7" fillId="77" borderId="0" applyNumberFormat="0" applyBorder="0" applyAlignment="0" applyProtection="0"/>
    <xf numFmtId="0" fontId="7" fillId="22" borderId="0" applyNumberFormat="0" applyBorder="0" applyAlignment="0" applyProtection="0"/>
    <xf numFmtId="0" fontId="7" fillId="77" borderId="0" applyNumberFormat="0" applyBorder="0" applyAlignment="0" applyProtection="0"/>
    <xf numFmtId="0" fontId="7" fillId="22" borderId="0" applyNumberFormat="0" applyBorder="0" applyAlignment="0" applyProtection="0"/>
    <xf numFmtId="0" fontId="7" fillId="77" borderId="0" applyNumberFormat="0" applyBorder="0" applyAlignment="0" applyProtection="0"/>
    <xf numFmtId="0" fontId="7" fillId="77" borderId="0" applyNumberFormat="0" applyBorder="0" applyAlignment="0" applyProtection="0"/>
    <xf numFmtId="0" fontId="7" fillId="77" borderId="0" applyNumberFormat="0" applyBorder="0" applyAlignment="0" applyProtection="0"/>
    <xf numFmtId="0" fontId="7" fillId="77" borderId="0" applyNumberFormat="0" applyBorder="0" applyAlignment="0" applyProtection="0"/>
    <xf numFmtId="0" fontId="7" fillId="22" borderId="0" applyNumberFormat="0" applyBorder="0" applyAlignment="0" applyProtection="0"/>
    <xf numFmtId="0" fontId="7" fillId="77" borderId="0" applyNumberFormat="0" applyBorder="0" applyAlignment="0" applyProtection="0"/>
    <xf numFmtId="0" fontId="7" fillId="77" borderId="0" applyNumberFormat="0" applyBorder="0" applyAlignment="0" applyProtection="0"/>
    <xf numFmtId="0" fontId="7" fillId="77" borderId="0" applyNumberFormat="0" applyBorder="0" applyAlignment="0" applyProtection="0"/>
    <xf numFmtId="0" fontId="7" fillId="77" borderId="0" applyNumberFormat="0" applyBorder="0" applyAlignment="0" applyProtection="0"/>
    <xf numFmtId="0" fontId="7" fillId="77" borderId="0" applyNumberFormat="0" applyBorder="0" applyAlignment="0" applyProtection="0"/>
    <xf numFmtId="0" fontId="7" fillId="77" borderId="0" applyNumberFormat="0" applyBorder="0" applyAlignment="0" applyProtection="0"/>
    <xf numFmtId="0" fontId="7" fillId="22" borderId="0" applyNumberFormat="0" applyBorder="0" applyAlignment="0" applyProtection="0"/>
    <xf numFmtId="0" fontId="7" fillId="77" borderId="0" applyNumberFormat="0" applyBorder="0" applyAlignment="0" applyProtection="0"/>
    <xf numFmtId="0" fontId="7" fillId="22" borderId="0" applyNumberFormat="0" applyBorder="0" applyAlignment="0" applyProtection="0"/>
    <xf numFmtId="0" fontId="7" fillId="77" borderId="0" applyNumberFormat="0" applyBorder="0" applyAlignment="0" applyProtection="0"/>
    <xf numFmtId="0" fontId="7" fillId="77" borderId="0" applyNumberFormat="0" applyBorder="0" applyAlignment="0" applyProtection="0"/>
    <xf numFmtId="0" fontId="7" fillId="77" borderId="0" applyNumberFormat="0" applyBorder="0" applyAlignment="0" applyProtection="0"/>
    <xf numFmtId="0" fontId="7" fillId="77" borderId="0" applyNumberFormat="0" applyBorder="0" applyAlignment="0" applyProtection="0"/>
    <xf numFmtId="0" fontId="7" fillId="77" borderId="0" applyNumberFormat="0" applyBorder="0" applyAlignment="0" applyProtection="0"/>
    <xf numFmtId="0" fontId="7" fillId="77" borderId="0" applyNumberFormat="0" applyBorder="0" applyAlignment="0" applyProtection="0"/>
    <xf numFmtId="0" fontId="7" fillId="22" borderId="0" applyNumberFormat="0" applyBorder="0" applyAlignment="0" applyProtection="0"/>
    <xf numFmtId="0" fontId="7" fillId="77" borderId="0" applyNumberFormat="0" applyBorder="0" applyAlignment="0" applyProtection="0"/>
    <xf numFmtId="0" fontId="7" fillId="77" borderId="0" applyNumberFormat="0" applyBorder="0" applyAlignment="0" applyProtection="0"/>
    <xf numFmtId="0" fontId="7" fillId="77" borderId="0" applyNumberFormat="0" applyBorder="0" applyAlignment="0" applyProtection="0"/>
    <xf numFmtId="0" fontId="7" fillId="77" borderId="0" applyNumberFormat="0" applyBorder="0" applyAlignment="0" applyProtection="0"/>
    <xf numFmtId="0" fontId="7" fillId="77" borderId="0" applyNumberFormat="0" applyBorder="0" applyAlignment="0" applyProtection="0"/>
    <xf numFmtId="0" fontId="7" fillId="77" borderId="0" applyNumberFormat="0" applyBorder="0" applyAlignment="0" applyProtection="0"/>
    <xf numFmtId="0" fontId="7" fillId="22" borderId="0" applyNumberFormat="0" applyBorder="0" applyAlignment="0" applyProtection="0"/>
    <xf numFmtId="0" fontId="7" fillId="77" borderId="0" applyNumberFormat="0" applyBorder="0" applyAlignment="0" applyProtection="0"/>
    <xf numFmtId="0" fontId="7" fillId="22" borderId="0" applyNumberFormat="0" applyBorder="0" applyAlignment="0" applyProtection="0"/>
    <xf numFmtId="0" fontId="7" fillId="77" borderId="0" applyNumberFormat="0" applyBorder="0" applyAlignment="0" applyProtection="0"/>
    <xf numFmtId="0" fontId="7" fillId="77" borderId="0" applyNumberFormat="0" applyBorder="0" applyAlignment="0" applyProtection="0"/>
    <xf numFmtId="0" fontId="7" fillId="77" borderId="0" applyNumberFormat="0" applyBorder="0" applyAlignment="0" applyProtection="0"/>
    <xf numFmtId="0" fontId="7" fillId="77" borderId="0" applyNumberFormat="0" applyBorder="0" applyAlignment="0" applyProtection="0"/>
    <xf numFmtId="0" fontId="7" fillId="22" borderId="0" applyNumberFormat="0" applyBorder="0" applyAlignment="0" applyProtection="0"/>
    <xf numFmtId="0" fontId="7" fillId="77" borderId="0" applyNumberFormat="0" applyBorder="0" applyAlignment="0" applyProtection="0"/>
    <xf numFmtId="0" fontId="7" fillId="77" borderId="0" applyNumberFormat="0" applyBorder="0" applyAlignment="0" applyProtection="0"/>
    <xf numFmtId="0" fontId="7" fillId="22" borderId="0" applyNumberFormat="0" applyBorder="0" applyAlignment="0" applyProtection="0"/>
    <xf numFmtId="0" fontId="7" fillId="77" borderId="0" applyNumberFormat="0" applyBorder="0" applyAlignment="0" applyProtection="0"/>
    <xf numFmtId="0" fontId="7" fillId="77" borderId="0" applyNumberFormat="0" applyBorder="0" applyAlignment="0" applyProtection="0"/>
    <xf numFmtId="0" fontId="7" fillId="77" borderId="0" applyNumberFormat="0" applyBorder="0" applyAlignment="0" applyProtection="0"/>
    <xf numFmtId="0" fontId="7" fillId="77" borderId="0" applyNumberFormat="0" applyBorder="0" applyAlignment="0" applyProtection="0"/>
    <xf numFmtId="0" fontId="7" fillId="77" borderId="0" applyNumberFormat="0" applyBorder="0" applyAlignment="0" applyProtection="0"/>
    <xf numFmtId="0" fontId="7" fillId="22" borderId="0" applyNumberFormat="0" applyBorder="0" applyAlignment="0" applyProtection="0"/>
    <xf numFmtId="0" fontId="7" fillId="77" borderId="0" applyNumberFormat="0" applyBorder="0" applyAlignment="0" applyProtection="0"/>
    <xf numFmtId="0" fontId="7" fillId="22" borderId="0" applyNumberFormat="0" applyBorder="0" applyAlignment="0" applyProtection="0"/>
    <xf numFmtId="0" fontId="7" fillId="77" borderId="0" applyNumberFormat="0" applyBorder="0" applyAlignment="0" applyProtection="0"/>
    <xf numFmtId="0" fontId="7" fillId="77" borderId="0" applyNumberFormat="0" applyBorder="0" applyAlignment="0" applyProtection="0"/>
    <xf numFmtId="0" fontId="7" fillId="77" borderId="0" applyNumberFormat="0" applyBorder="0" applyAlignment="0" applyProtection="0"/>
    <xf numFmtId="0" fontId="7" fillId="77" borderId="0" applyNumberFormat="0" applyBorder="0" applyAlignment="0" applyProtection="0"/>
    <xf numFmtId="0" fontId="7" fillId="22" borderId="0" applyNumberFormat="0" applyBorder="0" applyAlignment="0" applyProtection="0"/>
    <xf numFmtId="0" fontId="7" fillId="77" borderId="0" applyNumberFormat="0" applyBorder="0" applyAlignment="0" applyProtection="0"/>
    <xf numFmtId="0" fontId="7" fillId="77" borderId="0" applyNumberFormat="0" applyBorder="0" applyAlignment="0" applyProtection="0"/>
    <xf numFmtId="0" fontId="7" fillId="77" borderId="0" applyNumberFormat="0" applyBorder="0" applyAlignment="0" applyProtection="0"/>
    <xf numFmtId="0" fontId="7" fillId="77" borderId="0" applyNumberFormat="0" applyBorder="0" applyAlignment="0" applyProtection="0"/>
    <xf numFmtId="0" fontId="7" fillId="77" borderId="0" applyNumberFormat="0" applyBorder="0" applyAlignment="0" applyProtection="0"/>
    <xf numFmtId="0" fontId="7" fillId="77" borderId="0" applyNumberFormat="0" applyBorder="0" applyAlignment="0" applyProtection="0"/>
    <xf numFmtId="0" fontId="7" fillId="22" borderId="0" applyNumberFormat="0" applyBorder="0" applyAlignment="0" applyProtection="0"/>
    <xf numFmtId="0" fontId="7" fillId="77" borderId="0" applyNumberFormat="0" applyBorder="0" applyAlignment="0" applyProtection="0"/>
    <xf numFmtId="0" fontId="7" fillId="77" borderId="0" applyNumberFormat="0" applyBorder="0" applyAlignment="0" applyProtection="0"/>
    <xf numFmtId="0" fontId="7" fillId="77" borderId="0" applyNumberFormat="0" applyBorder="0" applyAlignment="0" applyProtection="0"/>
    <xf numFmtId="0" fontId="7" fillId="77" borderId="0" applyNumberFormat="0" applyBorder="0" applyAlignment="0" applyProtection="0"/>
    <xf numFmtId="0" fontId="7" fillId="77" borderId="0" applyNumberFormat="0" applyBorder="0" applyAlignment="0" applyProtection="0"/>
    <xf numFmtId="0" fontId="7" fillId="77" borderId="0" applyNumberFormat="0" applyBorder="0" applyAlignment="0" applyProtection="0"/>
    <xf numFmtId="0" fontId="7" fillId="22" borderId="0" applyNumberFormat="0" applyBorder="0" applyAlignment="0" applyProtection="0"/>
    <xf numFmtId="0" fontId="7" fillId="77" borderId="0" applyNumberFormat="0" applyBorder="0" applyAlignment="0" applyProtection="0"/>
    <xf numFmtId="0" fontId="7" fillId="22" borderId="0" applyNumberFormat="0" applyBorder="0" applyAlignment="0" applyProtection="0"/>
    <xf numFmtId="0" fontId="7" fillId="77" borderId="0" applyNumberFormat="0" applyBorder="0" applyAlignment="0" applyProtection="0"/>
    <xf numFmtId="0" fontId="7" fillId="77" borderId="0" applyNumberFormat="0" applyBorder="0" applyAlignment="0" applyProtection="0"/>
    <xf numFmtId="0" fontId="7" fillId="77" borderId="0" applyNumberFormat="0" applyBorder="0" applyAlignment="0" applyProtection="0"/>
    <xf numFmtId="0" fontId="7" fillId="77" borderId="0" applyNumberFormat="0" applyBorder="0" applyAlignment="0" applyProtection="0"/>
    <xf numFmtId="0" fontId="7" fillId="77" borderId="0" applyNumberFormat="0" applyBorder="0" applyAlignment="0" applyProtection="0"/>
    <xf numFmtId="0" fontId="7" fillId="77" borderId="0" applyNumberFormat="0" applyBorder="0" applyAlignment="0" applyProtection="0"/>
    <xf numFmtId="0" fontId="7" fillId="22" borderId="0" applyNumberFormat="0" applyBorder="0" applyAlignment="0" applyProtection="0"/>
    <xf numFmtId="0" fontId="7" fillId="77" borderId="0" applyNumberFormat="0" applyBorder="0" applyAlignment="0" applyProtection="0"/>
    <xf numFmtId="0" fontId="7" fillId="77" borderId="0" applyNumberFormat="0" applyBorder="0" applyAlignment="0" applyProtection="0"/>
    <xf numFmtId="0" fontId="7" fillId="77" borderId="0" applyNumberFormat="0" applyBorder="0" applyAlignment="0" applyProtection="0"/>
    <xf numFmtId="0" fontId="7" fillId="77" borderId="0" applyNumberFormat="0" applyBorder="0" applyAlignment="0" applyProtection="0"/>
    <xf numFmtId="0" fontId="7" fillId="77" borderId="0" applyNumberFormat="0" applyBorder="0" applyAlignment="0" applyProtection="0"/>
    <xf numFmtId="0" fontId="7" fillId="77" borderId="0" applyNumberFormat="0" applyBorder="0" applyAlignment="0" applyProtection="0"/>
    <xf numFmtId="0" fontId="7" fillId="22" borderId="0" applyNumberFormat="0" applyBorder="0" applyAlignment="0" applyProtection="0"/>
    <xf numFmtId="0" fontId="7" fillId="77" borderId="0" applyNumberFormat="0" applyBorder="0" applyAlignment="0" applyProtection="0"/>
    <xf numFmtId="0" fontId="7" fillId="22" borderId="0" applyNumberFormat="0" applyBorder="0" applyAlignment="0" applyProtection="0"/>
    <xf numFmtId="0" fontId="7" fillId="77" borderId="0" applyNumberFormat="0" applyBorder="0" applyAlignment="0" applyProtection="0"/>
    <xf numFmtId="0" fontId="7" fillId="77" borderId="0" applyNumberFormat="0" applyBorder="0" applyAlignment="0" applyProtection="0"/>
    <xf numFmtId="0" fontId="7" fillId="77" borderId="0" applyNumberFormat="0" applyBorder="0" applyAlignment="0" applyProtection="0"/>
    <xf numFmtId="0" fontId="7" fillId="77" borderId="0" applyNumberFormat="0" applyBorder="0" applyAlignment="0" applyProtection="0"/>
    <xf numFmtId="0" fontId="7" fillId="22" borderId="0" applyNumberFormat="0" applyBorder="0" applyAlignment="0" applyProtection="0"/>
    <xf numFmtId="0" fontId="7" fillId="77" borderId="0" applyNumberFormat="0" applyBorder="0" applyAlignment="0" applyProtection="0"/>
    <xf numFmtId="0" fontId="7" fillId="77" borderId="0" applyNumberFormat="0" applyBorder="0" applyAlignment="0" applyProtection="0"/>
    <xf numFmtId="0" fontId="7" fillId="22" borderId="0" applyNumberFormat="0" applyBorder="0" applyAlignment="0" applyProtection="0"/>
    <xf numFmtId="0" fontId="7" fillId="77" borderId="0" applyNumberFormat="0" applyBorder="0" applyAlignment="0" applyProtection="0"/>
    <xf numFmtId="0" fontId="7" fillId="77" borderId="0" applyNumberFormat="0" applyBorder="0" applyAlignment="0" applyProtection="0"/>
    <xf numFmtId="0" fontId="7" fillId="77" borderId="0" applyNumberFormat="0" applyBorder="0" applyAlignment="0" applyProtection="0"/>
    <xf numFmtId="0" fontId="7" fillId="77" borderId="0" applyNumberFormat="0" applyBorder="0" applyAlignment="0" applyProtection="0"/>
    <xf numFmtId="0" fontId="7" fillId="77" borderId="0" applyNumberFormat="0" applyBorder="0" applyAlignment="0" applyProtection="0"/>
    <xf numFmtId="0" fontId="7" fillId="22" borderId="0" applyNumberFormat="0" applyBorder="0" applyAlignment="0" applyProtection="0"/>
    <xf numFmtId="0" fontId="7" fillId="77" borderId="0" applyNumberFormat="0" applyBorder="0" applyAlignment="0" applyProtection="0"/>
    <xf numFmtId="0" fontId="7" fillId="22" borderId="0" applyNumberFormat="0" applyBorder="0" applyAlignment="0" applyProtection="0"/>
    <xf numFmtId="0" fontId="7" fillId="77" borderId="0" applyNumberFormat="0" applyBorder="0" applyAlignment="0" applyProtection="0"/>
    <xf numFmtId="0" fontId="7" fillId="77" borderId="0" applyNumberFormat="0" applyBorder="0" applyAlignment="0" applyProtection="0"/>
    <xf numFmtId="0" fontId="7" fillId="77" borderId="0" applyNumberFormat="0" applyBorder="0" applyAlignment="0" applyProtection="0"/>
    <xf numFmtId="0" fontId="7" fillId="77" borderId="0" applyNumberFormat="0" applyBorder="0" applyAlignment="0" applyProtection="0"/>
    <xf numFmtId="0" fontId="7" fillId="22" borderId="0" applyNumberFormat="0" applyBorder="0" applyAlignment="0" applyProtection="0"/>
    <xf numFmtId="0" fontId="7" fillId="77" borderId="0" applyNumberFormat="0" applyBorder="0" applyAlignment="0" applyProtection="0"/>
    <xf numFmtId="0" fontId="7" fillId="77" borderId="0" applyNumberFormat="0" applyBorder="0" applyAlignment="0" applyProtection="0"/>
    <xf numFmtId="0" fontId="7" fillId="77" borderId="0" applyNumberFormat="0" applyBorder="0" applyAlignment="0" applyProtection="0"/>
    <xf numFmtId="0" fontId="7" fillId="77" borderId="0" applyNumberFormat="0" applyBorder="0" applyAlignment="0" applyProtection="0"/>
    <xf numFmtId="0" fontId="7" fillId="77" borderId="0" applyNumberFormat="0" applyBorder="0" applyAlignment="0" applyProtection="0"/>
    <xf numFmtId="0" fontId="7" fillId="77" borderId="0" applyNumberFormat="0" applyBorder="0" applyAlignment="0" applyProtection="0"/>
    <xf numFmtId="0" fontId="7" fillId="22" borderId="0" applyNumberFormat="0" applyBorder="0" applyAlignment="0" applyProtection="0"/>
    <xf numFmtId="0" fontId="7" fillId="77" borderId="0" applyNumberFormat="0" applyBorder="0" applyAlignment="0" applyProtection="0"/>
    <xf numFmtId="0" fontId="7" fillId="22" borderId="0" applyNumberFormat="0" applyBorder="0" applyAlignment="0" applyProtection="0"/>
    <xf numFmtId="0" fontId="7" fillId="77" borderId="0" applyNumberFormat="0" applyBorder="0" applyAlignment="0" applyProtection="0"/>
    <xf numFmtId="0" fontId="7" fillId="77" borderId="0" applyNumberFormat="0" applyBorder="0" applyAlignment="0" applyProtection="0"/>
    <xf numFmtId="0" fontId="7" fillId="77" borderId="0" applyNumberFormat="0" applyBorder="0" applyAlignment="0" applyProtection="0"/>
    <xf numFmtId="0" fontId="7" fillId="77" borderId="0" applyNumberFormat="0" applyBorder="0" applyAlignment="0" applyProtection="0"/>
    <xf numFmtId="0" fontId="7" fillId="77" borderId="0" applyNumberFormat="0" applyBorder="0" applyAlignment="0" applyProtection="0"/>
    <xf numFmtId="0" fontId="7" fillId="22" borderId="0" applyNumberFormat="0" applyBorder="0" applyAlignment="0" applyProtection="0"/>
    <xf numFmtId="0" fontId="7" fillId="77" borderId="0" applyNumberFormat="0" applyBorder="0" applyAlignment="0" applyProtection="0"/>
    <xf numFmtId="0" fontId="7" fillId="77" borderId="0" applyNumberFormat="0" applyBorder="0" applyAlignment="0" applyProtection="0"/>
    <xf numFmtId="0" fontId="7" fillId="77" borderId="0" applyNumberFormat="0" applyBorder="0" applyAlignment="0" applyProtection="0"/>
    <xf numFmtId="0" fontId="7" fillId="77" borderId="0" applyNumberFormat="0" applyBorder="0" applyAlignment="0" applyProtection="0"/>
    <xf numFmtId="0" fontId="7" fillId="77" borderId="0" applyNumberFormat="0" applyBorder="0" applyAlignment="0" applyProtection="0"/>
    <xf numFmtId="0" fontId="7" fillId="77" borderId="0" applyNumberFormat="0" applyBorder="0" applyAlignment="0" applyProtection="0"/>
    <xf numFmtId="0" fontId="7" fillId="22" borderId="0" applyNumberFormat="0" applyBorder="0" applyAlignment="0" applyProtection="0"/>
    <xf numFmtId="0" fontId="7" fillId="77" borderId="0" applyNumberFormat="0" applyBorder="0" applyAlignment="0" applyProtection="0"/>
    <xf numFmtId="0" fontId="7" fillId="22" borderId="0" applyNumberFormat="0" applyBorder="0" applyAlignment="0" applyProtection="0"/>
    <xf numFmtId="0" fontId="7" fillId="77" borderId="0" applyNumberFormat="0" applyBorder="0" applyAlignment="0" applyProtection="0"/>
    <xf numFmtId="0" fontId="7" fillId="77" borderId="0" applyNumberFormat="0" applyBorder="0" applyAlignment="0" applyProtection="0"/>
    <xf numFmtId="0" fontId="7" fillId="77" borderId="0" applyNumberFormat="0" applyBorder="0" applyAlignment="0" applyProtection="0"/>
    <xf numFmtId="0" fontId="7" fillId="77" borderId="0" applyNumberFormat="0" applyBorder="0" applyAlignment="0" applyProtection="0"/>
    <xf numFmtId="0" fontId="7" fillId="22" borderId="0" applyNumberFormat="0" applyBorder="0" applyAlignment="0" applyProtection="0"/>
    <xf numFmtId="0" fontId="7" fillId="77" borderId="0" applyNumberFormat="0" applyBorder="0" applyAlignment="0" applyProtection="0"/>
    <xf numFmtId="0" fontId="7" fillId="77"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77" borderId="0" applyNumberFormat="0" applyBorder="0" applyAlignment="0" applyProtection="0"/>
    <xf numFmtId="0" fontId="7" fillId="77" borderId="0" applyNumberFormat="0" applyBorder="0" applyAlignment="0" applyProtection="0"/>
    <xf numFmtId="0" fontId="7" fillId="77" borderId="0" applyNumberFormat="0" applyBorder="0" applyAlignment="0" applyProtection="0"/>
    <xf numFmtId="0" fontId="7" fillId="22" borderId="0" applyNumberFormat="0" applyBorder="0" applyAlignment="0" applyProtection="0"/>
    <xf numFmtId="0" fontId="7" fillId="77" borderId="0" applyNumberFormat="0" applyBorder="0" applyAlignment="0" applyProtection="0"/>
    <xf numFmtId="0" fontId="7" fillId="77" borderId="0" applyNumberFormat="0" applyBorder="0" applyAlignment="0" applyProtection="0"/>
    <xf numFmtId="0" fontId="7" fillId="22" borderId="0" applyNumberFormat="0" applyBorder="0" applyAlignment="0" applyProtection="0"/>
    <xf numFmtId="0" fontId="7" fillId="77" borderId="0" applyNumberFormat="0" applyBorder="0" applyAlignment="0" applyProtection="0"/>
    <xf numFmtId="0" fontId="7" fillId="22" borderId="0" applyNumberFormat="0" applyBorder="0" applyAlignment="0" applyProtection="0"/>
    <xf numFmtId="0" fontId="7" fillId="77" borderId="0" applyNumberFormat="0" applyBorder="0" applyAlignment="0" applyProtection="0"/>
    <xf numFmtId="0" fontId="7" fillId="77" borderId="0" applyNumberFormat="0" applyBorder="0" applyAlignment="0" applyProtection="0"/>
    <xf numFmtId="0" fontId="7" fillId="77" borderId="0" applyNumberFormat="0" applyBorder="0" applyAlignment="0" applyProtection="0"/>
    <xf numFmtId="0" fontId="7" fillId="77" borderId="0" applyNumberFormat="0" applyBorder="0" applyAlignment="0" applyProtection="0"/>
    <xf numFmtId="0" fontId="7" fillId="77" borderId="0" applyNumberFormat="0" applyBorder="0" applyAlignment="0" applyProtection="0"/>
    <xf numFmtId="0" fontId="7" fillId="22" borderId="0" applyNumberFormat="0" applyBorder="0" applyAlignment="0" applyProtection="0"/>
    <xf numFmtId="0" fontId="7" fillId="77" borderId="0" applyNumberFormat="0" applyBorder="0" applyAlignment="0" applyProtection="0"/>
    <xf numFmtId="0" fontId="7" fillId="22"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26" borderId="0" applyNumberFormat="0" applyBorder="0" applyAlignment="0" applyProtection="0"/>
    <xf numFmtId="0" fontId="7" fillId="37" borderId="0" applyNumberFormat="0" applyBorder="0" applyAlignment="0" applyProtection="0"/>
    <xf numFmtId="0" fontId="7" fillId="26"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26"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26"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26"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26" borderId="0" applyNumberFormat="0" applyBorder="0" applyAlignment="0" applyProtection="0"/>
    <xf numFmtId="0" fontId="7" fillId="37" borderId="0" applyNumberFormat="0" applyBorder="0" applyAlignment="0" applyProtection="0"/>
    <xf numFmtId="0" fontId="7" fillId="26"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26"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26"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26" borderId="0" applyNumberFormat="0" applyBorder="0" applyAlignment="0" applyProtection="0"/>
    <xf numFmtId="0" fontId="7" fillId="37" borderId="0" applyNumberFormat="0" applyBorder="0" applyAlignment="0" applyProtection="0"/>
    <xf numFmtId="0" fontId="7" fillId="26"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26"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26"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26" borderId="0" applyNumberFormat="0" applyBorder="0" applyAlignment="0" applyProtection="0"/>
    <xf numFmtId="0" fontId="7" fillId="37" borderId="0" applyNumberFormat="0" applyBorder="0" applyAlignment="0" applyProtection="0"/>
    <xf numFmtId="0" fontId="7" fillId="26"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26"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26"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26" borderId="0" applyNumberFormat="0" applyBorder="0" applyAlignment="0" applyProtection="0"/>
    <xf numFmtId="0" fontId="7" fillId="37" borderId="0" applyNumberFormat="0" applyBorder="0" applyAlignment="0" applyProtection="0"/>
    <xf numFmtId="0" fontId="7" fillId="26"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26"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26"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26" borderId="0" applyNumberFormat="0" applyBorder="0" applyAlignment="0" applyProtection="0"/>
    <xf numFmtId="0" fontId="7" fillId="37" borderId="0" applyNumberFormat="0" applyBorder="0" applyAlignment="0" applyProtection="0"/>
    <xf numFmtId="0" fontId="7" fillId="26"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26"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26"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26" borderId="0" applyNumberFormat="0" applyBorder="0" applyAlignment="0" applyProtection="0"/>
    <xf numFmtId="0" fontId="7" fillId="37" borderId="0" applyNumberFormat="0" applyBorder="0" applyAlignment="0" applyProtection="0"/>
    <xf numFmtId="0" fontId="7" fillId="26"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26"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26"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26" borderId="0" applyNumberFormat="0" applyBorder="0" applyAlignment="0" applyProtection="0"/>
    <xf numFmtId="0" fontId="7" fillId="37" borderId="0" applyNumberFormat="0" applyBorder="0" applyAlignment="0" applyProtection="0"/>
    <xf numFmtId="0" fontId="7" fillId="26"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26"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26"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26" borderId="0" applyNumberFormat="0" applyBorder="0" applyAlignment="0" applyProtection="0"/>
    <xf numFmtId="0" fontId="7" fillId="37" borderId="0" applyNumberFormat="0" applyBorder="0" applyAlignment="0" applyProtection="0"/>
    <xf numFmtId="0" fontId="7" fillId="26"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26"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26"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26" borderId="0" applyNumberFormat="0" applyBorder="0" applyAlignment="0" applyProtection="0"/>
    <xf numFmtId="0" fontId="7" fillId="37" borderId="0" applyNumberFormat="0" applyBorder="0" applyAlignment="0" applyProtection="0"/>
    <xf numFmtId="0" fontId="7" fillId="26"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26"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26"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26"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26" borderId="0" applyNumberFormat="0" applyBorder="0" applyAlignment="0" applyProtection="0"/>
    <xf numFmtId="0" fontId="7" fillId="37" borderId="0" applyNumberFormat="0" applyBorder="0" applyAlignment="0" applyProtection="0"/>
    <xf numFmtId="0" fontId="7" fillId="26"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26" borderId="0" applyNumberFormat="0" applyBorder="0" applyAlignment="0" applyProtection="0"/>
    <xf numFmtId="0" fontId="7" fillId="37" borderId="0" applyNumberFormat="0" applyBorder="0" applyAlignment="0" applyProtection="0"/>
    <xf numFmtId="0" fontId="7" fillId="26"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26"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26" borderId="0" applyNumberFormat="0" applyBorder="0" applyAlignment="0" applyProtection="0"/>
    <xf numFmtId="0" fontId="7" fillId="37" borderId="0" applyNumberFormat="0" applyBorder="0" applyAlignment="0" applyProtection="0"/>
    <xf numFmtId="0" fontId="7" fillId="26"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26"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26" borderId="0" applyNumberFormat="0" applyBorder="0" applyAlignment="0" applyProtection="0"/>
    <xf numFmtId="0" fontId="7" fillId="37" borderId="0" applyNumberFormat="0" applyBorder="0" applyAlignment="0" applyProtection="0"/>
    <xf numFmtId="0" fontId="7" fillId="26"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26"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26"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26" borderId="0" applyNumberFormat="0" applyBorder="0" applyAlignment="0" applyProtection="0"/>
    <xf numFmtId="0" fontId="7" fillId="37" borderId="0" applyNumberFormat="0" applyBorder="0" applyAlignment="0" applyProtection="0"/>
    <xf numFmtId="0" fontId="7" fillId="26"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26"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26"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26" borderId="0" applyNumberFormat="0" applyBorder="0" applyAlignment="0" applyProtection="0"/>
    <xf numFmtId="0" fontId="7" fillId="37" borderId="0" applyNumberFormat="0" applyBorder="0" applyAlignment="0" applyProtection="0"/>
    <xf numFmtId="0" fontId="7" fillId="26"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26"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26" borderId="0" applyNumberFormat="0" applyBorder="0" applyAlignment="0" applyProtection="0"/>
    <xf numFmtId="0" fontId="7" fillId="37" borderId="0" applyNumberFormat="0" applyBorder="0" applyAlignment="0" applyProtection="0"/>
    <xf numFmtId="0" fontId="7" fillId="26"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26"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26"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26" borderId="0" applyNumberFormat="0" applyBorder="0" applyAlignment="0" applyProtection="0"/>
    <xf numFmtId="0" fontId="7" fillId="37" borderId="0" applyNumberFormat="0" applyBorder="0" applyAlignment="0" applyProtection="0"/>
    <xf numFmtId="0" fontId="7" fillId="26"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26"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26" borderId="0" applyNumberFormat="0" applyBorder="0" applyAlignment="0" applyProtection="0"/>
    <xf numFmtId="0" fontId="7" fillId="37" borderId="0" applyNumberFormat="0" applyBorder="0" applyAlignment="0" applyProtection="0"/>
    <xf numFmtId="0" fontId="7" fillId="26"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26"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26" borderId="0" applyNumberFormat="0" applyBorder="0" applyAlignment="0" applyProtection="0"/>
    <xf numFmtId="0" fontId="7" fillId="37" borderId="0" applyNumberFormat="0" applyBorder="0" applyAlignment="0" applyProtection="0"/>
    <xf numFmtId="0" fontId="7" fillId="26"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26"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26"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26" borderId="0" applyNumberFormat="0" applyBorder="0" applyAlignment="0" applyProtection="0"/>
    <xf numFmtId="0" fontId="7" fillId="37" borderId="0" applyNumberFormat="0" applyBorder="0" applyAlignment="0" applyProtection="0"/>
    <xf numFmtId="0" fontId="7" fillId="26"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26" borderId="0" applyNumberFormat="0" applyBorder="0" applyAlignment="0" applyProtection="0"/>
    <xf numFmtId="0" fontId="7" fillId="37" borderId="0" applyNumberFormat="0" applyBorder="0" applyAlignment="0" applyProtection="0"/>
    <xf numFmtId="0" fontId="7" fillId="26"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30" borderId="0" applyNumberFormat="0" applyBorder="0" applyAlignment="0" applyProtection="0"/>
    <xf numFmtId="0" fontId="7" fillId="43" borderId="0" applyNumberFormat="0" applyBorder="0" applyAlignment="0" applyProtection="0"/>
    <xf numFmtId="0" fontId="7" fillId="30"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30"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30"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30"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30" borderId="0" applyNumberFormat="0" applyBorder="0" applyAlignment="0" applyProtection="0"/>
    <xf numFmtId="0" fontId="7" fillId="43" borderId="0" applyNumberFormat="0" applyBorder="0" applyAlignment="0" applyProtection="0"/>
    <xf numFmtId="0" fontId="7" fillId="30"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30"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30"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30" borderId="0" applyNumberFormat="0" applyBorder="0" applyAlignment="0" applyProtection="0"/>
    <xf numFmtId="0" fontId="7" fillId="43" borderId="0" applyNumberFormat="0" applyBorder="0" applyAlignment="0" applyProtection="0"/>
    <xf numFmtId="0" fontId="7" fillId="30"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30"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30"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30" borderId="0" applyNumberFormat="0" applyBorder="0" applyAlignment="0" applyProtection="0"/>
    <xf numFmtId="0" fontId="7" fillId="43" borderId="0" applyNumberFormat="0" applyBorder="0" applyAlignment="0" applyProtection="0"/>
    <xf numFmtId="0" fontId="7" fillId="30"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30"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30"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30" borderId="0" applyNumberFormat="0" applyBorder="0" applyAlignment="0" applyProtection="0"/>
    <xf numFmtId="0" fontId="7" fillId="43" borderId="0" applyNumberFormat="0" applyBorder="0" applyAlignment="0" applyProtection="0"/>
    <xf numFmtId="0" fontId="7" fillId="30"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30"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30"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30" borderId="0" applyNumberFormat="0" applyBorder="0" applyAlignment="0" applyProtection="0"/>
    <xf numFmtId="0" fontId="7" fillId="43" borderId="0" applyNumberFormat="0" applyBorder="0" applyAlignment="0" applyProtection="0"/>
    <xf numFmtId="0" fontId="7" fillId="30"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30"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30"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30" borderId="0" applyNumberFormat="0" applyBorder="0" applyAlignment="0" applyProtection="0"/>
    <xf numFmtId="0" fontId="7" fillId="43" borderId="0" applyNumberFormat="0" applyBorder="0" applyAlignment="0" applyProtection="0"/>
    <xf numFmtId="0" fontId="7" fillId="30"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30"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30"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30" borderId="0" applyNumberFormat="0" applyBorder="0" applyAlignment="0" applyProtection="0"/>
    <xf numFmtId="0" fontId="7" fillId="43" borderId="0" applyNumberFormat="0" applyBorder="0" applyAlignment="0" applyProtection="0"/>
    <xf numFmtId="0" fontId="7" fillId="30"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30"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30"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30" borderId="0" applyNumberFormat="0" applyBorder="0" applyAlignment="0" applyProtection="0"/>
    <xf numFmtId="0" fontId="7" fillId="43" borderId="0" applyNumberFormat="0" applyBorder="0" applyAlignment="0" applyProtection="0"/>
    <xf numFmtId="0" fontId="7" fillId="30"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30"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30"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30" borderId="0" applyNumberFormat="0" applyBorder="0" applyAlignment="0" applyProtection="0"/>
    <xf numFmtId="0" fontId="7" fillId="43" borderId="0" applyNumberFormat="0" applyBorder="0" applyAlignment="0" applyProtection="0"/>
    <xf numFmtId="0" fontId="7" fillId="30"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30"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30"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30"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30" borderId="0" applyNumberFormat="0" applyBorder="0" applyAlignment="0" applyProtection="0"/>
    <xf numFmtId="0" fontId="7" fillId="43" borderId="0" applyNumberFormat="0" applyBorder="0" applyAlignment="0" applyProtection="0"/>
    <xf numFmtId="0" fontId="7" fillId="30"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30" borderId="0" applyNumberFormat="0" applyBorder="0" applyAlignment="0" applyProtection="0"/>
    <xf numFmtId="0" fontId="7" fillId="43" borderId="0" applyNumberFormat="0" applyBorder="0" applyAlignment="0" applyProtection="0"/>
    <xf numFmtId="0" fontId="7" fillId="30"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30"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30" borderId="0" applyNumberFormat="0" applyBorder="0" applyAlignment="0" applyProtection="0"/>
    <xf numFmtId="0" fontId="7" fillId="43" borderId="0" applyNumberFormat="0" applyBorder="0" applyAlignment="0" applyProtection="0"/>
    <xf numFmtId="0" fontId="7" fillId="30"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30"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30" borderId="0" applyNumberFormat="0" applyBorder="0" applyAlignment="0" applyProtection="0"/>
    <xf numFmtId="0" fontId="7" fillId="43" borderId="0" applyNumberFormat="0" applyBorder="0" applyAlignment="0" applyProtection="0"/>
    <xf numFmtId="0" fontId="7" fillId="30"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30"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30"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30" borderId="0" applyNumberFormat="0" applyBorder="0" applyAlignment="0" applyProtection="0"/>
    <xf numFmtId="0" fontId="7" fillId="43" borderId="0" applyNumberFormat="0" applyBorder="0" applyAlignment="0" applyProtection="0"/>
    <xf numFmtId="0" fontId="7" fillId="30"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30"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30"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30" borderId="0" applyNumberFormat="0" applyBorder="0" applyAlignment="0" applyProtection="0"/>
    <xf numFmtId="0" fontId="7" fillId="43" borderId="0" applyNumberFormat="0" applyBorder="0" applyAlignment="0" applyProtection="0"/>
    <xf numFmtId="0" fontId="7" fillId="30"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30"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30" borderId="0" applyNumberFormat="0" applyBorder="0" applyAlignment="0" applyProtection="0"/>
    <xf numFmtId="0" fontId="7" fillId="43" borderId="0" applyNumberFormat="0" applyBorder="0" applyAlignment="0" applyProtection="0"/>
    <xf numFmtId="0" fontId="7" fillId="30"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30"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30"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30" borderId="0" applyNumberFormat="0" applyBorder="0" applyAlignment="0" applyProtection="0"/>
    <xf numFmtId="0" fontId="7" fillId="43" borderId="0" applyNumberFormat="0" applyBorder="0" applyAlignment="0" applyProtection="0"/>
    <xf numFmtId="0" fontId="7" fillId="30"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30"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30" borderId="0" applyNumberFormat="0" applyBorder="0" applyAlignment="0" applyProtection="0"/>
    <xf numFmtId="0" fontId="7" fillId="43" borderId="0" applyNumberFormat="0" applyBorder="0" applyAlignment="0" applyProtection="0"/>
    <xf numFmtId="0" fontId="7" fillId="30"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30"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30" borderId="0" applyNumberFormat="0" applyBorder="0" applyAlignment="0" applyProtection="0"/>
    <xf numFmtId="0" fontId="7" fillId="43" borderId="0" applyNumberFormat="0" applyBorder="0" applyAlignment="0" applyProtection="0"/>
    <xf numFmtId="0" fontId="7" fillId="30"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30"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30"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30" borderId="0" applyNumberFormat="0" applyBorder="0" applyAlignment="0" applyProtection="0"/>
    <xf numFmtId="0" fontId="7" fillId="43" borderId="0" applyNumberFormat="0" applyBorder="0" applyAlignment="0" applyProtection="0"/>
    <xf numFmtId="0" fontId="7" fillId="30"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30" borderId="0" applyNumberFormat="0" applyBorder="0" applyAlignment="0" applyProtection="0"/>
    <xf numFmtId="0" fontId="7" fillId="43" borderId="0" applyNumberFormat="0" applyBorder="0" applyAlignment="0" applyProtection="0"/>
    <xf numFmtId="0" fontId="7" fillId="3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34" borderId="0" applyNumberFormat="0" applyBorder="0" applyAlignment="0" applyProtection="0"/>
    <xf numFmtId="0" fontId="7" fillId="40" borderId="0" applyNumberFormat="0" applyBorder="0" applyAlignment="0" applyProtection="0"/>
    <xf numFmtId="0" fontId="7" fillId="34"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34"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34"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34"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34" borderId="0" applyNumberFormat="0" applyBorder="0" applyAlignment="0" applyProtection="0"/>
    <xf numFmtId="0" fontId="7" fillId="40" borderId="0" applyNumberFormat="0" applyBorder="0" applyAlignment="0" applyProtection="0"/>
    <xf numFmtId="0" fontId="7" fillId="34"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34"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34"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34" borderId="0" applyNumberFormat="0" applyBorder="0" applyAlignment="0" applyProtection="0"/>
    <xf numFmtId="0" fontId="7" fillId="40" borderId="0" applyNumberFormat="0" applyBorder="0" applyAlignment="0" applyProtection="0"/>
    <xf numFmtId="0" fontId="7" fillId="34"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34"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34"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34" borderId="0" applyNumberFormat="0" applyBorder="0" applyAlignment="0" applyProtection="0"/>
    <xf numFmtId="0" fontId="7" fillId="40" borderId="0" applyNumberFormat="0" applyBorder="0" applyAlignment="0" applyProtection="0"/>
    <xf numFmtId="0" fontId="7" fillId="34"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34"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34"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34" borderId="0" applyNumberFormat="0" applyBorder="0" applyAlignment="0" applyProtection="0"/>
    <xf numFmtId="0" fontId="7" fillId="40" borderId="0" applyNumberFormat="0" applyBorder="0" applyAlignment="0" applyProtection="0"/>
    <xf numFmtId="0" fontId="7" fillId="34"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34"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34"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34" borderId="0" applyNumberFormat="0" applyBorder="0" applyAlignment="0" applyProtection="0"/>
    <xf numFmtId="0" fontId="7" fillId="40" borderId="0" applyNumberFormat="0" applyBorder="0" applyAlignment="0" applyProtection="0"/>
    <xf numFmtId="0" fontId="7" fillId="34"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34"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34"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34" borderId="0" applyNumberFormat="0" applyBorder="0" applyAlignment="0" applyProtection="0"/>
    <xf numFmtId="0" fontId="7" fillId="40" borderId="0" applyNumberFormat="0" applyBorder="0" applyAlignment="0" applyProtection="0"/>
    <xf numFmtId="0" fontId="7" fillId="34"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34"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34"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34" borderId="0" applyNumberFormat="0" applyBorder="0" applyAlignment="0" applyProtection="0"/>
    <xf numFmtId="0" fontId="7" fillId="40" borderId="0" applyNumberFormat="0" applyBorder="0" applyAlignment="0" applyProtection="0"/>
    <xf numFmtId="0" fontId="7" fillId="34"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34"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34"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34" borderId="0" applyNumberFormat="0" applyBorder="0" applyAlignment="0" applyProtection="0"/>
    <xf numFmtId="0" fontId="7" fillId="40" borderId="0" applyNumberFormat="0" applyBorder="0" applyAlignment="0" applyProtection="0"/>
    <xf numFmtId="0" fontId="7" fillId="34"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34"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34"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34" borderId="0" applyNumberFormat="0" applyBorder="0" applyAlignment="0" applyProtection="0"/>
    <xf numFmtId="0" fontId="7" fillId="40" borderId="0" applyNumberFormat="0" applyBorder="0" applyAlignment="0" applyProtection="0"/>
    <xf numFmtId="0" fontId="7" fillId="34"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34"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34"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34"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34" borderId="0" applyNumberFormat="0" applyBorder="0" applyAlignment="0" applyProtection="0"/>
    <xf numFmtId="0" fontId="7" fillId="40" borderId="0" applyNumberFormat="0" applyBorder="0" applyAlignment="0" applyProtection="0"/>
    <xf numFmtId="0" fontId="7" fillId="34"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34" borderId="0" applyNumberFormat="0" applyBorder="0" applyAlignment="0" applyProtection="0"/>
    <xf numFmtId="0" fontId="7" fillId="40" borderId="0" applyNumberFormat="0" applyBorder="0" applyAlignment="0" applyProtection="0"/>
    <xf numFmtId="0" fontId="7" fillId="34"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34"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34" borderId="0" applyNumberFormat="0" applyBorder="0" applyAlignment="0" applyProtection="0"/>
    <xf numFmtId="0" fontId="7" fillId="40" borderId="0" applyNumberFormat="0" applyBorder="0" applyAlignment="0" applyProtection="0"/>
    <xf numFmtId="0" fontId="7" fillId="34"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34"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34" borderId="0" applyNumberFormat="0" applyBorder="0" applyAlignment="0" applyProtection="0"/>
    <xf numFmtId="0" fontId="7" fillId="40" borderId="0" applyNumberFormat="0" applyBorder="0" applyAlignment="0" applyProtection="0"/>
    <xf numFmtId="0" fontId="7" fillId="34"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34"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34"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34" borderId="0" applyNumberFormat="0" applyBorder="0" applyAlignment="0" applyProtection="0"/>
    <xf numFmtId="0" fontId="7" fillId="40" borderId="0" applyNumberFormat="0" applyBorder="0" applyAlignment="0" applyProtection="0"/>
    <xf numFmtId="0" fontId="7" fillId="34"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34"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34"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34" borderId="0" applyNumberFormat="0" applyBorder="0" applyAlignment="0" applyProtection="0"/>
    <xf numFmtId="0" fontId="7" fillId="40" borderId="0" applyNumberFormat="0" applyBorder="0" applyAlignment="0" applyProtection="0"/>
    <xf numFmtId="0" fontId="7" fillId="34"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34"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34" borderId="0" applyNumberFormat="0" applyBorder="0" applyAlignment="0" applyProtection="0"/>
    <xf numFmtId="0" fontId="7" fillId="40" borderId="0" applyNumberFormat="0" applyBorder="0" applyAlignment="0" applyProtection="0"/>
    <xf numFmtId="0" fontId="7" fillId="34"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34"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34"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34" borderId="0" applyNumberFormat="0" applyBorder="0" applyAlignment="0" applyProtection="0"/>
    <xf numFmtId="0" fontId="7" fillId="40" borderId="0" applyNumberFormat="0" applyBorder="0" applyAlignment="0" applyProtection="0"/>
    <xf numFmtId="0" fontId="7" fillId="34"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34"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34" borderId="0" applyNumberFormat="0" applyBorder="0" applyAlignment="0" applyProtection="0"/>
    <xf numFmtId="0" fontId="7" fillId="40" borderId="0" applyNumberFormat="0" applyBorder="0" applyAlignment="0" applyProtection="0"/>
    <xf numFmtId="0" fontId="7" fillId="34"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34"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34" borderId="0" applyNumberFormat="0" applyBorder="0" applyAlignment="0" applyProtection="0"/>
    <xf numFmtId="0" fontId="7" fillId="40" borderId="0" applyNumberFormat="0" applyBorder="0" applyAlignment="0" applyProtection="0"/>
    <xf numFmtId="0" fontId="7" fillId="34"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34"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34"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34" borderId="0" applyNumberFormat="0" applyBorder="0" applyAlignment="0" applyProtection="0"/>
    <xf numFmtId="0" fontId="7" fillId="40" borderId="0" applyNumberFormat="0" applyBorder="0" applyAlignment="0" applyProtection="0"/>
    <xf numFmtId="0" fontId="7" fillId="34"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34" borderId="0" applyNumberFormat="0" applyBorder="0" applyAlignment="0" applyProtection="0"/>
    <xf numFmtId="0" fontId="7" fillId="40" borderId="0" applyNumberFormat="0" applyBorder="0" applyAlignment="0" applyProtection="0"/>
    <xf numFmtId="0" fontId="7" fillId="34" borderId="0" applyNumberFormat="0" applyBorder="0" applyAlignment="0" applyProtection="0"/>
    <xf numFmtId="0" fontId="80" fillId="49" borderId="266" applyNumberFormat="0" applyAlignment="0" applyProtection="0"/>
    <xf numFmtId="0" fontId="81" fillId="122" borderId="266" applyNumberFormat="0" applyAlignment="0" applyProtection="0"/>
    <xf numFmtId="0" fontId="165" fillId="123" borderId="245" applyNumberFormat="0" applyAlignment="0" applyProtection="0"/>
    <xf numFmtId="0" fontId="165" fillId="123" borderId="245" applyNumberFormat="0" applyAlignment="0" applyProtection="0"/>
    <xf numFmtId="0" fontId="165" fillId="123" borderId="245" applyNumberFormat="0" applyAlignment="0" applyProtection="0"/>
    <xf numFmtId="0" fontId="81" fillId="42" borderId="266" applyNumberFormat="0" applyAlignment="0" applyProtection="0"/>
    <xf numFmtId="0" fontId="81" fillId="42" borderId="266" applyNumberFormat="0" applyAlignment="0" applyProtection="0"/>
    <xf numFmtId="0" fontId="81" fillId="42" borderId="266" applyNumberFormat="0" applyAlignment="0" applyProtection="0"/>
    <xf numFmtId="0" fontId="81" fillId="42" borderId="266" applyNumberFormat="0" applyAlignment="0" applyProtection="0"/>
    <xf numFmtId="0" fontId="104" fillId="44" borderId="266" applyNumberFormat="0" applyAlignment="0" applyProtection="0"/>
    <xf numFmtId="0" fontId="176" fillId="68" borderId="245" applyNumberFormat="0" applyAlignment="0" applyProtection="0"/>
    <xf numFmtId="0" fontId="176" fillId="68" borderId="245" applyNumberFormat="0" applyAlignment="0" applyProtection="0"/>
    <xf numFmtId="0" fontId="176" fillId="68" borderId="245" applyNumberFormat="0" applyAlignment="0" applyProtection="0"/>
    <xf numFmtId="0" fontId="104" fillId="44" borderId="266" applyNumberFormat="0" applyAlignment="0" applyProtection="0"/>
    <xf numFmtId="0" fontId="104" fillId="44" borderId="266" applyNumberFormat="0" applyAlignment="0" applyProtection="0"/>
    <xf numFmtId="0" fontId="176" fillId="68" borderId="266" applyNumberFormat="0" applyAlignment="0" applyProtection="0"/>
    <xf numFmtId="0" fontId="104" fillId="44" borderId="266" applyNumberFormat="0" applyAlignment="0" applyProtection="0"/>
    <xf numFmtId="0" fontId="104" fillId="44" borderId="266" applyNumberFormat="0" applyAlignment="0" applyProtection="0"/>
    <xf numFmtId="0" fontId="104" fillId="44" borderId="266" applyNumberFormat="0" applyAlignment="0" applyProtection="0"/>
    <xf numFmtId="0" fontId="104" fillId="44" borderId="266" applyNumberFormat="0" applyAlignment="0" applyProtection="0"/>
    <xf numFmtId="0" fontId="104" fillId="44" borderId="266" applyNumberFormat="0" applyAlignment="0" applyProtection="0"/>
    <xf numFmtId="0" fontId="104" fillId="44" borderId="266" applyNumberFormat="0" applyAlignment="0" applyProtection="0"/>
    <xf numFmtId="0" fontId="91" fillId="67" borderId="245" applyNumberFormat="0" applyFont="0" applyAlignment="0" applyProtection="0"/>
    <xf numFmtId="0" fontId="79" fillId="40" borderId="267" applyNumberFormat="0" applyFont="0" applyAlignment="0" applyProtection="0"/>
    <xf numFmtId="0" fontId="79" fillId="40" borderId="267" applyNumberFormat="0" applyFont="0" applyAlignment="0" applyProtection="0"/>
    <xf numFmtId="0" fontId="79" fillId="40" borderId="267" applyNumberFormat="0" applyFont="0" applyAlignment="0" applyProtection="0"/>
    <xf numFmtId="0" fontId="91" fillId="67" borderId="245" applyNumberFormat="0" applyFont="0" applyAlignment="0" applyProtection="0"/>
    <xf numFmtId="0" fontId="29" fillId="40" borderId="266" applyNumberFormat="0" applyFont="0" applyAlignment="0" applyProtection="0"/>
    <xf numFmtId="0" fontId="91" fillId="67" borderId="245" applyNumberFormat="0" applyFont="0" applyAlignment="0" applyProtection="0"/>
    <xf numFmtId="0" fontId="29" fillId="40" borderId="266" applyNumberFormat="0" applyFont="0" applyAlignment="0" applyProtection="0"/>
    <xf numFmtId="0" fontId="113" fillId="123" borderId="280" applyNumberFormat="0" applyAlignment="0" applyProtection="0"/>
    <xf numFmtId="0" fontId="113" fillId="123" borderId="280" applyNumberFormat="0" applyAlignment="0" applyProtection="0"/>
    <xf numFmtId="0" fontId="113" fillId="49" borderId="280" applyNumberFormat="0" applyAlignment="0" applyProtection="0"/>
    <xf numFmtId="0" fontId="113" fillId="42" borderId="280" applyNumberFormat="0" applyAlignment="0" applyProtection="0"/>
    <xf numFmtId="0" fontId="113" fillId="42" borderId="280" applyNumberFormat="0" applyAlignment="0" applyProtection="0"/>
    <xf numFmtId="0" fontId="113" fillId="42" borderId="280" applyNumberFormat="0" applyAlignment="0" applyProtection="0"/>
    <xf numFmtId="0" fontId="113" fillId="42" borderId="280" applyNumberFormat="0" applyAlignment="0" applyProtection="0"/>
    <xf numFmtId="4" fontId="91" fillId="77" borderId="245" applyNumberFormat="0" applyProtection="0">
      <alignment vertical="center"/>
    </xf>
    <xf numFmtId="4" fontId="91" fillId="77" borderId="245" applyNumberFormat="0" applyProtection="0">
      <alignment vertical="center"/>
    </xf>
    <xf numFmtId="4" fontId="129" fillId="78" borderId="280" applyNumberFormat="0" applyProtection="0">
      <alignment vertical="center"/>
    </xf>
    <xf numFmtId="4" fontId="120" fillId="77" borderId="269" applyNumberFormat="0" applyProtection="0">
      <alignment vertical="center"/>
    </xf>
    <xf numFmtId="4" fontId="91" fillId="78" borderId="245" applyNumberFormat="0" applyProtection="0">
      <alignment horizontal="left" vertical="center" indent="1"/>
    </xf>
    <xf numFmtId="0" fontId="181" fillId="77" borderId="269" applyNumberFormat="0" applyProtection="0">
      <alignment horizontal="left" vertical="top" indent="1"/>
    </xf>
    <xf numFmtId="4" fontId="91" fillId="53" borderId="245" applyNumberFormat="0" applyProtection="0">
      <alignment horizontal="left" vertical="center" indent="1"/>
    </xf>
    <xf numFmtId="4" fontId="91" fillId="53" borderId="245" applyNumberFormat="0" applyProtection="0">
      <alignment horizontal="left" vertical="center" indent="1"/>
    </xf>
    <xf numFmtId="0" fontId="123" fillId="77" borderId="269" applyNumberFormat="0" applyProtection="0">
      <alignment horizontal="left" vertical="top" indent="1"/>
    </xf>
    <xf numFmtId="0" fontId="123" fillId="78" borderId="269" applyNumberFormat="0" applyProtection="0">
      <alignment horizontal="left" vertical="top" indent="1"/>
    </xf>
    <xf numFmtId="4" fontId="180" fillId="78" borderId="245" applyNumberFormat="0" applyProtection="0">
      <alignment vertical="center"/>
    </xf>
    <xf numFmtId="4" fontId="123" fillId="77" borderId="269" applyNumberFormat="0" applyProtection="0">
      <alignment vertical="center"/>
    </xf>
    <xf numFmtId="4" fontId="91" fillId="77" borderId="245" applyNumberFormat="0" applyProtection="0">
      <alignment vertical="center"/>
    </xf>
    <xf numFmtId="0" fontId="165" fillId="123" borderId="164" applyNumberFormat="0" applyAlignment="0" applyProtection="0"/>
    <xf numFmtId="0" fontId="165" fillId="123" borderId="164" applyNumberFormat="0" applyAlignment="0" applyProtection="0"/>
    <xf numFmtId="0" fontId="165" fillId="123" borderId="164" applyNumberFormat="0" applyAlignment="0" applyProtection="0"/>
    <xf numFmtId="0" fontId="80" fillId="49" borderId="210" applyNumberFormat="0" applyAlignment="0" applyProtection="0"/>
    <xf numFmtId="0" fontId="165" fillId="123" borderId="219" applyNumberFormat="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 fontId="79" fillId="89" borderId="239" applyNumberFormat="0" applyProtection="0">
      <alignment horizontal="right" vertical="center"/>
    </xf>
    <xf numFmtId="43" fontId="7" fillId="0" borderId="0" applyFont="0" applyFill="0" applyBorder="0" applyAlignment="0" applyProtection="0"/>
    <xf numFmtId="0" fontId="29" fillId="0" borderId="254" applyNumberFormat="0" applyAlignment="0">
      <alignment horizontal="center"/>
    </xf>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104" fillId="44" borderId="210" applyNumberFormat="0" applyAlignment="0" applyProtection="0"/>
    <xf numFmtId="0" fontId="176" fillId="68" borderId="219" applyNumberFormat="0" applyAlignment="0" applyProtection="0"/>
    <xf numFmtId="43" fontId="7" fillId="0" borderId="0" applyFont="0" applyFill="0" applyBorder="0" applyAlignment="0" applyProtection="0"/>
    <xf numFmtId="43" fontId="7" fillId="0" borderId="0" applyFont="0" applyFill="0" applyBorder="0" applyAlignment="0" applyProtection="0"/>
    <xf numFmtId="0" fontId="176" fillId="68" borderId="210" applyNumberFormat="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176" fillId="68" borderId="266" applyNumberFormat="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104" fillId="44" borderId="235" applyNumberFormat="0" applyAlignment="0" applyProtection="0"/>
    <xf numFmtId="0" fontId="176" fillId="68" borderId="245" applyNumberFormat="0" applyAlignment="0" applyProtection="0"/>
    <xf numFmtId="0" fontId="100" fillId="0" borderId="156" applyNumberFormat="0" applyFill="0" applyAlignment="0" applyProtection="0"/>
    <xf numFmtId="0" fontId="101" fillId="0" borderId="165" applyNumberFormat="0" applyFill="0" applyAlignment="0" applyProtection="0"/>
    <xf numFmtId="0" fontId="101" fillId="0" borderId="166" applyNumberFormat="0" applyFill="0" applyAlignment="0" applyProtection="0"/>
    <xf numFmtId="0" fontId="100" fillId="0" borderId="156" applyNumberFormat="0" applyFill="0" applyAlignment="0" applyProtection="0"/>
    <xf numFmtId="0" fontId="101" fillId="0" borderId="166" applyNumberFormat="0" applyFill="0" applyAlignment="0" applyProtection="0"/>
    <xf numFmtId="0" fontId="101" fillId="0" borderId="166" applyNumberFormat="0" applyFill="0" applyAlignment="0" applyProtection="0"/>
    <xf numFmtId="0" fontId="101" fillId="0" borderId="157" applyNumberFormat="0" applyFill="0" applyAlignment="0" applyProtection="0"/>
    <xf numFmtId="0" fontId="171" fillId="0" borderId="167" applyNumberFormat="0" applyFill="0" applyAlignment="0" applyProtection="0"/>
    <xf numFmtId="0" fontId="176" fillId="68" borderId="164" applyNumberFormat="0" applyAlignment="0" applyProtection="0"/>
    <xf numFmtId="0" fontId="176" fillId="68" borderId="164" applyNumberFormat="0" applyAlignment="0" applyProtection="0"/>
    <xf numFmtId="0" fontId="176" fillId="68" borderId="164" applyNumberForma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4" fillId="44" borderId="181" applyNumberFormat="0" applyAlignment="0" applyProtection="0"/>
    <xf numFmtId="0" fontId="104" fillId="44" borderId="181" applyNumberFormat="0" applyAlignment="0" applyProtection="0"/>
    <xf numFmtId="0" fontId="176" fillId="68" borderId="192" applyNumberFormat="0" applyAlignment="0" applyProtection="0"/>
    <xf numFmtId="0" fontId="176" fillId="68" borderId="192" applyNumberFormat="0" applyAlignment="0" applyProtection="0"/>
    <xf numFmtId="0" fontId="104" fillId="44" borderId="181" applyNumberFormat="0" applyAlignment="0" applyProtection="0"/>
    <xf numFmtId="0" fontId="101" fillId="0" borderId="194" applyNumberFormat="0" applyFill="0" applyAlignment="0" applyProtection="0"/>
    <xf numFmtId="0" fontId="100" fillId="0" borderId="182" applyNumberFormat="0" applyFill="0" applyAlignment="0" applyProtection="0"/>
    <xf numFmtId="0" fontId="101" fillId="0" borderId="193" applyNumberFormat="0" applyFill="0" applyAlignment="0" applyProtection="0"/>
    <xf numFmtId="216" fontId="7" fillId="0" borderId="0"/>
    <xf numFmtId="216" fontId="7" fillId="0" borderId="0"/>
    <xf numFmtId="0" fontId="29" fillId="0" borderId="226" applyNumberFormat="0" applyAlignment="0">
      <alignment horizontal="center"/>
    </xf>
    <xf numFmtId="4" fontId="79" fillId="89" borderId="213" applyNumberFormat="0" applyProtection="0">
      <alignment horizontal="right" vertical="center"/>
    </xf>
    <xf numFmtId="0" fontId="29" fillId="0" borderId="243" applyNumberFormat="0" applyAlignment="0">
      <alignment horizontal="center"/>
    </xf>
    <xf numFmtId="0" fontId="165" fillId="123" borderId="192" applyNumberFormat="0" applyAlignment="0" applyProtection="0"/>
    <xf numFmtId="0" fontId="165" fillId="123" borderId="192" applyNumberFormat="0" applyAlignment="0" applyProtection="0"/>
    <xf numFmtId="0" fontId="80" fillId="49" borderId="181" applyNumberForma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9" fillId="40" borderId="266" applyNumberFormat="0" applyFont="0" applyAlignment="0" applyProtection="0"/>
    <xf numFmtId="0" fontId="29" fillId="40" borderId="266" applyNumberFormat="0" applyFont="0" applyAlignment="0" applyProtection="0"/>
    <xf numFmtId="4" fontId="129" fillId="89" borderId="268" applyNumberFormat="0" applyProtection="0">
      <alignment horizontal="right" vertical="center"/>
    </xf>
    <xf numFmtId="4" fontId="79" fillId="133" borderId="280" applyNumberFormat="0" applyProtection="0">
      <alignment horizontal="right" vertical="center"/>
    </xf>
    <xf numFmtId="4" fontId="91" fillId="37" borderId="245" applyNumberFormat="0" applyProtection="0">
      <alignment horizontal="right" vertical="center"/>
    </xf>
    <xf numFmtId="4" fontId="129" fillId="89" borderId="268" applyNumberFormat="0" applyProtection="0">
      <alignment horizontal="right" vertical="center"/>
    </xf>
    <xf numFmtId="4" fontId="79" fillId="89" borderId="268" applyNumberFormat="0" applyProtection="0">
      <alignment horizontal="right" vertical="center"/>
    </xf>
    <xf numFmtId="4" fontId="79" fillId="89" borderId="268" applyNumberFormat="0" applyProtection="0">
      <alignment horizontal="right" vertical="center"/>
    </xf>
    <xf numFmtId="4" fontId="79" fillId="75" borderId="268" applyNumberFormat="0" applyProtection="0">
      <alignment horizontal="left" vertical="center" indent="1"/>
    </xf>
    <xf numFmtId="0" fontId="79" fillId="75" borderId="269" applyNumberFormat="0" applyProtection="0">
      <alignment horizontal="left" vertical="top" indent="1"/>
    </xf>
    <xf numFmtId="0" fontId="115" fillId="40" borderId="269" applyNumberFormat="0" applyProtection="0">
      <alignment horizontal="left" vertical="top" indent="1"/>
    </xf>
    <xf numFmtId="4" fontId="79" fillId="40" borderId="269" applyNumberFormat="0" applyProtection="0">
      <alignment horizontal="left" vertical="center" indent="1"/>
    </xf>
    <xf numFmtId="4" fontId="79" fillId="75" borderId="268" applyNumberFormat="0" applyProtection="0">
      <alignment horizontal="left" vertical="center" indent="1"/>
    </xf>
    <xf numFmtId="4" fontId="115" fillId="49" borderId="269" applyNumberFormat="0" applyProtection="0">
      <alignment horizontal="left" vertical="center" indent="1"/>
    </xf>
    <xf numFmtId="4" fontId="129" fillId="75" borderId="268" applyNumberFormat="0" applyProtection="0">
      <alignment vertical="center"/>
    </xf>
    <xf numFmtId="4" fontId="129" fillId="75" borderId="268" applyNumberFormat="0" applyProtection="0">
      <alignment vertical="center"/>
    </xf>
    <xf numFmtId="4" fontId="79" fillId="75" borderId="268" applyNumberFormat="0" applyProtection="0">
      <alignment vertical="center"/>
    </xf>
    <xf numFmtId="4" fontId="79" fillId="75" borderId="269" applyNumberFormat="0" applyProtection="0">
      <alignment vertical="center"/>
    </xf>
    <xf numFmtId="4" fontId="115" fillId="40" borderId="269" applyNumberFormat="0" applyProtection="0">
      <alignment vertical="center"/>
    </xf>
    <xf numFmtId="4" fontId="115" fillId="40" borderId="269" applyNumberFormat="0" applyProtection="0">
      <alignment vertical="center"/>
    </xf>
    <xf numFmtId="0" fontId="125" fillId="66" borderId="274" applyBorder="0"/>
    <xf numFmtId="0" fontId="29" fillId="131" borderId="268" applyNumberFormat="0" applyProtection="0">
      <alignment horizontal="left" vertical="center" indent="1"/>
    </xf>
    <xf numFmtId="0" fontId="29" fillId="131" borderId="268" applyNumberFormat="0" applyProtection="0">
      <alignment horizontal="left" vertical="center" indent="1"/>
    </xf>
    <xf numFmtId="0" fontId="29" fillId="131" borderId="268" applyNumberFormat="0" applyProtection="0">
      <alignment horizontal="left" vertical="center" indent="1"/>
    </xf>
    <xf numFmtId="0" fontId="29" fillId="87" borderId="269" applyNumberFormat="0" applyProtection="0">
      <alignment horizontal="left" vertical="top" indent="1"/>
    </xf>
    <xf numFmtId="0" fontId="91" fillId="90" borderId="269" applyNumberFormat="0" applyProtection="0">
      <alignment horizontal="left" vertical="top" indent="1"/>
    </xf>
    <xf numFmtId="0" fontId="91" fillId="90" borderId="269" applyNumberFormat="0" applyProtection="0">
      <alignment horizontal="left" vertical="top" indent="1"/>
    </xf>
    <xf numFmtId="0" fontId="29" fillId="90" borderId="269" applyNumberFormat="0" applyProtection="0">
      <alignment horizontal="left" vertical="center" indent="1"/>
    </xf>
    <xf numFmtId="0" fontId="29" fillId="131" borderId="268" applyNumberFormat="0" applyProtection="0">
      <alignment horizontal="left" vertical="center" indent="1"/>
    </xf>
    <xf numFmtId="0" fontId="29" fillId="131" borderId="268" applyNumberFormat="0" applyProtection="0">
      <alignment horizontal="left" vertical="center" indent="1"/>
    </xf>
    <xf numFmtId="0" fontId="29" fillId="131" borderId="268" applyNumberFormat="0" applyProtection="0">
      <alignment horizontal="left" vertical="center" indent="1"/>
    </xf>
    <xf numFmtId="0" fontId="29" fillId="45" borderId="269" applyNumberFormat="0" applyProtection="0">
      <alignment horizontal="left" vertical="top" indent="1"/>
    </xf>
    <xf numFmtId="0" fontId="29" fillId="74" borderId="268" applyNumberFormat="0" applyProtection="0">
      <alignment horizontal="left" vertical="center" indent="1"/>
    </xf>
    <xf numFmtId="0" fontId="29" fillId="70" borderId="269" applyNumberFormat="0" applyProtection="0">
      <alignment horizontal="left" vertical="top" indent="1"/>
    </xf>
    <xf numFmtId="0" fontId="29" fillId="74" borderId="268" applyNumberFormat="0" applyProtection="0">
      <alignment horizontal="left" vertical="center" indent="1"/>
    </xf>
    <xf numFmtId="0" fontId="29" fillId="74" borderId="268" applyNumberFormat="0" applyProtection="0">
      <alignment horizontal="left" vertical="center" indent="1"/>
    </xf>
    <xf numFmtId="0" fontId="29" fillId="74" borderId="268" applyNumberFormat="0" applyProtection="0">
      <alignment horizontal="left" vertical="center" indent="1"/>
    </xf>
    <xf numFmtId="0" fontId="91" fillId="45" borderId="269" applyNumberFormat="0" applyProtection="0">
      <alignment horizontal="left" vertical="top" indent="1"/>
    </xf>
    <xf numFmtId="0" fontId="29" fillId="70" borderId="269" applyNumberFormat="0" applyProtection="0">
      <alignment horizontal="left" vertical="top" indent="1"/>
    </xf>
    <xf numFmtId="0" fontId="29" fillId="74" borderId="268" applyNumberFormat="0" applyProtection="0">
      <alignment horizontal="left" vertical="center" indent="1"/>
    </xf>
    <xf numFmtId="0" fontId="29" fillId="45" borderId="269" applyNumberFormat="0" applyProtection="0">
      <alignment horizontal="left" vertical="center" indent="1"/>
    </xf>
    <xf numFmtId="0" fontId="29" fillId="74" borderId="268" applyNumberFormat="0" applyProtection="0">
      <alignment horizontal="left" vertical="center" indent="1"/>
    </xf>
    <xf numFmtId="0" fontId="29" fillId="74" borderId="268" applyNumberFormat="0" applyProtection="0">
      <alignment horizontal="left" vertical="center" indent="1"/>
    </xf>
    <xf numFmtId="0" fontId="29" fillId="105" borderId="269" applyNumberFormat="0" applyProtection="0">
      <alignment horizontal="left" vertical="top" indent="1"/>
    </xf>
    <xf numFmtId="0" fontId="29" fillId="86" borderId="269" applyNumberFormat="0" applyProtection="0">
      <alignment horizontal="left" vertical="top" indent="1"/>
    </xf>
    <xf numFmtId="0" fontId="91" fillId="105" borderId="269" applyNumberFormat="0" applyProtection="0">
      <alignment horizontal="left" vertical="top" indent="1"/>
    </xf>
    <xf numFmtId="0" fontId="29" fillId="105" borderId="269" applyNumberFormat="0" applyProtection="0">
      <alignment horizontal="left" vertical="center" indent="1"/>
    </xf>
    <xf numFmtId="0" fontId="29" fillId="83" borderId="268" applyNumberFormat="0" applyProtection="0">
      <alignment horizontal="left" vertical="center" indent="1"/>
    </xf>
    <xf numFmtId="0" fontId="29" fillId="66" borderId="269" applyNumberFormat="0" applyProtection="0">
      <alignment horizontal="left" vertical="top" indent="1"/>
    </xf>
    <xf numFmtId="0" fontId="29" fillId="139" borderId="268" applyNumberFormat="0" applyProtection="0">
      <alignment horizontal="left" vertical="center" indent="1"/>
    </xf>
    <xf numFmtId="0" fontId="29" fillId="139" borderId="268" applyNumberFormat="0" applyProtection="0">
      <alignment horizontal="left" vertical="center" indent="1"/>
    </xf>
    <xf numFmtId="0" fontId="29" fillId="84" borderId="269" applyNumberFormat="0" applyProtection="0">
      <alignment horizontal="left" vertical="top" indent="1"/>
    </xf>
    <xf numFmtId="0" fontId="29" fillId="139" borderId="268" applyNumberFormat="0" applyProtection="0">
      <alignment horizontal="left" vertical="center" indent="1"/>
    </xf>
    <xf numFmtId="0" fontId="91" fillId="66" borderId="269" applyNumberFormat="0" applyProtection="0">
      <alignment horizontal="left" vertical="top" indent="1"/>
    </xf>
    <xf numFmtId="0" fontId="29" fillId="84" borderId="269" applyNumberFormat="0" applyProtection="0">
      <alignment horizontal="left" vertical="top" indent="1"/>
    </xf>
    <xf numFmtId="0" fontId="29" fillId="66" borderId="269" applyNumberFormat="0" applyProtection="0">
      <alignment horizontal="left" vertical="center" indent="1"/>
    </xf>
    <xf numFmtId="0" fontId="29" fillId="139" borderId="268" applyNumberFormat="0" applyProtection="0">
      <alignment horizontal="left" vertical="center" indent="1"/>
    </xf>
    <xf numFmtId="0" fontId="29" fillId="139" borderId="268" applyNumberFormat="0" applyProtection="0">
      <alignment horizontal="left" vertical="center" indent="1"/>
    </xf>
    <xf numFmtId="0" fontId="29" fillId="139" borderId="268" applyNumberFormat="0" applyProtection="0">
      <alignment horizontal="left" vertical="center" indent="1"/>
    </xf>
    <xf numFmtId="4" fontId="79" fillId="139" borderId="268" applyNumberFormat="0" applyProtection="0">
      <alignment horizontal="left" vertical="center" indent="1"/>
    </xf>
    <xf numFmtId="0" fontId="37" fillId="70" borderId="208" applyNumberFormat="0" applyAlignment="0"/>
    <xf numFmtId="1" fontId="37" fillId="70" borderId="208" applyNumberFormat="0" applyAlignment="0">
      <alignment horizontal="left"/>
    </xf>
    <xf numFmtId="1" fontId="37" fillId="94" borderId="208" applyNumberFormat="0" applyAlignment="0">
      <alignment horizontal="center"/>
    </xf>
    <xf numFmtId="0" fontId="29" fillId="131" borderId="268" applyNumberFormat="0" applyProtection="0">
      <alignment horizontal="left" vertical="center" indent="1"/>
    </xf>
    <xf numFmtId="0" fontId="29" fillId="131" borderId="268" applyNumberFormat="0" applyProtection="0">
      <alignment horizontal="left" vertical="center" indent="1"/>
    </xf>
    <xf numFmtId="0" fontId="7" fillId="0" borderId="0"/>
    <xf numFmtId="0" fontId="7" fillId="0" borderId="0"/>
    <xf numFmtId="0" fontId="7" fillId="0" borderId="0"/>
    <xf numFmtId="0" fontId="7" fillId="0" borderId="0"/>
    <xf numFmtId="4" fontId="123" fillId="138" borderId="268" applyNumberFormat="0" applyProtection="0">
      <alignment horizontal="left" vertical="center" indent="1"/>
    </xf>
    <xf numFmtId="4" fontId="123" fillId="138" borderId="268" applyNumberFormat="0" applyProtection="0">
      <alignment horizontal="left" vertical="center" indent="1"/>
    </xf>
    <xf numFmtId="0" fontId="7" fillId="0" borderId="0"/>
    <xf numFmtId="0" fontId="7" fillId="0" borderId="0"/>
    <xf numFmtId="0" fontId="7" fillId="0" borderId="0"/>
    <xf numFmtId="0" fontId="7" fillId="0" borderId="0"/>
    <xf numFmtId="0" fontId="7" fillId="0" borderId="0"/>
    <xf numFmtId="4" fontId="79" fillId="47" borderId="269" applyNumberFormat="0" applyProtection="0">
      <alignment horizontal="right" vertical="center"/>
    </xf>
    <xf numFmtId="4" fontId="79" fillId="95" borderId="268" applyNumberFormat="0" applyProtection="0">
      <alignment horizontal="right" vertical="center"/>
    </xf>
    <xf numFmtId="4" fontId="79" fillId="95" borderId="268" applyNumberFormat="0" applyProtection="0">
      <alignment horizontal="right" vertical="center"/>
    </xf>
    <xf numFmtId="0" fontId="7" fillId="0" borderId="0"/>
    <xf numFmtId="0" fontId="7" fillId="0" borderId="0"/>
    <xf numFmtId="4" fontId="79" fillId="47" borderId="269" applyNumberFormat="0" applyProtection="0">
      <alignment horizontal="right" vertical="center"/>
    </xf>
    <xf numFmtId="0" fontId="7" fillId="0" borderId="0"/>
    <xf numFmtId="0" fontId="7" fillId="0" borderId="0"/>
    <xf numFmtId="0" fontId="7" fillId="0" borderId="0"/>
    <xf numFmtId="0" fontId="7" fillId="0" borderId="0"/>
    <xf numFmtId="4" fontId="79" fillId="73" borderId="269" applyNumberFormat="0" applyProtection="0">
      <alignment horizontal="right" vertical="center"/>
    </xf>
    <xf numFmtId="0" fontId="7" fillId="0" borderId="0"/>
    <xf numFmtId="0" fontId="7" fillId="0" borderId="0"/>
    <xf numFmtId="4" fontId="79" fillId="136" borderId="268" applyNumberFormat="0" applyProtection="0">
      <alignment horizontal="right" vertical="center"/>
    </xf>
    <xf numFmtId="4" fontId="79" fillId="136" borderId="268" applyNumberFormat="0" applyProtection="0">
      <alignment horizontal="right" vertical="center"/>
    </xf>
    <xf numFmtId="4" fontId="79" fillId="73" borderId="269" applyNumberFormat="0" applyProtection="0">
      <alignment horizontal="right" vertical="center"/>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 fontId="79" fillId="48" borderId="269" applyNumberFormat="0" applyProtection="0">
      <alignment horizontal="right" vertical="center"/>
    </xf>
    <xf numFmtId="4" fontId="79" fillId="135" borderId="268" applyNumberFormat="0" applyProtection="0">
      <alignment horizontal="right" vertical="center"/>
    </xf>
    <xf numFmtId="0" fontId="7" fillId="0" borderId="0"/>
    <xf numFmtId="0" fontId="7" fillId="0" borderId="0"/>
    <xf numFmtId="4" fontId="79" fillId="135" borderId="268" applyNumberFormat="0" applyProtection="0">
      <alignment horizontal="right" vertical="center"/>
    </xf>
    <xf numFmtId="4" fontId="79" fillId="48" borderId="269" applyNumberFormat="0" applyProtection="0">
      <alignment horizontal="right" vertical="center"/>
    </xf>
    <xf numFmtId="0" fontId="7" fillId="0" borderId="0"/>
    <xf numFmtId="0" fontId="7" fillId="0" borderId="0"/>
    <xf numFmtId="0" fontId="7" fillId="0" borderId="0"/>
    <xf numFmtId="0" fontId="7" fillId="0" borderId="0"/>
    <xf numFmtId="0" fontId="7" fillId="0" borderId="0"/>
    <xf numFmtId="4" fontId="79" fillId="69" borderId="269" applyNumberFormat="0" applyProtection="0">
      <alignment horizontal="right" vertical="center"/>
    </xf>
    <xf numFmtId="4" fontId="79" fillId="100" borderId="268" applyNumberFormat="0" applyProtection="0">
      <alignment horizontal="right" vertical="center"/>
    </xf>
    <xf numFmtId="0" fontId="7" fillId="0" borderId="0"/>
    <xf numFmtId="0" fontId="7" fillId="0" borderId="0"/>
    <xf numFmtId="4" fontId="79" fillId="100" borderId="268" applyNumberFormat="0" applyProtection="0">
      <alignment horizontal="right" vertical="center"/>
    </xf>
    <xf numFmtId="4" fontId="79" fillId="69" borderId="269" applyNumberFormat="0" applyProtection="0">
      <alignment horizontal="right" vertical="center"/>
    </xf>
    <xf numFmtId="0" fontId="7" fillId="0" borderId="0"/>
    <xf numFmtId="0" fontId="7" fillId="0" borderId="0"/>
    <xf numFmtId="0" fontId="7" fillId="0" borderId="0"/>
    <xf numFmtId="0" fontId="7" fillId="0" borderId="0"/>
    <xf numFmtId="0" fontId="7" fillId="0" borderId="0"/>
    <xf numFmtId="4" fontId="79" fillId="134" borderId="268" applyNumberFormat="0" applyProtection="0">
      <alignment horizontal="right" vertical="center"/>
    </xf>
    <xf numFmtId="0" fontId="7" fillId="0" borderId="0"/>
    <xf numFmtId="0" fontId="7" fillId="0" borderId="0"/>
    <xf numFmtId="0" fontId="7" fillId="0" borderId="0"/>
    <xf numFmtId="4" fontId="79" fillId="134" borderId="268" applyNumberFormat="0" applyProtection="0">
      <alignment horizontal="right" vertical="center"/>
    </xf>
    <xf numFmtId="4" fontId="79" fillId="54" borderId="269" applyNumberFormat="0" applyProtection="0">
      <alignment horizontal="right" vertical="center"/>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 fontId="79" fillId="50" borderId="269" applyNumberFormat="0" applyProtection="0">
      <alignment horizontal="right" vertical="center"/>
    </xf>
    <xf numFmtId="4" fontId="79" fillId="96" borderId="268" applyNumberFormat="0" applyProtection="0">
      <alignment horizontal="right" vertical="center"/>
    </xf>
    <xf numFmtId="0" fontId="7" fillId="0" borderId="0"/>
    <xf numFmtId="0" fontId="7" fillId="0" borderId="0"/>
    <xf numFmtId="4" fontId="79" fillId="96" borderId="268" applyNumberFormat="0" applyProtection="0">
      <alignment horizontal="right" vertical="center"/>
    </xf>
    <xf numFmtId="4" fontId="79" fillId="50" borderId="269" applyNumberFormat="0" applyProtection="0">
      <alignment horizontal="right" vertical="center"/>
    </xf>
    <xf numFmtId="0" fontId="7" fillId="0" borderId="0"/>
    <xf numFmtId="0" fontId="7" fillId="0" borderId="0"/>
    <xf numFmtId="0" fontId="7" fillId="0" borderId="0"/>
    <xf numFmtId="0" fontId="7" fillId="0" borderId="0"/>
    <xf numFmtId="4" fontId="79" fillId="62" borderId="269" applyNumberFormat="0" applyProtection="0">
      <alignment horizontal="right" vertical="center"/>
    </xf>
    <xf numFmtId="4" fontId="79" fillId="91" borderId="268" applyNumberFormat="0" applyProtection="0">
      <alignment horizontal="right" vertical="center"/>
    </xf>
    <xf numFmtId="4" fontId="79" fillId="91" borderId="268" applyNumberFormat="0" applyProtection="0">
      <alignment horizontal="right" vertical="center"/>
    </xf>
    <xf numFmtId="4" fontId="79" fillId="62" borderId="269" applyNumberFormat="0" applyProtection="0">
      <alignment horizontal="right" vertical="center"/>
    </xf>
    <xf numFmtId="0" fontId="7" fillId="0" borderId="0"/>
    <xf numFmtId="0" fontId="7" fillId="0" borderId="0"/>
    <xf numFmtId="0" fontId="7" fillId="0" borderId="0"/>
    <xf numFmtId="0" fontId="7" fillId="0" borderId="0"/>
    <xf numFmtId="0" fontId="7" fillId="0" borderId="0"/>
    <xf numFmtId="4" fontId="79" fillId="38" borderId="269" applyNumberFormat="0" applyProtection="0">
      <alignment horizontal="right" vertical="center"/>
    </xf>
    <xf numFmtId="4" fontId="79" fillId="133" borderId="268" applyNumberFormat="0" applyProtection="0">
      <alignment horizontal="right" vertical="center"/>
    </xf>
    <xf numFmtId="0" fontId="7" fillId="0" borderId="0"/>
    <xf numFmtId="0" fontId="7" fillId="0" borderId="0"/>
    <xf numFmtId="4" fontId="79" fillId="133" borderId="268" applyNumberFormat="0" applyProtection="0">
      <alignment horizontal="right" vertical="center"/>
    </xf>
    <xf numFmtId="0" fontId="7" fillId="0" borderId="0"/>
    <xf numFmtId="0" fontId="7" fillId="0" borderId="0"/>
    <xf numFmtId="0" fontId="7" fillId="0" borderId="0"/>
    <xf numFmtId="0" fontId="7" fillId="0" borderId="0"/>
    <xf numFmtId="0" fontId="7" fillId="0" borderId="0"/>
    <xf numFmtId="4" fontId="79" fillId="37" borderId="269" applyNumberFormat="0" applyProtection="0">
      <alignment horizontal="right" vertical="center"/>
    </xf>
    <xf numFmtId="0" fontId="7" fillId="0" borderId="0"/>
    <xf numFmtId="0" fontId="7" fillId="0" borderId="0"/>
    <xf numFmtId="4" fontId="79" fillId="99" borderId="268" applyNumberFormat="0" applyProtection="0">
      <alignment horizontal="right" vertical="center"/>
    </xf>
    <xf numFmtId="4" fontId="79" fillId="99" borderId="268" applyNumberFormat="0" applyProtection="0">
      <alignment horizontal="right" vertical="center"/>
    </xf>
    <xf numFmtId="0" fontId="7" fillId="0" borderId="0"/>
    <xf numFmtId="4" fontId="79" fillId="37" borderId="269" applyNumberFormat="0" applyProtection="0">
      <alignment horizontal="right" vertical="center"/>
    </xf>
    <xf numFmtId="0" fontId="7" fillId="0" borderId="0"/>
    <xf numFmtId="0" fontId="7" fillId="0" borderId="0"/>
    <xf numFmtId="0" fontId="7" fillId="0" borderId="0"/>
    <xf numFmtId="0" fontId="7" fillId="0" borderId="0"/>
    <xf numFmtId="0" fontId="7" fillId="0" borderId="0"/>
    <xf numFmtId="0" fontId="7" fillId="0" borderId="0"/>
    <xf numFmtId="0" fontId="29" fillId="131" borderId="268" applyNumberFormat="0" applyProtection="0">
      <alignment horizontal="left" vertical="center" indent="1"/>
    </xf>
    <xf numFmtId="0" fontId="29" fillId="131" borderId="268" applyNumberFormat="0" applyProtection="0">
      <alignment horizontal="left" vertical="center" indent="1"/>
    </xf>
    <xf numFmtId="0" fontId="7" fillId="0" borderId="0"/>
    <xf numFmtId="0" fontId="7" fillId="0" borderId="0"/>
    <xf numFmtId="0" fontId="29" fillId="131" borderId="268" applyNumberFormat="0" applyProtection="0">
      <alignment horizontal="left" vertical="center" indent="1"/>
    </xf>
    <xf numFmtId="0" fontId="29" fillId="131" borderId="268" applyNumberFormat="0" applyProtection="0">
      <alignment horizontal="left" vertical="center" indent="1"/>
    </xf>
    <xf numFmtId="0" fontId="7" fillId="0" borderId="0"/>
    <xf numFmtId="0" fontId="7" fillId="0" borderId="0"/>
    <xf numFmtId="0" fontId="7" fillId="0" borderId="0"/>
    <xf numFmtId="0" fontId="7" fillId="0" borderId="0"/>
    <xf numFmtId="0" fontId="7" fillId="0" borderId="0"/>
    <xf numFmtId="0" fontId="7" fillId="0" borderId="0"/>
    <xf numFmtId="0" fontId="123" fillId="77" borderId="269" applyNumberFormat="0" applyProtection="0">
      <alignment horizontal="left" vertical="top" indent="1"/>
    </xf>
    <xf numFmtId="4" fontId="79" fillId="78" borderId="268" applyNumberFormat="0" applyProtection="0">
      <alignment horizontal="left" vertical="center" indent="1"/>
    </xf>
    <xf numFmtId="0" fontId="7" fillId="0" borderId="0"/>
    <xf numFmtId="0" fontId="7" fillId="0" borderId="0"/>
    <xf numFmtId="4" fontId="79" fillId="78" borderId="268" applyNumberFormat="0" applyProtection="0">
      <alignment horizontal="left" vertical="center" indent="1"/>
    </xf>
    <xf numFmtId="0" fontId="123" fillId="78" borderId="269" applyNumberFormat="0" applyProtection="0">
      <alignment horizontal="left" vertical="top" indent="1"/>
    </xf>
    <xf numFmtId="0" fontId="7" fillId="0" borderId="0"/>
    <xf numFmtId="0" fontId="181" fillId="77" borderId="269" applyNumberFormat="0" applyProtection="0">
      <alignment horizontal="left" vertical="top" indent="1"/>
    </xf>
    <xf numFmtId="0" fontId="7" fillId="0" borderId="0"/>
    <xf numFmtId="0" fontId="7" fillId="0" borderId="0"/>
    <xf numFmtId="0" fontId="181" fillId="77" borderId="269" applyNumberFormat="0" applyProtection="0">
      <alignment horizontal="left" vertical="top" indent="1"/>
    </xf>
    <xf numFmtId="4" fontId="123" fillId="77" borderId="269" applyNumberFormat="0" applyProtection="0">
      <alignment horizontal="left" vertical="center" indent="1"/>
    </xf>
    <xf numFmtId="0" fontId="7" fillId="0" borderId="0"/>
    <xf numFmtId="0" fontId="7" fillId="0" borderId="0"/>
    <xf numFmtId="4" fontId="79" fillId="78" borderId="268" applyNumberFormat="0" applyProtection="0">
      <alignment horizontal="left" vertical="center" indent="1"/>
    </xf>
    <xf numFmtId="4" fontId="79" fillId="78" borderId="268" applyNumberFormat="0" applyProtection="0">
      <alignment horizontal="left" vertical="center" indent="1"/>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 fontId="129" fillId="78" borderId="268" applyNumberFormat="0" applyProtection="0">
      <alignment vertical="center"/>
    </xf>
    <xf numFmtId="0" fontId="7" fillId="0" borderId="0"/>
    <xf numFmtId="4" fontId="129" fillId="78" borderId="268" applyNumberFormat="0" applyProtection="0">
      <alignment vertical="center"/>
    </xf>
    <xf numFmtId="4" fontId="120" fillId="78" borderId="269" applyNumberFormat="0" applyProtection="0">
      <alignment vertical="center"/>
    </xf>
    <xf numFmtId="0" fontId="7" fillId="0" borderId="0"/>
    <xf numFmtId="0" fontId="7" fillId="0" borderId="0"/>
    <xf numFmtId="0" fontId="7" fillId="0" borderId="0"/>
    <xf numFmtId="4" fontId="123" fillId="77" borderId="269" applyNumberFormat="0" applyProtection="0">
      <alignment vertical="center"/>
    </xf>
    <xf numFmtId="4" fontId="79" fillId="78" borderId="268" applyNumberFormat="0" applyProtection="0">
      <alignment vertical="center"/>
    </xf>
    <xf numFmtId="0" fontId="7" fillId="0" borderId="0"/>
    <xf numFmtId="4" fontId="79" fillId="78" borderId="268" applyNumberFormat="0" applyProtection="0">
      <alignment vertical="center"/>
    </xf>
    <xf numFmtId="0" fontId="7" fillId="0" borderId="0"/>
    <xf numFmtId="4" fontId="79" fillId="78" borderId="268" applyNumberFormat="0" applyProtection="0">
      <alignment vertical="center"/>
    </xf>
    <xf numFmtId="0" fontId="7" fillId="0" borderId="0"/>
    <xf numFmtId="0" fontId="7" fillId="0" borderId="0"/>
    <xf numFmtId="4" fontId="79" fillId="78" borderId="268" applyNumberFormat="0" applyProtection="0">
      <alignment vertical="center"/>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9" fillId="0" borderId="226" applyNumberFormat="0" applyAlignment="0">
      <alignment horizontal="center"/>
    </xf>
    <xf numFmtId="0" fontId="7" fillId="0" borderId="0"/>
    <xf numFmtId="0" fontId="7" fillId="0" borderId="0"/>
    <xf numFmtId="3" fontId="151" fillId="0" borderId="225"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113" fillId="42" borderId="268" applyNumberFormat="0" applyAlignment="0" applyProtection="0"/>
    <xf numFmtId="0" fontId="113" fillId="49" borderId="268" applyNumberFormat="0" applyAlignment="0" applyProtection="0"/>
    <xf numFmtId="0" fontId="113" fillId="49" borderId="268" applyNumberFormat="0" applyAlignment="0" applyProtection="0"/>
    <xf numFmtId="0" fontId="113" fillId="123" borderId="268" applyNumberFormat="0" applyAlignment="0" applyProtection="0"/>
    <xf numFmtId="0" fontId="113" fillId="122" borderId="268" applyNumberFormat="0" applyAlignment="0" applyProtection="0"/>
    <xf numFmtId="4" fontId="79" fillId="89" borderId="171" applyNumberFormat="0" applyProtection="0">
      <alignment horizontal="right" vertical="center"/>
    </xf>
    <xf numFmtId="4" fontId="79" fillId="78" borderId="171" applyNumberFormat="0" applyProtection="0">
      <alignment vertical="center"/>
    </xf>
    <xf numFmtId="0" fontId="29" fillId="40" borderId="266" applyNumberFormat="0" applyFont="0" applyAlignment="0" applyProtection="0"/>
    <xf numFmtId="0" fontId="91" fillId="67" borderId="219" applyNumberFormat="0" applyFont="0" applyAlignment="0" applyProtection="0"/>
    <xf numFmtId="0" fontId="79" fillId="40" borderId="212" applyNumberFormat="0" applyFont="0" applyAlignment="0" applyProtection="0"/>
    <xf numFmtId="0" fontId="91" fillId="67" borderId="219" applyNumberFormat="0" applyFont="0" applyAlignment="0" applyProtection="0"/>
    <xf numFmtId="0" fontId="29" fillId="40" borderId="212" applyNumberFormat="0" applyFont="0" applyAlignment="0" applyProtection="0"/>
    <xf numFmtId="0" fontId="91" fillId="67" borderId="219" applyNumberFormat="0" applyFont="0" applyAlignment="0" applyProtection="0"/>
    <xf numFmtId="0" fontId="29" fillId="40" borderId="266" applyNumberFormat="0" applyFont="0" applyAlignment="0" applyProtection="0"/>
    <xf numFmtId="4" fontId="79" fillId="78" borderId="280" applyNumberFormat="0" applyProtection="0">
      <alignment vertical="center"/>
    </xf>
    <xf numFmtId="0" fontId="113" fillId="42" borderId="239" applyNumberFormat="0" applyAlignment="0" applyProtection="0"/>
    <xf numFmtId="0" fontId="113" fillId="42" borderId="239" applyNumberFormat="0" applyAlignment="0" applyProtection="0"/>
    <xf numFmtId="0" fontId="113" fillId="42" borderId="239" applyNumberFormat="0" applyAlignment="0" applyProtection="0"/>
    <xf numFmtId="4" fontId="79" fillId="75" borderId="214" applyNumberFormat="0" applyProtection="0">
      <alignment vertical="center"/>
    </xf>
    <xf numFmtId="0" fontId="113" fillId="42" borderId="239" applyNumberFormat="0" applyAlignment="0" applyProtection="0"/>
    <xf numFmtId="4" fontId="79" fillId="75" borderId="213" applyNumberFormat="0" applyProtection="0">
      <alignment vertical="center"/>
    </xf>
    <xf numFmtId="0" fontId="113" fillId="42" borderId="239" applyNumberFormat="0" applyAlignment="0" applyProtection="0"/>
    <xf numFmtId="0" fontId="113" fillId="49" borderId="239" applyNumberFormat="0" applyAlignment="0" applyProtection="0"/>
    <xf numFmtId="0" fontId="113" fillId="42" borderId="239" applyNumberFormat="0" applyAlignment="0" applyProtection="0"/>
    <xf numFmtId="4" fontId="79" fillId="40" borderId="214" applyNumberFormat="0" applyProtection="0">
      <alignment vertical="center"/>
    </xf>
    <xf numFmtId="0" fontId="125" fillId="66" borderId="222" applyBorder="0"/>
    <xf numFmtId="0" fontId="113" fillId="42" borderId="239" applyNumberFormat="0" applyAlignment="0" applyProtection="0"/>
    <xf numFmtId="0" fontId="7" fillId="0" borderId="0"/>
    <xf numFmtId="0" fontId="113" fillId="49" borderId="239" applyNumberFormat="0" applyAlignment="0" applyProtection="0"/>
    <xf numFmtId="0" fontId="7" fillId="0" borderId="0"/>
    <xf numFmtId="0" fontId="7" fillId="0" borderId="0"/>
    <xf numFmtId="0" fontId="7" fillId="0" borderId="0"/>
    <xf numFmtId="0" fontId="29" fillId="74" borderId="213" applyNumberFormat="0" applyProtection="0">
      <alignment horizontal="left" vertical="center" indent="1"/>
    </xf>
    <xf numFmtId="0" fontId="7" fillId="0" borderId="0"/>
    <xf numFmtId="0" fontId="7" fillId="0" borderId="0"/>
    <xf numFmtId="0" fontId="7" fillId="0" borderId="0"/>
    <xf numFmtId="0" fontId="111" fillId="0" borderId="208" applyNumberFormat="0" applyProtection="0">
      <alignment horizontal="left" vertical="center" indent="2"/>
    </xf>
    <xf numFmtId="0" fontId="29" fillId="105" borderId="214" applyNumberFormat="0" applyProtection="0">
      <alignment horizontal="left" vertical="top" indent="1"/>
    </xf>
    <xf numFmtId="0" fontId="29" fillId="40" borderId="210" applyNumberFormat="0" applyFont="0" applyAlignment="0" applyProtection="0"/>
    <xf numFmtId="0" fontId="29" fillId="45" borderId="214" applyNumberFormat="0" applyProtection="0">
      <alignment horizontal="left" vertical="center" indent="1"/>
    </xf>
    <xf numFmtId="0" fontId="29" fillId="74" borderId="213" applyNumberFormat="0" applyProtection="0">
      <alignment horizontal="left" vertical="center" indent="1"/>
    </xf>
    <xf numFmtId="0" fontId="91" fillId="45" borderId="219" applyNumberFormat="0" applyProtection="0">
      <alignment horizontal="left" vertical="center" indent="1"/>
    </xf>
    <xf numFmtId="0" fontId="29" fillId="83" borderId="213" applyNumberFormat="0" applyProtection="0">
      <alignment horizontal="left" vertical="center" indent="1"/>
    </xf>
    <xf numFmtId="0" fontId="29" fillId="86" borderId="214" applyNumberFormat="0" applyProtection="0">
      <alignment horizontal="left" vertical="top" indent="1"/>
    </xf>
    <xf numFmtId="0" fontId="29" fillId="86" borderId="214" applyNumberFormat="0" applyProtection="0">
      <alignment horizontal="left" vertical="top" indent="1"/>
    </xf>
    <xf numFmtId="0" fontId="7" fillId="0" borderId="0"/>
    <xf numFmtId="0" fontId="81" fillId="122" borderId="235" applyNumberFormat="0" applyAlignment="0" applyProtection="0"/>
    <xf numFmtId="10" fontId="91" fillId="75" borderId="179" applyNumberFormat="0" applyBorder="0" applyAlignment="0" applyProtection="0"/>
    <xf numFmtId="0" fontId="41" fillId="0" borderId="200">
      <alignment horizontal="left" vertical="center"/>
    </xf>
    <xf numFmtId="0" fontId="29" fillId="83" borderId="268" applyNumberFormat="0" applyProtection="0">
      <alignment horizontal="left" vertical="center" indent="1"/>
    </xf>
    <xf numFmtId="4" fontId="79" fillId="75" borderId="213" applyNumberFormat="0" applyProtection="0">
      <alignment vertical="center"/>
    </xf>
    <xf numFmtId="4" fontId="115" fillId="40" borderId="214" applyNumberFormat="0" applyProtection="0">
      <alignment vertical="center"/>
    </xf>
    <xf numFmtId="4" fontId="115" fillId="40" borderId="214" applyNumberFormat="0" applyProtection="0">
      <alignment vertical="center"/>
    </xf>
    <xf numFmtId="0" fontId="7" fillId="0" borderId="0"/>
    <xf numFmtId="0" fontId="7" fillId="0" borderId="0"/>
    <xf numFmtId="0" fontId="125" fillId="66" borderId="222" applyBorder="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216" fontId="7" fillId="0" borderId="0"/>
    <xf numFmtId="0" fontId="7" fillId="0" borderId="0"/>
    <xf numFmtId="0" fontId="7" fillId="0" borderId="0"/>
    <xf numFmtId="216"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216" fontId="7" fillId="0" borderId="0"/>
    <xf numFmtId="0" fontId="7" fillId="0" borderId="0"/>
    <xf numFmtId="0" fontId="7" fillId="0" borderId="0"/>
    <xf numFmtId="0" fontId="7" fillId="0" borderId="0"/>
    <xf numFmtId="0" fontId="7" fillId="0" borderId="0"/>
    <xf numFmtId="0" fontId="7" fillId="0" borderId="0"/>
    <xf numFmtId="0" fontId="7" fillId="0" borderId="0"/>
    <xf numFmtId="216"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9" fillId="88" borderId="208" applyNumberFormat="0">
      <protection locked="0"/>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4" fillId="44" borderId="266" applyNumberFormat="0" applyAlignment="0" applyProtection="0"/>
    <xf numFmtId="0" fontId="104" fillId="44" borderId="266" applyNumberFormat="0" applyAlignment="0" applyProtection="0"/>
    <xf numFmtId="0" fontId="7" fillId="0" borderId="0"/>
    <xf numFmtId="0" fontId="104" fillId="44" borderId="266" applyNumberForma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9" fillId="88" borderId="208" applyNumberFormat="0">
      <protection locked="0"/>
    </xf>
    <xf numFmtId="0" fontId="7" fillId="0" borderId="0"/>
    <xf numFmtId="0" fontId="7" fillId="0" borderId="0"/>
    <xf numFmtId="0" fontId="29" fillId="88" borderId="208" applyNumberFormat="0">
      <protection locked="0"/>
    </xf>
    <xf numFmtId="0" fontId="7" fillId="0" borderId="0"/>
    <xf numFmtId="0" fontId="7" fillId="0" borderId="0"/>
    <xf numFmtId="0" fontId="7" fillId="0" borderId="0"/>
    <xf numFmtId="0" fontId="7" fillId="0" borderId="0"/>
    <xf numFmtId="0" fontId="7" fillId="0" borderId="0"/>
    <xf numFmtId="0" fontId="29" fillId="90" borderId="214" applyNumberFormat="0" applyProtection="0">
      <alignment horizontal="left" vertical="top" indent="1"/>
    </xf>
    <xf numFmtId="0" fontId="29" fillId="131" borderId="213" applyNumberFormat="0" applyProtection="0">
      <alignment horizontal="left" vertical="center" indent="1"/>
    </xf>
    <xf numFmtId="0" fontId="7" fillId="0" borderId="0"/>
    <xf numFmtId="0" fontId="7" fillId="0" borderId="0"/>
    <xf numFmtId="0" fontId="29" fillId="131" borderId="213" applyNumberFormat="0" applyProtection="0">
      <alignment horizontal="left" vertical="center" indent="1"/>
    </xf>
    <xf numFmtId="0" fontId="29" fillId="87" borderId="214" applyNumberFormat="0" applyProtection="0">
      <alignment horizontal="left" vertical="top" indent="1"/>
    </xf>
    <xf numFmtId="0" fontId="7" fillId="0" borderId="0"/>
    <xf numFmtId="0" fontId="7" fillId="0" borderId="0"/>
    <xf numFmtId="0" fontId="7" fillId="0" borderId="0"/>
    <xf numFmtId="0" fontId="29" fillId="131" borderId="213" applyNumberFormat="0" applyProtection="0">
      <alignment horizontal="left" vertical="center" indent="1"/>
    </xf>
    <xf numFmtId="0" fontId="29" fillId="131" borderId="213" applyNumberFormat="0" applyProtection="0">
      <alignment horizontal="left" vertical="center" indent="1"/>
    </xf>
    <xf numFmtId="0" fontId="7" fillId="0" borderId="0"/>
    <xf numFmtId="0" fontId="29" fillId="87" borderId="214" applyNumberFormat="0" applyProtection="0">
      <alignment horizontal="left" vertical="top" indent="1"/>
    </xf>
    <xf numFmtId="0" fontId="91" fillId="90" borderId="214" applyNumberFormat="0" applyProtection="0">
      <alignment horizontal="left" vertical="top" indent="1"/>
    </xf>
    <xf numFmtId="0" fontId="91" fillId="90" borderId="214" applyNumberFormat="0" applyProtection="0">
      <alignment horizontal="left" vertical="top" indent="1"/>
    </xf>
    <xf numFmtId="0" fontId="7" fillId="0" borderId="0"/>
    <xf numFmtId="0" fontId="7" fillId="0" borderId="0"/>
    <xf numFmtId="0" fontId="29" fillId="87" borderId="214" applyNumberFormat="0" applyProtection="0">
      <alignment horizontal="left" vertical="top" indent="1"/>
    </xf>
    <xf numFmtId="0" fontId="7" fillId="0" borderId="0"/>
    <xf numFmtId="0" fontId="7" fillId="0" borderId="0"/>
    <xf numFmtId="0" fontId="29" fillId="131" borderId="213" applyNumberFormat="0" applyProtection="0">
      <alignment horizontal="left" vertical="center" indent="1"/>
    </xf>
    <xf numFmtId="0" fontId="29" fillId="90" borderId="214" applyNumberFormat="0" applyProtection="0">
      <alignment horizontal="left" vertical="center" indent="1"/>
    </xf>
    <xf numFmtId="0" fontId="29" fillId="131" borderId="213" applyNumberFormat="0" applyProtection="0">
      <alignment horizontal="left" vertical="center" indent="1"/>
    </xf>
    <xf numFmtId="0" fontId="7" fillId="0" borderId="0"/>
    <xf numFmtId="0" fontId="29" fillId="131" borderId="213" applyNumberFormat="0" applyProtection="0">
      <alignment horizontal="left" vertical="center" indent="1"/>
    </xf>
    <xf numFmtId="0" fontId="29" fillId="131" borderId="213" applyNumberFormat="0" applyProtection="0">
      <alignment horizontal="left" vertical="center" indent="1"/>
    </xf>
    <xf numFmtId="0" fontId="29" fillId="131" borderId="213" applyNumberFormat="0" applyProtection="0">
      <alignment horizontal="left" vertical="center" indent="1"/>
    </xf>
    <xf numFmtId="0" fontId="7" fillId="0" borderId="0"/>
    <xf numFmtId="0" fontId="91" fillId="90" borderId="219" applyNumberFormat="0" applyProtection="0">
      <alignment horizontal="left" vertical="center" indent="1"/>
    </xf>
    <xf numFmtId="0" fontId="91" fillId="90" borderId="219" applyNumberFormat="0" applyProtection="0">
      <alignment horizontal="left" vertical="center" indent="1"/>
    </xf>
    <xf numFmtId="0" fontId="91" fillId="90" borderId="219" applyNumberFormat="0" applyProtection="0">
      <alignment horizontal="left" vertical="center" indent="1"/>
    </xf>
    <xf numFmtId="0" fontId="7" fillId="0" borderId="0"/>
    <xf numFmtId="0" fontId="7" fillId="0" borderId="0"/>
    <xf numFmtId="0" fontId="91" fillId="90" borderId="219" applyNumberFormat="0" applyProtection="0">
      <alignment horizontal="left" vertical="center" indent="1"/>
    </xf>
    <xf numFmtId="0" fontId="7" fillId="0" borderId="0"/>
    <xf numFmtId="0" fontId="7" fillId="0" borderId="0"/>
    <xf numFmtId="0" fontId="29" fillId="45" borderId="214" applyNumberFormat="0" applyProtection="0">
      <alignment horizontal="left" vertical="top" indent="1"/>
    </xf>
    <xf numFmtId="0" fontId="29" fillId="74" borderId="213" applyNumberFormat="0" applyProtection="0">
      <alignment horizontal="left" vertical="center" indent="1"/>
    </xf>
    <xf numFmtId="0" fontId="7" fillId="0" borderId="0"/>
    <xf numFmtId="0" fontId="29" fillId="74" borderId="213" applyNumberFormat="0" applyProtection="0">
      <alignment horizontal="left" vertical="center" indent="1"/>
    </xf>
    <xf numFmtId="0" fontId="7" fillId="0" borderId="0"/>
    <xf numFmtId="0" fontId="7" fillId="0" borderId="0"/>
    <xf numFmtId="0" fontId="29" fillId="70" borderId="214" applyNumberFormat="0" applyProtection="0">
      <alignment horizontal="left" vertical="top" indent="1"/>
    </xf>
    <xf numFmtId="0" fontId="29" fillId="74" borderId="213" applyNumberFormat="0" applyProtection="0">
      <alignment horizontal="left" vertical="center" indent="1"/>
    </xf>
    <xf numFmtId="0" fontId="29" fillId="74" borderId="213" applyNumberFormat="0" applyProtection="0">
      <alignment horizontal="left" vertical="center" indent="1"/>
    </xf>
    <xf numFmtId="0" fontId="29" fillId="70" borderId="214" applyNumberFormat="0" applyProtection="0">
      <alignment horizontal="left" vertical="top" indent="1"/>
    </xf>
    <xf numFmtId="0" fontId="7" fillId="0" borderId="0"/>
    <xf numFmtId="0" fontId="7" fillId="0" borderId="0"/>
    <xf numFmtId="0" fontId="29" fillId="74" borderId="213" applyNumberFormat="0" applyProtection="0">
      <alignment horizontal="left" vertical="center" indent="1"/>
    </xf>
    <xf numFmtId="0" fontId="7" fillId="0" borderId="0"/>
    <xf numFmtId="0" fontId="91" fillId="45" borderId="214" applyNumberFormat="0" applyProtection="0">
      <alignment horizontal="left" vertical="top" indent="1"/>
    </xf>
    <xf numFmtId="0" fontId="7" fillId="0" borderId="0"/>
    <xf numFmtId="0" fontId="91" fillId="45" borderId="214" applyNumberFormat="0" applyProtection="0">
      <alignment horizontal="left" vertical="top" indent="1"/>
    </xf>
    <xf numFmtId="0" fontId="7" fillId="0" borderId="0"/>
    <xf numFmtId="0" fontId="29" fillId="70" borderId="214" applyNumberFormat="0" applyProtection="0">
      <alignment horizontal="left" vertical="top" indent="1"/>
    </xf>
    <xf numFmtId="0" fontId="7" fillId="0" borderId="0"/>
    <xf numFmtId="0" fontId="29" fillId="74" borderId="213" applyNumberFormat="0" applyProtection="0">
      <alignment horizontal="left" vertical="center" indent="1"/>
    </xf>
    <xf numFmtId="0" fontId="29" fillId="74" borderId="213" applyNumberFormat="0" applyProtection="0">
      <alignment horizontal="left" vertical="center" indent="1"/>
    </xf>
    <xf numFmtId="0" fontId="7" fillId="0" borderId="0"/>
    <xf numFmtId="0" fontId="7" fillId="0" borderId="0"/>
    <xf numFmtId="0" fontId="91" fillId="45" borderId="219" applyNumberFormat="0" applyProtection="0">
      <alignment horizontal="left" vertical="center" indent="1"/>
    </xf>
    <xf numFmtId="0" fontId="91" fillId="45" borderId="219" applyNumberFormat="0" applyProtection="0">
      <alignment horizontal="left" vertical="center" indent="1"/>
    </xf>
    <xf numFmtId="0" fontId="7" fillId="0" borderId="0"/>
    <xf numFmtId="0" fontId="7" fillId="0" borderId="0"/>
    <xf numFmtId="0" fontId="7" fillId="0" borderId="0"/>
    <xf numFmtId="0" fontId="7" fillId="0" borderId="0"/>
    <xf numFmtId="0" fontId="7" fillId="0" borderId="0"/>
    <xf numFmtId="0" fontId="29" fillId="83" borderId="213" applyNumberFormat="0" applyProtection="0">
      <alignment horizontal="left" vertical="center" indent="1"/>
    </xf>
    <xf numFmtId="0" fontId="29" fillId="83" borderId="213" applyNumberFormat="0" applyProtection="0">
      <alignment horizontal="left" vertical="center" indent="1"/>
    </xf>
    <xf numFmtId="0" fontId="91" fillId="105" borderId="214" applyNumberFormat="0" applyProtection="0">
      <alignment horizontal="left" vertical="top" indent="1"/>
    </xf>
    <xf numFmtId="0" fontId="29" fillId="86" borderId="214" applyNumberFormat="0" applyProtection="0">
      <alignment horizontal="left" vertical="top" indent="1"/>
    </xf>
    <xf numFmtId="0" fontId="29" fillId="83" borderId="213" applyNumberFormat="0" applyProtection="0">
      <alignment horizontal="left" vertical="center" indent="1"/>
    </xf>
    <xf numFmtId="0" fontId="29" fillId="105" borderId="214" applyNumberFormat="0" applyProtection="0">
      <alignment horizontal="left" vertical="center" indent="1"/>
    </xf>
    <xf numFmtId="0" fontId="29" fillId="83" borderId="213" applyNumberFormat="0" applyProtection="0">
      <alignment horizontal="left" vertical="center" indent="1"/>
    </xf>
    <xf numFmtId="0" fontId="111" fillId="0" borderId="208" applyNumberFormat="0" applyProtection="0">
      <alignment horizontal="left" vertical="center" indent="2"/>
    </xf>
    <xf numFmtId="0" fontId="91" fillId="71" borderId="219" applyNumberFormat="0" applyProtection="0">
      <alignment horizontal="left" vertical="center" indent="1"/>
    </xf>
    <xf numFmtId="0" fontId="91" fillId="71" borderId="219" applyNumberFormat="0" applyProtection="0">
      <alignment horizontal="left" vertical="center" indent="1"/>
    </xf>
    <xf numFmtId="0" fontId="7" fillId="0" borderId="0"/>
    <xf numFmtId="0" fontId="7" fillId="0" borderId="0"/>
    <xf numFmtId="0" fontId="7" fillId="0" borderId="0"/>
    <xf numFmtId="0" fontId="91" fillId="71" borderId="219" applyNumberFormat="0" applyProtection="0">
      <alignment horizontal="left" vertical="center" indent="1"/>
    </xf>
    <xf numFmtId="0" fontId="91" fillId="71" borderId="219" applyNumberFormat="0" applyProtection="0">
      <alignment horizontal="left" vertical="center" indent="1"/>
    </xf>
    <xf numFmtId="0" fontId="7" fillId="0" borderId="0"/>
    <xf numFmtId="0" fontId="7" fillId="0" borderId="0"/>
    <xf numFmtId="0" fontId="7" fillId="0" borderId="0"/>
    <xf numFmtId="0" fontId="7" fillId="0" borderId="0"/>
    <xf numFmtId="0" fontId="7" fillId="0" borderId="0"/>
    <xf numFmtId="0" fontId="29" fillId="66" borderId="214" applyNumberFormat="0" applyProtection="0">
      <alignment horizontal="left" vertical="top" indent="1"/>
    </xf>
    <xf numFmtId="0" fontId="29" fillId="139" borderId="213" applyNumberFormat="0" applyProtection="0">
      <alignment horizontal="left" vertical="center" indent="1"/>
    </xf>
    <xf numFmtId="0" fontId="29" fillId="139" borderId="213" applyNumberFormat="0" applyProtection="0">
      <alignment horizontal="left" vertical="center" indent="1"/>
    </xf>
    <xf numFmtId="0" fontId="29" fillId="84" borderId="214" applyNumberFormat="0" applyProtection="0">
      <alignment horizontal="left" vertical="top" indent="1"/>
    </xf>
    <xf numFmtId="0" fontId="7" fillId="0" borderId="0"/>
    <xf numFmtId="0" fontId="7" fillId="0" borderId="0"/>
    <xf numFmtId="0" fontId="29" fillId="139" borderId="213" applyNumberFormat="0" applyProtection="0">
      <alignment horizontal="left" vertical="center" indent="1"/>
    </xf>
    <xf numFmtId="0" fontId="29" fillId="139" borderId="213" applyNumberFormat="0" applyProtection="0">
      <alignment horizontal="left" vertical="center" indent="1"/>
    </xf>
    <xf numFmtId="0" fontId="29" fillId="84" borderId="214" applyNumberFormat="0" applyProtection="0">
      <alignment horizontal="left" vertical="top" indent="1"/>
    </xf>
    <xf numFmtId="0" fontId="29" fillId="139" borderId="213" applyNumberFormat="0" applyProtection="0">
      <alignment horizontal="left" vertical="center" indent="1"/>
    </xf>
    <xf numFmtId="0" fontId="7" fillId="0" borderId="0"/>
    <xf numFmtId="0" fontId="91" fillId="66" borderId="214" applyNumberFormat="0" applyProtection="0">
      <alignment horizontal="left" vertical="top" indent="1"/>
    </xf>
    <xf numFmtId="0" fontId="91" fillId="66" borderId="214" applyNumberFormat="0" applyProtection="0">
      <alignment horizontal="left" vertical="top" indent="1"/>
    </xf>
    <xf numFmtId="0" fontId="7" fillId="0" borderId="0"/>
    <xf numFmtId="0" fontId="7" fillId="0" borderId="0"/>
    <xf numFmtId="0" fontId="29" fillId="84" borderId="214" applyNumberFormat="0" applyProtection="0">
      <alignment horizontal="left" vertical="top" indent="1"/>
    </xf>
    <xf numFmtId="0" fontId="7" fillId="0" borderId="0"/>
    <xf numFmtId="0" fontId="7" fillId="0" borderId="0"/>
    <xf numFmtId="0" fontId="29" fillId="139" borderId="213" applyNumberFormat="0" applyProtection="0">
      <alignment horizontal="left" vertical="center" indent="1"/>
    </xf>
    <xf numFmtId="0" fontId="29" fillId="66" borderId="214" applyNumberFormat="0" applyProtection="0">
      <alignment horizontal="left" vertical="center" indent="1"/>
    </xf>
    <xf numFmtId="0" fontId="29" fillId="139" borderId="213" applyNumberFormat="0" applyProtection="0">
      <alignment horizontal="left" vertical="center" indent="1"/>
    </xf>
    <xf numFmtId="0" fontId="7" fillId="0" borderId="0"/>
    <xf numFmtId="0" fontId="29" fillId="139" borderId="213" applyNumberFormat="0" applyProtection="0">
      <alignment horizontal="left" vertical="center" indent="1"/>
    </xf>
    <xf numFmtId="0" fontId="29" fillId="139" borderId="213" applyNumberFormat="0" applyProtection="0">
      <alignment horizontal="left" vertical="center" indent="1"/>
    </xf>
    <xf numFmtId="0" fontId="124" fillId="85" borderId="208" applyNumberFormat="0" applyProtection="0">
      <alignment horizontal="left" vertical="center" indent="2"/>
    </xf>
    <xf numFmtId="0" fontId="29" fillId="139" borderId="213" applyNumberFormat="0" applyProtection="0">
      <alignment horizontal="left" vertical="center" indent="1"/>
    </xf>
    <xf numFmtId="0" fontId="7" fillId="0" borderId="0"/>
    <xf numFmtId="0" fontId="7" fillId="0" borderId="0"/>
    <xf numFmtId="0" fontId="91" fillId="49" borderId="219" applyNumberFormat="0" applyProtection="0">
      <alignment horizontal="left" vertical="center" indent="1"/>
    </xf>
    <xf numFmtId="0" fontId="91" fillId="49" borderId="219" applyNumberFormat="0" applyProtection="0">
      <alignment horizontal="left" vertical="center" indent="1"/>
    </xf>
    <xf numFmtId="0" fontId="124" fillId="85" borderId="208" applyNumberFormat="0" applyProtection="0">
      <alignment horizontal="left" vertical="center" indent="2"/>
    </xf>
    <xf numFmtId="0" fontId="7" fillId="0" borderId="0"/>
    <xf numFmtId="0" fontId="7" fillId="0" borderId="0"/>
    <xf numFmtId="0" fontId="91" fillId="49" borderId="219" applyNumberFormat="0" applyProtection="0">
      <alignment horizontal="left" vertical="center" indent="1"/>
    </xf>
    <xf numFmtId="0" fontId="7" fillId="0" borderId="0"/>
    <xf numFmtId="0" fontId="91" fillId="49" borderId="219" applyNumberFormat="0" applyProtection="0">
      <alignment horizontal="left" vertical="center" indent="1"/>
    </xf>
    <xf numFmtId="0" fontId="7" fillId="0" borderId="0"/>
    <xf numFmtId="0" fontId="7" fillId="0" borderId="0"/>
    <xf numFmtId="4" fontId="79" fillId="139" borderId="213" applyNumberFormat="0" applyProtection="0">
      <alignment horizontal="left" vertical="center" indent="1"/>
    </xf>
    <xf numFmtId="0" fontId="7" fillId="0" borderId="0"/>
    <xf numFmtId="4" fontId="79" fillId="139" borderId="213" applyNumberFormat="0" applyProtection="0">
      <alignment horizontal="left" vertical="center" indent="1"/>
    </xf>
    <xf numFmtId="0" fontId="7" fillId="0" borderId="0"/>
    <xf numFmtId="0" fontId="7" fillId="0" borderId="0"/>
    <xf numFmtId="4" fontId="91" fillId="105" borderId="220" applyNumberFormat="0" applyProtection="0">
      <alignment horizontal="left" vertical="center" indent="1"/>
    </xf>
    <xf numFmtId="4" fontId="91" fillId="105" borderId="220" applyNumberFormat="0" applyProtection="0">
      <alignment horizontal="left" vertical="center" indent="1"/>
    </xf>
    <xf numFmtId="0" fontId="7" fillId="0" borderId="0"/>
    <xf numFmtId="0" fontId="7" fillId="0" borderId="0"/>
    <xf numFmtId="0" fontId="7" fillId="0" borderId="0"/>
    <xf numFmtId="0" fontId="7" fillId="0" borderId="0"/>
    <xf numFmtId="4" fontId="91" fillId="105" borderId="220" applyNumberFormat="0" applyProtection="0">
      <alignment horizontal="left" vertical="center" indent="1"/>
    </xf>
    <xf numFmtId="4" fontId="91" fillId="105" borderId="220" applyNumberFormat="0" applyProtection="0">
      <alignment horizontal="left" vertical="center" indent="1"/>
    </xf>
    <xf numFmtId="0" fontId="7" fillId="0" borderId="0"/>
    <xf numFmtId="0" fontId="7" fillId="0" borderId="0"/>
    <xf numFmtId="0" fontId="7" fillId="0" borderId="0"/>
    <xf numFmtId="4" fontId="79" fillId="89" borderId="213" applyNumberFormat="0" applyProtection="0">
      <alignment horizontal="left" vertical="center" indent="1"/>
    </xf>
    <xf numFmtId="4" fontId="79" fillId="89" borderId="213" applyNumberFormat="0" applyProtection="0">
      <alignment horizontal="left" vertical="center" indent="1"/>
    </xf>
    <xf numFmtId="0" fontId="7" fillId="0" borderId="0"/>
    <xf numFmtId="0" fontId="7" fillId="0" borderId="0"/>
    <xf numFmtId="4" fontId="91" fillId="90" borderId="220" applyNumberFormat="0" applyProtection="0">
      <alignment horizontal="left" vertical="center" indent="1"/>
    </xf>
    <xf numFmtId="4" fontId="91" fillId="90" borderId="220" applyNumberFormat="0" applyProtection="0">
      <alignment horizontal="left" vertical="center" indent="1"/>
    </xf>
    <xf numFmtId="0" fontId="7" fillId="0" borderId="0"/>
    <xf numFmtId="0" fontId="7" fillId="0" borderId="0"/>
    <xf numFmtId="4" fontId="91" fillId="90" borderId="220" applyNumberFormat="0" applyProtection="0">
      <alignment horizontal="left" vertical="center" indent="1"/>
    </xf>
    <xf numFmtId="0" fontId="7" fillId="0" borderId="0"/>
    <xf numFmtId="4" fontId="91" fillId="90" borderId="220" applyNumberFormat="0" applyProtection="0">
      <alignment horizontal="left" vertical="center" indent="1"/>
    </xf>
    <xf numFmtId="0" fontId="7" fillId="0" borderId="0"/>
    <xf numFmtId="0" fontId="7" fillId="0" borderId="0"/>
    <xf numFmtId="0" fontId="29" fillId="131" borderId="213" applyNumberFormat="0" applyProtection="0">
      <alignment horizontal="left" vertical="center" indent="1"/>
    </xf>
    <xf numFmtId="0" fontId="7" fillId="0" borderId="0"/>
    <xf numFmtId="0" fontId="7" fillId="0" borderId="0"/>
    <xf numFmtId="4" fontId="79" fillId="105" borderId="214" applyNumberFormat="0" applyProtection="0">
      <alignment horizontal="right" vertical="center"/>
    </xf>
    <xf numFmtId="0" fontId="29" fillId="131" borderId="213" applyNumberFormat="0" applyProtection="0">
      <alignment horizontal="left" vertical="center" indent="1"/>
    </xf>
    <xf numFmtId="0" fontId="29" fillId="131" borderId="213" applyNumberFormat="0" applyProtection="0">
      <alignment horizontal="left" vertical="center" indent="1"/>
    </xf>
    <xf numFmtId="0" fontId="7" fillId="0" borderId="0"/>
    <xf numFmtId="0" fontId="29" fillId="131" borderId="213" applyNumberFormat="0" applyProtection="0">
      <alignment horizontal="left" vertical="center" indent="1"/>
    </xf>
    <xf numFmtId="4" fontId="127" fillId="49" borderId="214" applyNumberFormat="0" applyProtection="0">
      <alignment horizontal="center" vertical="center"/>
    </xf>
    <xf numFmtId="0" fontId="29" fillId="131" borderId="213" applyNumberFormat="0" applyProtection="0">
      <alignment horizontal="left" vertical="center" indent="1"/>
    </xf>
    <xf numFmtId="0" fontId="7" fillId="0" borderId="0"/>
    <xf numFmtId="0" fontId="7" fillId="0" borderId="0"/>
    <xf numFmtId="4" fontId="91" fillId="105" borderId="219" applyNumberFormat="0" applyProtection="0">
      <alignment horizontal="right" vertical="center"/>
    </xf>
    <xf numFmtId="4" fontId="91" fillId="105" borderId="219" applyNumberFormat="0" applyProtection="0">
      <alignment horizontal="right" vertical="center"/>
    </xf>
    <xf numFmtId="4" fontId="91" fillId="105" borderId="219" applyNumberFormat="0" applyProtection="0">
      <alignment horizontal="right" vertical="center"/>
    </xf>
    <xf numFmtId="0" fontId="7" fillId="0" borderId="0"/>
    <xf numFmtId="4" fontId="91" fillId="105" borderId="219" applyNumberFormat="0" applyProtection="0">
      <alignment horizontal="right" vertical="center"/>
    </xf>
    <xf numFmtId="4" fontId="29" fillId="66" borderId="220" applyNumberFormat="0" applyProtection="0">
      <alignment horizontal="left" vertical="center" indent="1"/>
    </xf>
    <xf numFmtId="4" fontId="29" fillId="66" borderId="220" applyNumberFormat="0" applyProtection="0">
      <alignment horizontal="left" vertical="center" indent="1"/>
    </xf>
    <xf numFmtId="0" fontId="7" fillId="0" borderId="0"/>
    <xf numFmtId="0" fontId="7" fillId="0" borderId="0"/>
    <xf numFmtId="0" fontId="7" fillId="0" borderId="0"/>
    <xf numFmtId="4" fontId="79" fillId="89" borderId="221" applyNumberFormat="0" applyProtection="0">
      <alignment horizontal="left" vertical="center" indent="1"/>
    </xf>
    <xf numFmtId="4" fontId="79" fillId="89" borderId="221" applyNumberFormat="0" applyProtection="0">
      <alignment horizontal="left" vertical="center" indent="1"/>
    </xf>
    <xf numFmtId="4" fontId="79" fillId="0" borderId="208" applyNumberFormat="0" applyProtection="0">
      <alignment horizontal="left" vertical="center" indent="1"/>
    </xf>
    <xf numFmtId="0" fontId="7" fillId="0" borderId="0"/>
    <xf numFmtId="0" fontId="7" fillId="0" borderId="0"/>
    <xf numFmtId="4" fontId="29" fillId="66" borderId="220" applyNumberFormat="0" applyProtection="0">
      <alignment horizontal="left" vertical="center" indent="1"/>
    </xf>
    <xf numFmtId="4" fontId="29" fillId="66" borderId="220" applyNumberFormat="0" applyProtection="0">
      <alignment horizontal="left" vertical="center" indent="1"/>
    </xf>
    <xf numFmtId="0" fontId="7" fillId="0" borderId="0"/>
    <xf numFmtId="0" fontId="7" fillId="0" borderId="0"/>
    <xf numFmtId="0" fontId="7" fillId="0" borderId="0"/>
    <xf numFmtId="4" fontId="123" fillId="138" borderId="213" applyNumberFormat="0" applyProtection="0">
      <alignment horizontal="left" vertical="center" indent="1"/>
    </xf>
    <xf numFmtId="0" fontId="7" fillId="0" borderId="0"/>
    <xf numFmtId="0" fontId="7" fillId="0" borderId="0"/>
    <xf numFmtId="4" fontId="123" fillId="138" borderId="213" applyNumberFormat="0" applyProtection="0">
      <alignment horizontal="left" vertical="center" indent="1"/>
    </xf>
    <xf numFmtId="4" fontId="123" fillId="0" borderId="208" applyNumberFormat="0" applyProtection="0">
      <alignment horizontal="left" vertical="center" indent="1"/>
    </xf>
    <xf numFmtId="0" fontId="7" fillId="0" borderId="0"/>
    <xf numFmtId="0" fontId="7" fillId="0" borderId="0"/>
    <xf numFmtId="4" fontId="91" fillId="137" borderId="220" applyNumberFormat="0" applyProtection="0">
      <alignment horizontal="left" vertical="center" indent="1"/>
    </xf>
    <xf numFmtId="4" fontId="91" fillId="137" borderId="220" applyNumberFormat="0" applyProtection="0">
      <alignment horizontal="left" vertical="center" indent="1"/>
    </xf>
    <xf numFmtId="4" fontId="91" fillId="137" borderId="220" applyNumberFormat="0" applyProtection="0">
      <alignment horizontal="left" vertical="center" indent="1"/>
    </xf>
    <xf numFmtId="0" fontId="7" fillId="0" borderId="0"/>
    <xf numFmtId="0" fontId="7" fillId="0" borderId="0"/>
    <xf numFmtId="0" fontId="7" fillId="0" borderId="0"/>
    <xf numFmtId="4" fontId="91" fillId="137" borderId="220" applyNumberFormat="0" applyProtection="0">
      <alignment horizontal="left" vertical="center" indent="1"/>
    </xf>
    <xf numFmtId="0" fontId="7" fillId="0" borderId="0"/>
    <xf numFmtId="0" fontId="7" fillId="0" borderId="0"/>
    <xf numFmtId="4" fontId="79" fillId="47" borderId="214" applyNumberFormat="0" applyProtection="0">
      <alignment horizontal="right" vertical="center"/>
    </xf>
    <xf numFmtId="4" fontId="79" fillId="95" borderId="213" applyNumberFormat="0" applyProtection="0">
      <alignment horizontal="right" vertical="center"/>
    </xf>
    <xf numFmtId="0" fontId="7" fillId="0" borderId="0"/>
    <xf numFmtId="0" fontId="7" fillId="0" borderId="0"/>
    <xf numFmtId="4" fontId="79" fillId="95" borderId="213" applyNumberFormat="0" applyProtection="0">
      <alignment horizontal="right" vertical="center"/>
    </xf>
    <xf numFmtId="4" fontId="79" fillId="47" borderId="214" applyNumberFormat="0" applyProtection="0">
      <alignment horizontal="right" vertical="center"/>
    </xf>
    <xf numFmtId="0" fontId="7" fillId="0" borderId="0"/>
    <xf numFmtId="0" fontId="7" fillId="0" borderId="0"/>
    <xf numFmtId="4" fontId="91" fillId="47" borderId="219" applyNumberFormat="0" applyProtection="0">
      <alignment horizontal="right" vertical="center"/>
    </xf>
    <xf numFmtId="4" fontId="91" fillId="47" borderId="219" applyNumberFormat="0" applyProtection="0">
      <alignment horizontal="right" vertical="center"/>
    </xf>
    <xf numFmtId="0" fontId="7" fillId="0" borderId="0"/>
    <xf numFmtId="0" fontId="7" fillId="0" borderId="0"/>
    <xf numFmtId="4" fontId="91" fillId="47" borderId="219" applyNumberFormat="0" applyProtection="0">
      <alignment horizontal="right" vertical="center"/>
    </xf>
    <xf numFmtId="0" fontId="7" fillId="0" borderId="0"/>
    <xf numFmtId="0" fontId="7" fillId="0" borderId="0"/>
    <xf numFmtId="4" fontId="79" fillId="73" borderId="214" applyNumberFormat="0" applyProtection="0">
      <alignment horizontal="right" vertical="center"/>
    </xf>
    <xf numFmtId="4" fontId="79" fillId="136" borderId="213" applyNumberFormat="0" applyProtection="0">
      <alignment horizontal="right" vertical="center"/>
    </xf>
    <xf numFmtId="0" fontId="7" fillId="0" borderId="0"/>
    <xf numFmtId="4" fontId="79" fillId="136" borderId="213" applyNumberFormat="0" applyProtection="0">
      <alignment horizontal="right" vertical="center"/>
    </xf>
    <xf numFmtId="4" fontId="79" fillId="73" borderId="214" applyNumberFormat="0" applyProtection="0">
      <alignment horizontal="right" vertical="center"/>
    </xf>
    <xf numFmtId="0" fontId="7" fillId="0" borderId="0"/>
    <xf numFmtId="4" fontId="91" fillId="73" borderId="219" applyNumberFormat="0" applyProtection="0">
      <alignment horizontal="right" vertical="center"/>
    </xf>
    <xf numFmtId="4" fontId="91" fillId="73" borderId="219" applyNumberFormat="0" applyProtection="0">
      <alignment horizontal="right" vertical="center"/>
    </xf>
    <xf numFmtId="4" fontId="91" fillId="73" borderId="219" applyNumberFormat="0" applyProtection="0">
      <alignment horizontal="right" vertical="center"/>
    </xf>
    <xf numFmtId="0" fontId="7" fillId="0" borderId="0"/>
    <xf numFmtId="0" fontId="7" fillId="0" borderId="0"/>
    <xf numFmtId="4" fontId="91" fillId="73" borderId="219" applyNumberFormat="0" applyProtection="0">
      <alignment horizontal="right" vertical="center"/>
    </xf>
    <xf numFmtId="0" fontId="7" fillId="0" borderId="0"/>
    <xf numFmtId="0" fontId="7" fillId="0" borderId="0"/>
    <xf numFmtId="4" fontId="79" fillId="48" borderId="214" applyNumberFormat="0" applyProtection="0">
      <alignment horizontal="right" vertical="center"/>
    </xf>
    <xf numFmtId="4" fontId="79" fillId="135" borderId="213" applyNumberFormat="0" applyProtection="0">
      <alignment horizontal="right" vertical="center"/>
    </xf>
    <xf numFmtId="0" fontId="7" fillId="0" borderId="0"/>
    <xf numFmtId="4" fontId="79" fillId="135" borderId="213" applyNumberFormat="0" applyProtection="0">
      <alignment horizontal="right" vertical="center"/>
    </xf>
    <xf numFmtId="4" fontId="79" fillId="48" borderId="214" applyNumberFormat="0" applyProtection="0">
      <alignment horizontal="right" vertical="center"/>
    </xf>
    <xf numFmtId="0" fontId="7" fillId="0" borderId="0"/>
    <xf numFmtId="0" fontId="7" fillId="0" borderId="0"/>
    <xf numFmtId="4" fontId="91" fillId="48" borderId="219" applyNumberFormat="0" applyProtection="0">
      <alignment horizontal="right" vertical="center"/>
    </xf>
    <xf numFmtId="4" fontId="91" fillId="48" borderId="219" applyNumberFormat="0" applyProtection="0">
      <alignment horizontal="right" vertical="center"/>
    </xf>
    <xf numFmtId="0" fontId="7" fillId="0" borderId="0"/>
    <xf numFmtId="4" fontId="91" fillId="48" borderId="219" applyNumberFormat="0" applyProtection="0">
      <alignment horizontal="right" vertical="center"/>
    </xf>
    <xf numFmtId="0" fontId="7" fillId="0" borderId="0"/>
    <xf numFmtId="4" fontId="79" fillId="69" borderId="214" applyNumberFormat="0" applyProtection="0">
      <alignment horizontal="right" vertical="center"/>
    </xf>
    <xf numFmtId="4" fontId="79" fillId="100" borderId="213" applyNumberFormat="0" applyProtection="0">
      <alignment horizontal="right" vertical="center"/>
    </xf>
    <xf numFmtId="4" fontId="79" fillId="100" borderId="213" applyNumberFormat="0" applyProtection="0">
      <alignment horizontal="right" vertical="center"/>
    </xf>
    <xf numFmtId="0" fontId="7" fillId="0" borderId="0"/>
    <xf numFmtId="4" fontId="79" fillId="69" borderId="214" applyNumberFormat="0" applyProtection="0">
      <alignment horizontal="right" vertical="center"/>
    </xf>
    <xf numFmtId="4" fontId="91" fillId="69" borderId="219" applyNumberFormat="0" applyProtection="0">
      <alignment horizontal="right" vertical="center"/>
    </xf>
    <xf numFmtId="0" fontId="7" fillId="0" borderId="0"/>
    <xf numFmtId="4" fontId="91" fillId="69" borderId="219" applyNumberFormat="0" applyProtection="0">
      <alignment horizontal="right" vertical="center"/>
    </xf>
    <xf numFmtId="4" fontId="91" fillId="69" borderId="219" applyNumberFormat="0" applyProtection="0">
      <alignment horizontal="right" vertical="center"/>
    </xf>
    <xf numFmtId="0" fontId="7" fillId="0" borderId="0"/>
    <xf numFmtId="4" fontId="91" fillId="69" borderId="219" applyNumberFormat="0" applyProtection="0">
      <alignment horizontal="right" vertical="center"/>
    </xf>
    <xf numFmtId="0" fontId="7" fillId="0" borderId="0"/>
    <xf numFmtId="4" fontId="79" fillId="54" borderId="214" applyNumberFormat="0" applyProtection="0">
      <alignment horizontal="right" vertical="center"/>
    </xf>
    <xf numFmtId="4" fontId="79" fillId="134" borderId="213" applyNumberFormat="0" applyProtection="0">
      <alignment horizontal="right" vertical="center"/>
    </xf>
    <xf numFmtId="0" fontId="7" fillId="0" borderId="0"/>
    <xf numFmtId="0" fontId="7" fillId="0" borderId="0"/>
    <xf numFmtId="4" fontId="79" fillId="134" borderId="213" applyNumberFormat="0" applyProtection="0">
      <alignment horizontal="right" vertical="center"/>
    </xf>
    <xf numFmtId="4" fontId="79" fillId="54" borderId="214" applyNumberFormat="0" applyProtection="0">
      <alignment horizontal="right" vertical="center"/>
    </xf>
    <xf numFmtId="0" fontId="7" fillId="0" borderId="0"/>
    <xf numFmtId="4" fontId="91" fillId="54" borderId="219" applyNumberFormat="0" applyProtection="0">
      <alignment horizontal="right" vertical="center"/>
    </xf>
    <xf numFmtId="4" fontId="91" fillId="54" borderId="219" applyNumberFormat="0" applyProtection="0">
      <alignment horizontal="right" vertical="center"/>
    </xf>
    <xf numFmtId="0" fontId="7" fillId="0" borderId="0"/>
    <xf numFmtId="0" fontId="7" fillId="0" borderId="0"/>
    <xf numFmtId="4" fontId="91" fillId="54" borderId="219" applyNumberFormat="0" applyProtection="0">
      <alignment horizontal="right" vertical="center"/>
    </xf>
    <xf numFmtId="0" fontId="7" fillId="0" borderId="0"/>
    <xf numFmtId="4" fontId="79" fillId="50" borderId="214" applyNumberFormat="0" applyProtection="0">
      <alignment horizontal="right" vertical="center"/>
    </xf>
    <xf numFmtId="4" fontId="79" fillId="96" borderId="213" applyNumberFormat="0" applyProtection="0">
      <alignment horizontal="right" vertical="center"/>
    </xf>
    <xf numFmtId="4" fontId="79" fillId="96" borderId="213" applyNumberFormat="0" applyProtection="0">
      <alignment horizontal="right" vertical="center"/>
    </xf>
    <xf numFmtId="0" fontId="7" fillId="0" borderId="0"/>
    <xf numFmtId="4" fontId="79" fillId="50" borderId="214" applyNumberFormat="0" applyProtection="0">
      <alignment horizontal="right" vertical="center"/>
    </xf>
    <xf numFmtId="4" fontId="91" fillId="50" borderId="219" applyNumberFormat="0" applyProtection="0">
      <alignment horizontal="right" vertical="center"/>
    </xf>
    <xf numFmtId="4" fontId="91" fillId="50" borderId="219" applyNumberFormat="0" applyProtection="0">
      <alignment horizontal="right" vertical="center"/>
    </xf>
    <xf numFmtId="0" fontId="7" fillId="0" borderId="0"/>
    <xf numFmtId="0" fontId="7" fillId="0" borderId="0"/>
    <xf numFmtId="4" fontId="91" fillId="50" borderId="219" applyNumberFormat="0" applyProtection="0">
      <alignment horizontal="right" vertical="center"/>
    </xf>
    <xf numFmtId="0" fontId="7" fillId="0" borderId="0"/>
    <xf numFmtId="0" fontId="7" fillId="0" borderId="0"/>
    <xf numFmtId="4" fontId="79" fillId="62" borderId="214" applyNumberFormat="0" applyProtection="0">
      <alignment horizontal="right" vertical="center"/>
    </xf>
    <xf numFmtId="4" fontId="79" fillId="91" borderId="213" applyNumberFormat="0" applyProtection="0">
      <alignment horizontal="right" vertical="center"/>
    </xf>
    <xf numFmtId="0" fontId="7" fillId="0" borderId="0"/>
    <xf numFmtId="4" fontId="79" fillId="91" borderId="213" applyNumberFormat="0" applyProtection="0">
      <alignment horizontal="right" vertical="center"/>
    </xf>
    <xf numFmtId="4" fontId="79" fillId="62" borderId="214" applyNumberFormat="0" applyProtection="0">
      <alignment horizontal="right" vertical="center"/>
    </xf>
    <xf numFmtId="0" fontId="7" fillId="0" borderId="0"/>
    <xf numFmtId="4" fontId="91" fillId="62" borderId="220" applyNumberFormat="0" applyProtection="0">
      <alignment horizontal="right" vertical="center"/>
    </xf>
    <xf numFmtId="4" fontId="91" fillId="62" borderId="220" applyNumberFormat="0" applyProtection="0">
      <alignment horizontal="right" vertical="center"/>
    </xf>
    <xf numFmtId="0" fontId="7" fillId="0" borderId="0"/>
    <xf numFmtId="4" fontId="91" fillId="62" borderId="220" applyNumberFormat="0" applyProtection="0">
      <alignment horizontal="right" vertical="center"/>
    </xf>
    <xf numFmtId="0" fontId="7" fillId="0" borderId="0"/>
    <xf numFmtId="4" fontId="79" fillId="38" borderId="214" applyNumberFormat="0" applyProtection="0">
      <alignment horizontal="right" vertical="center"/>
    </xf>
    <xf numFmtId="4" fontId="79" fillId="133" borderId="213" applyNumberFormat="0" applyProtection="0">
      <alignment horizontal="right" vertical="center"/>
    </xf>
    <xf numFmtId="4" fontId="79" fillId="133" borderId="213" applyNumberFormat="0" applyProtection="0">
      <alignment horizontal="right" vertical="center"/>
    </xf>
    <xf numFmtId="0" fontId="7" fillId="0" borderId="0"/>
    <xf numFmtId="4" fontId="79" fillId="38" borderId="214" applyNumberFormat="0" applyProtection="0">
      <alignment horizontal="right" vertical="center"/>
    </xf>
    <xf numFmtId="0" fontId="7" fillId="0" borderId="0"/>
    <xf numFmtId="4" fontId="91" fillId="132" borderId="219" applyNumberFormat="0" applyProtection="0">
      <alignment horizontal="right" vertical="center"/>
    </xf>
    <xf numFmtId="4" fontId="91" fillId="132" borderId="219" applyNumberFormat="0" applyProtection="0">
      <alignment horizontal="right" vertical="center"/>
    </xf>
    <xf numFmtId="4" fontId="91" fillId="132" borderId="219" applyNumberFormat="0" applyProtection="0">
      <alignment horizontal="right" vertical="center"/>
    </xf>
    <xf numFmtId="0" fontId="7" fillId="0" borderId="0"/>
    <xf numFmtId="0" fontId="7" fillId="0" borderId="0"/>
    <xf numFmtId="4" fontId="91" fillId="132" borderId="219" applyNumberFormat="0" applyProtection="0">
      <alignment horizontal="right" vertical="center"/>
    </xf>
    <xf numFmtId="0" fontId="7" fillId="0" borderId="0"/>
    <xf numFmtId="4" fontId="79" fillId="37" borderId="214" applyNumberFormat="0" applyProtection="0">
      <alignment horizontal="right" vertical="center"/>
    </xf>
    <xf numFmtId="4" fontId="79" fillId="99" borderId="213" applyNumberFormat="0" applyProtection="0">
      <alignment horizontal="right" vertical="center"/>
    </xf>
    <xf numFmtId="0" fontId="7" fillId="0" borderId="0"/>
    <xf numFmtId="4" fontId="79" fillId="99" borderId="213" applyNumberFormat="0" applyProtection="0">
      <alignment horizontal="right" vertical="center"/>
    </xf>
    <xf numFmtId="4" fontId="79" fillId="37" borderId="214" applyNumberFormat="0" applyProtection="0">
      <alignment horizontal="right" vertical="center"/>
    </xf>
    <xf numFmtId="4" fontId="91" fillId="37" borderId="219" applyNumberFormat="0" applyProtection="0">
      <alignment horizontal="right" vertical="center"/>
    </xf>
    <xf numFmtId="0" fontId="7" fillId="0" borderId="0"/>
    <xf numFmtId="4" fontId="91" fillId="37" borderId="219" applyNumberFormat="0" applyProtection="0">
      <alignment horizontal="right" vertical="center"/>
    </xf>
    <xf numFmtId="4" fontId="91" fillId="37" borderId="219" applyNumberFormat="0" applyProtection="0">
      <alignment horizontal="right" vertical="center"/>
    </xf>
    <xf numFmtId="0" fontId="7" fillId="0" borderId="0"/>
    <xf numFmtId="4" fontId="91" fillId="37" borderId="219" applyNumberFormat="0" applyProtection="0">
      <alignment horizontal="right" vertical="center"/>
    </xf>
    <xf numFmtId="0" fontId="7" fillId="0" borderId="0"/>
    <xf numFmtId="0" fontId="29" fillId="131" borderId="213" applyNumberFormat="0" applyProtection="0">
      <alignment horizontal="left" vertical="center" indent="1"/>
    </xf>
    <xf numFmtId="0" fontId="7" fillId="0" borderId="0"/>
    <xf numFmtId="0" fontId="29" fillId="131" borderId="213" applyNumberFormat="0" applyProtection="0">
      <alignment horizontal="left" vertical="center" indent="1"/>
    </xf>
    <xf numFmtId="0" fontId="29" fillId="131" borderId="213" applyNumberFormat="0" applyProtection="0">
      <alignment horizontal="left" vertical="center" indent="1"/>
    </xf>
    <xf numFmtId="0" fontId="29" fillId="131" borderId="213" applyNumberFormat="0" applyProtection="0">
      <alignment horizontal="left" vertical="center" indent="1"/>
    </xf>
    <xf numFmtId="0" fontId="7" fillId="0" borderId="0"/>
    <xf numFmtId="0" fontId="7" fillId="0" borderId="0"/>
    <xf numFmtId="4" fontId="124" fillId="82" borderId="208" applyNumberFormat="0" applyProtection="0">
      <alignment horizontal="left" vertical="center"/>
    </xf>
    <xf numFmtId="0" fontId="29" fillId="131" borderId="213" applyNumberFormat="0" applyProtection="0">
      <alignment horizontal="left" vertical="center" indent="1"/>
    </xf>
    <xf numFmtId="0" fontId="7" fillId="0" borderId="0"/>
    <xf numFmtId="4" fontId="91" fillId="53" borderId="219" applyNumberFormat="0" applyProtection="0">
      <alignment horizontal="left" vertical="center" indent="1"/>
    </xf>
    <xf numFmtId="4" fontId="91" fillId="53" borderId="219" applyNumberFormat="0" applyProtection="0">
      <alignment horizontal="left" vertical="center" indent="1"/>
    </xf>
    <xf numFmtId="4" fontId="124" fillId="82" borderId="208" applyNumberFormat="0" applyProtection="0">
      <alignment horizontal="left" vertical="center"/>
    </xf>
    <xf numFmtId="0" fontId="7" fillId="0" borderId="0"/>
    <xf numFmtId="4" fontId="91" fillId="53" borderId="219" applyNumberFormat="0" applyProtection="0">
      <alignment horizontal="left" vertical="center" indent="1"/>
    </xf>
    <xf numFmtId="0" fontId="7" fillId="0" borderId="0"/>
    <xf numFmtId="0" fontId="7" fillId="0" borderId="0"/>
    <xf numFmtId="0" fontId="123" fillId="77" borderId="214" applyNumberFormat="0" applyProtection="0">
      <alignment horizontal="left" vertical="top" indent="1"/>
    </xf>
    <xf numFmtId="4" fontId="79" fillId="78" borderId="213" applyNumberFormat="0" applyProtection="0">
      <alignment horizontal="left" vertical="center" indent="1"/>
    </xf>
    <xf numFmtId="0" fontId="7" fillId="0" borderId="0"/>
    <xf numFmtId="4" fontId="79" fillId="78" borderId="213" applyNumberFormat="0" applyProtection="0">
      <alignment horizontal="left" vertical="center" indent="1"/>
    </xf>
    <xf numFmtId="0" fontId="123" fillId="78" borderId="214" applyNumberFormat="0" applyProtection="0">
      <alignment horizontal="left" vertical="top" indent="1"/>
    </xf>
    <xf numFmtId="0" fontId="7" fillId="0" borderId="0"/>
    <xf numFmtId="0" fontId="7" fillId="0" borderId="0"/>
    <xf numFmtId="0" fontId="181" fillId="77" borderId="214" applyNumberFormat="0" applyProtection="0">
      <alignment horizontal="left" vertical="top" indent="1"/>
    </xf>
    <xf numFmtId="0" fontId="181" fillId="77" borderId="214" applyNumberFormat="0" applyProtection="0">
      <alignment horizontal="left" vertical="top" indent="1"/>
    </xf>
    <xf numFmtId="0" fontId="7" fillId="0" borderId="0"/>
    <xf numFmtId="4" fontId="79" fillId="78" borderId="213" applyNumberFormat="0" applyProtection="0">
      <alignment horizontal="left" vertical="center" indent="1"/>
    </xf>
    <xf numFmtId="4" fontId="123" fillId="77" borderId="214" applyNumberFormat="0" applyProtection="0">
      <alignment horizontal="left" vertical="center" indent="1"/>
    </xf>
    <xf numFmtId="4" fontId="79" fillId="78" borderId="213" applyNumberFormat="0" applyProtection="0">
      <alignment horizontal="left" vertical="center" indent="1"/>
    </xf>
    <xf numFmtId="4" fontId="119" fillId="79" borderId="208" applyNumberFormat="0" applyProtection="0">
      <alignment horizontal="left" vertical="center" indent="1"/>
    </xf>
    <xf numFmtId="0" fontId="7" fillId="0" borderId="0"/>
    <xf numFmtId="0" fontId="7" fillId="0" borderId="0"/>
    <xf numFmtId="4" fontId="91" fillId="78" borderId="219" applyNumberFormat="0" applyProtection="0">
      <alignment horizontal="left" vertical="center" indent="1"/>
    </xf>
    <xf numFmtId="4" fontId="91" fillId="78" borderId="219" applyNumberFormat="0" applyProtection="0">
      <alignment horizontal="left" vertical="center" indent="1"/>
    </xf>
    <xf numFmtId="0" fontId="7" fillId="0" borderId="0"/>
    <xf numFmtId="0" fontId="7" fillId="0" borderId="0"/>
    <xf numFmtId="0" fontId="7" fillId="0" borderId="0"/>
    <xf numFmtId="0" fontId="7" fillId="0" borderId="0"/>
    <xf numFmtId="0" fontId="7" fillId="0" borderId="0"/>
    <xf numFmtId="4" fontId="120" fillId="77" borderId="214" applyNumberFormat="0" applyProtection="0">
      <alignment vertical="center"/>
    </xf>
    <xf numFmtId="4" fontId="129" fillId="78" borderId="213" applyNumberFormat="0" applyProtection="0">
      <alignment vertical="center"/>
    </xf>
    <xf numFmtId="0" fontId="7" fillId="0" borderId="0"/>
    <xf numFmtId="4" fontId="129" fillId="78" borderId="213" applyNumberFormat="0" applyProtection="0">
      <alignment vertical="center"/>
    </xf>
    <xf numFmtId="4" fontId="120" fillId="78" borderId="214" applyNumberFormat="0" applyProtection="0">
      <alignment vertical="center"/>
    </xf>
    <xf numFmtId="4" fontId="180" fillId="78" borderId="219" applyNumberFormat="0" applyProtection="0">
      <alignment vertical="center"/>
    </xf>
    <xf numFmtId="0" fontId="7" fillId="0" borderId="0"/>
    <xf numFmtId="0" fontId="7" fillId="0" borderId="0"/>
    <xf numFmtId="4" fontId="180" fillId="78" borderId="219" applyNumberFormat="0" applyProtection="0">
      <alignment vertical="center"/>
    </xf>
    <xf numFmtId="0" fontId="7" fillId="0" borderId="0"/>
    <xf numFmtId="0" fontId="7" fillId="0" borderId="0"/>
    <xf numFmtId="0" fontId="7" fillId="0" borderId="0"/>
    <xf numFmtId="0" fontId="7" fillId="0" borderId="0"/>
    <xf numFmtId="4" fontId="123" fillId="77" borderId="214" applyNumberFormat="0" applyProtection="0">
      <alignment vertical="center"/>
    </xf>
    <xf numFmtId="0" fontId="7" fillId="0" borderId="0"/>
    <xf numFmtId="0" fontId="7" fillId="0" borderId="0"/>
    <xf numFmtId="4" fontId="79" fillId="78" borderId="213" applyNumberFormat="0" applyProtection="0">
      <alignment vertical="center"/>
    </xf>
    <xf numFmtId="4" fontId="119" fillId="79" borderId="208" applyNumberFormat="0" applyProtection="0">
      <alignment horizontal="right" vertical="center" wrapText="1"/>
    </xf>
    <xf numFmtId="4" fontId="79" fillId="78" borderId="213" applyNumberFormat="0" applyProtection="0">
      <alignment vertical="center"/>
    </xf>
    <xf numFmtId="0" fontId="7" fillId="0" borderId="0"/>
    <xf numFmtId="4" fontId="91" fillId="77" borderId="219" applyNumberFormat="0" applyProtection="0">
      <alignment vertical="center"/>
    </xf>
    <xf numFmtId="0" fontId="7" fillId="0" borderId="0"/>
    <xf numFmtId="0" fontId="7" fillId="0" borderId="0"/>
    <xf numFmtId="0" fontId="7" fillId="0" borderId="0"/>
    <xf numFmtId="4" fontId="91" fillId="77" borderId="219" applyNumberFormat="0" applyProtection="0">
      <alignment vertical="center"/>
    </xf>
    <xf numFmtId="0" fontId="7" fillId="0" borderId="0"/>
    <xf numFmtId="0" fontId="7" fillId="0" borderId="0"/>
    <xf numFmtId="0" fontId="7" fillId="0" borderId="0"/>
    <xf numFmtId="4" fontId="79" fillId="78" borderId="213" applyNumberFormat="0" applyProtection="0">
      <alignment vertical="center"/>
    </xf>
    <xf numFmtId="4" fontId="91" fillId="77" borderId="219" applyNumberFormat="0" applyProtection="0">
      <alignment vertical="center"/>
    </xf>
    <xf numFmtId="0" fontId="7" fillId="0" borderId="0"/>
    <xf numFmtId="0" fontId="37" fillId="70" borderId="114" applyNumberFormat="0" applyAlignment="0"/>
    <xf numFmtId="1" fontId="37" fillId="70" borderId="114" applyNumberFormat="0" applyAlignment="0">
      <alignment horizontal="left"/>
    </xf>
    <xf numFmtId="1" fontId="37" fillId="94" borderId="114" applyNumberFormat="0" applyAlignment="0">
      <alignment horizontal="center"/>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13" fillId="42" borderId="213" applyNumberFormat="0" applyAlignment="0" applyProtection="0"/>
    <xf numFmtId="0" fontId="7" fillId="0" borderId="0"/>
    <xf numFmtId="0" fontId="113" fillId="49" borderId="213" applyNumberFormat="0" applyAlignment="0" applyProtection="0"/>
    <xf numFmtId="0" fontId="113" fillId="123" borderId="213" applyNumberFormat="0" applyAlignment="0" applyProtection="0"/>
    <xf numFmtId="0" fontId="113" fillId="49" borderId="213" applyNumberFormat="0" applyAlignment="0" applyProtection="0"/>
    <xf numFmtId="0" fontId="7" fillId="0" borderId="0"/>
    <xf numFmtId="0" fontId="113" fillId="123" borderId="213" applyNumberFormat="0" applyAlignment="0" applyProtection="0"/>
    <xf numFmtId="0" fontId="113" fillId="122" borderId="213" applyNumberForma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 fontId="91" fillId="53" borderId="245" applyNumberFormat="0" applyProtection="0">
      <alignment horizontal="left" vertical="center" indent="1"/>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9" fillId="40" borderId="238" applyNumberFormat="0" applyFont="0" applyAlignment="0" applyProtection="0"/>
    <xf numFmtId="0" fontId="29" fillId="40" borderId="235" applyNumberFormat="0" applyFont="0" applyAlignment="0" applyProtection="0"/>
    <xf numFmtId="0" fontId="29" fillId="40" borderId="235" applyNumberFormat="0" applyFont="0" applyAlignment="0" applyProtection="0"/>
    <xf numFmtId="0" fontId="29" fillId="40" borderId="235" applyNumberFormat="0" applyFont="0" applyAlignment="0" applyProtection="0"/>
    <xf numFmtId="0" fontId="29" fillId="40" borderId="235" applyNumberFormat="0" applyFont="0" applyAlignment="0" applyProtection="0"/>
    <xf numFmtId="0" fontId="7" fillId="0" borderId="0"/>
    <xf numFmtId="0" fontId="29" fillId="40" borderId="235" applyNumberFormat="0" applyFont="0" applyAlignment="0" applyProtection="0"/>
    <xf numFmtId="0" fontId="29" fillId="40" borderId="235" applyNumberFormat="0" applyFont="0" applyAlignment="0" applyProtection="0"/>
    <xf numFmtId="0" fontId="7" fillId="0" borderId="0"/>
    <xf numFmtId="0" fontId="7" fillId="0" borderId="0"/>
    <xf numFmtId="0" fontId="29" fillId="40" borderId="235" applyNumberFormat="0" applyFont="0" applyAlignment="0" applyProtection="0"/>
    <xf numFmtId="0" fontId="29" fillId="40" borderId="235" applyNumberFormat="0" applyFont="0" applyAlignment="0" applyProtection="0"/>
    <xf numFmtId="0" fontId="29" fillId="40" borderId="235" applyNumberFormat="0" applyFont="0" applyAlignment="0" applyProtection="0"/>
    <xf numFmtId="0" fontId="29" fillId="40" borderId="235" applyNumberFormat="0" applyFont="0" applyAlignment="0" applyProtection="0"/>
    <xf numFmtId="0" fontId="7" fillId="0" borderId="0"/>
    <xf numFmtId="0" fontId="113" fillId="42" borderId="239" applyNumberFormat="0" applyAlignment="0" applyProtection="0"/>
    <xf numFmtId="0" fontId="7" fillId="0" borderId="0"/>
    <xf numFmtId="0" fontId="7" fillId="0" borderId="0"/>
    <xf numFmtId="0" fontId="113" fillId="42" borderId="239" applyNumberFormat="0" applyAlignment="0" applyProtection="0"/>
    <xf numFmtId="0" fontId="113" fillId="42" borderId="239" applyNumberForma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9" fillId="40" borderId="210" applyNumberFormat="0" applyFont="0" applyAlignment="0" applyProtection="0"/>
    <xf numFmtId="0" fontId="7" fillId="0" borderId="0"/>
    <xf numFmtId="0" fontId="7" fillId="0" borderId="0"/>
    <xf numFmtId="0" fontId="7" fillId="0" borderId="0"/>
    <xf numFmtId="4" fontId="79" fillId="78" borderId="239" applyNumberFormat="0" applyProtection="0">
      <alignment vertical="center"/>
    </xf>
    <xf numFmtId="4" fontId="120" fillId="78" borderId="240" applyNumberFormat="0" applyProtection="0">
      <alignment vertical="center"/>
    </xf>
    <xf numFmtId="4" fontId="120" fillId="78" borderId="240" applyNumberFormat="0" applyProtection="0">
      <alignment vertical="center"/>
    </xf>
    <xf numFmtId="0" fontId="123" fillId="78" borderId="240" applyNumberFormat="0" applyProtection="0">
      <alignment horizontal="left" vertical="top" indent="1"/>
    </xf>
    <xf numFmtId="0" fontId="123" fillId="78" borderId="240" applyNumberFormat="0" applyProtection="0">
      <alignment horizontal="left" vertical="top" indent="1"/>
    </xf>
    <xf numFmtId="0" fontId="7" fillId="0" borderId="0"/>
    <xf numFmtId="0" fontId="7" fillId="0" borderId="0"/>
    <xf numFmtId="4" fontId="79" fillId="37" borderId="240" applyNumberFormat="0" applyProtection="0">
      <alignment horizontal="right" vertical="center"/>
    </xf>
    <xf numFmtId="4" fontId="79" fillId="37" borderId="240" applyNumberFormat="0" applyProtection="0">
      <alignment horizontal="right" vertical="center"/>
    </xf>
    <xf numFmtId="4" fontId="79" fillId="38" borderId="240" applyNumberFormat="0" applyProtection="0">
      <alignment horizontal="right" vertical="center"/>
    </xf>
    <xf numFmtId="0" fontId="7" fillId="0" borderId="0"/>
    <xf numFmtId="4" fontId="79" fillId="62" borderId="240" applyNumberFormat="0" applyProtection="0">
      <alignment horizontal="right" vertical="center"/>
    </xf>
    <xf numFmtId="4" fontId="79" fillId="62" borderId="240" applyNumberFormat="0" applyProtection="0">
      <alignment horizontal="right" vertical="center"/>
    </xf>
    <xf numFmtId="4" fontId="79" fillId="38" borderId="240" applyNumberFormat="0" applyProtection="0">
      <alignment horizontal="right" vertical="center"/>
    </xf>
    <xf numFmtId="4" fontId="79" fillId="50" borderId="240" applyNumberFormat="0" applyProtection="0">
      <alignment horizontal="right" vertical="center"/>
    </xf>
    <xf numFmtId="4" fontId="79" fillId="50" borderId="240" applyNumberFormat="0" applyProtection="0">
      <alignment horizontal="right" vertical="center"/>
    </xf>
    <xf numFmtId="4" fontId="79" fillId="54" borderId="240" applyNumberFormat="0" applyProtection="0">
      <alignment horizontal="right" vertical="center"/>
    </xf>
    <xf numFmtId="0" fontId="7" fillId="0" borderId="0"/>
    <xf numFmtId="0" fontId="7" fillId="0" borderId="0"/>
    <xf numFmtId="4" fontId="79" fillId="54" borderId="240" applyNumberFormat="0" applyProtection="0">
      <alignment horizontal="right" vertical="center"/>
    </xf>
    <xf numFmtId="4" fontId="79" fillId="69" borderId="240" applyNumberFormat="0" applyProtection="0">
      <alignment horizontal="right" vertical="center"/>
    </xf>
    <xf numFmtId="0" fontId="7" fillId="0" borderId="0"/>
    <xf numFmtId="4" fontId="79" fillId="69" borderId="240" applyNumberFormat="0" applyProtection="0">
      <alignment horizontal="right" vertical="center"/>
    </xf>
    <xf numFmtId="4" fontId="79" fillId="48" borderId="240" applyNumberFormat="0" applyProtection="0">
      <alignment horizontal="right" vertical="center"/>
    </xf>
    <xf numFmtId="0" fontId="7" fillId="0" borderId="0"/>
    <xf numFmtId="4" fontId="79" fillId="48" borderId="240" applyNumberFormat="0" applyProtection="0">
      <alignment horizontal="right" vertical="center"/>
    </xf>
    <xf numFmtId="4" fontId="79" fillId="73" borderId="240" applyNumberFormat="0" applyProtection="0">
      <alignment horizontal="right" vertical="center"/>
    </xf>
    <xf numFmtId="4" fontId="79" fillId="73" borderId="240" applyNumberFormat="0" applyProtection="0">
      <alignment horizontal="right" vertical="center"/>
    </xf>
    <xf numFmtId="4" fontId="79" fillId="47" borderId="240" applyNumberFormat="0" applyProtection="0">
      <alignment horizontal="right" vertical="center"/>
    </xf>
    <xf numFmtId="4" fontId="79" fillId="47" borderId="240" applyNumberFormat="0" applyProtection="0">
      <alignment horizontal="right" vertical="center"/>
    </xf>
    <xf numFmtId="0" fontId="7" fillId="0" borderId="0"/>
    <xf numFmtId="4" fontId="127" fillId="49" borderId="240" applyNumberFormat="0" applyProtection="0">
      <alignment horizontal="center" vertical="center"/>
    </xf>
    <xf numFmtId="4" fontId="127" fillId="49" borderId="240" applyNumberFormat="0" applyProtection="0">
      <alignment horizontal="center" vertical="center"/>
    </xf>
    <xf numFmtId="4" fontId="128" fillId="76" borderId="241">
      <alignment horizontal="left" vertical="center" indent="1"/>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9" fillId="84" borderId="240" applyNumberFormat="0" applyProtection="0">
      <alignment horizontal="left" vertical="top" indent="1"/>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9" fillId="86" borderId="240" applyNumberFormat="0" applyProtection="0">
      <alignment horizontal="left" vertical="top" indent="1"/>
    </xf>
    <xf numFmtId="0" fontId="29" fillId="86" borderId="240" applyNumberFormat="0" applyProtection="0">
      <alignment horizontal="left" vertical="top" indent="1"/>
    </xf>
    <xf numFmtId="0" fontId="7" fillId="11" borderId="18" applyNumberFormat="0" applyFont="0" applyAlignment="0" applyProtection="0"/>
    <xf numFmtId="0" fontId="29" fillId="86" borderId="240" applyNumberFormat="0" applyProtection="0">
      <alignment horizontal="left" vertical="top" indent="1"/>
    </xf>
    <xf numFmtId="0" fontId="29" fillId="86" borderId="240" applyNumberFormat="0" applyProtection="0">
      <alignment horizontal="left" vertical="top" indent="1"/>
    </xf>
    <xf numFmtId="0" fontId="29" fillId="86" borderId="240" applyNumberFormat="0" applyProtection="0">
      <alignment horizontal="left" vertical="top" indent="1"/>
    </xf>
    <xf numFmtId="0" fontId="7" fillId="11" borderId="18" applyNumberFormat="0" applyFont="0" applyAlignment="0" applyProtection="0"/>
    <xf numFmtId="0" fontId="7" fillId="11" borderId="18" applyNumberFormat="0" applyFont="0" applyAlignment="0" applyProtection="0"/>
    <xf numFmtId="0" fontId="7" fillId="11" borderId="18" applyNumberFormat="0" applyFont="0" applyAlignment="0" applyProtection="0"/>
    <xf numFmtId="0" fontId="7" fillId="11" borderId="18" applyNumberFormat="0" applyFont="0" applyAlignment="0" applyProtection="0"/>
    <xf numFmtId="0" fontId="29" fillId="70" borderId="240" applyNumberFormat="0" applyProtection="0">
      <alignment horizontal="left" vertical="top" indent="1"/>
    </xf>
    <xf numFmtId="0" fontId="29" fillId="70" borderId="240" applyNumberFormat="0" applyProtection="0">
      <alignment horizontal="left" vertical="top" indent="1"/>
    </xf>
    <xf numFmtId="0" fontId="29" fillId="40" borderId="210" applyNumberFormat="0" applyFont="0" applyAlignment="0" applyProtection="0"/>
    <xf numFmtId="0" fontId="29" fillId="70" borderId="240" applyNumberFormat="0" applyProtection="0">
      <alignment horizontal="left" vertical="top" indent="1"/>
    </xf>
    <xf numFmtId="0" fontId="29" fillId="70" borderId="240" applyNumberFormat="0" applyProtection="0">
      <alignment horizontal="left" vertical="top" indent="1"/>
    </xf>
    <xf numFmtId="0" fontId="29" fillId="70" borderId="240" applyNumberFormat="0" applyProtection="0">
      <alignment horizontal="left" vertical="top" indent="1"/>
    </xf>
    <xf numFmtId="0" fontId="29" fillId="70" borderId="240" applyNumberFormat="0" applyProtection="0">
      <alignment horizontal="left" vertical="top" indent="1"/>
    </xf>
    <xf numFmtId="0" fontId="29" fillId="87" borderId="240" applyNumberFormat="0" applyProtection="0">
      <alignment horizontal="left" vertical="top" indent="1"/>
    </xf>
    <xf numFmtId="0" fontId="29" fillId="87" borderId="240" applyNumberFormat="0" applyProtection="0">
      <alignment horizontal="left" vertical="top" indent="1"/>
    </xf>
    <xf numFmtId="0" fontId="29" fillId="87" borderId="240" applyNumberFormat="0" applyProtection="0">
      <alignment horizontal="left" vertical="top" indent="1"/>
    </xf>
    <xf numFmtId="0" fontId="91" fillId="67" borderId="164" applyNumberFormat="0" applyFont="0" applyAlignment="0" applyProtection="0"/>
    <xf numFmtId="0" fontId="29" fillId="87" borderId="240" applyNumberFormat="0" applyProtection="0">
      <alignment horizontal="left" vertical="top" indent="1"/>
    </xf>
    <xf numFmtId="0" fontId="29" fillId="87" borderId="240" applyNumberFormat="0" applyProtection="0">
      <alignment horizontal="left" vertical="top" indent="1"/>
    </xf>
    <xf numFmtId="0" fontId="29" fillId="87" borderId="240" applyNumberFormat="0" applyProtection="0">
      <alignment horizontal="left" vertical="top" indent="1"/>
    </xf>
    <xf numFmtId="0" fontId="91" fillId="67" borderId="164" applyNumberFormat="0" applyFont="0" applyAlignment="0" applyProtection="0"/>
    <xf numFmtId="0" fontId="7" fillId="11" borderId="18" applyNumberFormat="0" applyFont="0" applyAlignment="0" applyProtection="0"/>
    <xf numFmtId="0" fontId="7" fillId="11" borderId="18" applyNumberFormat="0" applyFont="0" applyAlignment="0" applyProtection="0"/>
    <xf numFmtId="4" fontId="79" fillId="75" borderId="240" applyNumberFormat="0" applyProtection="0">
      <alignment vertical="center"/>
    </xf>
    <xf numFmtId="4" fontId="79" fillId="75" borderId="240" applyNumberFormat="0" applyProtection="0">
      <alignment vertical="center"/>
    </xf>
    <xf numFmtId="4" fontId="129" fillId="75" borderId="240" applyNumberFormat="0" applyProtection="0">
      <alignment vertical="center"/>
    </xf>
    <xf numFmtId="4" fontId="129" fillId="75" borderId="240" applyNumberFormat="0" applyProtection="0">
      <alignment vertical="center"/>
    </xf>
    <xf numFmtId="4" fontId="130" fillId="80" borderId="241">
      <alignment vertical="center"/>
    </xf>
    <xf numFmtId="4" fontId="131" fillId="80" borderId="241">
      <alignment vertical="center"/>
    </xf>
    <xf numFmtId="4" fontId="130" fillId="81" borderId="241">
      <alignment vertical="center"/>
    </xf>
    <xf numFmtId="0" fontId="7" fillId="11" borderId="18" applyNumberFormat="0" applyFont="0" applyAlignment="0" applyProtection="0"/>
    <xf numFmtId="4" fontId="131" fillId="81" borderId="241">
      <alignment vertical="center"/>
    </xf>
    <xf numFmtId="0" fontId="7" fillId="11" borderId="18" applyNumberFormat="0" applyFont="0" applyAlignment="0" applyProtection="0"/>
    <xf numFmtId="0" fontId="79" fillId="75" borderId="240" applyNumberFormat="0" applyProtection="0">
      <alignment horizontal="left" vertical="top" indent="1"/>
    </xf>
    <xf numFmtId="0" fontId="79" fillId="75" borderId="240" applyNumberFormat="0" applyProtection="0">
      <alignment horizontal="left" vertical="top" indent="1"/>
    </xf>
    <xf numFmtId="4" fontId="79" fillId="89" borderId="239" applyNumberFormat="0" applyProtection="0">
      <alignment horizontal="right" vertical="center"/>
    </xf>
    <xf numFmtId="0" fontId="104" fillId="44" borderId="266" applyNumberFormat="0" applyAlignment="0" applyProtection="0"/>
    <xf numFmtId="4" fontId="129" fillId="90" borderId="240" applyNumberFormat="0" applyProtection="0">
      <alignment horizontal="right" vertical="center"/>
    </xf>
    <xf numFmtId="4" fontId="133" fillId="80" borderId="241">
      <alignment vertical="center"/>
    </xf>
    <xf numFmtId="4" fontId="134" fillId="80" borderId="241">
      <alignment vertical="center"/>
    </xf>
    <xf numFmtId="4" fontId="129" fillId="90" borderId="240" applyNumberFormat="0" applyProtection="0">
      <alignment horizontal="right" vertical="center"/>
    </xf>
    <xf numFmtId="0" fontId="91" fillId="67" borderId="219" applyNumberFormat="0" applyFont="0" applyAlignment="0" applyProtection="0"/>
    <xf numFmtId="0" fontId="7" fillId="11" borderId="18" applyNumberFormat="0" applyFont="0" applyAlignment="0" applyProtection="0"/>
    <xf numFmtId="4" fontId="121" fillId="81" borderId="241">
      <alignment vertical="center"/>
    </xf>
    <xf numFmtId="0" fontId="29" fillId="40" borderId="210" applyNumberFormat="0" applyFont="0" applyAlignment="0" applyProtection="0"/>
    <xf numFmtId="0" fontId="7" fillId="11" borderId="18" applyNumberFormat="0" applyFont="0" applyAlignment="0" applyProtection="0"/>
    <xf numFmtId="4" fontId="133" fillId="81" borderId="241">
      <alignment vertical="center"/>
    </xf>
    <xf numFmtId="4" fontId="122" fillId="81" borderId="241">
      <alignment vertical="center"/>
    </xf>
    <xf numFmtId="4" fontId="139" fillId="0" borderId="240" applyNumberFormat="0" applyProtection="0">
      <alignment horizontal="right" vertical="center"/>
    </xf>
    <xf numFmtId="4" fontId="139" fillId="0" borderId="240" applyNumberFormat="0" applyProtection="0">
      <alignment horizontal="right" vertical="center"/>
    </xf>
    <xf numFmtId="0" fontId="91" fillId="67" borderId="164" applyNumberFormat="0" applyFont="0" applyAlignment="0" applyProtection="0"/>
    <xf numFmtId="0" fontId="7" fillId="11" borderId="18" applyNumberFormat="0" applyFont="0" applyAlignment="0" applyProtection="0"/>
    <xf numFmtId="0" fontId="7" fillId="11" borderId="18" applyNumberFormat="0" applyFont="0" applyAlignment="0" applyProtection="0"/>
    <xf numFmtId="0" fontId="29" fillId="131" borderId="280" applyNumberFormat="0" applyProtection="0">
      <alignment horizontal="left" vertical="center" indent="1"/>
    </xf>
    <xf numFmtId="0" fontId="81" fillId="42" borderId="266" applyNumberFormat="0" applyAlignment="0" applyProtection="0"/>
    <xf numFmtId="0" fontId="7" fillId="11" borderId="18" applyNumberFormat="0" applyFont="0" applyAlignment="0" applyProtection="0"/>
    <xf numFmtId="0" fontId="29" fillId="40" borderId="210" applyNumberFormat="0" applyFont="0" applyAlignment="0" applyProtection="0"/>
    <xf numFmtId="0" fontId="7" fillId="11" borderId="18" applyNumberFormat="0" applyFont="0" applyAlignment="0" applyProtection="0"/>
    <xf numFmtId="0" fontId="7" fillId="11" borderId="18" applyNumberFormat="0" applyFont="0" applyAlignment="0" applyProtection="0"/>
    <xf numFmtId="4" fontId="91" fillId="132" borderId="245" applyNumberFormat="0" applyProtection="0">
      <alignment horizontal="right" vertical="center"/>
    </xf>
    <xf numFmtId="198" fontId="29" fillId="0" borderId="242">
      <protection locked="0"/>
    </xf>
    <xf numFmtId="0" fontId="7" fillId="11" borderId="18" applyNumberFormat="0" applyFont="0" applyAlignment="0" applyProtection="0"/>
    <xf numFmtId="198" fontId="29" fillId="0" borderId="242">
      <protection locked="0"/>
    </xf>
    <xf numFmtId="198" fontId="29" fillId="0" borderId="242">
      <protection locked="0"/>
    </xf>
    <xf numFmtId="198" fontId="29" fillId="0" borderId="242">
      <protection locked="0"/>
    </xf>
    <xf numFmtId="198" fontId="29" fillId="0" borderId="242">
      <protection locked="0"/>
    </xf>
    <xf numFmtId="0" fontId="7" fillId="11" borderId="18" applyNumberFormat="0" applyFont="0" applyAlignment="0" applyProtection="0"/>
    <xf numFmtId="0" fontId="29" fillId="0" borderId="243" applyNumberFormat="0" applyAlignment="0">
      <alignment horizontal="center"/>
    </xf>
    <xf numFmtId="0" fontId="29" fillId="0" borderId="243" applyNumberFormat="0" applyAlignment="0">
      <alignment horizontal="center"/>
    </xf>
    <xf numFmtId="0" fontId="7" fillId="11" borderId="18" applyNumberFormat="0" applyFont="0" applyAlignment="0" applyProtection="0"/>
    <xf numFmtId="0" fontId="7" fillId="11" borderId="18" applyNumberFormat="0" applyFont="0" applyAlignment="0" applyProtection="0"/>
    <xf numFmtId="0" fontId="7" fillId="11" borderId="18" applyNumberFormat="0" applyFont="0" applyAlignment="0" applyProtection="0"/>
    <xf numFmtId="0" fontId="7" fillId="11" borderId="18" applyNumberFormat="0" applyFont="0" applyAlignment="0" applyProtection="0"/>
    <xf numFmtId="0" fontId="7" fillId="11" borderId="18" applyNumberFormat="0" applyFont="0" applyAlignment="0" applyProtection="0"/>
    <xf numFmtId="0" fontId="7" fillId="11" borderId="18" applyNumberFormat="0" applyFont="0" applyAlignment="0" applyProtection="0"/>
    <xf numFmtId="0" fontId="7" fillId="11" borderId="18" applyNumberFormat="0" applyFont="0" applyAlignment="0" applyProtection="0"/>
    <xf numFmtId="0" fontId="37" fillId="70" borderId="179" applyNumberFormat="0" applyAlignment="0"/>
    <xf numFmtId="0" fontId="37" fillId="70" borderId="179" applyNumberFormat="0" applyAlignment="0"/>
    <xf numFmtId="1" fontId="37" fillId="70" borderId="179" applyNumberFormat="0" applyAlignment="0">
      <alignment horizontal="left"/>
    </xf>
    <xf numFmtId="1" fontId="37" fillId="70" borderId="179" applyNumberFormat="0" applyAlignment="0">
      <alignment horizontal="left"/>
    </xf>
    <xf numFmtId="1" fontId="37" fillId="94" borderId="179" applyNumberFormat="0" applyAlignment="0">
      <alignment horizontal="center"/>
    </xf>
    <xf numFmtId="1" fontId="37" fillId="94" borderId="179" applyNumberFormat="0" applyAlignment="0">
      <alignment horizontal="center"/>
    </xf>
    <xf numFmtId="0" fontId="124" fillId="92" borderId="179" applyNumberFormat="0" applyProtection="0">
      <alignment horizontal="center" vertical="top" wrapText="1"/>
    </xf>
    <xf numFmtId="0" fontId="124" fillId="92" borderId="179" applyNumberFormat="0" applyProtection="0">
      <alignment horizontal="center" vertical="top" wrapText="1"/>
    </xf>
    <xf numFmtId="4" fontId="132" fillId="0" borderId="179" applyNumberFormat="0" applyProtection="0">
      <alignment horizontal="left" vertical="center" indent="1"/>
    </xf>
    <xf numFmtId="4" fontId="132" fillId="0" borderId="179" applyNumberFormat="0" applyProtection="0">
      <alignment horizontal="left" vertical="center" indent="1"/>
    </xf>
    <xf numFmtId="4" fontId="132" fillId="0" borderId="179" applyNumberFormat="0" applyProtection="0">
      <alignment horizontal="right" vertical="center" wrapText="1"/>
    </xf>
    <xf numFmtId="0" fontId="29" fillId="88" borderId="179" applyNumberFormat="0">
      <protection locked="0"/>
    </xf>
    <xf numFmtId="0" fontId="29" fillId="88" borderId="179" applyNumberFormat="0">
      <protection locked="0"/>
    </xf>
    <xf numFmtId="0" fontId="29" fillId="88" borderId="179" applyNumberFormat="0">
      <protection locked="0"/>
    </xf>
    <xf numFmtId="0" fontId="111" fillId="0" borderId="179" applyNumberFormat="0" applyProtection="0">
      <alignment horizontal="left" vertical="center" indent="2"/>
    </xf>
    <xf numFmtId="0" fontId="111" fillId="0" borderId="179" applyNumberFormat="0" applyProtection="0">
      <alignment horizontal="left" vertical="center" indent="2"/>
    </xf>
    <xf numFmtId="0" fontId="111" fillId="0" borderId="179" applyNumberFormat="0" applyProtection="0">
      <alignment horizontal="left" vertical="center" indent="2"/>
    </xf>
    <xf numFmtId="0" fontId="124" fillId="85" borderId="179" applyNumberFormat="0" applyProtection="0">
      <alignment horizontal="left" vertical="center" indent="2"/>
    </xf>
    <xf numFmtId="0" fontId="124" fillId="85" borderId="179" applyNumberFormat="0" applyProtection="0">
      <alignment horizontal="left" vertical="center" indent="2"/>
    </xf>
    <xf numFmtId="4" fontId="79" fillId="0" borderId="179" applyNumberFormat="0" applyProtection="0">
      <alignment horizontal="left" vertical="center" indent="1"/>
    </xf>
    <xf numFmtId="4" fontId="123" fillId="0" borderId="179" applyNumberFormat="0" applyProtection="0">
      <alignment horizontal="left" vertical="center" indent="1"/>
    </xf>
    <xf numFmtId="4" fontId="124" fillId="82" borderId="179" applyNumberFormat="0" applyProtection="0">
      <alignment horizontal="left" vertical="center"/>
    </xf>
    <xf numFmtId="4" fontId="124" fillId="82" borderId="179" applyNumberFormat="0" applyProtection="0">
      <alignment horizontal="left" vertical="center"/>
    </xf>
    <xf numFmtId="0" fontId="7" fillId="11" borderId="18" applyNumberFormat="0" applyFont="0" applyAlignment="0" applyProtection="0"/>
    <xf numFmtId="4" fontId="119" fillId="79" borderId="179" applyNumberFormat="0" applyProtection="0">
      <alignment horizontal="left" vertical="center" indent="1"/>
    </xf>
    <xf numFmtId="4" fontId="119" fillId="79" borderId="179" applyNumberFormat="0" applyProtection="0">
      <alignment horizontal="right" vertical="center" wrapText="1"/>
    </xf>
    <xf numFmtId="0" fontId="7" fillId="11" borderId="18" applyNumberFormat="0" applyFont="0" applyAlignment="0" applyProtection="0"/>
    <xf numFmtId="0" fontId="29" fillId="40" borderId="238" applyNumberFormat="0" applyFont="0" applyAlignment="0" applyProtection="0"/>
    <xf numFmtId="10" fontId="91" fillId="75" borderId="179" applyNumberFormat="0" applyBorder="0" applyAlignment="0" applyProtection="0"/>
    <xf numFmtId="10" fontId="91" fillId="75" borderId="179" applyNumberFormat="0" applyBorder="0" applyAlignment="0" applyProtection="0"/>
    <xf numFmtId="10" fontId="91" fillId="75" borderId="179" applyNumberFormat="0" applyBorder="0" applyAlignment="0" applyProtection="0"/>
    <xf numFmtId="10" fontId="91" fillId="75" borderId="179" applyNumberFormat="0" applyBorder="0" applyAlignment="0" applyProtection="0"/>
    <xf numFmtId="0" fontId="7" fillId="11" borderId="18" applyNumberFormat="0" applyFont="0" applyAlignment="0" applyProtection="0"/>
    <xf numFmtId="0" fontId="7" fillId="11" borderId="18" applyNumberFormat="0" applyFont="0" applyAlignment="0" applyProtection="0"/>
    <xf numFmtId="0" fontId="37" fillId="70" borderId="179" applyNumberFormat="0" applyAlignment="0"/>
    <xf numFmtId="0" fontId="37" fillId="70" borderId="179" applyNumberFormat="0" applyAlignment="0"/>
    <xf numFmtId="1" fontId="37" fillId="70" borderId="179" applyNumberFormat="0" applyAlignment="0">
      <alignment horizontal="left"/>
    </xf>
    <xf numFmtId="1" fontId="37" fillId="70" borderId="179" applyNumberFormat="0" applyAlignment="0">
      <alignment horizontal="left"/>
    </xf>
    <xf numFmtId="1" fontId="37" fillId="94" borderId="179" applyNumberFormat="0" applyAlignment="0">
      <alignment horizontal="center"/>
    </xf>
    <xf numFmtId="1" fontId="37" fillId="94" borderId="179" applyNumberFormat="0" applyAlignment="0">
      <alignment horizontal="center"/>
    </xf>
    <xf numFmtId="0" fontId="29" fillId="86" borderId="269" applyNumberFormat="0" applyProtection="0">
      <alignment horizontal="left" vertical="top" indent="1"/>
    </xf>
    <xf numFmtId="0" fontId="29" fillId="0" borderId="190" applyNumberFormat="0" applyAlignment="0">
      <alignment horizontal="center"/>
    </xf>
    <xf numFmtId="0" fontId="7" fillId="11" borderId="18" applyNumberFormat="0" applyFont="0" applyAlignment="0" applyProtection="0"/>
    <xf numFmtId="0" fontId="29" fillId="0" borderId="190" applyNumberFormat="0" applyAlignment="0">
      <alignment horizontal="center"/>
    </xf>
    <xf numFmtId="0" fontId="7" fillId="11" borderId="18" applyNumberFormat="0" applyFont="0" applyAlignment="0" applyProtection="0"/>
    <xf numFmtId="0" fontId="29" fillId="83" borderId="268" applyNumberFormat="0" applyProtection="0">
      <alignment horizontal="left" vertical="center" indent="1"/>
    </xf>
    <xf numFmtId="198" fontId="29" fillId="0" borderId="189">
      <protection locked="0"/>
    </xf>
    <xf numFmtId="198" fontId="29" fillId="0" borderId="189">
      <protection locked="0"/>
    </xf>
    <xf numFmtId="198" fontId="29" fillId="0" borderId="189">
      <protection locked="0"/>
    </xf>
    <xf numFmtId="198" fontId="29" fillId="0" borderId="189">
      <protection locked="0"/>
    </xf>
    <xf numFmtId="198" fontId="29" fillId="0" borderId="189">
      <protection locked="0"/>
    </xf>
    <xf numFmtId="0" fontId="150" fillId="0" borderId="188" applyNumberFormat="0" applyFill="0" applyAlignment="0" applyProtection="0"/>
    <xf numFmtId="0" fontId="29" fillId="131" borderId="239" applyNumberFormat="0" applyProtection="0">
      <alignment horizontal="left" vertical="center" indent="1"/>
    </xf>
    <xf numFmtId="4" fontId="79" fillId="75" borderId="239" applyNumberFormat="0" applyProtection="0">
      <alignment horizontal="left" vertical="center" indent="1"/>
    </xf>
    <xf numFmtId="0" fontId="29" fillId="0" borderId="273" applyNumberFormat="0" applyAlignment="0">
      <alignment horizontal="center"/>
    </xf>
    <xf numFmtId="0" fontId="7" fillId="11" borderId="18" applyNumberFormat="0" applyFont="0" applyAlignment="0" applyProtection="0"/>
    <xf numFmtId="0" fontId="7" fillId="11" borderId="18" applyNumberFormat="0" applyFont="0" applyAlignment="0" applyProtection="0"/>
    <xf numFmtId="0" fontId="7" fillId="11" borderId="18" applyNumberFormat="0" applyFont="0" applyAlignment="0" applyProtection="0"/>
    <xf numFmtId="0" fontId="81" fillId="42" borderId="210" applyNumberFormat="0" applyAlignment="0" applyProtection="0"/>
    <xf numFmtId="0" fontId="81" fillId="42" borderId="210" applyNumberFormat="0" applyAlignment="0" applyProtection="0"/>
    <xf numFmtId="4" fontId="139" fillId="0" borderId="186" applyNumberFormat="0" applyProtection="0">
      <alignment horizontal="right" vertical="center"/>
    </xf>
    <xf numFmtId="4" fontId="139" fillId="0" borderId="186" applyNumberFormat="0" applyProtection="0">
      <alignment horizontal="right" vertical="center"/>
    </xf>
    <xf numFmtId="4" fontId="122" fillId="81" borderId="187">
      <alignment vertical="center"/>
    </xf>
    <xf numFmtId="4" fontId="133" fillId="80" borderId="187">
      <alignment vertical="center"/>
    </xf>
    <xf numFmtId="0" fontId="124" fillId="92" borderId="179" applyNumberFormat="0" applyProtection="0">
      <alignment horizontal="center" vertical="top" wrapText="1"/>
    </xf>
    <xf numFmtId="0" fontId="124" fillId="92" borderId="179" applyNumberFormat="0" applyProtection="0">
      <alignment horizontal="center" vertical="top" wrapText="1"/>
    </xf>
    <xf numFmtId="4" fontId="132" fillId="0" borderId="179" applyNumberFormat="0" applyProtection="0">
      <alignment horizontal="left" vertical="center" indent="1"/>
    </xf>
    <xf numFmtId="0" fontId="7" fillId="11" borderId="18" applyNumberFormat="0" applyFont="0" applyAlignment="0" applyProtection="0"/>
    <xf numFmtId="4" fontId="132" fillId="0" borderId="179" applyNumberFormat="0" applyProtection="0">
      <alignment horizontal="left" vertical="center" indent="1"/>
    </xf>
    <xf numFmtId="4" fontId="134" fillId="91" borderId="187">
      <alignment vertical="center"/>
    </xf>
    <xf numFmtId="4" fontId="133" fillId="81" borderId="187">
      <alignment vertical="center"/>
    </xf>
    <xf numFmtId="0" fontId="91" fillId="67" borderId="164" applyNumberFormat="0" applyFont="0" applyAlignment="0" applyProtection="0"/>
    <xf numFmtId="4" fontId="134" fillId="80" borderId="187">
      <alignment vertical="center"/>
    </xf>
    <xf numFmtId="4" fontId="132" fillId="0" borderId="179" applyNumberFormat="0" applyProtection="0">
      <alignment horizontal="right" vertical="center" wrapText="1"/>
    </xf>
    <xf numFmtId="4" fontId="129" fillId="90" borderId="186" applyNumberFormat="0" applyProtection="0">
      <alignment horizontal="right" vertical="center"/>
    </xf>
    <xf numFmtId="0" fontId="7" fillId="11" borderId="18" applyNumberFormat="0" applyFont="0" applyAlignment="0" applyProtection="0"/>
    <xf numFmtId="0" fontId="79" fillId="75" borderId="186" applyNumberFormat="0" applyProtection="0">
      <alignment horizontal="left" vertical="top" indent="1"/>
    </xf>
    <xf numFmtId="0" fontId="79" fillId="75" borderId="186" applyNumberFormat="0" applyProtection="0">
      <alignment horizontal="left" vertical="top" indent="1"/>
    </xf>
    <xf numFmtId="0" fontId="104" fillId="44" borderId="210" applyNumberFormat="0" applyAlignment="0" applyProtection="0"/>
    <xf numFmtId="4" fontId="131" fillId="81" borderId="187">
      <alignment vertical="center"/>
    </xf>
    <xf numFmtId="4" fontId="130" fillId="81" borderId="187">
      <alignment vertical="center"/>
    </xf>
    <xf numFmtId="4" fontId="131" fillId="80" borderId="187">
      <alignment vertical="center"/>
    </xf>
    <xf numFmtId="4" fontId="130" fillId="80" borderId="187">
      <alignment vertical="center"/>
    </xf>
    <xf numFmtId="4" fontId="129" fillId="75" borderId="186" applyNumberFormat="0" applyProtection="0">
      <alignment vertical="center"/>
    </xf>
    <xf numFmtId="4" fontId="129" fillId="75" borderId="186" applyNumberFormat="0" applyProtection="0">
      <alignment vertical="center"/>
    </xf>
    <xf numFmtId="4" fontId="79" fillId="75" borderId="186" applyNumberFormat="0" applyProtection="0">
      <alignment vertical="center"/>
    </xf>
    <xf numFmtId="4" fontId="79" fillId="75" borderId="186" applyNumberFormat="0" applyProtection="0">
      <alignment vertical="center"/>
    </xf>
    <xf numFmtId="0" fontId="29" fillId="88" borderId="179" applyNumberFormat="0">
      <protection locked="0"/>
    </xf>
    <xf numFmtId="0" fontId="29" fillId="88" borderId="179" applyNumberFormat="0">
      <protection locked="0"/>
    </xf>
    <xf numFmtId="0" fontId="29" fillId="88" borderId="179" applyNumberFormat="0">
      <protection locked="0"/>
    </xf>
    <xf numFmtId="0" fontId="29" fillId="87" borderId="186" applyNumberFormat="0" applyProtection="0">
      <alignment horizontal="left" vertical="top" indent="1"/>
    </xf>
    <xf numFmtId="0" fontId="29" fillId="87" borderId="186" applyNumberFormat="0" applyProtection="0">
      <alignment horizontal="left" vertical="top" indent="1"/>
    </xf>
    <xf numFmtId="0" fontId="29" fillId="87" borderId="186" applyNumberFormat="0" applyProtection="0">
      <alignment horizontal="left" vertical="top" indent="1"/>
    </xf>
    <xf numFmtId="0" fontId="29" fillId="87" borderId="186" applyNumberFormat="0" applyProtection="0">
      <alignment horizontal="left" vertical="top" indent="1"/>
    </xf>
    <xf numFmtId="0" fontId="29" fillId="87" borderId="186" applyNumberFormat="0" applyProtection="0">
      <alignment horizontal="left" vertical="top" indent="1"/>
    </xf>
    <xf numFmtId="0" fontId="29" fillId="87" borderId="186" applyNumberFormat="0" applyProtection="0">
      <alignment horizontal="left" vertical="top" indent="1"/>
    </xf>
    <xf numFmtId="0" fontId="111" fillId="0" borderId="179" applyNumberFormat="0" applyProtection="0">
      <alignment horizontal="left" vertical="center" indent="2"/>
    </xf>
    <xf numFmtId="0" fontId="29" fillId="70" borderId="186" applyNumberFormat="0" applyProtection="0">
      <alignment horizontal="left" vertical="top" indent="1"/>
    </xf>
    <xf numFmtId="0" fontId="29" fillId="70" borderId="186" applyNumberFormat="0" applyProtection="0">
      <alignment horizontal="left" vertical="top" indent="1"/>
    </xf>
    <xf numFmtId="0" fontId="29" fillId="70" borderId="186" applyNumberFormat="0" applyProtection="0">
      <alignment horizontal="left" vertical="top" indent="1"/>
    </xf>
    <xf numFmtId="0" fontId="7" fillId="11" borderId="18" applyNumberFormat="0" applyFont="0" applyAlignment="0" applyProtection="0"/>
    <xf numFmtId="0" fontId="29" fillId="70" borderId="186" applyNumberFormat="0" applyProtection="0">
      <alignment horizontal="left" vertical="top" indent="1"/>
    </xf>
    <xf numFmtId="0" fontId="29" fillId="70" borderId="186" applyNumberFormat="0" applyProtection="0">
      <alignment horizontal="left" vertical="top" indent="1"/>
    </xf>
    <xf numFmtId="0" fontId="29" fillId="70" borderId="186" applyNumberFormat="0" applyProtection="0">
      <alignment horizontal="left" vertical="top" indent="1"/>
    </xf>
    <xf numFmtId="0" fontId="111" fillId="0" borderId="179" applyNumberFormat="0" applyProtection="0">
      <alignment horizontal="left" vertical="center" indent="2"/>
    </xf>
    <xf numFmtId="0" fontId="7" fillId="11" borderId="18" applyNumberFormat="0" applyFont="0" applyAlignment="0" applyProtection="0"/>
    <xf numFmtId="0" fontId="29" fillId="86" borderId="186" applyNumberFormat="0" applyProtection="0">
      <alignment horizontal="left" vertical="top" indent="1"/>
    </xf>
    <xf numFmtId="0" fontId="29" fillId="86" borderId="186" applyNumberFormat="0" applyProtection="0">
      <alignment horizontal="left" vertical="top" indent="1"/>
    </xf>
    <xf numFmtId="0" fontId="29" fillId="86" borderId="186" applyNumberFormat="0" applyProtection="0">
      <alignment horizontal="left" vertical="top" indent="1"/>
    </xf>
    <xf numFmtId="0" fontId="29" fillId="86" borderId="186" applyNumberFormat="0" applyProtection="0">
      <alignment horizontal="left" vertical="top" indent="1"/>
    </xf>
    <xf numFmtId="0" fontId="29" fillId="86" borderId="186" applyNumberFormat="0" applyProtection="0">
      <alignment horizontal="left" vertical="top" indent="1"/>
    </xf>
    <xf numFmtId="0" fontId="29" fillId="86" borderId="186" applyNumberFormat="0" applyProtection="0">
      <alignment horizontal="left" vertical="top" indent="1"/>
    </xf>
    <xf numFmtId="0" fontId="111" fillId="0" borderId="179" applyNumberFormat="0" applyProtection="0">
      <alignment horizontal="left" vertical="center" indent="2"/>
    </xf>
    <xf numFmtId="0" fontId="29" fillId="84" borderId="186" applyNumberFormat="0" applyProtection="0">
      <alignment horizontal="left" vertical="top" indent="1"/>
    </xf>
    <xf numFmtId="0" fontId="29" fillId="84" borderId="186" applyNumberFormat="0" applyProtection="0">
      <alignment horizontal="left" vertical="top" indent="1"/>
    </xf>
    <xf numFmtId="0" fontId="29" fillId="84" borderId="186" applyNumberFormat="0" applyProtection="0">
      <alignment horizontal="left" vertical="top" indent="1"/>
    </xf>
    <xf numFmtId="0" fontId="29" fillId="84" borderId="186" applyNumberFormat="0" applyProtection="0">
      <alignment horizontal="left" vertical="top" indent="1"/>
    </xf>
    <xf numFmtId="0" fontId="29" fillId="84" borderId="186" applyNumberFormat="0" applyProtection="0">
      <alignment horizontal="left" vertical="top" indent="1"/>
    </xf>
    <xf numFmtId="0" fontId="29" fillId="84" borderId="186" applyNumberFormat="0" applyProtection="0">
      <alignment horizontal="left" vertical="top" indent="1"/>
    </xf>
    <xf numFmtId="0" fontId="124" fillId="85" borderId="179" applyNumberFormat="0" applyProtection="0">
      <alignment horizontal="left" vertical="center" indent="2"/>
    </xf>
    <xf numFmtId="0" fontId="124" fillId="85" borderId="179" applyNumberFormat="0" applyProtection="0">
      <alignment horizontal="left" vertical="center" indent="2"/>
    </xf>
    <xf numFmtId="4" fontId="128" fillId="76" borderId="187">
      <alignment horizontal="left" vertical="center" indent="1"/>
    </xf>
    <xf numFmtId="4" fontId="127" fillId="49" borderId="186" applyNumberFormat="0" applyProtection="0">
      <alignment horizontal="center" vertical="center"/>
    </xf>
    <xf numFmtId="4" fontId="127" fillId="49" borderId="186" applyNumberFormat="0" applyProtection="0">
      <alignment horizontal="center" vertical="center"/>
    </xf>
    <xf numFmtId="4" fontId="79" fillId="0" borderId="179" applyNumberFormat="0" applyProtection="0">
      <alignment horizontal="left" vertical="center" indent="1"/>
    </xf>
    <xf numFmtId="4" fontId="123" fillId="0" borderId="179" applyNumberFormat="0" applyProtection="0">
      <alignment horizontal="left" vertical="center" indent="1"/>
    </xf>
    <xf numFmtId="4" fontId="79" fillId="47" borderId="186" applyNumberFormat="0" applyProtection="0">
      <alignment horizontal="right" vertical="center"/>
    </xf>
    <xf numFmtId="4" fontId="79" fillId="47" borderId="186" applyNumberFormat="0" applyProtection="0">
      <alignment horizontal="right" vertical="center"/>
    </xf>
    <xf numFmtId="4" fontId="79" fillId="73" borderId="186" applyNumberFormat="0" applyProtection="0">
      <alignment horizontal="right" vertical="center"/>
    </xf>
    <xf numFmtId="0" fontId="7" fillId="11" borderId="18" applyNumberFormat="0" applyFont="0" applyAlignment="0" applyProtection="0"/>
    <xf numFmtId="4" fontId="79" fillId="73" borderId="186" applyNumberFormat="0" applyProtection="0">
      <alignment horizontal="right" vertical="center"/>
    </xf>
    <xf numFmtId="4" fontId="79" fillId="48" borderId="186" applyNumberFormat="0" applyProtection="0">
      <alignment horizontal="right" vertical="center"/>
    </xf>
    <xf numFmtId="4" fontId="79" fillId="48" borderId="186" applyNumberFormat="0" applyProtection="0">
      <alignment horizontal="right" vertical="center"/>
    </xf>
    <xf numFmtId="4" fontId="79" fillId="69" borderId="186" applyNumberFormat="0" applyProtection="0">
      <alignment horizontal="right" vertical="center"/>
    </xf>
    <xf numFmtId="4" fontId="79" fillId="69" borderId="186" applyNumberFormat="0" applyProtection="0">
      <alignment horizontal="right" vertical="center"/>
    </xf>
    <xf numFmtId="4" fontId="79" fillId="54" borderId="186" applyNumberFormat="0" applyProtection="0">
      <alignment horizontal="right" vertical="center"/>
    </xf>
    <xf numFmtId="0" fontId="7" fillId="11" borderId="18" applyNumberFormat="0" applyFont="0" applyAlignment="0" applyProtection="0"/>
    <xf numFmtId="4" fontId="79" fillId="54" borderId="186" applyNumberFormat="0" applyProtection="0">
      <alignment horizontal="right" vertical="center"/>
    </xf>
    <xf numFmtId="4" fontId="79" fillId="50" borderId="186" applyNumberFormat="0" applyProtection="0">
      <alignment horizontal="right" vertical="center"/>
    </xf>
    <xf numFmtId="4" fontId="79" fillId="50" borderId="186" applyNumberFormat="0" applyProtection="0">
      <alignment horizontal="right" vertical="center"/>
    </xf>
    <xf numFmtId="4" fontId="79" fillId="38" borderId="186" applyNumberFormat="0" applyProtection="0">
      <alignment horizontal="right" vertical="center"/>
    </xf>
    <xf numFmtId="0" fontId="7" fillId="11" borderId="18" applyNumberFormat="0" applyFont="0" applyAlignment="0" applyProtection="0"/>
    <xf numFmtId="4" fontId="79" fillId="62" borderId="186" applyNumberFormat="0" applyProtection="0">
      <alignment horizontal="right" vertical="center"/>
    </xf>
    <xf numFmtId="4" fontId="79" fillId="37" borderId="186" applyNumberFormat="0" applyProtection="0">
      <alignment horizontal="right" vertical="center"/>
    </xf>
    <xf numFmtId="4" fontId="79" fillId="37" borderId="186" applyNumberFormat="0" applyProtection="0">
      <alignment horizontal="right" vertical="center"/>
    </xf>
    <xf numFmtId="4" fontId="124" fillId="82" borderId="179" applyNumberFormat="0" applyProtection="0">
      <alignment horizontal="left" vertical="center"/>
    </xf>
    <xf numFmtId="4" fontId="124" fillId="82" borderId="179" applyNumberFormat="0" applyProtection="0">
      <alignment horizontal="left" vertical="center"/>
    </xf>
    <xf numFmtId="0" fontId="123" fillId="78" borderId="186" applyNumberFormat="0" applyProtection="0">
      <alignment horizontal="left" vertical="top" indent="1"/>
    </xf>
    <xf numFmtId="0" fontId="123" fillId="78" borderId="186" applyNumberFormat="0" applyProtection="0">
      <alignment horizontal="left" vertical="top" indent="1"/>
    </xf>
    <xf numFmtId="4" fontId="119" fillId="79" borderId="179" applyNumberFormat="0" applyProtection="0">
      <alignment horizontal="left" vertical="center" indent="1"/>
    </xf>
    <xf numFmtId="4" fontId="120" fillId="78" borderId="186" applyNumberFormat="0" applyProtection="0">
      <alignment vertical="center"/>
    </xf>
    <xf numFmtId="4" fontId="120" fillId="78" borderId="186" applyNumberFormat="0" applyProtection="0">
      <alignment vertical="center"/>
    </xf>
    <xf numFmtId="4" fontId="119" fillId="79" borderId="179" applyNumberFormat="0" applyProtection="0">
      <alignment horizontal="right" vertical="center" wrapText="1"/>
    </xf>
    <xf numFmtId="4" fontId="79" fillId="78" borderId="185" applyNumberFormat="0" applyProtection="0">
      <alignment vertical="center"/>
    </xf>
    <xf numFmtId="0" fontId="7" fillId="11" borderId="18" applyNumberFormat="0" applyFont="0" applyAlignment="0" applyProtection="0"/>
    <xf numFmtId="0" fontId="7" fillId="11" borderId="18" applyNumberFormat="0" applyFont="0" applyAlignment="0" applyProtection="0"/>
    <xf numFmtId="0" fontId="113" fillId="42" borderId="185" applyNumberFormat="0" applyAlignment="0" applyProtection="0"/>
    <xf numFmtId="0" fontId="113" fillId="42" borderId="185" applyNumberFormat="0" applyAlignment="0" applyProtection="0"/>
    <xf numFmtId="0" fontId="113" fillId="42" borderId="185" applyNumberFormat="0" applyAlignment="0" applyProtection="0"/>
    <xf numFmtId="0" fontId="7" fillId="11" borderId="18" applyNumberFormat="0" applyFont="0" applyAlignment="0" applyProtection="0"/>
    <xf numFmtId="0" fontId="113" fillId="42" borderId="185" applyNumberFormat="0" applyAlignment="0" applyProtection="0"/>
    <xf numFmtId="0" fontId="113" fillId="42" borderId="185" applyNumberFormat="0" applyAlignment="0" applyProtection="0"/>
    <xf numFmtId="0" fontId="113" fillId="42" borderId="185" applyNumberFormat="0" applyAlignment="0" applyProtection="0"/>
    <xf numFmtId="0" fontId="113" fillId="42" borderId="185" applyNumberFormat="0" applyAlignment="0" applyProtection="0"/>
    <xf numFmtId="0" fontId="113" fillId="42" borderId="185" applyNumberFormat="0" applyAlignment="0" applyProtection="0"/>
    <xf numFmtId="0" fontId="7" fillId="11" borderId="18" applyNumberFormat="0" applyFont="0" applyAlignment="0" applyProtection="0"/>
    <xf numFmtId="0" fontId="113" fillId="42" borderId="185" applyNumberFormat="0" applyAlignment="0" applyProtection="0"/>
    <xf numFmtId="0" fontId="113" fillId="49" borderId="185" applyNumberFormat="0" applyAlignment="0" applyProtection="0"/>
    <xf numFmtId="0" fontId="29" fillId="40" borderId="181" applyNumberFormat="0" applyFont="0" applyAlignment="0" applyProtection="0"/>
    <xf numFmtId="0" fontId="29" fillId="40" borderId="181" applyNumberFormat="0" applyFont="0" applyAlignment="0" applyProtection="0"/>
    <xf numFmtId="0" fontId="29" fillId="40" borderId="181" applyNumberFormat="0" applyFont="0" applyAlignment="0" applyProtection="0"/>
    <xf numFmtId="0" fontId="29" fillId="40" borderId="181" applyNumberFormat="0" applyFont="0" applyAlignment="0" applyProtection="0"/>
    <xf numFmtId="0" fontId="29" fillId="40" borderId="181" applyNumberFormat="0" applyFont="0" applyAlignment="0" applyProtection="0"/>
    <xf numFmtId="0" fontId="29" fillId="40" borderId="181" applyNumberFormat="0" applyFont="0" applyAlignment="0" applyProtection="0"/>
    <xf numFmtId="0" fontId="29" fillId="40" borderId="181" applyNumberFormat="0" applyFont="0" applyAlignment="0" applyProtection="0"/>
    <xf numFmtId="0" fontId="29" fillId="40" borderId="181" applyNumberFormat="0" applyFont="0" applyAlignment="0" applyProtection="0"/>
    <xf numFmtId="0" fontId="29" fillId="40" borderId="181" applyNumberFormat="0" applyFont="0" applyAlignment="0" applyProtection="0"/>
    <xf numFmtId="0" fontId="29" fillId="40" borderId="181" applyNumberFormat="0" applyFont="0" applyAlignment="0" applyProtection="0"/>
    <xf numFmtId="0" fontId="29" fillId="40" borderId="184" applyNumberFormat="0" applyFont="0" applyAlignment="0" applyProtection="0"/>
    <xf numFmtId="0" fontId="29" fillId="40" borderId="235" applyNumberFormat="0" applyFont="0" applyAlignment="0" applyProtection="0"/>
    <xf numFmtId="4" fontId="120" fillId="78" borderId="269" applyNumberFormat="0" applyProtection="0">
      <alignment vertical="center"/>
    </xf>
    <xf numFmtId="0" fontId="7" fillId="11" borderId="18" applyNumberFormat="0" applyFont="0" applyAlignment="0" applyProtection="0"/>
    <xf numFmtId="0" fontId="7" fillId="11" borderId="18" applyNumberFormat="0" applyFont="0" applyAlignment="0" applyProtection="0"/>
    <xf numFmtId="4" fontId="120" fillId="77" borderId="240" applyNumberFormat="0" applyProtection="0">
      <alignment vertical="center"/>
    </xf>
    <xf numFmtId="4" fontId="91" fillId="69" borderId="245" applyNumberFormat="0" applyProtection="0">
      <alignment horizontal="right" vertical="center"/>
    </xf>
    <xf numFmtId="4" fontId="91" fillId="69" borderId="245" applyNumberFormat="0" applyProtection="0">
      <alignment horizontal="right" vertical="center"/>
    </xf>
    <xf numFmtId="4" fontId="79" fillId="69" borderId="240" applyNumberFormat="0" applyProtection="0">
      <alignment horizontal="right" vertical="center"/>
    </xf>
    <xf numFmtId="4" fontId="91" fillId="48" borderId="245" applyNumberFormat="0" applyProtection="0">
      <alignment horizontal="right" vertical="center"/>
    </xf>
    <xf numFmtId="4" fontId="91" fillId="48" borderId="245" applyNumberFormat="0" applyProtection="0">
      <alignment horizontal="right" vertical="center"/>
    </xf>
    <xf numFmtId="4" fontId="79" fillId="48" borderId="240" applyNumberFormat="0" applyProtection="0">
      <alignment horizontal="right" vertical="center"/>
    </xf>
    <xf numFmtId="4" fontId="91" fillId="73" borderId="245" applyNumberFormat="0" applyProtection="0">
      <alignment horizontal="right" vertical="center"/>
    </xf>
    <xf numFmtId="0" fontId="7" fillId="11" borderId="18" applyNumberFormat="0" applyFont="0" applyAlignment="0" applyProtection="0"/>
    <xf numFmtId="4" fontId="79" fillId="73" borderId="240" applyNumberFormat="0" applyProtection="0">
      <alignment horizontal="right" vertical="center"/>
    </xf>
    <xf numFmtId="4" fontId="79" fillId="95" borderId="239" applyNumberFormat="0" applyProtection="0">
      <alignment horizontal="right" vertical="center"/>
    </xf>
    <xf numFmtId="0" fontId="7" fillId="11" borderId="18" applyNumberFormat="0" applyFont="0" applyAlignment="0" applyProtection="0"/>
    <xf numFmtId="4" fontId="79" fillId="89" borderId="239" applyNumberFormat="0" applyProtection="0">
      <alignment horizontal="left" vertical="center" indent="1"/>
    </xf>
    <xf numFmtId="0" fontId="7" fillId="11" borderId="18" applyNumberFormat="0" applyFont="0" applyAlignment="0" applyProtection="0"/>
    <xf numFmtId="0" fontId="7" fillId="11" borderId="18" applyNumberFormat="0" applyFont="0" applyAlignment="0" applyProtection="0"/>
    <xf numFmtId="0" fontId="29" fillId="83" borderId="268" applyNumberFormat="0" applyProtection="0">
      <alignment horizontal="left" vertical="center" indent="1"/>
    </xf>
    <xf numFmtId="10" fontId="91" fillId="75" borderId="208" applyNumberFormat="0" applyBorder="0" applyAlignment="0" applyProtection="0"/>
    <xf numFmtId="0" fontId="7" fillId="11" borderId="18"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80" fillId="49" borderId="266" applyNumberFormat="0" applyAlignment="0" applyProtection="0"/>
    <xf numFmtId="0" fontId="81" fillId="42" borderId="266" applyNumberFormat="0" applyAlignment="0" applyProtection="0"/>
    <xf numFmtId="0" fontId="81" fillId="42" borderId="266" applyNumberFormat="0" applyAlignment="0" applyProtection="0"/>
    <xf numFmtId="0" fontId="29" fillId="40" borderId="266" applyNumberFormat="0" applyFont="0" applyAlignment="0" applyProtection="0"/>
    <xf numFmtId="0" fontId="104" fillId="44" borderId="266" applyNumberFormat="0" applyAlignment="0" applyProtection="0"/>
    <xf numFmtId="0" fontId="104" fillId="44" borderId="266" applyNumberFormat="0" applyAlignment="0" applyProtection="0"/>
    <xf numFmtId="0" fontId="176" fillId="68" borderId="266" applyNumberFormat="0" applyAlignment="0" applyProtection="0"/>
    <xf numFmtId="0" fontId="104" fillId="44" borderId="266" applyNumberFormat="0" applyAlignment="0" applyProtection="0"/>
    <xf numFmtId="0" fontId="104" fillId="44" borderId="266" applyNumberFormat="0" applyAlignment="0" applyProtection="0"/>
    <xf numFmtId="0" fontId="29" fillId="67" borderId="267" applyNumberFormat="0" applyFont="0" applyAlignment="0" applyProtection="0"/>
    <xf numFmtId="0" fontId="29" fillId="40" borderId="267" applyNumberFormat="0" applyFont="0" applyAlignment="0" applyProtection="0"/>
    <xf numFmtId="0" fontId="91" fillId="67" borderId="245" applyNumberFormat="0" applyFont="0" applyAlignment="0" applyProtection="0"/>
    <xf numFmtId="0" fontId="29" fillId="40" borderId="267" applyNumberFormat="0" applyFont="0" applyAlignment="0" applyProtection="0"/>
    <xf numFmtId="0" fontId="29" fillId="40" borderId="266" applyNumberFormat="0" applyFont="0" applyAlignment="0" applyProtection="0"/>
    <xf numFmtId="4" fontId="123" fillId="77" borderId="269" applyNumberFormat="0" applyProtection="0">
      <alignment horizontal="left" vertical="center" indent="1"/>
    </xf>
    <xf numFmtId="0" fontId="113" fillId="42" borderId="280" applyNumberFormat="0" applyAlignment="0" applyProtection="0"/>
    <xf numFmtId="0" fontId="113" fillId="49" borderId="280" applyNumberFormat="0" applyAlignment="0" applyProtection="0"/>
    <xf numFmtId="0" fontId="113" fillId="49" borderId="280" applyNumberFormat="0" applyAlignment="0" applyProtection="0"/>
    <xf numFmtId="4" fontId="79" fillId="78" borderId="280" applyNumberFormat="0" applyProtection="0">
      <alignment vertical="center"/>
    </xf>
    <xf numFmtId="4" fontId="129" fillId="78" borderId="280" applyNumberFormat="0" applyProtection="0">
      <alignment vertical="center"/>
    </xf>
    <xf numFmtId="4" fontId="91" fillId="78" borderId="245" applyNumberFormat="0" applyProtection="0">
      <alignment horizontal="left" vertical="center" indent="1"/>
    </xf>
    <xf numFmtId="4" fontId="79" fillId="78" borderId="280" applyNumberFormat="0" applyProtection="0">
      <alignment horizontal="left" vertical="center" indent="1"/>
    </xf>
    <xf numFmtId="4" fontId="79" fillId="78" borderId="280" applyNumberFormat="0" applyProtection="0">
      <alignment horizontal="left" vertical="center" indent="1"/>
    </xf>
    <xf numFmtId="4" fontId="79" fillId="78" borderId="280" applyNumberFormat="0" applyProtection="0">
      <alignment horizontal="left" vertical="center" indent="1"/>
    </xf>
    <xf numFmtId="0" fontId="181" fillId="77" borderId="269" applyNumberFormat="0" applyProtection="0">
      <alignment horizontal="left" vertical="top" indent="1"/>
    </xf>
    <xf numFmtId="4" fontId="120" fillId="78" borderId="269" applyNumberFormat="0" applyProtection="0">
      <alignment vertical="center"/>
    </xf>
    <xf numFmtId="4" fontId="79" fillId="78" borderId="280" applyNumberFormat="0" applyProtection="0">
      <alignment vertical="center"/>
    </xf>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81" fillId="122" borderId="210" applyNumberFormat="0" applyAlignment="0" applyProtection="0"/>
    <xf numFmtId="0" fontId="165" fillId="123" borderId="219" applyNumberFormat="0" applyAlignment="0" applyProtection="0"/>
    <xf numFmtId="4" fontId="91" fillId="77" borderId="164" applyNumberFormat="0" applyProtection="0">
      <alignment vertical="center"/>
    </xf>
    <xf numFmtId="4" fontId="91" fillId="77" borderId="164" applyNumberFormat="0" applyProtection="0">
      <alignment vertical="center"/>
    </xf>
    <xf numFmtId="4" fontId="91" fillId="77" borderId="164" applyNumberFormat="0" applyProtection="0">
      <alignment vertical="center"/>
    </xf>
    <xf numFmtId="4" fontId="91" fillId="77" borderId="164" applyNumberFormat="0" applyProtection="0">
      <alignment vertical="center"/>
    </xf>
    <xf numFmtId="4" fontId="91" fillId="77" borderId="164" applyNumberFormat="0" applyProtection="0">
      <alignment vertical="center"/>
    </xf>
    <xf numFmtId="4" fontId="119" fillId="79" borderId="114" applyNumberFormat="0" applyProtection="0">
      <alignment horizontal="right" vertical="center" wrapText="1"/>
    </xf>
    <xf numFmtId="4" fontId="180" fillId="78" borderId="164" applyNumberFormat="0" applyProtection="0">
      <alignment vertical="center"/>
    </xf>
    <xf numFmtId="4" fontId="180" fillId="78" borderId="164" applyNumberFormat="0" applyProtection="0">
      <alignment vertical="center"/>
    </xf>
    <xf numFmtId="4" fontId="91" fillId="78" borderId="164" applyNumberFormat="0" applyProtection="0">
      <alignment horizontal="left" vertical="center" indent="1"/>
    </xf>
    <xf numFmtId="4" fontId="91" fillId="78" borderId="164" applyNumberFormat="0" applyProtection="0">
      <alignment horizontal="left" vertical="center" indent="1"/>
    </xf>
    <xf numFmtId="4" fontId="91" fillId="78" borderId="164" applyNumberFormat="0" applyProtection="0">
      <alignment horizontal="left" vertical="center" indent="1"/>
    </xf>
    <xf numFmtId="4" fontId="91" fillId="78" borderId="164" applyNumberFormat="0" applyProtection="0">
      <alignment horizontal="left" vertical="center" indent="1"/>
    </xf>
    <xf numFmtId="4" fontId="119" fillId="79" borderId="114" applyNumberFormat="0" applyProtection="0">
      <alignment horizontal="left" vertical="center" indent="1"/>
    </xf>
    <xf numFmtId="4" fontId="79" fillId="78" borderId="239" applyNumberFormat="0" applyProtection="0">
      <alignment vertical="center"/>
    </xf>
    <xf numFmtId="4" fontId="91" fillId="53" borderId="164" applyNumberFormat="0" applyProtection="0">
      <alignment horizontal="left" vertical="center" indent="1"/>
    </xf>
    <xf numFmtId="4" fontId="91" fillId="53" borderId="164" applyNumberFormat="0" applyProtection="0">
      <alignment horizontal="left" vertical="center" indent="1"/>
    </xf>
    <xf numFmtId="4" fontId="124" fillId="82" borderId="114" applyNumberFormat="0" applyProtection="0">
      <alignment horizontal="left" vertical="center"/>
    </xf>
    <xf numFmtId="4" fontId="91" fillId="53" borderId="164" applyNumberFormat="0" applyProtection="0">
      <alignment horizontal="left" vertical="center" indent="1"/>
    </xf>
    <xf numFmtId="4" fontId="91" fillId="53" borderId="164" applyNumberFormat="0" applyProtection="0">
      <alignment horizontal="left" vertical="center" indent="1"/>
    </xf>
    <xf numFmtId="4" fontId="124" fillId="82" borderId="114" applyNumberFormat="0" applyProtection="0">
      <alignment horizontal="left" vertical="center"/>
    </xf>
    <xf numFmtId="4" fontId="91" fillId="37" borderId="164" applyNumberFormat="0" applyProtection="0">
      <alignment horizontal="right" vertical="center"/>
    </xf>
    <xf numFmtId="4" fontId="91" fillId="37" borderId="164" applyNumberFormat="0" applyProtection="0">
      <alignment horizontal="right" vertical="center"/>
    </xf>
    <xf numFmtId="4" fontId="91" fillId="37" borderId="164" applyNumberFormat="0" applyProtection="0">
      <alignment horizontal="right" vertical="center"/>
    </xf>
    <xf numFmtId="4" fontId="91" fillId="37" borderId="164" applyNumberFormat="0" applyProtection="0">
      <alignment horizontal="right" vertical="center"/>
    </xf>
    <xf numFmtId="4" fontId="91" fillId="132" borderId="164" applyNumberFormat="0" applyProtection="0">
      <alignment horizontal="right" vertical="center"/>
    </xf>
    <xf numFmtId="4" fontId="91" fillId="132" borderId="164" applyNumberFormat="0" applyProtection="0">
      <alignment horizontal="right" vertical="center"/>
    </xf>
    <xf numFmtId="4" fontId="91" fillId="132" borderId="164" applyNumberFormat="0" applyProtection="0">
      <alignment horizontal="right" vertical="center"/>
    </xf>
    <xf numFmtId="4" fontId="91" fillId="132" borderId="164" applyNumberFormat="0" applyProtection="0">
      <alignment horizontal="right" vertical="center"/>
    </xf>
    <xf numFmtId="4" fontId="91" fillId="62" borderId="168" applyNumberFormat="0" applyProtection="0">
      <alignment horizontal="right" vertical="center"/>
    </xf>
    <xf numFmtId="4" fontId="91" fillId="62" borderId="168" applyNumberFormat="0" applyProtection="0">
      <alignment horizontal="right" vertical="center"/>
    </xf>
    <xf numFmtId="4" fontId="91" fillId="62" borderId="168" applyNumberFormat="0" applyProtection="0">
      <alignment horizontal="right" vertical="center"/>
    </xf>
    <xf numFmtId="4" fontId="91" fillId="62" borderId="168" applyNumberFormat="0" applyProtection="0">
      <alignment horizontal="right" vertical="center"/>
    </xf>
    <xf numFmtId="4" fontId="91" fillId="50" borderId="164" applyNumberFormat="0" applyProtection="0">
      <alignment horizontal="right" vertical="center"/>
    </xf>
    <xf numFmtId="4" fontId="91" fillId="50" borderId="164" applyNumberFormat="0" applyProtection="0">
      <alignment horizontal="right" vertical="center"/>
    </xf>
    <xf numFmtId="4" fontId="91" fillId="50" borderId="164" applyNumberFormat="0" applyProtection="0">
      <alignment horizontal="right" vertical="center"/>
    </xf>
    <xf numFmtId="4" fontId="91" fillId="50" borderId="164" applyNumberFormat="0" applyProtection="0">
      <alignment horizontal="right" vertical="center"/>
    </xf>
    <xf numFmtId="4" fontId="91" fillId="54" borderId="164" applyNumberFormat="0" applyProtection="0">
      <alignment horizontal="right" vertical="center"/>
    </xf>
    <xf numFmtId="4" fontId="91" fillId="54" borderId="164" applyNumberFormat="0" applyProtection="0">
      <alignment horizontal="right" vertical="center"/>
    </xf>
    <xf numFmtId="4" fontId="91" fillId="54" borderId="164" applyNumberFormat="0" applyProtection="0">
      <alignment horizontal="right" vertical="center"/>
    </xf>
    <xf numFmtId="4" fontId="91" fillId="54" borderId="164" applyNumberFormat="0" applyProtection="0">
      <alignment horizontal="right" vertical="center"/>
    </xf>
    <xf numFmtId="4" fontId="91" fillId="69" borderId="164" applyNumberFormat="0" applyProtection="0">
      <alignment horizontal="right" vertical="center"/>
    </xf>
    <xf numFmtId="4" fontId="91" fillId="69" borderId="164" applyNumberFormat="0" applyProtection="0">
      <alignment horizontal="right" vertical="center"/>
    </xf>
    <xf numFmtId="4" fontId="91" fillId="69" borderId="164" applyNumberFormat="0" applyProtection="0">
      <alignment horizontal="right" vertical="center"/>
    </xf>
    <xf numFmtId="4" fontId="91" fillId="69" borderId="164" applyNumberFormat="0" applyProtection="0">
      <alignment horizontal="right" vertical="center"/>
    </xf>
    <xf numFmtId="4" fontId="91" fillId="48" borderId="164" applyNumberFormat="0" applyProtection="0">
      <alignment horizontal="right" vertical="center"/>
    </xf>
    <xf numFmtId="4" fontId="91" fillId="48" borderId="164" applyNumberFormat="0" applyProtection="0">
      <alignment horizontal="right" vertical="center"/>
    </xf>
    <xf numFmtId="4" fontId="91" fillId="48" borderId="164" applyNumberFormat="0" applyProtection="0">
      <alignment horizontal="right" vertical="center"/>
    </xf>
    <xf numFmtId="4" fontId="91" fillId="48" borderId="164" applyNumberFormat="0" applyProtection="0">
      <alignment horizontal="right" vertical="center"/>
    </xf>
    <xf numFmtId="4" fontId="91" fillId="73" borderId="164" applyNumberFormat="0" applyProtection="0">
      <alignment horizontal="right" vertical="center"/>
    </xf>
    <xf numFmtId="4" fontId="91" fillId="73" borderId="164" applyNumberFormat="0" applyProtection="0">
      <alignment horizontal="right" vertical="center"/>
    </xf>
    <xf numFmtId="4" fontId="91" fillId="73" borderId="164" applyNumberFormat="0" applyProtection="0">
      <alignment horizontal="right" vertical="center"/>
    </xf>
    <xf numFmtId="4" fontId="91" fillId="73" borderId="164" applyNumberFormat="0" applyProtection="0">
      <alignment horizontal="right" vertical="center"/>
    </xf>
    <xf numFmtId="4" fontId="91" fillId="47" borderId="164" applyNumberFormat="0" applyProtection="0">
      <alignment horizontal="right" vertical="center"/>
    </xf>
    <xf numFmtId="4" fontId="91" fillId="47" borderId="164" applyNumberFormat="0" applyProtection="0">
      <alignment horizontal="right" vertical="center"/>
    </xf>
    <xf numFmtId="4" fontId="91" fillId="47" borderId="164" applyNumberFormat="0" applyProtection="0">
      <alignment horizontal="right" vertical="center"/>
    </xf>
    <xf numFmtId="4" fontId="91" fillId="47" borderId="164" applyNumberFormat="0" applyProtection="0">
      <alignment horizontal="right" vertical="center"/>
    </xf>
    <xf numFmtId="4" fontId="91" fillId="137" borderId="168" applyNumberFormat="0" applyProtection="0">
      <alignment horizontal="left" vertical="center" indent="1"/>
    </xf>
    <xf numFmtId="4" fontId="91" fillId="137" borderId="168" applyNumberFormat="0" applyProtection="0">
      <alignment horizontal="left" vertical="center" indent="1"/>
    </xf>
    <xf numFmtId="4" fontId="91" fillId="137" borderId="168" applyNumberFormat="0" applyProtection="0">
      <alignment horizontal="left" vertical="center" indent="1"/>
    </xf>
    <xf numFmtId="4" fontId="91" fillId="137" borderId="168" applyNumberFormat="0" applyProtection="0">
      <alignment horizontal="left" vertical="center" indent="1"/>
    </xf>
    <xf numFmtId="4" fontId="123" fillId="0" borderId="114" applyNumberFormat="0" applyProtection="0">
      <alignment horizontal="left" vertical="center" indent="1"/>
    </xf>
    <xf numFmtId="4" fontId="29" fillId="66" borderId="168" applyNumberFormat="0" applyProtection="0">
      <alignment horizontal="left" vertical="center" indent="1"/>
    </xf>
    <xf numFmtId="4" fontId="29" fillId="66" borderId="168" applyNumberFormat="0" applyProtection="0">
      <alignment horizontal="left" vertical="center" indent="1"/>
    </xf>
    <xf numFmtId="4" fontId="79" fillId="0" borderId="114" applyNumberFormat="0" applyProtection="0">
      <alignment horizontal="left" vertical="center" indent="1"/>
    </xf>
    <xf numFmtId="4" fontId="29" fillId="66" borderId="168" applyNumberFormat="0" applyProtection="0">
      <alignment horizontal="left" vertical="center" indent="1"/>
    </xf>
    <xf numFmtId="4" fontId="29" fillId="66" borderId="168" applyNumberFormat="0" applyProtection="0">
      <alignment horizontal="left" vertical="center" indent="1"/>
    </xf>
    <xf numFmtId="4" fontId="91" fillId="105" borderId="164" applyNumberFormat="0" applyProtection="0">
      <alignment horizontal="right" vertical="center"/>
    </xf>
    <xf numFmtId="4" fontId="91" fillId="105" borderId="164" applyNumberFormat="0" applyProtection="0">
      <alignment horizontal="right" vertical="center"/>
    </xf>
    <xf numFmtId="4" fontId="91" fillId="105" borderId="164" applyNumberFormat="0" applyProtection="0">
      <alignment horizontal="right" vertical="center"/>
    </xf>
    <xf numFmtId="4" fontId="91" fillId="105" borderId="164" applyNumberFormat="0" applyProtection="0">
      <alignment horizontal="right" vertical="center"/>
    </xf>
    <xf numFmtId="4" fontId="128" fillId="76" borderId="158">
      <alignment horizontal="left" vertical="center" indent="1"/>
    </xf>
    <xf numFmtId="4" fontId="91" fillId="90" borderId="168" applyNumberFormat="0" applyProtection="0">
      <alignment horizontal="left" vertical="center" indent="1"/>
    </xf>
    <xf numFmtId="4" fontId="91" fillId="90" borderId="168" applyNumberFormat="0" applyProtection="0">
      <alignment horizontal="left" vertical="center" indent="1"/>
    </xf>
    <xf numFmtId="4" fontId="91" fillId="90" borderId="168" applyNumberFormat="0" applyProtection="0">
      <alignment horizontal="left" vertical="center" indent="1"/>
    </xf>
    <xf numFmtId="4" fontId="91" fillId="90" borderId="168" applyNumberFormat="0" applyProtection="0">
      <alignment horizontal="left" vertical="center" indent="1"/>
    </xf>
    <xf numFmtId="4" fontId="91" fillId="105" borderId="168" applyNumberFormat="0" applyProtection="0">
      <alignment horizontal="left" vertical="center" indent="1"/>
    </xf>
    <xf numFmtId="4" fontId="91" fillId="105" borderId="168" applyNumberFormat="0" applyProtection="0">
      <alignment horizontal="left" vertical="center" indent="1"/>
    </xf>
    <xf numFmtId="4" fontId="91" fillId="105" borderId="168" applyNumberFormat="0" applyProtection="0">
      <alignment horizontal="left" vertical="center" indent="1"/>
    </xf>
    <xf numFmtId="4" fontId="91" fillId="105" borderId="168" applyNumberFormat="0" applyProtection="0">
      <alignment horizontal="left" vertical="center" indent="1"/>
    </xf>
    <xf numFmtId="0" fontId="91" fillId="49" borderId="164" applyNumberFormat="0" applyProtection="0">
      <alignment horizontal="left" vertical="center" indent="1"/>
    </xf>
    <xf numFmtId="0" fontId="91" fillId="49" borderId="164" applyNumberFormat="0" applyProtection="0">
      <alignment horizontal="left" vertical="center" indent="1"/>
    </xf>
    <xf numFmtId="0" fontId="124" fillId="85" borderId="114" applyNumberFormat="0" applyProtection="0">
      <alignment horizontal="left" vertical="center" indent="2"/>
    </xf>
    <xf numFmtId="0" fontId="91" fillId="49" borderId="164" applyNumberFormat="0" applyProtection="0">
      <alignment horizontal="left" vertical="center" indent="1"/>
    </xf>
    <xf numFmtId="0" fontId="91" fillId="49" borderId="164" applyNumberFormat="0" applyProtection="0">
      <alignment horizontal="left" vertical="center" indent="1"/>
    </xf>
    <xf numFmtId="0" fontId="124" fillId="85" borderId="114" applyNumberFormat="0" applyProtection="0">
      <alignment horizontal="left" vertical="center" indent="2"/>
    </xf>
    <xf numFmtId="0" fontId="91" fillId="71" borderId="164" applyNumberFormat="0" applyProtection="0">
      <alignment horizontal="left" vertical="center" indent="1"/>
    </xf>
    <xf numFmtId="0" fontId="91" fillId="71" borderId="164" applyNumberFormat="0" applyProtection="0">
      <alignment horizontal="left" vertical="center" indent="1"/>
    </xf>
    <xf numFmtId="0" fontId="91" fillId="71" borderId="164" applyNumberFormat="0" applyProtection="0">
      <alignment horizontal="left" vertical="center" indent="1"/>
    </xf>
    <xf numFmtId="0" fontId="91" fillId="71" borderId="164" applyNumberFormat="0" applyProtection="0">
      <alignment horizontal="left" vertical="center" indent="1"/>
    </xf>
    <xf numFmtId="0" fontId="111" fillId="0" borderId="114" applyNumberFormat="0" applyProtection="0">
      <alignment horizontal="left" vertical="center" indent="2"/>
    </xf>
    <xf numFmtId="0" fontId="91" fillId="45" borderId="164" applyNumberFormat="0" applyProtection="0">
      <alignment horizontal="left" vertical="center" indent="1"/>
    </xf>
    <xf numFmtId="0" fontId="91" fillId="45" borderId="164" applyNumberFormat="0" applyProtection="0">
      <alignment horizontal="left" vertical="center" indent="1"/>
    </xf>
    <xf numFmtId="0" fontId="91" fillId="45" borderId="164" applyNumberFormat="0" applyProtection="0">
      <alignment horizontal="left" vertical="center" indent="1"/>
    </xf>
    <xf numFmtId="0" fontId="91" fillId="45" borderId="164" applyNumberFormat="0" applyProtection="0">
      <alignment horizontal="left" vertical="center" indent="1"/>
    </xf>
    <xf numFmtId="0" fontId="111" fillId="0" borderId="114" applyNumberFormat="0" applyProtection="0">
      <alignment horizontal="left" vertical="center" indent="2"/>
    </xf>
    <xf numFmtId="0" fontId="91" fillId="90" borderId="164" applyNumberFormat="0" applyProtection="0">
      <alignment horizontal="left" vertical="center" indent="1"/>
    </xf>
    <xf numFmtId="0" fontId="91" fillId="90" borderId="164" applyNumberFormat="0" applyProtection="0">
      <alignment horizontal="left" vertical="center" indent="1"/>
    </xf>
    <xf numFmtId="0" fontId="91" fillId="90" borderId="164" applyNumberFormat="0" applyProtection="0">
      <alignment horizontal="left" vertical="center" indent="1"/>
    </xf>
    <xf numFmtId="0" fontId="91" fillId="90" borderId="164" applyNumberFormat="0" applyProtection="0">
      <alignment horizontal="left" vertical="center" indent="1"/>
    </xf>
    <xf numFmtId="0" fontId="111" fillId="0" borderId="114" applyNumberFormat="0" applyProtection="0">
      <alignment horizontal="left" vertical="center" indent="2"/>
    </xf>
    <xf numFmtId="0" fontId="176" fillId="68" borderId="219" applyNumberFormat="0" applyAlignment="0" applyProtection="0"/>
    <xf numFmtId="0" fontId="104" fillId="44" borderId="210" applyNumberFormat="0" applyAlignment="0" applyProtection="0"/>
    <xf numFmtId="0" fontId="7" fillId="0" borderId="0"/>
    <xf numFmtId="0" fontId="7" fillId="0" borderId="0"/>
    <xf numFmtId="0" fontId="7" fillId="0" borderId="0"/>
    <xf numFmtId="0" fontId="29" fillId="88" borderId="114" applyNumberFormat="0">
      <protection locked="0"/>
    </xf>
    <xf numFmtId="0" fontId="29" fillId="88" borderId="114" applyNumberFormat="0">
      <protection locked="0"/>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 fontId="79" fillId="89" borderId="280" applyNumberFormat="0" applyProtection="0">
      <alignment horizontal="right" vertical="center"/>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4" fillId="44" borderId="266" applyNumberForma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9" fillId="88" borderId="114" applyNumberFormat="0">
      <protection locked="0"/>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1" fillId="0" borderId="237" applyNumberFormat="0" applyFill="0" applyAlignment="0" applyProtection="0"/>
    <xf numFmtId="0" fontId="101" fillId="0" borderId="247" applyNumberFormat="0" applyFill="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9" fillId="88" borderId="114" applyNumberFormat="0">
      <protection locked="0"/>
    </xf>
    <xf numFmtId="0" fontId="7" fillId="0" borderId="0"/>
    <xf numFmtId="0" fontId="7" fillId="0" borderId="0"/>
    <xf numFmtId="0" fontId="7" fillId="0" borderId="0"/>
    <xf numFmtId="0" fontId="125" fillId="66" borderId="169" applyBorder="0"/>
    <xf numFmtId="0" fontId="125" fillId="66" borderId="169" applyBorder="0"/>
    <xf numFmtId="4" fontId="180" fillId="75" borderId="114" applyNumberFormat="0" applyProtection="0">
      <alignment vertical="center"/>
    </xf>
    <xf numFmtId="4" fontId="180" fillId="75" borderId="114" applyNumberFormat="0" applyProtection="0">
      <alignment vertical="center"/>
    </xf>
    <xf numFmtId="4" fontId="130" fillId="80" borderId="158">
      <alignment vertical="center"/>
    </xf>
    <xf numFmtId="4" fontId="131" fillId="80" borderId="158">
      <alignment vertical="center"/>
    </xf>
    <xf numFmtId="4" fontId="130" fillId="81" borderId="158">
      <alignment vertical="center"/>
    </xf>
    <xf numFmtId="4" fontId="131" fillId="81" borderId="158">
      <alignment vertical="center"/>
    </xf>
    <xf numFmtId="10" fontId="91" fillId="75" borderId="179" applyNumberFormat="0" applyBorder="0" applyAlignment="0" applyProtection="0"/>
    <xf numFmtId="0" fontId="104" fillId="44" borderId="181" applyNumberFormat="0" applyAlignment="0" applyProtection="0"/>
    <xf numFmtId="0" fontId="104" fillId="44" borderId="181" applyNumberFormat="0" applyAlignment="0" applyProtection="0"/>
    <xf numFmtId="0" fontId="104" fillId="44" borderId="181" applyNumberFormat="0" applyAlignment="0" applyProtection="0"/>
    <xf numFmtId="0" fontId="104" fillId="44" borderId="181" applyNumberFormat="0" applyAlignment="0" applyProtection="0"/>
    <xf numFmtId="0" fontId="104" fillId="44" borderId="181" applyNumberFormat="0" applyAlignment="0" applyProtection="0"/>
    <xf numFmtId="0" fontId="104" fillId="44" borderId="181" applyNumberFormat="0" applyAlignment="0" applyProtection="0"/>
    <xf numFmtId="0" fontId="104" fillId="44" borderId="181" applyNumberFormat="0" applyAlignment="0" applyProtection="0"/>
    <xf numFmtId="0" fontId="104" fillId="44" borderId="181" applyNumberFormat="0" applyAlignment="0" applyProtection="0"/>
    <xf numFmtId="0" fontId="104" fillId="44" borderId="181" applyNumberFormat="0" applyAlignment="0" applyProtection="0"/>
    <xf numFmtId="0" fontId="104" fillId="44" borderId="181" applyNumberFormat="0" applyAlignment="0" applyProtection="0"/>
    <xf numFmtId="0" fontId="104" fillId="44" borderId="181" applyNumberFormat="0" applyAlignment="0" applyProtection="0"/>
    <xf numFmtId="0" fontId="104" fillId="44" borderId="181" applyNumberFormat="0" applyAlignment="0" applyProtection="0"/>
    <xf numFmtId="10" fontId="91" fillId="75" borderId="179" applyNumberFormat="0" applyBorder="0" applyAlignment="0" applyProtection="0"/>
    <xf numFmtId="10" fontId="91" fillId="75" borderId="179" applyNumberFormat="0" applyBorder="0" applyAlignment="0" applyProtection="0"/>
    <xf numFmtId="4" fontId="91" fillId="0" borderId="164" applyNumberFormat="0" applyProtection="0">
      <alignment horizontal="right" vertical="center"/>
    </xf>
    <xf numFmtId="4" fontId="91" fillId="0" borderId="164" applyNumberFormat="0" applyProtection="0">
      <alignment horizontal="right" vertical="center"/>
    </xf>
    <xf numFmtId="4" fontId="91" fillId="0" borderId="164" applyNumberFormat="0" applyProtection="0">
      <alignment horizontal="right" vertical="center"/>
    </xf>
    <xf numFmtId="4" fontId="132" fillId="0" borderId="114" applyNumberFormat="0" applyProtection="0">
      <alignment horizontal="right" vertical="center" wrapText="1"/>
    </xf>
    <xf numFmtId="4" fontId="91" fillId="0" borderId="164" applyNumberFormat="0" applyProtection="0">
      <alignment horizontal="right" vertical="center"/>
    </xf>
    <xf numFmtId="0" fontId="165" fillId="123" borderId="245" applyNumberFormat="0" applyAlignment="0" applyProtection="0"/>
    <xf numFmtId="4" fontId="91" fillId="0" borderId="164" applyNumberFormat="0" applyProtection="0">
      <alignment horizontal="right" vertical="center"/>
    </xf>
    <xf numFmtId="4" fontId="132" fillId="0" borderId="114" applyNumberFormat="0" applyProtection="0">
      <alignment horizontal="right" vertical="center" wrapText="1"/>
    </xf>
    <xf numFmtId="0" fontId="101" fillId="0" borderId="183" applyNumberFormat="0" applyFill="0" applyAlignment="0" applyProtection="0"/>
    <xf numFmtId="0" fontId="101" fillId="0" borderId="183" applyNumberFormat="0" applyFill="0" applyAlignment="0" applyProtection="0"/>
    <xf numFmtId="0" fontId="101" fillId="0" borderId="183" applyNumberFormat="0" applyFill="0" applyAlignment="0" applyProtection="0"/>
    <xf numFmtId="0" fontId="101" fillId="0" borderId="183" applyNumberFormat="0" applyFill="0" applyAlignment="0" applyProtection="0"/>
    <xf numFmtId="0" fontId="101" fillId="0" borderId="183" applyNumberFormat="0" applyFill="0" applyAlignment="0" applyProtection="0"/>
    <xf numFmtId="0" fontId="100" fillId="0" borderId="182" applyNumberFormat="0" applyFill="0" applyAlignment="0" applyProtection="0"/>
    <xf numFmtId="4" fontId="180" fillId="76" borderId="164" applyNumberFormat="0" applyProtection="0">
      <alignment horizontal="right" vertical="center"/>
    </xf>
    <xf numFmtId="4" fontId="180" fillId="76" borderId="164" applyNumberFormat="0" applyProtection="0">
      <alignment horizontal="right" vertical="center"/>
    </xf>
    <xf numFmtId="4" fontId="133" fillId="80" borderId="158">
      <alignment vertical="center"/>
    </xf>
    <xf numFmtId="0" fontId="41" fillId="0" borderId="180">
      <alignment horizontal="left" vertical="center"/>
    </xf>
    <xf numFmtId="0" fontId="41" fillId="0" borderId="180">
      <alignment horizontal="left" vertical="center"/>
    </xf>
    <xf numFmtId="4" fontId="134" fillId="80" borderId="158">
      <alignment vertical="center"/>
    </xf>
    <xf numFmtId="4" fontId="133" fillId="81" borderId="158">
      <alignment vertical="center"/>
    </xf>
    <xf numFmtId="4" fontId="134" fillId="91" borderId="158">
      <alignment vertical="center"/>
    </xf>
    <xf numFmtId="4" fontId="91" fillId="53" borderId="164" applyNumberFormat="0" applyProtection="0">
      <alignment horizontal="left" vertical="center" indent="1"/>
    </xf>
    <xf numFmtId="4" fontId="91" fillId="53" borderId="164" applyNumberFormat="0" applyProtection="0">
      <alignment horizontal="left" vertical="center" indent="1"/>
    </xf>
    <xf numFmtId="4" fontId="132" fillId="0" borderId="114" applyNumberFormat="0" applyProtection="0">
      <alignment horizontal="left" vertical="center" indent="1"/>
    </xf>
    <xf numFmtId="4" fontId="91" fillId="53" borderId="164" applyNumberFormat="0" applyProtection="0">
      <alignment horizontal="left" vertical="center" indent="1"/>
    </xf>
    <xf numFmtId="4" fontId="91" fillId="53" borderId="164" applyNumberFormat="0" applyProtection="0">
      <alignment horizontal="left" vertical="center" indent="1"/>
    </xf>
    <xf numFmtId="4" fontId="132" fillId="0" borderId="114" applyNumberFormat="0" applyProtection="0">
      <alignment horizontal="left" vertical="center" indent="1"/>
    </xf>
    <xf numFmtId="0" fontId="124" fillId="92" borderId="114" applyNumberFormat="0" applyProtection="0">
      <alignment horizontal="center" vertical="top" wrapText="1"/>
    </xf>
    <xf numFmtId="0" fontId="124" fillId="92" borderId="114" applyNumberFormat="0" applyProtection="0">
      <alignment horizontal="center" vertical="top" wrapText="1"/>
    </xf>
    <xf numFmtId="0" fontId="41" fillId="0" borderId="278">
      <alignment horizontal="left" vertical="center"/>
    </xf>
    <xf numFmtId="4" fontId="121" fillId="81" borderId="158">
      <alignment vertical="center"/>
    </xf>
    <xf numFmtId="4" fontId="122" fillId="81" borderId="158">
      <alignment vertical="center"/>
    </xf>
    <xf numFmtId="4" fontId="182" fillId="140" borderId="168" applyNumberFormat="0" applyProtection="0">
      <alignment horizontal="left" vertical="center" indent="1"/>
    </xf>
    <xf numFmtId="4" fontId="182" fillId="140" borderId="168" applyNumberFormat="0" applyProtection="0">
      <alignment horizontal="left" vertical="center" indent="1"/>
    </xf>
    <xf numFmtId="0" fontId="91" fillId="141" borderId="114"/>
    <xf numFmtId="0" fontId="91" fillId="141" borderId="114"/>
    <xf numFmtId="0" fontId="91" fillId="141" borderId="114"/>
    <xf numFmtId="0" fontId="91" fillId="141" borderId="114"/>
    <xf numFmtId="0" fontId="91" fillId="141" borderId="114"/>
    <xf numFmtId="4" fontId="185" fillId="88" borderId="164" applyNumberFormat="0" applyProtection="0">
      <alignment horizontal="right" vertical="center"/>
    </xf>
    <xf numFmtId="4" fontId="185" fillId="88" borderId="164" applyNumberFormat="0" applyProtection="0">
      <alignment horizontal="right" vertical="center"/>
    </xf>
    <xf numFmtId="0" fontId="81" fillId="42" borderId="181" applyNumberFormat="0" applyAlignment="0" applyProtection="0"/>
    <xf numFmtId="0" fontId="81" fillId="42" borderId="181" applyNumberFormat="0" applyAlignment="0" applyProtection="0"/>
    <xf numFmtId="0" fontId="81" fillId="42" borderId="181" applyNumberFormat="0" applyAlignment="0" applyProtection="0"/>
    <xf numFmtId="0" fontId="81" fillId="42" borderId="181" applyNumberFormat="0" applyAlignment="0" applyProtection="0"/>
    <xf numFmtId="0" fontId="81" fillId="42" borderId="181" applyNumberFormat="0" applyAlignment="0" applyProtection="0"/>
    <xf numFmtId="0" fontId="81" fillId="42" borderId="181" applyNumberFormat="0" applyAlignment="0" applyProtection="0"/>
    <xf numFmtId="0" fontId="81" fillId="42" borderId="181" applyNumberFormat="0" applyAlignment="0" applyProtection="0"/>
    <xf numFmtId="0" fontId="81" fillId="42" borderId="181" applyNumberFormat="0" applyAlignment="0" applyProtection="0"/>
    <xf numFmtId="0" fontId="80" fillId="49" borderId="181" applyNumberFormat="0" applyAlignment="0" applyProtection="0"/>
    <xf numFmtId="0" fontId="80" fillId="49" borderId="181" applyNumberFormat="0" applyAlignment="0" applyProtection="0"/>
    <xf numFmtId="0" fontId="29" fillId="40" borderId="267" applyNumberFormat="0" applyFont="0" applyAlignment="0" applyProtection="0"/>
    <xf numFmtId="0" fontId="79" fillId="40" borderId="267" applyNumberFormat="0" applyFont="0" applyAlignment="0" applyProtection="0"/>
    <xf numFmtId="0" fontId="79" fillId="40" borderId="267" applyNumberFormat="0" applyFont="0" applyAlignment="0" applyProtection="0"/>
    <xf numFmtId="200" fontId="145" fillId="0" borderId="163">
      <alignment horizontal="center"/>
    </xf>
    <xf numFmtId="4" fontId="129" fillId="90" borderId="269" applyNumberFormat="0" applyProtection="0">
      <alignment horizontal="right" vertical="center"/>
    </xf>
    <xf numFmtId="0" fontId="189" fillId="0" borderId="114" applyNumberFormat="0" applyFill="0" applyProtection="0">
      <alignment wrapText="1"/>
    </xf>
    <xf numFmtId="0" fontId="189" fillId="0" borderId="114" applyNumberFormat="0" applyFill="0" applyProtection="0">
      <alignment wrapText="1"/>
    </xf>
    <xf numFmtId="0" fontId="29" fillId="0" borderId="93" applyNumberFormat="0" applyFont="0" applyFill="0" applyAlignment="0" applyProtection="0"/>
    <xf numFmtId="0" fontId="29" fillId="0" borderId="93" applyNumberFormat="0" applyFont="0" applyFill="0" applyAlignment="0" applyProtection="0"/>
    <xf numFmtId="0" fontId="29" fillId="0" borderId="93" applyNumberFormat="0" applyFont="0" applyFill="0" applyAlignment="0" applyProtection="0"/>
    <xf numFmtId="0" fontId="29" fillId="0" borderId="93" applyNumberFormat="0" applyFont="0" applyFill="0" applyAlignment="0" applyProtection="0"/>
    <xf numFmtId="4" fontId="79" fillId="89" borderId="268" applyNumberFormat="0" applyProtection="0">
      <alignment horizontal="right" vertical="center"/>
    </xf>
    <xf numFmtId="4" fontId="79" fillId="54" borderId="269" applyNumberFormat="0" applyProtection="0">
      <alignment horizontal="right" vertical="center"/>
    </xf>
    <xf numFmtId="0" fontId="29" fillId="131" borderId="268" applyNumberFormat="0" applyProtection="0">
      <alignment horizontal="left" vertical="center" indent="1"/>
    </xf>
    <xf numFmtId="0" fontId="29" fillId="0" borderId="163" applyNumberFormat="0" applyFont="0" applyFill="0" applyAlignment="0" applyProtection="0"/>
    <xf numFmtId="0" fontId="29" fillId="0" borderId="163" applyNumberFormat="0" applyFont="0" applyFill="0" applyAlignment="0" applyProtection="0"/>
    <xf numFmtId="0" fontId="29" fillId="0" borderId="163" applyNumberFormat="0" applyFont="0" applyFill="0" applyAlignment="0" applyProtection="0"/>
    <xf numFmtId="0" fontId="29" fillId="0" borderId="163" applyNumberFormat="0" applyFont="0" applyFill="0" applyAlignment="0" applyProtection="0"/>
    <xf numFmtId="0" fontId="29" fillId="0" borderId="116" applyNumberFormat="0" applyFont="0" applyFill="0" applyAlignment="0" applyProtection="0"/>
    <xf numFmtId="0" fontId="29" fillId="0" borderId="116" applyNumberFormat="0" applyFont="0" applyFill="0" applyAlignment="0" applyProtection="0"/>
    <xf numFmtId="0" fontId="29" fillId="0" borderId="116" applyNumberFormat="0" applyFont="0" applyFill="0" applyAlignment="0" applyProtection="0"/>
    <xf numFmtId="0" fontId="29" fillId="0" borderId="116" applyNumberFormat="0" applyFont="0" applyFill="0" applyAlignment="0" applyProtection="0"/>
    <xf numFmtId="4" fontId="134" fillId="91" borderId="241">
      <alignment vertical="center"/>
    </xf>
    <xf numFmtId="0" fontId="29" fillId="131" borderId="213" applyNumberFormat="0" applyProtection="0">
      <alignment horizontal="left" vertical="center" indent="1"/>
    </xf>
    <xf numFmtId="4" fontId="91" fillId="47" borderId="219" applyNumberFormat="0" applyProtection="0">
      <alignment horizontal="right" vertical="center"/>
    </xf>
    <xf numFmtId="4" fontId="129" fillId="75" borderId="213" applyNumberFormat="0" applyProtection="0">
      <alignment vertical="center"/>
    </xf>
    <xf numFmtId="0" fontId="29" fillId="0" borderId="159" applyNumberFormat="0" applyFill="0" applyBorder="0" applyAlignment="0" applyProtection="0"/>
    <xf numFmtId="0" fontId="29" fillId="0" borderId="159" applyNumberFormat="0" applyFill="0" applyBorder="0" applyAlignment="0" applyProtection="0"/>
    <xf numFmtId="0" fontId="150" fillId="0" borderId="170" applyNumberFormat="0" applyFill="0" applyAlignment="0" applyProtection="0"/>
    <xf numFmtId="0" fontId="150" fillId="0" borderId="160" applyNumberFormat="0" applyFill="0" applyAlignment="0" applyProtection="0"/>
    <xf numFmtId="0" fontId="150" fillId="0" borderId="170" applyNumberFormat="0" applyFill="0" applyAlignment="0" applyProtection="0"/>
    <xf numFmtId="0" fontId="150" fillId="0" borderId="160" applyNumberFormat="0" applyFill="0" applyAlignment="0" applyProtection="0"/>
    <xf numFmtId="0" fontId="29" fillId="0" borderId="159" applyNumberFormat="0" applyFill="0" applyBorder="0" applyAlignment="0" applyProtection="0"/>
    <xf numFmtId="0" fontId="150" fillId="0" borderId="160" applyNumberFormat="0" applyFill="0" applyAlignment="0" applyProtection="0"/>
    <xf numFmtId="0" fontId="29" fillId="0" borderId="159" applyNumberFormat="0" applyFill="0" applyBorder="0" applyAlignment="0" applyProtection="0"/>
    <xf numFmtId="4" fontId="91" fillId="48" borderId="219" applyNumberFormat="0" applyProtection="0">
      <alignment horizontal="right" vertical="center"/>
    </xf>
    <xf numFmtId="198" fontId="29" fillId="0" borderId="161">
      <protection locked="0"/>
    </xf>
    <xf numFmtId="4" fontId="180" fillId="75" borderId="208" applyNumberFormat="0" applyProtection="0">
      <alignment vertical="center"/>
    </xf>
    <xf numFmtId="198" fontId="29" fillId="0" borderId="161">
      <protection locked="0"/>
    </xf>
    <xf numFmtId="198" fontId="29" fillId="0" borderId="161">
      <protection locked="0"/>
    </xf>
    <xf numFmtId="198" fontId="29" fillId="0" borderId="161">
      <protection locked="0"/>
    </xf>
    <xf numFmtId="198" fontId="29" fillId="0" borderId="161">
      <protection locked="0"/>
    </xf>
    <xf numFmtId="0" fontId="29" fillId="131" borderId="239" applyNumberFormat="0" applyProtection="0">
      <alignment horizontal="left" vertical="center" indent="1"/>
    </xf>
    <xf numFmtId="4" fontId="79" fillId="89" borderId="239" applyNumberFormat="0" applyProtection="0">
      <alignment horizontal="left" vertical="center" indent="1"/>
    </xf>
    <xf numFmtId="4" fontId="79" fillId="47" borderId="240" applyNumberFormat="0" applyProtection="0">
      <alignment horizontal="right" vertical="center"/>
    </xf>
    <xf numFmtId="4" fontId="91" fillId="90" borderId="249" applyNumberFormat="0" applyProtection="0">
      <alignment horizontal="left" vertical="center" indent="1"/>
    </xf>
    <xf numFmtId="4" fontId="129" fillId="75" borderId="214" applyNumberFormat="0" applyProtection="0">
      <alignment vertical="center"/>
    </xf>
    <xf numFmtId="4" fontId="180" fillId="75" borderId="208" applyNumberFormat="0" applyProtection="0">
      <alignment vertical="center"/>
    </xf>
    <xf numFmtId="4" fontId="79" fillId="78" borderId="280" applyNumberFormat="0" applyProtection="0">
      <alignment vertical="center"/>
    </xf>
    <xf numFmtId="4" fontId="91" fillId="77" borderId="219" applyNumberFormat="0" applyProtection="0">
      <alignment vertical="center"/>
    </xf>
    <xf numFmtId="4" fontId="91" fillId="54" borderId="219" applyNumberFormat="0" applyProtection="0">
      <alignment horizontal="right" vertical="center"/>
    </xf>
    <xf numFmtId="0" fontId="111" fillId="0" borderId="208" applyNumberFormat="0" applyProtection="0">
      <alignment horizontal="left" vertical="center" indent="2"/>
    </xf>
    <xf numFmtId="4" fontId="139" fillId="0" borderId="269" applyNumberFormat="0" applyProtection="0">
      <alignment horizontal="right" vertical="center"/>
    </xf>
    <xf numFmtId="0" fontId="7" fillId="0" borderId="0"/>
    <xf numFmtId="0" fontId="7" fillId="0" borderId="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80" fillId="49" borderId="174" applyNumberFormat="0" applyAlignment="0" applyProtection="0"/>
    <xf numFmtId="0" fontId="81" fillId="122" borderId="174" applyNumberFormat="0" applyAlignment="0" applyProtection="0"/>
    <xf numFmtId="0" fontId="165" fillId="123" borderId="175" applyNumberFormat="0" applyAlignment="0" applyProtection="0"/>
    <xf numFmtId="0" fontId="80" fillId="49" borderId="174" applyNumberFormat="0" applyAlignment="0" applyProtection="0"/>
    <xf numFmtId="0" fontId="165" fillId="123" borderId="175" applyNumberFormat="0" applyAlignment="0" applyProtection="0"/>
    <xf numFmtId="0" fontId="165" fillId="123" borderId="175" applyNumberFormat="0" applyAlignment="0" applyProtection="0"/>
    <xf numFmtId="0" fontId="81" fillId="42" borderId="174" applyNumberFormat="0" applyAlignment="0" applyProtection="0"/>
    <xf numFmtId="0" fontId="81" fillId="42" borderId="174" applyNumberFormat="0" applyAlignment="0" applyProtection="0"/>
    <xf numFmtId="0" fontId="81" fillId="42" borderId="174" applyNumberFormat="0" applyAlignment="0" applyProtection="0"/>
    <xf numFmtId="0" fontId="81" fillId="42" borderId="174" applyNumberFormat="0" applyAlignment="0" applyProtection="0"/>
    <xf numFmtId="0" fontId="81" fillId="42" borderId="174" applyNumberFormat="0" applyAlignment="0" applyProtection="0"/>
    <xf numFmtId="0" fontId="81" fillId="42" borderId="174" applyNumberFormat="0" applyAlignment="0" applyProtection="0"/>
    <xf numFmtId="10" fontId="91" fillId="75" borderId="114" applyNumberFormat="0" applyBorder="0" applyAlignment="0" applyProtection="0"/>
    <xf numFmtId="0" fontId="104" fillId="44" borderId="174" applyNumberFormat="0" applyAlignment="0" applyProtection="0"/>
    <xf numFmtId="0" fontId="176" fillId="68" borderId="175" applyNumberFormat="0" applyAlignment="0" applyProtection="0"/>
    <xf numFmtId="0" fontId="104" fillId="44" borderId="174" applyNumberFormat="0" applyAlignment="0" applyProtection="0"/>
    <xf numFmtId="0" fontId="176" fillId="68" borderId="175" applyNumberFormat="0" applyAlignment="0" applyProtection="0"/>
    <xf numFmtId="0" fontId="176" fillId="68" borderId="175" applyNumberFormat="0" applyAlignment="0" applyProtection="0"/>
    <xf numFmtId="0" fontId="104" fillId="44" borderId="174" applyNumberFormat="0" applyAlignment="0" applyProtection="0"/>
    <xf numFmtId="0" fontId="104" fillId="44" borderId="174" applyNumberFormat="0" applyAlignment="0" applyProtection="0"/>
    <xf numFmtId="0" fontId="104" fillId="44" borderId="174" applyNumberFormat="0" applyAlignment="0" applyProtection="0"/>
    <xf numFmtId="0" fontId="104" fillId="44" borderId="174" applyNumberFormat="0" applyAlignment="0" applyProtection="0"/>
    <xf numFmtId="0" fontId="176" fillId="68" borderId="174" applyNumberFormat="0" applyAlignment="0" applyProtection="0"/>
    <xf numFmtId="0" fontId="104" fillId="44" borderId="174" applyNumberFormat="0" applyAlignment="0" applyProtection="0"/>
    <xf numFmtId="0" fontId="176" fillId="68" borderId="174" applyNumberFormat="0" applyAlignment="0" applyProtection="0"/>
    <xf numFmtId="0" fontId="104" fillId="44" borderId="174" applyNumberFormat="0" applyAlignment="0" applyProtection="0"/>
    <xf numFmtId="0" fontId="104" fillId="44" borderId="174" applyNumberFormat="0" applyAlignment="0" applyProtection="0"/>
    <xf numFmtId="0" fontId="104" fillId="44" borderId="174" applyNumberFormat="0" applyAlignment="0" applyProtection="0"/>
    <xf numFmtId="0" fontId="104" fillId="44" borderId="174" applyNumberFormat="0" applyAlignment="0" applyProtection="0"/>
    <xf numFmtId="0" fontId="104" fillId="44" borderId="174" applyNumberFormat="0" applyAlignment="0" applyProtection="0"/>
    <xf numFmtId="0" fontId="104" fillId="44" borderId="174" applyNumberFormat="0" applyAlignment="0" applyProtection="0"/>
    <xf numFmtId="0" fontId="104" fillId="44" borderId="174" applyNumberFormat="0" applyAlignment="0" applyProtection="0"/>
    <xf numFmtId="0" fontId="104" fillId="44" borderId="174" applyNumberFormat="0" applyAlignment="0" applyProtection="0"/>
    <xf numFmtId="0" fontId="29" fillId="67" borderId="176" applyNumberFormat="0" applyFont="0" applyAlignment="0" applyProtection="0"/>
    <xf numFmtId="0" fontId="29" fillId="40" borderId="176" applyNumberFormat="0" applyFont="0" applyAlignment="0" applyProtection="0"/>
    <xf numFmtId="0" fontId="91" fillId="67" borderId="175" applyNumberFormat="0" applyFont="0" applyAlignment="0" applyProtection="0"/>
    <xf numFmtId="0" fontId="79" fillId="40" borderId="176" applyNumberFormat="0" applyFont="0" applyAlignment="0" applyProtection="0"/>
    <xf numFmtId="0" fontId="91" fillId="67" borderId="175" applyNumberFormat="0" applyFont="0" applyAlignment="0" applyProtection="0"/>
    <xf numFmtId="0" fontId="79" fillId="40" borderId="176" applyNumberFormat="0" applyFont="0" applyAlignment="0" applyProtection="0"/>
    <xf numFmtId="0" fontId="79" fillId="40" borderId="176" applyNumberFormat="0" applyFont="0" applyAlignment="0" applyProtection="0"/>
    <xf numFmtId="0" fontId="29" fillId="40" borderId="176" applyNumberFormat="0" applyFont="0" applyAlignment="0" applyProtection="0"/>
    <xf numFmtId="0" fontId="91" fillId="67" borderId="175" applyNumberFormat="0" applyFont="0" applyAlignment="0" applyProtection="0"/>
    <xf numFmtId="0" fontId="29" fillId="40" borderId="174" applyNumberFormat="0" applyFont="0" applyAlignment="0" applyProtection="0"/>
    <xf numFmtId="0" fontId="29" fillId="40" borderId="174" applyNumberFormat="0" applyFont="0" applyAlignment="0" applyProtection="0"/>
    <xf numFmtId="0" fontId="91" fillId="67" borderId="175" applyNumberFormat="0" applyFont="0" applyAlignment="0" applyProtection="0"/>
    <xf numFmtId="0" fontId="29" fillId="40" borderId="174" applyNumberFormat="0" applyFont="0" applyAlignment="0" applyProtection="0"/>
    <xf numFmtId="0" fontId="29" fillId="40" borderId="174" applyNumberFormat="0" applyFont="0" applyAlignment="0" applyProtection="0"/>
    <xf numFmtId="0" fontId="29" fillId="40" borderId="174" applyNumberFormat="0" applyFont="0" applyAlignment="0" applyProtection="0"/>
    <xf numFmtId="0" fontId="113" fillId="122" borderId="171" applyNumberFormat="0" applyAlignment="0" applyProtection="0"/>
    <xf numFmtId="0" fontId="113" fillId="123" borderId="171" applyNumberFormat="0" applyAlignment="0" applyProtection="0"/>
    <xf numFmtId="0" fontId="113" fillId="49" borderId="171" applyNumberFormat="0" applyAlignment="0" applyProtection="0"/>
    <xf numFmtId="0" fontId="113" fillId="123" borderId="171" applyNumberFormat="0" applyAlignment="0" applyProtection="0"/>
    <xf numFmtId="0" fontId="113" fillId="49" borderId="171" applyNumberFormat="0" applyAlignment="0" applyProtection="0"/>
    <xf numFmtId="0" fontId="113" fillId="49" borderId="171" applyNumberFormat="0" applyAlignment="0" applyProtection="0"/>
    <xf numFmtId="0" fontId="113" fillId="42" borderId="171" applyNumberFormat="0" applyAlignment="0" applyProtection="0"/>
    <xf numFmtId="0" fontId="113" fillId="42" borderId="171" applyNumberFormat="0" applyAlignment="0" applyProtection="0"/>
    <xf numFmtId="0" fontId="113" fillId="42" borderId="171" applyNumberFormat="0" applyAlignment="0" applyProtection="0"/>
    <xf numFmtId="0" fontId="113" fillId="42" borderId="171" applyNumberFormat="0" applyAlignment="0" applyProtection="0"/>
    <xf numFmtId="0" fontId="113" fillId="42" borderId="171" applyNumberFormat="0" applyAlignment="0" applyProtection="0"/>
    <xf numFmtId="4" fontId="91" fillId="77" borderId="175" applyNumberFormat="0" applyProtection="0">
      <alignment vertical="center"/>
    </xf>
    <xf numFmtId="4" fontId="79" fillId="78" borderId="171" applyNumberFormat="0" applyProtection="0">
      <alignment vertical="center"/>
    </xf>
    <xf numFmtId="4" fontId="91" fillId="77" borderId="175" applyNumberFormat="0" applyProtection="0">
      <alignment vertical="center"/>
    </xf>
    <xf numFmtId="4" fontId="91" fillId="77" borderId="175" applyNumberFormat="0" applyProtection="0">
      <alignment vertical="center"/>
    </xf>
    <xf numFmtId="4" fontId="91" fillId="77" borderId="175" applyNumberFormat="0" applyProtection="0">
      <alignment vertical="center"/>
    </xf>
    <xf numFmtId="4" fontId="79" fillId="78" borderId="171" applyNumberFormat="0" applyProtection="0">
      <alignment vertical="center"/>
    </xf>
    <xf numFmtId="4" fontId="91" fillId="77" borderId="175" applyNumberFormat="0" applyProtection="0">
      <alignment vertical="center"/>
    </xf>
    <xf numFmtId="4" fontId="119" fillId="79" borderId="114" applyNumberFormat="0" applyProtection="0">
      <alignment horizontal="right" vertical="center" wrapText="1"/>
    </xf>
    <xf numFmtId="4" fontId="79" fillId="78" borderId="171" applyNumberFormat="0" applyProtection="0">
      <alignment vertical="center"/>
    </xf>
    <xf numFmtId="4" fontId="79" fillId="78" borderId="171" applyNumberFormat="0" applyProtection="0">
      <alignment vertical="center"/>
    </xf>
    <xf numFmtId="4" fontId="123" fillId="77" borderId="177" applyNumberFormat="0" applyProtection="0">
      <alignment vertical="center"/>
    </xf>
    <xf numFmtId="4" fontId="180" fillId="78" borderId="175" applyNumberFormat="0" applyProtection="0">
      <alignment vertical="center"/>
    </xf>
    <xf numFmtId="4" fontId="180" fillId="78" borderId="175" applyNumberFormat="0" applyProtection="0">
      <alignment vertical="center"/>
    </xf>
    <xf numFmtId="4" fontId="120" fillId="78" borderId="177" applyNumberFormat="0" applyProtection="0">
      <alignment vertical="center"/>
    </xf>
    <xf numFmtId="4" fontId="129" fillId="78" borderId="171" applyNumberFormat="0" applyProtection="0">
      <alignment vertical="center"/>
    </xf>
    <xf numFmtId="4" fontId="129" fillId="78" borderId="171" applyNumberFormat="0" applyProtection="0">
      <alignment vertical="center"/>
    </xf>
    <xf numFmtId="4" fontId="120" fillId="77" borderId="177" applyNumberFormat="0" applyProtection="0">
      <alignment vertical="center"/>
    </xf>
    <xf numFmtId="4" fontId="91" fillId="78" borderId="175" applyNumberFormat="0" applyProtection="0">
      <alignment horizontal="left" vertical="center" indent="1"/>
    </xf>
    <xf numFmtId="4" fontId="91" fillId="78" borderId="175" applyNumberFormat="0" applyProtection="0">
      <alignment horizontal="left" vertical="center" indent="1"/>
    </xf>
    <xf numFmtId="4" fontId="91" fillId="78" borderId="175" applyNumberFormat="0" applyProtection="0">
      <alignment horizontal="left" vertical="center" indent="1"/>
    </xf>
    <xf numFmtId="4" fontId="91" fillId="78" borderId="175" applyNumberFormat="0" applyProtection="0">
      <alignment horizontal="left" vertical="center" indent="1"/>
    </xf>
    <xf numFmtId="4" fontId="119" fillId="79" borderId="114" applyNumberFormat="0" applyProtection="0">
      <alignment horizontal="left" vertical="center" indent="1"/>
    </xf>
    <xf numFmtId="4" fontId="79" fillId="78" borderId="171" applyNumberFormat="0" applyProtection="0">
      <alignment horizontal="left" vertical="center" indent="1"/>
    </xf>
    <xf numFmtId="4" fontId="79" fillId="78" borderId="171" applyNumberFormat="0" applyProtection="0">
      <alignment horizontal="left" vertical="center" indent="1"/>
    </xf>
    <xf numFmtId="4" fontId="123" fillId="77" borderId="177" applyNumberFormat="0" applyProtection="0">
      <alignment horizontal="left" vertical="center" indent="1"/>
    </xf>
    <xf numFmtId="0" fontId="181" fillId="77" borderId="177" applyNumberFormat="0" applyProtection="0">
      <alignment horizontal="left" vertical="top" indent="1"/>
    </xf>
    <xf numFmtId="0" fontId="181" fillId="77" borderId="177" applyNumberFormat="0" applyProtection="0">
      <alignment horizontal="left" vertical="top" indent="1"/>
    </xf>
    <xf numFmtId="0" fontId="123" fillId="78" borderId="177" applyNumberFormat="0" applyProtection="0">
      <alignment horizontal="left" vertical="top" indent="1"/>
    </xf>
    <xf numFmtId="4" fontId="79" fillId="78" borderId="171" applyNumberFormat="0" applyProtection="0">
      <alignment horizontal="left" vertical="center" indent="1"/>
    </xf>
    <xf numFmtId="4" fontId="79" fillId="78" borderId="171" applyNumberFormat="0" applyProtection="0">
      <alignment horizontal="left" vertical="center" indent="1"/>
    </xf>
    <xf numFmtId="0" fontId="123" fillId="77" borderId="177" applyNumberFormat="0" applyProtection="0">
      <alignment horizontal="left" vertical="top" indent="1"/>
    </xf>
    <xf numFmtId="4" fontId="91" fillId="53" borderId="175" applyNumberFormat="0" applyProtection="0">
      <alignment horizontal="left" vertical="center" indent="1"/>
    </xf>
    <xf numFmtId="4" fontId="91" fillId="53" borderId="175" applyNumberFormat="0" applyProtection="0">
      <alignment horizontal="left" vertical="center" indent="1"/>
    </xf>
    <xf numFmtId="4" fontId="124" fillId="82" borderId="114" applyNumberFormat="0" applyProtection="0">
      <alignment horizontal="left" vertical="center"/>
    </xf>
    <xf numFmtId="4" fontId="91" fillId="53" borderId="175" applyNumberFormat="0" applyProtection="0">
      <alignment horizontal="left" vertical="center" indent="1"/>
    </xf>
    <xf numFmtId="4" fontId="91" fillId="53" borderId="175" applyNumberFormat="0" applyProtection="0">
      <alignment horizontal="left" vertical="center" indent="1"/>
    </xf>
    <xf numFmtId="0" fontId="29" fillId="131" borderId="171" applyNumberFormat="0" applyProtection="0">
      <alignment horizontal="left" vertical="center" indent="1"/>
    </xf>
    <xf numFmtId="4" fontId="124" fillId="82" borderId="114" applyNumberFormat="0" applyProtection="0">
      <alignment horizontal="left" vertical="center"/>
    </xf>
    <xf numFmtId="0" fontId="29" fillId="131" borderId="171" applyNumberFormat="0" applyProtection="0">
      <alignment horizontal="left" vertical="center" indent="1"/>
    </xf>
    <xf numFmtId="0" fontId="29" fillId="131" borderId="171" applyNumberFormat="0" applyProtection="0">
      <alignment horizontal="left" vertical="center" indent="1"/>
    </xf>
    <xf numFmtId="0" fontId="29" fillId="131" borderId="171" applyNumberFormat="0" applyProtection="0">
      <alignment horizontal="left" vertical="center" indent="1"/>
    </xf>
    <xf numFmtId="0" fontId="29" fillId="131" borderId="171" applyNumberFormat="0" applyProtection="0">
      <alignment horizontal="left" vertical="center" indent="1"/>
    </xf>
    <xf numFmtId="4" fontId="91" fillId="37" borderId="175" applyNumberFormat="0" applyProtection="0">
      <alignment horizontal="right" vertical="center"/>
    </xf>
    <xf numFmtId="4" fontId="91" fillId="37" borderId="175" applyNumberFormat="0" applyProtection="0">
      <alignment horizontal="right" vertical="center"/>
    </xf>
    <xf numFmtId="4" fontId="91" fillId="37" borderId="175" applyNumberFormat="0" applyProtection="0">
      <alignment horizontal="right" vertical="center"/>
    </xf>
    <xf numFmtId="4" fontId="91" fillId="37" borderId="175" applyNumberFormat="0" applyProtection="0">
      <alignment horizontal="right" vertical="center"/>
    </xf>
    <xf numFmtId="4" fontId="79" fillId="37" borderId="177" applyNumberFormat="0" applyProtection="0">
      <alignment horizontal="right" vertical="center"/>
    </xf>
    <xf numFmtId="4" fontId="79" fillId="99" borderId="171" applyNumberFormat="0" applyProtection="0">
      <alignment horizontal="right" vertical="center"/>
    </xf>
    <xf numFmtId="4" fontId="79" fillId="99" borderId="171" applyNumberFormat="0" applyProtection="0">
      <alignment horizontal="right" vertical="center"/>
    </xf>
    <xf numFmtId="4" fontId="79" fillId="37" borderId="177" applyNumberFormat="0" applyProtection="0">
      <alignment horizontal="right" vertical="center"/>
    </xf>
    <xf numFmtId="4" fontId="91" fillId="132" borderId="175" applyNumberFormat="0" applyProtection="0">
      <alignment horizontal="right" vertical="center"/>
    </xf>
    <xf numFmtId="4" fontId="91" fillId="132" borderId="175" applyNumberFormat="0" applyProtection="0">
      <alignment horizontal="right" vertical="center"/>
    </xf>
    <xf numFmtId="4" fontId="91" fillId="132" borderId="175" applyNumberFormat="0" applyProtection="0">
      <alignment horizontal="right" vertical="center"/>
    </xf>
    <xf numFmtId="4" fontId="91" fillId="132" borderId="175" applyNumberFormat="0" applyProtection="0">
      <alignment horizontal="right" vertical="center"/>
    </xf>
    <xf numFmtId="4" fontId="79" fillId="38" borderId="177" applyNumberFormat="0" applyProtection="0">
      <alignment horizontal="right" vertical="center"/>
    </xf>
    <xf numFmtId="4" fontId="79" fillId="133" borderId="171" applyNumberFormat="0" applyProtection="0">
      <alignment horizontal="right" vertical="center"/>
    </xf>
    <xf numFmtId="4" fontId="79" fillId="133" borderId="171" applyNumberFormat="0" applyProtection="0">
      <alignment horizontal="right" vertical="center"/>
    </xf>
    <xf numFmtId="4" fontId="79" fillId="38" borderId="177" applyNumberFormat="0" applyProtection="0">
      <alignment horizontal="right" vertical="center"/>
    </xf>
    <xf numFmtId="4" fontId="91" fillId="62" borderId="178" applyNumberFormat="0" applyProtection="0">
      <alignment horizontal="right" vertical="center"/>
    </xf>
    <xf numFmtId="4" fontId="91" fillId="62" borderId="178" applyNumberFormat="0" applyProtection="0">
      <alignment horizontal="right" vertical="center"/>
    </xf>
    <xf numFmtId="4" fontId="91" fillId="62" borderId="178" applyNumberFormat="0" applyProtection="0">
      <alignment horizontal="right" vertical="center"/>
    </xf>
    <xf numFmtId="4" fontId="91" fillId="62" borderId="178" applyNumberFormat="0" applyProtection="0">
      <alignment horizontal="right" vertical="center"/>
    </xf>
    <xf numFmtId="4" fontId="79" fillId="62" borderId="177" applyNumberFormat="0" applyProtection="0">
      <alignment horizontal="right" vertical="center"/>
    </xf>
    <xf numFmtId="4" fontId="79" fillId="91" borderId="171" applyNumberFormat="0" applyProtection="0">
      <alignment horizontal="right" vertical="center"/>
    </xf>
    <xf numFmtId="4" fontId="79" fillId="91" borderId="171" applyNumberFormat="0" applyProtection="0">
      <alignment horizontal="right" vertical="center"/>
    </xf>
    <xf numFmtId="4" fontId="79" fillId="62" borderId="177" applyNumberFormat="0" applyProtection="0">
      <alignment horizontal="right" vertical="center"/>
    </xf>
    <xf numFmtId="4" fontId="91" fillId="50" borderId="175" applyNumberFormat="0" applyProtection="0">
      <alignment horizontal="right" vertical="center"/>
    </xf>
    <xf numFmtId="4" fontId="91" fillId="50" borderId="175" applyNumberFormat="0" applyProtection="0">
      <alignment horizontal="right" vertical="center"/>
    </xf>
    <xf numFmtId="4" fontId="91" fillId="50" borderId="175" applyNumberFormat="0" applyProtection="0">
      <alignment horizontal="right" vertical="center"/>
    </xf>
    <xf numFmtId="4" fontId="91" fillId="50" borderId="175" applyNumberFormat="0" applyProtection="0">
      <alignment horizontal="right" vertical="center"/>
    </xf>
    <xf numFmtId="4" fontId="79" fillId="50" borderId="177" applyNumberFormat="0" applyProtection="0">
      <alignment horizontal="right" vertical="center"/>
    </xf>
    <xf numFmtId="4" fontId="79" fillId="96" borderId="171" applyNumberFormat="0" applyProtection="0">
      <alignment horizontal="right" vertical="center"/>
    </xf>
    <xf numFmtId="4" fontId="79" fillId="96" borderId="171" applyNumberFormat="0" applyProtection="0">
      <alignment horizontal="right" vertical="center"/>
    </xf>
    <xf numFmtId="4" fontId="79" fillId="50" borderId="177" applyNumberFormat="0" applyProtection="0">
      <alignment horizontal="right" vertical="center"/>
    </xf>
    <xf numFmtId="4" fontId="91" fillId="54" borderId="175" applyNumberFormat="0" applyProtection="0">
      <alignment horizontal="right" vertical="center"/>
    </xf>
    <xf numFmtId="4" fontId="91" fillId="54" borderId="175" applyNumberFormat="0" applyProtection="0">
      <alignment horizontal="right" vertical="center"/>
    </xf>
    <xf numFmtId="4" fontId="91" fillId="54" borderId="175" applyNumberFormat="0" applyProtection="0">
      <alignment horizontal="right" vertical="center"/>
    </xf>
    <xf numFmtId="4" fontId="91" fillId="54" borderId="175" applyNumberFormat="0" applyProtection="0">
      <alignment horizontal="right" vertical="center"/>
    </xf>
    <xf numFmtId="4" fontId="79" fillId="54" borderId="177" applyNumberFormat="0" applyProtection="0">
      <alignment horizontal="right" vertical="center"/>
    </xf>
    <xf numFmtId="4" fontId="79" fillId="134" borderId="171" applyNumberFormat="0" applyProtection="0">
      <alignment horizontal="right" vertical="center"/>
    </xf>
    <xf numFmtId="4" fontId="79" fillId="134" borderId="171" applyNumberFormat="0" applyProtection="0">
      <alignment horizontal="right" vertical="center"/>
    </xf>
    <xf numFmtId="4" fontId="79" fillId="54" borderId="177" applyNumberFormat="0" applyProtection="0">
      <alignment horizontal="right" vertical="center"/>
    </xf>
    <xf numFmtId="4" fontId="91" fillId="69" borderId="175" applyNumberFormat="0" applyProtection="0">
      <alignment horizontal="right" vertical="center"/>
    </xf>
    <xf numFmtId="4" fontId="91" fillId="69" borderId="175" applyNumberFormat="0" applyProtection="0">
      <alignment horizontal="right" vertical="center"/>
    </xf>
    <xf numFmtId="4" fontId="91" fillId="69" borderId="175" applyNumberFormat="0" applyProtection="0">
      <alignment horizontal="right" vertical="center"/>
    </xf>
    <xf numFmtId="4" fontId="91" fillId="69" borderId="175" applyNumberFormat="0" applyProtection="0">
      <alignment horizontal="right" vertical="center"/>
    </xf>
    <xf numFmtId="4" fontId="79" fillId="69" borderId="177" applyNumberFormat="0" applyProtection="0">
      <alignment horizontal="right" vertical="center"/>
    </xf>
    <xf numFmtId="4" fontId="79" fillId="100" borderId="171" applyNumberFormat="0" applyProtection="0">
      <alignment horizontal="right" vertical="center"/>
    </xf>
    <xf numFmtId="4" fontId="79" fillId="100" borderId="171" applyNumberFormat="0" applyProtection="0">
      <alignment horizontal="right" vertical="center"/>
    </xf>
    <xf numFmtId="4" fontId="79" fillId="69" borderId="177" applyNumberFormat="0" applyProtection="0">
      <alignment horizontal="right" vertical="center"/>
    </xf>
    <xf numFmtId="4" fontId="91" fillId="48" borderId="175" applyNumberFormat="0" applyProtection="0">
      <alignment horizontal="right" vertical="center"/>
    </xf>
    <xf numFmtId="4" fontId="91" fillId="48" borderId="175" applyNumberFormat="0" applyProtection="0">
      <alignment horizontal="right" vertical="center"/>
    </xf>
    <xf numFmtId="4" fontId="91" fillId="48" borderId="175" applyNumberFormat="0" applyProtection="0">
      <alignment horizontal="right" vertical="center"/>
    </xf>
    <xf numFmtId="4" fontId="91" fillId="48" borderId="175" applyNumberFormat="0" applyProtection="0">
      <alignment horizontal="right" vertical="center"/>
    </xf>
    <xf numFmtId="4" fontId="79" fillId="48" borderId="177" applyNumberFormat="0" applyProtection="0">
      <alignment horizontal="right" vertical="center"/>
    </xf>
    <xf numFmtId="4" fontId="79" fillId="135" borderId="171" applyNumberFormat="0" applyProtection="0">
      <alignment horizontal="right" vertical="center"/>
    </xf>
    <xf numFmtId="4" fontId="79" fillId="135" borderId="171" applyNumberFormat="0" applyProtection="0">
      <alignment horizontal="right" vertical="center"/>
    </xf>
    <xf numFmtId="4" fontId="79" fillId="48" borderId="177" applyNumberFormat="0" applyProtection="0">
      <alignment horizontal="right" vertical="center"/>
    </xf>
    <xf numFmtId="4" fontId="91" fillId="73" borderId="175" applyNumberFormat="0" applyProtection="0">
      <alignment horizontal="right" vertical="center"/>
    </xf>
    <xf numFmtId="4" fontId="91" fillId="73" borderId="175" applyNumberFormat="0" applyProtection="0">
      <alignment horizontal="right" vertical="center"/>
    </xf>
    <xf numFmtId="4" fontId="91" fillId="73" borderId="175" applyNumberFormat="0" applyProtection="0">
      <alignment horizontal="right" vertical="center"/>
    </xf>
    <xf numFmtId="4" fontId="91" fillId="73" borderId="175" applyNumberFormat="0" applyProtection="0">
      <alignment horizontal="right" vertical="center"/>
    </xf>
    <xf numFmtId="4" fontId="79" fillId="73" borderId="177" applyNumberFormat="0" applyProtection="0">
      <alignment horizontal="right" vertical="center"/>
    </xf>
    <xf numFmtId="4" fontId="79" fillId="136" borderId="171" applyNumberFormat="0" applyProtection="0">
      <alignment horizontal="right" vertical="center"/>
    </xf>
    <xf numFmtId="4" fontId="79" fillId="136" borderId="171" applyNumberFormat="0" applyProtection="0">
      <alignment horizontal="right" vertical="center"/>
    </xf>
    <xf numFmtId="4" fontId="79" fillId="73" borderId="177" applyNumberFormat="0" applyProtection="0">
      <alignment horizontal="right" vertical="center"/>
    </xf>
    <xf numFmtId="4" fontId="91" fillId="47" borderId="175" applyNumberFormat="0" applyProtection="0">
      <alignment horizontal="right" vertical="center"/>
    </xf>
    <xf numFmtId="4" fontId="91" fillId="47" borderId="175" applyNumberFormat="0" applyProtection="0">
      <alignment horizontal="right" vertical="center"/>
    </xf>
    <xf numFmtId="4" fontId="91" fillId="47" borderId="175" applyNumberFormat="0" applyProtection="0">
      <alignment horizontal="right" vertical="center"/>
    </xf>
    <xf numFmtId="4" fontId="91" fillId="47" borderId="175" applyNumberFormat="0" applyProtection="0">
      <alignment horizontal="right" vertical="center"/>
    </xf>
    <xf numFmtId="4" fontId="79" fillId="47" borderId="177" applyNumberFormat="0" applyProtection="0">
      <alignment horizontal="right" vertical="center"/>
    </xf>
    <xf numFmtId="4" fontId="79" fillId="95" borderId="171" applyNumberFormat="0" applyProtection="0">
      <alignment horizontal="right" vertical="center"/>
    </xf>
    <xf numFmtId="4" fontId="79" fillId="95" borderId="171" applyNumberFormat="0" applyProtection="0">
      <alignment horizontal="right" vertical="center"/>
    </xf>
    <xf numFmtId="4" fontId="79" fillId="47" borderId="177" applyNumberFormat="0" applyProtection="0">
      <alignment horizontal="right" vertical="center"/>
    </xf>
    <xf numFmtId="4" fontId="91" fillId="137" borderId="178" applyNumberFormat="0" applyProtection="0">
      <alignment horizontal="left" vertical="center" indent="1"/>
    </xf>
    <xf numFmtId="4" fontId="91" fillId="137" borderId="178" applyNumberFormat="0" applyProtection="0">
      <alignment horizontal="left" vertical="center" indent="1"/>
    </xf>
    <xf numFmtId="4" fontId="91" fillId="137" borderId="178" applyNumberFormat="0" applyProtection="0">
      <alignment horizontal="left" vertical="center" indent="1"/>
    </xf>
    <xf numFmtId="4" fontId="91" fillId="137" borderId="178" applyNumberFormat="0" applyProtection="0">
      <alignment horizontal="left" vertical="center" indent="1"/>
    </xf>
    <xf numFmtId="4" fontId="123" fillId="0" borderId="114" applyNumberFormat="0" applyProtection="0">
      <alignment horizontal="left" vertical="center" indent="1"/>
    </xf>
    <xf numFmtId="4" fontId="123" fillId="138" borderId="171" applyNumberFormat="0" applyProtection="0">
      <alignment horizontal="left" vertical="center" indent="1"/>
    </xf>
    <xf numFmtId="4" fontId="123" fillId="138" borderId="171" applyNumberFormat="0" applyProtection="0">
      <alignment horizontal="left" vertical="center" indent="1"/>
    </xf>
    <xf numFmtId="4" fontId="29" fillId="66" borderId="178" applyNumberFormat="0" applyProtection="0">
      <alignment horizontal="left" vertical="center" indent="1"/>
    </xf>
    <xf numFmtId="4" fontId="29" fillId="66" borderId="178" applyNumberFormat="0" applyProtection="0">
      <alignment horizontal="left" vertical="center" indent="1"/>
    </xf>
    <xf numFmtId="4" fontId="79" fillId="0" borderId="114" applyNumberFormat="0" applyProtection="0">
      <alignment horizontal="left" vertical="center" indent="1"/>
    </xf>
    <xf numFmtId="4" fontId="29" fillId="66" borderId="178" applyNumberFormat="0" applyProtection="0">
      <alignment horizontal="left" vertical="center" indent="1"/>
    </xf>
    <xf numFmtId="4" fontId="29" fillId="66" borderId="178" applyNumberFormat="0" applyProtection="0">
      <alignment horizontal="left" vertical="center" indent="1"/>
    </xf>
    <xf numFmtId="4" fontId="91" fillId="105" borderId="175" applyNumberFormat="0" applyProtection="0">
      <alignment horizontal="right" vertical="center"/>
    </xf>
    <xf numFmtId="4" fontId="91" fillId="105" borderId="175" applyNumberFormat="0" applyProtection="0">
      <alignment horizontal="right" vertical="center"/>
    </xf>
    <xf numFmtId="4" fontId="91" fillId="105" borderId="175" applyNumberFormat="0" applyProtection="0">
      <alignment horizontal="right" vertical="center"/>
    </xf>
    <xf numFmtId="4" fontId="91" fillId="105" borderId="175" applyNumberFormat="0" applyProtection="0">
      <alignment horizontal="right" vertical="center"/>
    </xf>
    <xf numFmtId="0" fontId="29" fillId="131" borderId="171" applyNumberFormat="0" applyProtection="0">
      <alignment horizontal="left" vertical="center" indent="1"/>
    </xf>
    <xf numFmtId="4" fontId="127" fillId="49" borderId="177" applyNumberFormat="0" applyProtection="0">
      <alignment horizontal="center" vertical="center"/>
    </xf>
    <xf numFmtId="0" fontId="29" fillId="131" borderId="171" applyNumberFormat="0" applyProtection="0">
      <alignment horizontal="left" vertical="center" indent="1"/>
    </xf>
    <xf numFmtId="0" fontId="29" fillId="131" borderId="171" applyNumberFormat="0" applyProtection="0">
      <alignment horizontal="left" vertical="center" indent="1"/>
    </xf>
    <xf numFmtId="0" fontId="29" fillId="131" borderId="171" applyNumberFormat="0" applyProtection="0">
      <alignment horizontal="left" vertical="center" indent="1"/>
    </xf>
    <xf numFmtId="4" fontId="79" fillId="105" borderId="177" applyNumberFormat="0" applyProtection="0">
      <alignment horizontal="right" vertical="center"/>
    </xf>
    <xf numFmtId="0" fontId="29" fillId="131" borderId="171" applyNumberFormat="0" applyProtection="0">
      <alignment horizontal="left" vertical="center" indent="1"/>
    </xf>
    <xf numFmtId="4" fontId="91" fillId="90" borderId="178" applyNumberFormat="0" applyProtection="0">
      <alignment horizontal="left" vertical="center" indent="1"/>
    </xf>
    <xf numFmtId="4" fontId="91" fillId="90" borderId="178" applyNumberFormat="0" applyProtection="0">
      <alignment horizontal="left" vertical="center" indent="1"/>
    </xf>
    <xf numFmtId="4" fontId="91" fillId="90" borderId="178" applyNumberFormat="0" applyProtection="0">
      <alignment horizontal="left" vertical="center" indent="1"/>
    </xf>
    <xf numFmtId="4" fontId="91" fillId="90" borderId="178" applyNumberFormat="0" applyProtection="0">
      <alignment horizontal="left" vertical="center" indent="1"/>
    </xf>
    <xf numFmtId="4" fontId="79" fillId="89" borderId="171" applyNumberFormat="0" applyProtection="0">
      <alignment horizontal="left" vertical="center" indent="1"/>
    </xf>
    <xf numFmtId="4" fontId="79" fillId="89" borderId="171" applyNumberFormat="0" applyProtection="0">
      <alignment horizontal="left" vertical="center" indent="1"/>
    </xf>
    <xf numFmtId="4" fontId="91" fillId="105" borderId="178" applyNumberFormat="0" applyProtection="0">
      <alignment horizontal="left" vertical="center" indent="1"/>
    </xf>
    <xf numFmtId="4" fontId="91" fillId="105" borderId="178" applyNumberFormat="0" applyProtection="0">
      <alignment horizontal="left" vertical="center" indent="1"/>
    </xf>
    <xf numFmtId="4" fontId="91" fillId="105" borderId="178" applyNumberFormat="0" applyProtection="0">
      <alignment horizontal="left" vertical="center" indent="1"/>
    </xf>
    <xf numFmtId="4" fontId="91" fillId="105" borderId="178" applyNumberFormat="0" applyProtection="0">
      <alignment horizontal="left" vertical="center" indent="1"/>
    </xf>
    <xf numFmtId="4" fontId="79" fillId="139" borderId="171" applyNumberFormat="0" applyProtection="0">
      <alignment horizontal="left" vertical="center" indent="1"/>
    </xf>
    <xf numFmtId="4" fontId="79" fillId="139" borderId="171" applyNumberFormat="0" applyProtection="0">
      <alignment horizontal="left" vertical="center" indent="1"/>
    </xf>
    <xf numFmtId="0" fontId="91" fillId="49" borderId="175" applyNumberFormat="0" applyProtection="0">
      <alignment horizontal="left" vertical="center" indent="1"/>
    </xf>
    <xf numFmtId="0" fontId="91" fillId="49" borderId="175" applyNumberFormat="0" applyProtection="0">
      <alignment horizontal="left" vertical="center" indent="1"/>
    </xf>
    <xf numFmtId="0" fontId="124" fillId="85" borderId="114" applyNumberFormat="0" applyProtection="0">
      <alignment horizontal="left" vertical="center" indent="2"/>
    </xf>
    <xf numFmtId="0" fontId="91" fillId="49" borderId="175" applyNumberFormat="0" applyProtection="0">
      <alignment horizontal="left" vertical="center" indent="1"/>
    </xf>
    <xf numFmtId="0" fontId="91" fillId="49" borderId="175" applyNumberFormat="0" applyProtection="0">
      <alignment horizontal="left" vertical="center" indent="1"/>
    </xf>
    <xf numFmtId="0" fontId="29" fillId="139" borderId="171" applyNumberFormat="0" applyProtection="0">
      <alignment horizontal="left" vertical="center" indent="1"/>
    </xf>
    <xf numFmtId="0" fontId="124" fillId="85" borderId="114" applyNumberFormat="0" applyProtection="0">
      <alignment horizontal="left" vertical="center" indent="2"/>
    </xf>
    <xf numFmtId="0" fontId="29" fillId="139" borderId="171" applyNumberFormat="0" applyProtection="0">
      <alignment horizontal="left" vertical="center" indent="1"/>
    </xf>
    <xf numFmtId="0" fontId="29" fillId="139" borderId="171" applyNumberFormat="0" applyProtection="0">
      <alignment horizontal="left" vertical="center" indent="1"/>
    </xf>
    <xf numFmtId="0" fontId="29" fillId="139" borderId="171" applyNumberFormat="0" applyProtection="0">
      <alignment horizontal="left" vertical="center" indent="1"/>
    </xf>
    <xf numFmtId="0" fontId="29" fillId="66" borderId="177" applyNumberFormat="0" applyProtection="0">
      <alignment horizontal="left" vertical="center" indent="1"/>
    </xf>
    <xf numFmtId="0" fontId="29" fillId="139" borderId="171" applyNumberFormat="0" applyProtection="0">
      <alignment horizontal="left" vertical="center" indent="1"/>
    </xf>
    <xf numFmtId="0" fontId="29" fillId="84" borderId="177" applyNumberFormat="0" applyProtection="0">
      <alignment horizontal="left" vertical="top" indent="1"/>
    </xf>
    <xf numFmtId="0" fontId="91" fillId="66" borderId="177" applyNumberFormat="0" applyProtection="0">
      <alignment horizontal="left" vertical="top" indent="1"/>
    </xf>
    <xf numFmtId="0" fontId="91" fillId="66" borderId="177" applyNumberFormat="0" applyProtection="0">
      <alignment horizontal="left" vertical="top" indent="1"/>
    </xf>
    <xf numFmtId="0" fontId="29" fillId="139" borderId="171" applyNumberFormat="0" applyProtection="0">
      <alignment horizontal="left" vertical="center" indent="1"/>
    </xf>
    <xf numFmtId="0" fontId="29" fillId="84" borderId="177" applyNumberFormat="0" applyProtection="0">
      <alignment horizontal="left" vertical="top" indent="1"/>
    </xf>
    <xf numFmtId="0" fontId="29" fillId="139" borderId="171" applyNumberFormat="0" applyProtection="0">
      <alignment horizontal="left" vertical="center" indent="1"/>
    </xf>
    <xf numFmtId="0" fontId="29" fillId="139" borderId="171" applyNumberFormat="0" applyProtection="0">
      <alignment horizontal="left" vertical="center" indent="1"/>
    </xf>
    <xf numFmtId="0" fontId="29" fillId="84" borderId="177" applyNumberFormat="0" applyProtection="0">
      <alignment horizontal="left" vertical="top" indent="1"/>
    </xf>
    <xf numFmtId="0" fontId="29" fillId="139" borderId="171" applyNumberFormat="0" applyProtection="0">
      <alignment horizontal="left" vertical="center" indent="1"/>
    </xf>
    <xf numFmtId="0" fontId="29" fillId="139" borderId="171" applyNumberFormat="0" applyProtection="0">
      <alignment horizontal="left" vertical="center" indent="1"/>
    </xf>
    <xf numFmtId="0" fontId="29" fillId="66" borderId="177" applyNumberFormat="0" applyProtection="0">
      <alignment horizontal="left" vertical="top" indent="1"/>
    </xf>
    <xf numFmtId="0" fontId="91" fillId="71" borderId="175" applyNumberFormat="0" applyProtection="0">
      <alignment horizontal="left" vertical="center" indent="1"/>
    </xf>
    <xf numFmtId="0" fontId="91" fillId="71" borderId="175" applyNumberFormat="0" applyProtection="0">
      <alignment horizontal="left" vertical="center" indent="1"/>
    </xf>
    <xf numFmtId="0" fontId="91" fillId="71" borderId="175" applyNumberFormat="0" applyProtection="0">
      <alignment horizontal="left" vertical="center" indent="1"/>
    </xf>
    <xf numFmtId="0" fontId="91" fillId="71" borderId="175" applyNumberFormat="0" applyProtection="0">
      <alignment horizontal="left" vertical="center" indent="1"/>
    </xf>
    <xf numFmtId="0" fontId="29" fillId="83" borderId="171" applyNumberFormat="0" applyProtection="0">
      <alignment horizontal="left" vertical="center" indent="1"/>
    </xf>
    <xf numFmtId="0" fontId="111" fillId="0" borderId="114" applyNumberFormat="0" applyProtection="0">
      <alignment horizontal="left" vertical="center" indent="2"/>
    </xf>
    <xf numFmtId="0" fontId="29" fillId="83" borderId="171" applyNumberFormat="0" applyProtection="0">
      <alignment horizontal="left" vertical="center" indent="1"/>
    </xf>
    <xf numFmtId="0" fontId="29" fillId="83" borderId="171" applyNumberFormat="0" applyProtection="0">
      <alignment horizontal="left" vertical="center" indent="1"/>
    </xf>
    <xf numFmtId="0" fontId="29" fillId="83" borderId="171" applyNumberFormat="0" applyProtection="0">
      <alignment horizontal="left" vertical="center" indent="1"/>
    </xf>
    <xf numFmtId="0" fontId="29" fillId="105" borderId="177" applyNumberFormat="0" applyProtection="0">
      <alignment horizontal="left" vertical="center" indent="1"/>
    </xf>
    <xf numFmtId="0" fontId="29" fillId="83" borderId="171" applyNumberFormat="0" applyProtection="0">
      <alignment horizontal="left" vertical="center" indent="1"/>
    </xf>
    <xf numFmtId="0" fontId="29" fillId="86" borderId="177" applyNumberFormat="0" applyProtection="0">
      <alignment horizontal="left" vertical="top" indent="1"/>
    </xf>
    <xf numFmtId="0" fontId="91" fillId="105" borderId="177" applyNumberFormat="0" applyProtection="0">
      <alignment horizontal="left" vertical="top" indent="1"/>
    </xf>
    <xf numFmtId="0" fontId="91" fillId="105" borderId="177" applyNumberFormat="0" applyProtection="0">
      <alignment horizontal="left" vertical="top" indent="1"/>
    </xf>
    <xf numFmtId="0" fontId="29" fillId="83" borderId="171" applyNumberFormat="0" applyProtection="0">
      <alignment horizontal="left" vertical="center" indent="1"/>
    </xf>
    <xf numFmtId="0" fontId="29" fillId="86" borderId="177" applyNumberFormat="0" applyProtection="0">
      <alignment horizontal="left" vertical="top" indent="1"/>
    </xf>
    <xf numFmtId="0" fontId="29" fillId="83" borderId="171" applyNumberFormat="0" applyProtection="0">
      <alignment horizontal="left" vertical="center" indent="1"/>
    </xf>
    <xf numFmtId="0" fontId="29" fillId="83" borderId="171" applyNumberFormat="0" applyProtection="0">
      <alignment horizontal="left" vertical="center" indent="1"/>
    </xf>
    <xf numFmtId="0" fontId="29" fillId="86" borderId="177" applyNumberFormat="0" applyProtection="0">
      <alignment horizontal="left" vertical="top" indent="1"/>
    </xf>
    <xf numFmtId="0" fontId="29" fillId="83" borderId="171" applyNumberFormat="0" applyProtection="0">
      <alignment horizontal="left" vertical="center" indent="1"/>
    </xf>
    <xf numFmtId="0" fontId="29" fillId="83" borderId="171" applyNumberFormat="0" applyProtection="0">
      <alignment horizontal="left" vertical="center" indent="1"/>
    </xf>
    <xf numFmtId="0" fontId="29" fillId="105" borderId="177" applyNumberFormat="0" applyProtection="0">
      <alignment horizontal="left" vertical="top" indent="1"/>
    </xf>
    <xf numFmtId="0" fontId="91" fillId="45" borderId="175" applyNumberFormat="0" applyProtection="0">
      <alignment horizontal="left" vertical="center" indent="1"/>
    </xf>
    <xf numFmtId="0" fontId="91" fillId="45" borderId="175" applyNumberFormat="0" applyProtection="0">
      <alignment horizontal="left" vertical="center" indent="1"/>
    </xf>
    <xf numFmtId="0" fontId="91" fillId="45" borderId="175" applyNumberFormat="0" applyProtection="0">
      <alignment horizontal="left" vertical="center" indent="1"/>
    </xf>
    <xf numFmtId="0" fontId="91" fillId="45" borderId="175" applyNumberFormat="0" applyProtection="0">
      <alignment horizontal="left" vertical="center" indent="1"/>
    </xf>
    <xf numFmtId="0" fontId="29" fillId="74" borderId="171" applyNumberFormat="0" applyProtection="0">
      <alignment horizontal="left" vertical="center" indent="1"/>
    </xf>
    <xf numFmtId="0" fontId="111" fillId="0" borderId="114" applyNumberFormat="0" applyProtection="0">
      <alignment horizontal="left" vertical="center" indent="2"/>
    </xf>
    <xf numFmtId="0" fontId="29" fillId="74" borderId="171" applyNumberFormat="0" applyProtection="0">
      <alignment horizontal="left" vertical="center" indent="1"/>
    </xf>
    <xf numFmtId="0" fontId="29" fillId="74" borderId="171" applyNumberFormat="0" applyProtection="0">
      <alignment horizontal="left" vertical="center" indent="1"/>
    </xf>
    <xf numFmtId="0" fontId="29" fillId="74" borderId="171" applyNumberFormat="0" applyProtection="0">
      <alignment horizontal="left" vertical="center" indent="1"/>
    </xf>
    <xf numFmtId="0" fontId="29" fillId="45" borderId="177" applyNumberFormat="0" applyProtection="0">
      <alignment horizontal="left" vertical="center" indent="1"/>
    </xf>
    <xf numFmtId="0" fontId="29" fillId="74" borderId="171" applyNumberFormat="0" applyProtection="0">
      <alignment horizontal="left" vertical="center" indent="1"/>
    </xf>
    <xf numFmtId="0" fontId="29" fillId="70" borderId="177" applyNumberFormat="0" applyProtection="0">
      <alignment horizontal="left" vertical="top" indent="1"/>
    </xf>
    <xf numFmtId="0" fontId="91" fillId="45" borderId="177" applyNumberFormat="0" applyProtection="0">
      <alignment horizontal="left" vertical="top" indent="1"/>
    </xf>
    <xf numFmtId="0" fontId="91" fillId="45" borderId="177" applyNumberFormat="0" applyProtection="0">
      <alignment horizontal="left" vertical="top" indent="1"/>
    </xf>
    <xf numFmtId="0" fontId="29" fillId="74" borderId="171" applyNumberFormat="0" applyProtection="0">
      <alignment horizontal="left" vertical="center" indent="1"/>
    </xf>
    <xf numFmtId="0" fontId="29" fillId="70" borderId="177" applyNumberFormat="0" applyProtection="0">
      <alignment horizontal="left" vertical="top" indent="1"/>
    </xf>
    <xf numFmtId="0" fontId="29" fillId="74" borderId="171" applyNumberFormat="0" applyProtection="0">
      <alignment horizontal="left" vertical="center" indent="1"/>
    </xf>
    <xf numFmtId="0" fontId="29" fillId="74" borderId="171" applyNumberFormat="0" applyProtection="0">
      <alignment horizontal="left" vertical="center" indent="1"/>
    </xf>
    <xf numFmtId="0" fontId="29" fillId="70" borderId="177" applyNumberFormat="0" applyProtection="0">
      <alignment horizontal="left" vertical="top" indent="1"/>
    </xf>
    <xf numFmtId="0" fontId="29" fillId="74" borderId="171" applyNumberFormat="0" applyProtection="0">
      <alignment horizontal="left" vertical="center" indent="1"/>
    </xf>
    <xf numFmtId="0" fontId="29" fillId="74" borderId="171" applyNumberFormat="0" applyProtection="0">
      <alignment horizontal="left" vertical="center" indent="1"/>
    </xf>
    <xf numFmtId="0" fontId="29" fillId="45" borderId="177" applyNumberFormat="0" applyProtection="0">
      <alignment horizontal="left" vertical="top" indent="1"/>
    </xf>
    <xf numFmtId="0" fontId="91" fillId="90" borderId="175" applyNumberFormat="0" applyProtection="0">
      <alignment horizontal="left" vertical="center" indent="1"/>
    </xf>
    <xf numFmtId="0" fontId="91" fillId="90" borderId="175" applyNumberFormat="0" applyProtection="0">
      <alignment horizontal="left" vertical="center" indent="1"/>
    </xf>
    <xf numFmtId="0" fontId="91" fillId="90" borderId="175" applyNumberFormat="0" applyProtection="0">
      <alignment horizontal="left" vertical="center" indent="1"/>
    </xf>
    <xf numFmtId="0" fontId="91" fillId="90" borderId="175" applyNumberFormat="0" applyProtection="0">
      <alignment horizontal="left" vertical="center" indent="1"/>
    </xf>
    <xf numFmtId="0" fontId="29" fillId="131" borderId="171" applyNumberFormat="0" applyProtection="0">
      <alignment horizontal="left" vertical="center" indent="1"/>
    </xf>
    <xf numFmtId="0" fontId="111" fillId="0" borderId="114" applyNumberFormat="0" applyProtection="0">
      <alignment horizontal="left" vertical="center" indent="2"/>
    </xf>
    <xf numFmtId="0" fontId="29" fillId="131" borderId="171" applyNumberFormat="0" applyProtection="0">
      <alignment horizontal="left" vertical="center" indent="1"/>
    </xf>
    <xf numFmtId="0" fontId="29" fillId="131" borderId="171" applyNumberFormat="0" applyProtection="0">
      <alignment horizontal="left" vertical="center" indent="1"/>
    </xf>
    <xf numFmtId="0" fontId="29" fillId="131" borderId="171" applyNumberFormat="0" applyProtection="0">
      <alignment horizontal="left" vertical="center" indent="1"/>
    </xf>
    <xf numFmtId="0" fontId="29" fillId="90" borderId="177" applyNumberFormat="0" applyProtection="0">
      <alignment horizontal="left" vertical="center" indent="1"/>
    </xf>
    <xf numFmtId="0" fontId="29" fillId="131" borderId="171" applyNumberFormat="0" applyProtection="0">
      <alignment horizontal="left" vertical="center" indent="1"/>
    </xf>
    <xf numFmtId="0" fontId="29" fillId="87" borderId="177" applyNumberFormat="0" applyProtection="0">
      <alignment horizontal="left" vertical="top" indent="1"/>
    </xf>
    <xf numFmtId="0" fontId="91" fillId="90" borderId="177" applyNumberFormat="0" applyProtection="0">
      <alignment horizontal="left" vertical="top" indent="1"/>
    </xf>
    <xf numFmtId="0" fontId="91" fillId="90" borderId="177" applyNumberFormat="0" applyProtection="0">
      <alignment horizontal="left" vertical="top" indent="1"/>
    </xf>
    <xf numFmtId="0" fontId="29" fillId="131" borderId="171" applyNumberFormat="0" applyProtection="0">
      <alignment horizontal="left" vertical="center" indent="1"/>
    </xf>
    <xf numFmtId="0" fontId="29" fillId="87" borderId="177" applyNumberFormat="0" applyProtection="0">
      <alignment horizontal="left" vertical="top" indent="1"/>
    </xf>
    <xf numFmtId="0" fontId="29" fillId="131" borderId="171" applyNumberFormat="0" applyProtection="0">
      <alignment horizontal="left" vertical="center" indent="1"/>
    </xf>
    <xf numFmtId="0" fontId="29" fillId="131" borderId="171" applyNumberFormat="0" applyProtection="0">
      <alignment horizontal="left" vertical="center" indent="1"/>
    </xf>
    <xf numFmtId="0" fontId="29" fillId="87" borderId="177" applyNumberFormat="0" applyProtection="0">
      <alignment horizontal="left" vertical="top" indent="1"/>
    </xf>
    <xf numFmtId="0" fontId="29" fillId="131" borderId="171" applyNumberFormat="0" applyProtection="0">
      <alignment horizontal="left" vertical="center" indent="1"/>
    </xf>
    <xf numFmtId="0" fontId="29" fillId="131" borderId="171" applyNumberFormat="0" applyProtection="0">
      <alignment horizontal="left" vertical="center" indent="1"/>
    </xf>
    <xf numFmtId="0" fontId="29" fillId="90" borderId="177" applyNumberFormat="0" applyProtection="0">
      <alignment horizontal="left" vertical="top" indent="1"/>
    </xf>
    <xf numFmtId="0" fontId="29" fillId="88" borderId="114" applyNumberFormat="0">
      <protection locked="0"/>
    </xf>
    <xf numFmtId="0" fontId="29" fillId="88" borderId="114" applyNumberFormat="0">
      <protection locked="0"/>
    </xf>
    <xf numFmtId="0" fontId="29" fillId="88" borderId="114" applyNumberFormat="0">
      <protection locked="0"/>
    </xf>
    <xf numFmtId="0" fontId="29" fillId="88" borderId="114" applyNumberFormat="0">
      <protection locked="0"/>
    </xf>
    <xf numFmtId="0" fontId="125" fillId="66" borderId="169" applyBorder="0"/>
    <xf numFmtId="0" fontId="125" fillId="66" borderId="169" applyBorder="0"/>
    <xf numFmtId="4" fontId="115" fillId="40" borderId="177" applyNumberFormat="0" applyProtection="0">
      <alignment vertical="center"/>
    </xf>
    <xf numFmtId="4" fontId="115" fillId="40" borderId="177" applyNumberFormat="0" applyProtection="0">
      <alignment vertical="center"/>
    </xf>
    <xf numFmtId="4" fontId="79" fillId="75" borderId="177" applyNumberFormat="0" applyProtection="0">
      <alignment vertical="center"/>
    </xf>
    <xf numFmtId="4" fontId="79" fillId="75" borderId="171" applyNumberFormat="0" applyProtection="0">
      <alignment vertical="center"/>
    </xf>
    <xf numFmtId="4" fontId="79" fillId="75" borderId="171" applyNumberFormat="0" applyProtection="0">
      <alignment vertical="center"/>
    </xf>
    <xf numFmtId="4" fontId="79" fillId="40" borderId="177" applyNumberFormat="0" applyProtection="0">
      <alignment vertical="center"/>
    </xf>
    <xf numFmtId="4" fontId="180" fillId="75" borderId="114" applyNumberFormat="0" applyProtection="0">
      <alignment vertical="center"/>
    </xf>
    <xf numFmtId="4" fontId="180" fillId="75" borderId="114" applyNumberFormat="0" applyProtection="0">
      <alignment vertical="center"/>
    </xf>
    <xf numFmtId="4" fontId="129" fillId="75" borderId="177" applyNumberFormat="0" applyProtection="0">
      <alignment vertical="center"/>
    </xf>
    <xf numFmtId="4" fontId="129" fillId="75" borderId="171" applyNumberFormat="0" applyProtection="0">
      <alignment vertical="center"/>
    </xf>
    <xf numFmtId="4" fontId="129" fillId="75" borderId="171" applyNumberFormat="0" applyProtection="0">
      <alignment vertical="center"/>
    </xf>
    <xf numFmtId="4" fontId="129" fillId="40" borderId="177" applyNumberFormat="0" applyProtection="0">
      <alignment vertical="center"/>
    </xf>
    <xf numFmtId="4" fontId="115" fillId="49" borderId="177" applyNumberFormat="0" applyProtection="0">
      <alignment horizontal="left" vertical="center" indent="1"/>
    </xf>
    <xf numFmtId="4" fontId="115" fillId="49" borderId="177" applyNumberFormat="0" applyProtection="0">
      <alignment horizontal="left" vertical="center" indent="1"/>
    </xf>
    <xf numFmtId="4" fontId="79" fillId="75" borderId="171" applyNumberFormat="0" applyProtection="0">
      <alignment horizontal="left" vertical="center" indent="1"/>
    </xf>
    <xf numFmtId="4" fontId="79" fillId="75" borderId="171" applyNumberFormat="0" applyProtection="0">
      <alignment horizontal="left" vertical="center" indent="1"/>
    </xf>
    <xf numFmtId="4" fontId="79" fillId="40" borderId="177" applyNumberFormat="0" applyProtection="0">
      <alignment horizontal="left" vertical="center" indent="1"/>
    </xf>
    <xf numFmtId="0" fontId="115" fillId="40" borderId="177" applyNumberFormat="0" applyProtection="0">
      <alignment horizontal="left" vertical="top" indent="1"/>
    </xf>
    <xf numFmtId="0" fontId="115" fillId="40" borderId="177" applyNumberFormat="0" applyProtection="0">
      <alignment horizontal="left" vertical="top" indent="1"/>
    </xf>
    <xf numFmtId="0" fontId="79" fillId="75" borderId="177" applyNumberFormat="0" applyProtection="0">
      <alignment horizontal="left" vertical="top" indent="1"/>
    </xf>
    <xf numFmtId="4" fontId="79" fillId="75" borderId="171" applyNumberFormat="0" applyProtection="0">
      <alignment horizontal="left" vertical="center" indent="1"/>
    </xf>
    <xf numFmtId="4" fontId="79" fillId="75" borderId="171" applyNumberFormat="0" applyProtection="0">
      <alignment horizontal="left" vertical="center" indent="1"/>
    </xf>
    <xf numFmtId="0" fontId="79" fillId="40" borderId="177" applyNumberFormat="0" applyProtection="0">
      <alignment horizontal="left" vertical="top" indent="1"/>
    </xf>
    <xf numFmtId="4" fontId="91" fillId="0" borderId="175" applyNumberFormat="0" applyProtection="0">
      <alignment horizontal="right" vertical="center"/>
    </xf>
    <xf numFmtId="4" fontId="79" fillId="89" borderId="171" applyNumberFormat="0" applyProtection="0">
      <alignment horizontal="right" vertical="center"/>
    </xf>
    <xf numFmtId="4" fontId="91" fillId="0" borderId="175" applyNumberFormat="0" applyProtection="0">
      <alignment horizontal="right" vertical="center"/>
    </xf>
    <xf numFmtId="4" fontId="91" fillId="0" borderId="175" applyNumberFormat="0" applyProtection="0">
      <alignment horizontal="right" vertical="center"/>
    </xf>
    <xf numFmtId="4" fontId="132" fillId="0" borderId="114" applyNumberFormat="0" applyProtection="0">
      <alignment horizontal="right" vertical="center" wrapText="1"/>
    </xf>
    <xf numFmtId="4" fontId="91" fillId="0" borderId="175" applyNumberFormat="0" applyProtection="0">
      <alignment horizontal="right" vertical="center"/>
    </xf>
    <xf numFmtId="4" fontId="79" fillId="89" borderId="171" applyNumberFormat="0" applyProtection="0">
      <alignment horizontal="right" vertical="center"/>
    </xf>
    <xf numFmtId="4" fontId="91" fillId="0" borderId="175" applyNumberFormat="0" applyProtection="0">
      <alignment horizontal="right" vertical="center"/>
    </xf>
    <xf numFmtId="4" fontId="132" fillId="0" borderId="114" applyNumberFormat="0" applyProtection="0">
      <alignment horizontal="right" vertical="center" wrapText="1"/>
    </xf>
    <xf numFmtId="4" fontId="79" fillId="89" borderId="171" applyNumberFormat="0" applyProtection="0">
      <alignment horizontal="right" vertical="center"/>
    </xf>
    <xf numFmtId="4" fontId="79" fillId="89" borderId="171" applyNumberFormat="0" applyProtection="0">
      <alignment horizontal="right" vertical="center"/>
    </xf>
    <xf numFmtId="4" fontId="79" fillId="90" borderId="177" applyNumberFormat="0" applyProtection="0">
      <alignment horizontal="right" vertical="center"/>
    </xf>
    <xf numFmtId="4" fontId="180" fillId="76" borderId="175" applyNumberFormat="0" applyProtection="0">
      <alignment horizontal="right" vertical="center"/>
    </xf>
    <xf numFmtId="4" fontId="180" fillId="76" borderId="175" applyNumberFormat="0" applyProtection="0">
      <alignment horizontal="right" vertical="center"/>
    </xf>
    <xf numFmtId="4" fontId="129" fillId="90" borderId="177" applyNumberFormat="0" applyProtection="0">
      <alignment horizontal="right" vertical="center"/>
    </xf>
    <xf numFmtId="4" fontId="129" fillId="89" borderId="171" applyNumberFormat="0" applyProtection="0">
      <alignment horizontal="right" vertical="center"/>
    </xf>
    <xf numFmtId="4" fontId="129" fillId="89" borderId="171" applyNumberFormat="0" applyProtection="0">
      <alignment horizontal="right" vertical="center"/>
    </xf>
    <xf numFmtId="4" fontId="129" fillId="90" borderId="177" applyNumberFormat="0" applyProtection="0">
      <alignment horizontal="right" vertical="center"/>
    </xf>
    <xf numFmtId="4" fontId="91" fillId="53" borderId="175" applyNumberFormat="0" applyProtection="0">
      <alignment horizontal="left" vertical="center" indent="1"/>
    </xf>
    <xf numFmtId="4" fontId="91" fillId="53" borderId="175" applyNumberFormat="0" applyProtection="0">
      <alignment horizontal="left" vertical="center" indent="1"/>
    </xf>
    <xf numFmtId="4" fontId="132" fillId="0" borderId="114" applyNumberFormat="0" applyProtection="0">
      <alignment horizontal="left" vertical="center" indent="1"/>
    </xf>
    <xf numFmtId="4" fontId="91" fillId="53" borderId="175" applyNumberFormat="0" applyProtection="0">
      <alignment horizontal="left" vertical="center" indent="1"/>
    </xf>
    <xf numFmtId="4" fontId="91" fillId="53" borderId="175" applyNumberFormat="0" applyProtection="0">
      <alignment horizontal="left" vertical="center" indent="1"/>
    </xf>
    <xf numFmtId="0" fontId="29" fillId="131" borderId="171" applyNumberFormat="0" applyProtection="0">
      <alignment horizontal="left" vertical="center" indent="1"/>
    </xf>
    <xf numFmtId="4" fontId="132" fillId="0" borderId="114" applyNumberFormat="0" applyProtection="0">
      <alignment horizontal="left" vertical="center" indent="1"/>
    </xf>
    <xf numFmtId="0" fontId="29" fillId="131" borderId="171" applyNumberFormat="0" applyProtection="0">
      <alignment horizontal="left" vertical="center" indent="1"/>
    </xf>
    <xf numFmtId="0" fontId="29" fillId="131" borderId="171" applyNumberFormat="0" applyProtection="0">
      <alignment horizontal="left" vertical="center" indent="1"/>
    </xf>
    <xf numFmtId="0" fontId="29" fillId="131" borderId="171" applyNumberFormat="0" applyProtection="0">
      <alignment horizontal="left" vertical="center" indent="1"/>
    </xf>
    <xf numFmtId="4" fontId="79" fillId="105" borderId="177" applyNumberFormat="0" applyProtection="0">
      <alignment horizontal="left" vertical="center" indent="1"/>
    </xf>
    <xf numFmtId="0" fontId="29" fillId="131" borderId="171" applyNumberFormat="0" applyProtection="0">
      <alignment horizontal="left" vertical="center" indent="1"/>
    </xf>
    <xf numFmtId="0" fontId="124" fillId="92" borderId="114" applyNumberFormat="0" applyProtection="0">
      <alignment horizontal="center" vertical="top" wrapText="1"/>
    </xf>
    <xf numFmtId="0" fontId="115" fillId="105" borderId="177" applyNumberFormat="0" applyProtection="0">
      <alignment horizontal="left" vertical="top" indent="1"/>
    </xf>
    <xf numFmtId="0" fontId="115" fillId="105" borderId="177" applyNumberFormat="0" applyProtection="0">
      <alignment horizontal="left" vertical="top" indent="1"/>
    </xf>
    <xf numFmtId="0" fontId="29" fillId="131" borderId="171" applyNumberFormat="0" applyProtection="0">
      <alignment horizontal="left" vertical="center" indent="1"/>
    </xf>
    <xf numFmtId="0" fontId="124" fillId="92" borderId="114" applyNumberFormat="0" applyProtection="0">
      <alignment horizontal="center" vertical="top" wrapText="1"/>
    </xf>
    <xf numFmtId="0" fontId="29" fillId="131" borderId="171" applyNumberFormat="0" applyProtection="0">
      <alignment horizontal="left" vertical="center" indent="1"/>
    </xf>
    <xf numFmtId="0" fontId="29" fillId="131" borderId="171" applyNumberFormat="0" applyProtection="0">
      <alignment horizontal="left" vertical="center" indent="1"/>
    </xf>
    <xf numFmtId="0" fontId="29" fillId="131" borderId="171" applyNumberFormat="0" applyProtection="0">
      <alignment horizontal="left" vertical="center" indent="1"/>
    </xf>
    <xf numFmtId="0" fontId="79" fillId="105" borderId="177" applyNumberFormat="0" applyProtection="0">
      <alignment horizontal="left" vertical="top" indent="1"/>
    </xf>
    <xf numFmtId="0" fontId="29" fillId="131" borderId="171" applyNumberFormat="0" applyProtection="0">
      <alignment horizontal="left" vertical="center" indent="1"/>
    </xf>
    <xf numFmtId="4" fontId="182" fillId="140" borderId="178" applyNumberFormat="0" applyProtection="0">
      <alignment horizontal="left" vertical="center" indent="1"/>
    </xf>
    <xf numFmtId="4" fontId="182" fillId="140" borderId="178" applyNumberFormat="0" applyProtection="0">
      <alignment horizontal="left" vertical="center" indent="1"/>
    </xf>
    <xf numFmtId="0" fontId="91" fillId="141" borderId="114"/>
    <xf numFmtId="0" fontId="91" fillId="141" borderId="114"/>
    <xf numFmtId="0" fontId="91" fillId="141" borderId="114"/>
    <xf numFmtId="0" fontId="91" fillId="141" borderId="114"/>
    <xf numFmtId="0" fontId="91" fillId="141" borderId="114"/>
    <xf numFmtId="4" fontId="185" fillId="88" borderId="175" applyNumberFormat="0" applyProtection="0">
      <alignment horizontal="right" vertical="center"/>
    </xf>
    <xf numFmtId="4" fontId="185" fillId="88" borderId="175" applyNumberFormat="0" applyProtection="0">
      <alignment horizontal="right" vertical="center"/>
    </xf>
    <xf numFmtId="4" fontId="139" fillId="0" borderId="177" applyNumberFormat="0" applyProtection="0">
      <alignment horizontal="right" vertical="center"/>
    </xf>
    <xf numFmtId="4" fontId="139" fillId="89" borderId="171" applyNumberFormat="0" applyProtection="0">
      <alignment horizontal="right" vertical="center"/>
    </xf>
    <xf numFmtId="4" fontId="139" fillId="89" borderId="171" applyNumberFormat="0" applyProtection="0">
      <alignment horizontal="right" vertical="center"/>
    </xf>
    <xf numFmtId="4" fontId="139" fillId="90" borderId="177" applyNumberFormat="0" applyProtection="0">
      <alignment horizontal="right" vertical="center"/>
    </xf>
    <xf numFmtId="200" fontId="145" fillId="0" borderId="122">
      <alignment horizontal="center"/>
    </xf>
    <xf numFmtId="0" fontId="189" fillId="0" borderId="114" applyNumberFormat="0" applyFill="0" applyProtection="0">
      <alignment wrapText="1"/>
    </xf>
    <xf numFmtId="0" fontId="189" fillId="0" borderId="114" applyNumberFormat="0" applyFill="0" applyProtection="0">
      <alignment wrapText="1"/>
    </xf>
    <xf numFmtId="0" fontId="29" fillId="0" borderId="172" applyNumberFormat="0" applyFont="0" applyFill="0" applyAlignment="0" applyProtection="0"/>
    <xf numFmtId="0" fontId="29" fillId="0" borderId="172" applyNumberFormat="0" applyFont="0" applyFill="0" applyAlignment="0" applyProtection="0"/>
    <xf numFmtId="0" fontId="29" fillId="0" borderId="172" applyNumberFormat="0" applyFont="0" applyFill="0" applyAlignment="0" applyProtection="0"/>
    <xf numFmtId="0" fontId="29" fillId="0" borderId="172" applyNumberFormat="0" applyFont="0" applyFill="0" applyAlignment="0" applyProtection="0"/>
    <xf numFmtId="0" fontId="29" fillId="0" borderId="122" applyNumberFormat="0" applyFont="0" applyFill="0" applyAlignment="0" applyProtection="0"/>
    <xf numFmtId="0" fontId="29" fillId="0" borderId="122" applyNumberFormat="0" applyFont="0" applyFill="0" applyAlignment="0" applyProtection="0"/>
    <xf numFmtId="0" fontId="29" fillId="0" borderId="122" applyNumberFormat="0" applyFont="0" applyFill="0" applyAlignment="0" applyProtection="0"/>
    <xf numFmtId="0" fontId="29" fillId="0" borderId="122" applyNumberFormat="0" applyFont="0" applyFill="0" applyAlignment="0" applyProtection="0"/>
    <xf numFmtId="0" fontId="29" fillId="0" borderId="173" applyNumberFormat="0" applyFont="0" applyFill="0" applyAlignment="0" applyProtection="0"/>
    <xf numFmtId="0" fontId="29" fillId="0" borderId="173" applyNumberFormat="0" applyFont="0" applyFill="0" applyAlignment="0" applyProtection="0"/>
    <xf numFmtId="0" fontId="29" fillId="0" borderId="173" applyNumberFormat="0" applyFont="0" applyFill="0" applyAlignment="0" applyProtection="0"/>
    <xf numFmtId="0" fontId="29" fillId="0" borderId="173" applyNumberFormat="0" applyFont="0" applyFill="0" applyAlignment="0" applyProtection="0"/>
    <xf numFmtId="0" fontId="150" fillId="0" borderId="170" applyNumberFormat="0" applyFill="0" applyAlignment="0" applyProtection="0"/>
    <xf numFmtId="0" fontId="150" fillId="0" borderId="160" applyNumberFormat="0" applyFill="0" applyAlignment="0" applyProtection="0"/>
    <xf numFmtId="0" fontId="150" fillId="0" borderId="170" applyNumberFormat="0" applyFill="0" applyAlignment="0" applyProtection="0"/>
    <xf numFmtId="0" fontId="150" fillId="0" borderId="160" applyNumberFormat="0" applyFill="0" applyAlignment="0" applyProtection="0"/>
    <xf numFmtId="0" fontId="150" fillId="0" borderId="160" applyNumberFormat="0" applyFill="0" applyAlignment="0" applyProtection="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29" fillId="84" borderId="240" applyNumberFormat="0" applyProtection="0">
      <alignment horizontal="left" vertical="top" indent="1"/>
    </xf>
    <xf numFmtId="0" fontId="29" fillId="84" borderId="240" applyNumberFormat="0" applyProtection="0">
      <alignment horizontal="left" vertical="top" indent="1"/>
    </xf>
    <xf numFmtId="0" fontId="7" fillId="0" borderId="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9"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0" fontId="7" fillId="0" borderId="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125" fillId="66" borderId="277" applyBorder="0"/>
    <xf numFmtId="0" fontId="125" fillId="66" borderId="277" applyBorder="0"/>
    <xf numFmtId="0" fontId="29" fillId="0" borderId="201" applyNumberFormat="0" applyAlignment="0">
      <alignment horizontal="center"/>
    </xf>
    <xf numFmtId="0" fontId="29" fillId="40" borderId="267" applyNumberFormat="0" applyFont="0" applyAlignment="0" applyProtection="0"/>
    <xf numFmtId="4" fontId="79" fillId="89" borderId="185" applyNumberFormat="0" applyProtection="0">
      <alignment horizontal="right" vertical="center"/>
    </xf>
    <xf numFmtId="4" fontId="79" fillId="78" borderId="185" applyNumberFormat="0" applyProtection="0">
      <alignment vertical="center"/>
    </xf>
    <xf numFmtId="0" fontId="29" fillId="0" borderId="254" applyNumberFormat="0" applyAlignment="0">
      <alignment horizontal="center"/>
    </xf>
    <xf numFmtId="3" fontId="151" fillId="0" borderId="211" applyProtection="0"/>
    <xf numFmtId="4" fontId="79" fillId="89" borderId="276" applyNumberFormat="0" applyProtection="0">
      <alignment horizontal="left" vertical="center" indent="1"/>
    </xf>
    <xf numFmtId="4" fontId="79" fillId="89" borderId="276" applyNumberFormat="0" applyProtection="0">
      <alignment horizontal="left" vertical="center" indent="1"/>
    </xf>
    <xf numFmtId="0" fontId="29" fillId="67" borderId="238" applyNumberFormat="0" applyFont="0" applyAlignment="0" applyProtection="0"/>
    <xf numFmtId="0" fontId="29" fillId="40" borderId="238" applyNumberFormat="0" applyFont="0" applyAlignment="0" applyProtection="0"/>
    <xf numFmtId="0" fontId="91" fillId="67" borderId="245" applyNumberFormat="0" applyFont="0" applyAlignment="0" applyProtection="0"/>
    <xf numFmtId="0" fontId="79" fillId="40" borderId="238" applyNumberFormat="0" applyFont="0" applyAlignment="0" applyProtection="0"/>
    <xf numFmtId="0" fontId="91" fillId="67" borderId="245" applyNumberFormat="0" applyFont="0" applyAlignment="0" applyProtection="0"/>
    <xf numFmtId="0" fontId="79" fillId="40" borderId="238" applyNumberFormat="0" applyFont="0" applyAlignment="0" applyProtection="0"/>
    <xf numFmtId="0" fontId="79" fillId="40" borderId="238" applyNumberFormat="0" applyFont="0" applyAlignment="0" applyProtection="0"/>
    <xf numFmtId="0" fontId="91" fillId="67" borderId="245" applyNumberFormat="0" applyFont="0" applyAlignment="0" applyProtection="0"/>
    <xf numFmtId="4" fontId="127" fillId="49" borderId="269" applyNumberFormat="0" applyProtection="0">
      <alignment horizontal="center" vertical="center"/>
    </xf>
    <xf numFmtId="4" fontId="127" fillId="49" borderId="269" applyNumberFormat="0" applyProtection="0">
      <alignment horizontal="center" vertical="center"/>
    </xf>
    <xf numFmtId="4" fontId="79" fillId="47" borderId="269" applyNumberFormat="0" applyProtection="0">
      <alignment horizontal="right" vertical="center"/>
    </xf>
    <xf numFmtId="4" fontId="79" fillId="47" borderId="269" applyNumberFormat="0" applyProtection="0">
      <alignment horizontal="right" vertical="center"/>
    </xf>
    <xf numFmtId="4" fontId="131" fillId="80" borderId="241">
      <alignment vertical="center"/>
    </xf>
    <xf numFmtId="4" fontId="79" fillId="73" borderId="269" applyNumberFormat="0" applyProtection="0">
      <alignment horizontal="right" vertical="center"/>
    </xf>
    <xf numFmtId="4" fontId="79" fillId="73" borderId="269" applyNumberFormat="0" applyProtection="0">
      <alignment horizontal="right" vertical="center"/>
    </xf>
    <xf numFmtId="4" fontId="79" fillId="69" borderId="269" applyNumberFormat="0" applyProtection="0">
      <alignment horizontal="right" vertical="center"/>
    </xf>
    <xf numFmtId="4" fontId="130" fillId="81" borderId="241">
      <alignment vertical="center"/>
    </xf>
    <xf numFmtId="4" fontId="79" fillId="54" borderId="269" applyNumberFormat="0" applyProtection="0">
      <alignment horizontal="right" vertical="center"/>
    </xf>
    <xf numFmtId="4" fontId="79" fillId="54" borderId="269" applyNumberFormat="0" applyProtection="0">
      <alignment horizontal="right" vertical="center"/>
    </xf>
    <xf numFmtId="4" fontId="79" fillId="50" borderId="269" applyNumberFormat="0" applyProtection="0">
      <alignment horizontal="right" vertical="center"/>
    </xf>
    <xf numFmtId="4" fontId="131" fillId="81" borderId="241">
      <alignment vertical="center"/>
    </xf>
    <xf numFmtId="4" fontId="129" fillId="75" borderId="239" applyNumberFormat="0" applyProtection="0">
      <alignment vertical="center"/>
    </xf>
    <xf numFmtId="4" fontId="79" fillId="50" borderId="269" applyNumberFormat="0" applyProtection="0">
      <alignment horizontal="right" vertical="center"/>
    </xf>
    <xf numFmtId="4" fontId="79" fillId="62" borderId="269" applyNumberFormat="0" applyProtection="0">
      <alignment horizontal="right" vertical="center"/>
    </xf>
    <xf numFmtId="0" fontId="29" fillId="45" borderId="240" applyNumberFormat="0" applyProtection="0">
      <alignment horizontal="left" vertical="top" indent="1"/>
    </xf>
    <xf numFmtId="0" fontId="29" fillId="70" borderId="240" applyNumberFormat="0" applyProtection="0">
      <alignment horizontal="left" vertical="top" indent="1"/>
    </xf>
    <xf numFmtId="0" fontId="29" fillId="70" borderId="240" applyNumberFormat="0" applyProtection="0">
      <alignment horizontal="left" vertical="top" indent="1"/>
    </xf>
    <xf numFmtId="0" fontId="91" fillId="45" borderId="240" applyNumberFormat="0" applyProtection="0">
      <alignment horizontal="left" vertical="top" indent="1"/>
    </xf>
    <xf numFmtId="0" fontId="29" fillId="74" borderId="239" applyNumberFormat="0" applyProtection="0">
      <alignment horizontal="left" vertical="center" indent="1"/>
    </xf>
    <xf numFmtId="0" fontId="29" fillId="45" borderId="240" applyNumberFormat="0" applyProtection="0">
      <alignment horizontal="left" vertical="center" indent="1"/>
    </xf>
    <xf numFmtId="0" fontId="29" fillId="84" borderId="269" applyNumberFormat="0" applyProtection="0">
      <alignment horizontal="left" vertical="top" indent="1"/>
    </xf>
    <xf numFmtId="4" fontId="79" fillId="40" borderId="240" applyNumberFormat="0" applyProtection="0">
      <alignment vertical="center"/>
    </xf>
    <xf numFmtId="0" fontId="29" fillId="84" borderId="269" applyNumberFormat="0" applyProtection="0">
      <alignment horizontal="left" vertical="top" indent="1"/>
    </xf>
    <xf numFmtId="0" fontId="115" fillId="40" borderId="240" applyNumberFormat="0" applyProtection="0">
      <alignment horizontal="left" vertical="top" indent="1"/>
    </xf>
    <xf numFmtId="4" fontId="130" fillId="80" borderId="241">
      <alignment vertical="center"/>
    </xf>
    <xf numFmtId="0" fontId="29" fillId="74" borderId="239" applyNumberFormat="0" applyProtection="0">
      <alignment horizontal="left" vertical="center" indent="1"/>
    </xf>
    <xf numFmtId="0" fontId="29" fillId="74" borderId="239" applyNumberFormat="0" applyProtection="0">
      <alignment horizontal="left" vertical="center" indent="1"/>
    </xf>
    <xf numFmtId="0" fontId="91" fillId="45" borderId="240" applyNumberFormat="0" applyProtection="0">
      <alignment horizontal="left" vertical="top" indent="1"/>
    </xf>
    <xf numFmtId="0" fontId="29" fillId="74" borderId="239" applyNumberFormat="0" applyProtection="0">
      <alignment horizontal="left" vertical="center" indent="1"/>
    </xf>
    <xf numFmtId="0" fontId="29" fillId="70" borderId="269" applyNumberFormat="0" applyProtection="0">
      <alignment horizontal="left" vertical="top" indent="1"/>
    </xf>
    <xf numFmtId="0" fontId="176" fillId="68" borderId="266" applyNumberFormat="0" applyAlignment="0" applyProtection="0"/>
    <xf numFmtId="0" fontId="29" fillId="67" borderId="267" applyNumberFormat="0" applyFont="0" applyAlignment="0" applyProtection="0"/>
    <xf numFmtId="0" fontId="102" fillId="0" borderId="225" applyNumberFormat="0" applyFill="0" applyAlignment="0" applyProtection="0"/>
    <xf numFmtId="0" fontId="41" fillId="0" borderId="224">
      <alignment horizontal="left" vertical="center"/>
    </xf>
    <xf numFmtId="0" fontId="29" fillId="83" borderId="268" applyNumberFormat="0" applyProtection="0">
      <alignment horizontal="left" vertical="center" indent="1"/>
    </xf>
    <xf numFmtId="4" fontId="129" fillId="40" borderId="240" applyNumberFormat="0" applyProtection="0">
      <alignment vertical="center"/>
    </xf>
    <xf numFmtId="4" fontId="129" fillId="75" borderId="239" applyNumberFormat="0" applyProtection="0">
      <alignment vertical="center"/>
    </xf>
    <xf numFmtId="4" fontId="129" fillId="75" borderId="240" applyNumberFormat="0" applyProtection="0">
      <alignment vertical="center"/>
    </xf>
    <xf numFmtId="4" fontId="79" fillId="75" borderId="239" applyNumberFormat="0" applyProtection="0">
      <alignment vertical="center"/>
    </xf>
    <xf numFmtId="4" fontId="79" fillId="75" borderId="239" applyNumberFormat="0" applyProtection="0">
      <alignment vertical="center"/>
    </xf>
    <xf numFmtId="4" fontId="79" fillId="75" borderId="240" applyNumberFormat="0" applyProtection="0">
      <alignment vertical="center"/>
    </xf>
    <xf numFmtId="4" fontId="115" fillId="40" borderId="240" applyNumberFormat="0" applyProtection="0">
      <alignment vertical="center"/>
    </xf>
    <xf numFmtId="4" fontId="115" fillId="40" borderId="240" applyNumberFormat="0" applyProtection="0">
      <alignment vertical="center"/>
    </xf>
    <xf numFmtId="0" fontId="29" fillId="90" borderId="240" applyNumberFormat="0" applyProtection="0">
      <alignment horizontal="left" vertical="top" indent="1"/>
    </xf>
    <xf numFmtId="0" fontId="29" fillId="131" borderId="239" applyNumberFormat="0" applyProtection="0">
      <alignment horizontal="left" vertical="center" indent="1"/>
    </xf>
    <xf numFmtId="0" fontId="29" fillId="131" borderId="239" applyNumberFormat="0" applyProtection="0">
      <alignment horizontal="left" vertical="center" indent="1"/>
    </xf>
    <xf numFmtId="0" fontId="29" fillId="87" borderId="240" applyNumberFormat="0" applyProtection="0">
      <alignment horizontal="left" vertical="top" indent="1"/>
    </xf>
    <xf numFmtId="0" fontId="29" fillId="131" borderId="239" applyNumberFormat="0" applyProtection="0">
      <alignment horizontal="left" vertical="center" indent="1"/>
    </xf>
    <xf numFmtId="0" fontId="29" fillId="131" borderId="239" applyNumberFormat="0" applyProtection="0">
      <alignment horizontal="left" vertical="center" indent="1"/>
    </xf>
    <xf numFmtId="0" fontId="29" fillId="87" borderId="240" applyNumberFormat="0" applyProtection="0">
      <alignment horizontal="left" vertical="top" indent="1"/>
    </xf>
    <xf numFmtId="0" fontId="29" fillId="131" borderId="239" applyNumberFormat="0" applyProtection="0">
      <alignment horizontal="left" vertical="center" indent="1"/>
    </xf>
    <xf numFmtId="0" fontId="91" fillId="90" borderId="240" applyNumberFormat="0" applyProtection="0">
      <alignment horizontal="left" vertical="top" indent="1"/>
    </xf>
    <xf numFmtId="0" fontId="91" fillId="90" borderId="240" applyNumberFormat="0" applyProtection="0">
      <alignment horizontal="left" vertical="top" indent="1"/>
    </xf>
    <xf numFmtId="0" fontId="29" fillId="87" borderId="240" applyNumberFormat="0" applyProtection="0">
      <alignment horizontal="left" vertical="top" indent="1"/>
    </xf>
    <xf numFmtId="0" fontId="29" fillId="90" borderId="240" applyNumberFormat="0" applyProtection="0">
      <alignment horizontal="left" vertical="center" indent="1"/>
    </xf>
    <xf numFmtId="0" fontId="29" fillId="131" borderId="239" applyNumberFormat="0" applyProtection="0">
      <alignment horizontal="left" vertical="center" indent="1"/>
    </xf>
    <xf numFmtId="0" fontId="29" fillId="131" borderId="239" applyNumberFormat="0" applyProtection="0">
      <alignment horizontal="left" vertical="center" indent="1"/>
    </xf>
    <xf numFmtId="0" fontId="29" fillId="131" borderId="239" applyNumberFormat="0" applyProtection="0">
      <alignment horizontal="left" vertical="center" indent="1"/>
    </xf>
    <xf numFmtId="0" fontId="29" fillId="131" borderId="239" applyNumberFormat="0" applyProtection="0">
      <alignment horizontal="left" vertical="center" indent="1"/>
    </xf>
    <xf numFmtId="0" fontId="91" fillId="90" borderId="245" applyNumberFormat="0" applyProtection="0">
      <alignment horizontal="left" vertical="center" indent="1"/>
    </xf>
    <xf numFmtId="0" fontId="91" fillId="90" borderId="245" applyNumberFormat="0" applyProtection="0">
      <alignment horizontal="left" vertical="center" indent="1"/>
    </xf>
    <xf numFmtId="0" fontId="91" fillId="90" borderId="245" applyNumberFormat="0" applyProtection="0">
      <alignment horizontal="left" vertical="center" indent="1"/>
    </xf>
    <xf numFmtId="0" fontId="91" fillId="90" borderId="245" applyNumberFormat="0" applyProtection="0">
      <alignment horizontal="left" vertical="center" indent="1"/>
    </xf>
    <xf numFmtId="0" fontId="29" fillId="74" borderId="239" applyNumberFormat="0" applyProtection="0">
      <alignment horizontal="left" vertical="center" indent="1"/>
    </xf>
    <xf numFmtId="0" fontId="29" fillId="74" borderId="239" applyNumberFormat="0" applyProtection="0">
      <alignment horizontal="left" vertical="center" indent="1"/>
    </xf>
    <xf numFmtId="0" fontId="29" fillId="74" borderId="239" applyNumberFormat="0" applyProtection="0">
      <alignment horizontal="left" vertical="center" indent="1"/>
    </xf>
    <xf numFmtId="0" fontId="29" fillId="70" borderId="240" applyNumberFormat="0" applyProtection="0">
      <alignment horizontal="left" vertical="top" indent="1"/>
    </xf>
    <xf numFmtId="0" fontId="29" fillId="74" borderId="239" applyNumberFormat="0" applyProtection="0">
      <alignment horizontal="left" vertical="center" indent="1"/>
    </xf>
    <xf numFmtId="0" fontId="29" fillId="74" borderId="239" applyNumberFormat="0" applyProtection="0">
      <alignment horizontal="left" vertical="center" indent="1"/>
    </xf>
    <xf numFmtId="0" fontId="29" fillId="74" borderId="239" applyNumberFormat="0" applyProtection="0">
      <alignment horizontal="left" vertical="center" indent="1"/>
    </xf>
    <xf numFmtId="0" fontId="91" fillId="45" borderId="245" applyNumberFormat="0" applyProtection="0">
      <alignment horizontal="left" vertical="center" indent="1"/>
    </xf>
    <xf numFmtId="0" fontId="91" fillId="45" borderId="245" applyNumberFormat="0" applyProtection="0">
      <alignment horizontal="left" vertical="center" indent="1"/>
    </xf>
    <xf numFmtId="0" fontId="91" fillId="45" borderId="245" applyNumberFormat="0" applyProtection="0">
      <alignment horizontal="left" vertical="center" indent="1"/>
    </xf>
    <xf numFmtId="0" fontId="91" fillId="45" borderId="245" applyNumberFormat="0" applyProtection="0">
      <alignment horizontal="left" vertical="center" indent="1"/>
    </xf>
    <xf numFmtId="0" fontId="29" fillId="105" borderId="240" applyNumberFormat="0" applyProtection="0">
      <alignment horizontal="left" vertical="top" indent="1"/>
    </xf>
    <xf numFmtId="0" fontId="29" fillId="83" borderId="239" applyNumberFormat="0" applyProtection="0">
      <alignment horizontal="left" vertical="center" indent="1"/>
    </xf>
    <xf numFmtId="0" fontId="29" fillId="83" borderId="239" applyNumberFormat="0" applyProtection="0">
      <alignment horizontal="left" vertical="center" indent="1"/>
    </xf>
    <xf numFmtId="0" fontId="29" fillId="86" borderId="240" applyNumberFormat="0" applyProtection="0">
      <alignment horizontal="left" vertical="top" indent="1"/>
    </xf>
    <xf numFmtId="0" fontId="29" fillId="83" borderId="239" applyNumberFormat="0" applyProtection="0">
      <alignment horizontal="left" vertical="center" indent="1"/>
    </xf>
    <xf numFmtId="0" fontId="29" fillId="83" borderId="239" applyNumberFormat="0" applyProtection="0">
      <alignment horizontal="left" vertical="center" indent="1"/>
    </xf>
    <xf numFmtId="0" fontId="29" fillId="86" borderId="240" applyNumberFormat="0" applyProtection="0">
      <alignment horizontal="left" vertical="top" indent="1"/>
    </xf>
    <xf numFmtId="0" fontId="29" fillId="83" borderId="239" applyNumberFormat="0" applyProtection="0">
      <alignment horizontal="left" vertical="center" indent="1"/>
    </xf>
    <xf numFmtId="0" fontId="91" fillId="105" borderId="240" applyNumberFormat="0" applyProtection="0">
      <alignment horizontal="left" vertical="top" indent="1"/>
    </xf>
    <xf numFmtId="0" fontId="91" fillId="105" borderId="240" applyNumberFormat="0" applyProtection="0">
      <alignment horizontal="left" vertical="top" indent="1"/>
    </xf>
    <xf numFmtId="0" fontId="29" fillId="86" borderId="240" applyNumberFormat="0" applyProtection="0">
      <alignment horizontal="left" vertical="top" indent="1"/>
    </xf>
    <xf numFmtId="0" fontId="29" fillId="83" borderId="239" applyNumberFormat="0" applyProtection="0">
      <alignment horizontal="left" vertical="center" indent="1"/>
    </xf>
    <xf numFmtId="0" fontId="29" fillId="105" borderId="240" applyNumberFormat="0" applyProtection="0">
      <alignment horizontal="left" vertical="center" indent="1"/>
    </xf>
    <xf numFmtId="0" fontId="29" fillId="83" borderId="239" applyNumberFormat="0" applyProtection="0">
      <alignment horizontal="left" vertical="center" indent="1"/>
    </xf>
    <xf numFmtId="0" fontId="29" fillId="83" borderId="239" applyNumberFormat="0" applyProtection="0">
      <alignment horizontal="left" vertical="center" indent="1"/>
    </xf>
    <xf numFmtId="0" fontId="29" fillId="83" borderId="239" applyNumberFormat="0" applyProtection="0">
      <alignment horizontal="left" vertical="center" indent="1"/>
    </xf>
    <xf numFmtId="0" fontId="29" fillId="83" borderId="239" applyNumberFormat="0" applyProtection="0">
      <alignment horizontal="left" vertical="center" indent="1"/>
    </xf>
    <xf numFmtId="0" fontId="91" fillId="71" borderId="245" applyNumberFormat="0" applyProtection="0">
      <alignment horizontal="left" vertical="center" indent="1"/>
    </xf>
    <xf numFmtId="0" fontId="91" fillId="71" borderId="245" applyNumberFormat="0" applyProtection="0">
      <alignment horizontal="left" vertical="center" indent="1"/>
    </xf>
    <xf numFmtId="0" fontId="91" fillId="71" borderId="245" applyNumberFormat="0" applyProtection="0">
      <alignment horizontal="left" vertical="center" indent="1"/>
    </xf>
    <xf numFmtId="0" fontId="91" fillId="71" borderId="245" applyNumberFormat="0" applyProtection="0">
      <alignment horizontal="left" vertical="center" indent="1"/>
    </xf>
    <xf numFmtId="0" fontId="29" fillId="66" borderId="240" applyNumberFormat="0" applyProtection="0">
      <alignment horizontal="left" vertical="top" indent="1"/>
    </xf>
    <xf numFmtId="0" fontId="29" fillId="139" borderId="239" applyNumberFormat="0" applyProtection="0">
      <alignment horizontal="left" vertical="center" indent="1"/>
    </xf>
    <xf numFmtId="0" fontId="29" fillId="139" borderId="239" applyNumberFormat="0" applyProtection="0">
      <alignment horizontal="left" vertical="center" indent="1"/>
    </xf>
    <xf numFmtId="0" fontId="29" fillId="84" borderId="240" applyNumberFormat="0" applyProtection="0">
      <alignment horizontal="left" vertical="top" indent="1"/>
    </xf>
    <xf numFmtId="0" fontId="29" fillId="139" borderId="239" applyNumberFormat="0" applyProtection="0">
      <alignment horizontal="left" vertical="center" indent="1"/>
    </xf>
    <xf numFmtId="0" fontId="29" fillId="139" borderId="239" applyNumberFormat="0" applyProtection="0">
      <alignment horizontal="left" vertical="center" indent="1"/>
    </xf>
    <xf numFmtId="0" fontId="29" fillId="84" borderId="240" applyNumberFormat="0" applyProtection="0">
      <alignment horizontal="left" vertical="top" indent="1"/>
    </xf>
    <xf numFmtId="0" fontId="29" fillId="139" borderId="239" applyNumberFormat="0" applyProtection="0">
      <alignment horizontal="left" vertical="center" indent="1"/>
    </xf>
    <xf numFmtId="0" fontId="91" fillId="66" borderId="240" applyNumberFormat="0" applyProtection="0">
      <alignment horizontal="left" vertical="top" indent="1"/>
    </xf>
    <xf numFmtId="0" fontId="91" fillId="66" borderId="240" applyNumberFormat="0" applyProtection="0">
      <alignment horizontal="left" vertical="top" indent="1"/>
    </xf>
    <xf numFmtId="0" fontId="29" fillId="84" borderId="240" applyNumberFormat="0" applyProtection="0">
      <alignment horizontal="left" vertical="top" indent="1"/>
    </xf>
    <xf numFmtId="0" fontId="29" fillId="139" borderId="239" applyNumberFormat="0" applyProtection="0">
      <alignment horizontal="left" vertical="center" indent="1"/>
    </xf>
    <xf numFmtId="0" fontId="29" fillId="66" borderId="240" applyNumberFormat="0" applyProtection="0">
      <alignment horizontal="left" vertical="center" indent="1"/>
    </xf>
    <xf numFmtId="0" fontId="29" fillId="139" borderId="239" applyNumberFormat="0" applyProtection="0">
      <alignment horizontal="left" vertical="center" indent="1"/>
    </xf>
    <xf numFmtId="0" fontId="29" fillId="139" borderId="239" applyNumberFormat="0" applyProtection="0">
      <alignment horizontal="left" vertical="center" indent="1"/>
    </xf>
    <xf numFmtId="0" fontId="29" fillId="139" borderId="239" applyNumberFormat="0" applyProtection="0">
      <alignment horizontal="left" vertical="center" indent="1"/>
    </xf>
    <xf numFmtId="0" fontId="29" fillId="139" borderId="239" applyNumberFormat="0" applyProtection="0">
      <alignment horizontal="left" vertical="center" indent="1"/>
    </xf>
    <xf numFmtId="0" fontId="91" fillId="49" borderId="245" applyNumberFormat="0" applyProtection="0">
      <alignment horizontal="left" vertical="center" indent="1"/>
    </xf>
    <xf numFmtId="0" fontId="91" fillId="49" borderId="245" applyNumberFormat="0" applyProtection="0">
      <alignment horizontal="left" vertical="center" indent="1"/>
    </xf>
    <xf numFmtId="0" fontId="91" fillId="49" borderId="245" applyNumberFormat="0" applyProtection="0">
      <alignment horizontal="left" vertical="center" indent="1"/>
    </xf>
    <xf numFmtId="0" fontId="91" fillId="49" borderId="245" applyNumberFormat="0" applyProtection="0">
      <alignment horizontal="left" vertical="center" indent="1"/>
    </xf>
    <xf numFmtId="4" fontId="79" fillId="139" borderId="239" applyNumberFormat="0" applyProtection="0">
      <alignment horizontal="left" vertical="center" indent="1"/>
    </xf>
    <xf numFmtId="4" fontId="79" fillId="139" borderId="239" applyNumberFormat="0" applyProtection="0">
      <alignment horizontal="left" vertical="center" indent="1"/>
    </xf>
    <xf numFmtId="4" fontId="91" fillId="105" borderId="249" applyNumberFormat="0" applyProtection="0">
      <alignment horizontal="left" vertical="center" indent="1"/>
    </xf>
    <xf numFmtId="4" fontId="91" fillId="105" borderId="249" applyNumberFormat="0" applyProtection="0">
      <alignment horizontal="left" vertical="center" indent="1"/>
    </xf>
    <xf numFmtId="4" fontId="91" fillId="105" borderId="249" applyNumberFormat="0" applyProtection="0">
      <alignment horizontal="left" vertical="center" indent="1"/>
    </xf>
    <xf numFmtId="4" fontId="91" fillId="105" borderId="249" applyNumberFormat="0" applyProtection="0">
      <alignment horizontal="left" vertical="center" indent="1"/>
    </xf>
    <xf numFmtId="4" fontId="91" fillId="90" borderId="249" applyNumberFormat="0" applyProtection="0">
      <alignment horizontal="left" vertical="center" indent="1"/>
    </xf>
    <xf numFmtId="4" fontId="91" fillId="90" borderId="249" applyNumberFormat="0" applyProtection="0">
      <alignment horizontal="left" vertical="center" indent="1"/>
    </xf>
    <xf numFmtId="4" fontId="128" fillId="76" borderId="241">
      <alignment horizontal="left" vertical="center" indent="1"/>
    </xf>
    <xf numFmtId="0" fontId="29" fillId="131" borderId="239" applyNumberFormat="0" applyProtection="0">
      <alignment horizontal="left" vertical="center" indent="1"/>
    </xf>
    <xf numFmtId="4" fontId="79" fillId="105" borderId="240" applyNumberFormat="0" applyProtection="0">
      <alignment horizontal="right" vertical="center"/>
    </xf>
    <xf numFmtId="0" fontId="29" fillId="131" borderId="239" applyNumberFormat="0" applyProtection="0">
      <alignment horizontal="left" vertical="center" indent="1"/>
    </xf>
    <xf numFmtId="0" fontId="29" fillId="131" borderId="239" applyNumberFormat="0" applyProtection="0">
      <alignment horizontal="left" vertical="center" indent="1"/>
    </xf>
    <xf numFmtId="4" fontId="91" fillId="105" borderId="245" applyNumberFormat="0" applyProtection="0">
      <alignment horizontal="right" vertical="center"/>
    </xf>
    <xf numFmtId="4" fontId="91" fillId="105" borderId="245" applyNumberFormat="0" applyProtection="0">
      <alignment horizontal="right" vertical="center"/>
    </xf>
    <xf numFmtId="4" fontId="91" fillId="105" borderId="245" applyNumberFormat="0" applyProtection="0">
      <alignment horizontal="right" vertical="center"/>
    </xf>
    <xf numFmtId="4" fontId="91" fillId="105" borderId="245" applyNumberFormat="0" applyProtection="0">
      <alignment horizontal="right" vertical="center"/>
    </xf>
    <xf numFmtId="4" fontId="29" fillId="66" borderId="249" applyNumberFormat="0" applyProtection="0">
      <alignment horizontal="left" vertical="center" indent="1"/>
    </xf>
    <xf numFmtId="4" fontId="29" fillId="66" borderId="249" applyNumberFormat="0" applyProtection="0">
      <alignment horizontal="left" vertical="center" indent="1"/>
    </xf>
    <xf numFmtId="4" fontId="79" fillId="89" borderId="250" applyNumberFormat="0" applyProtection="0">
      <alignment horizontal="left" vertical="center" indent="1"/>
    </xf>
    <xf numFmtId="4" fontId="79" fillId="89" borderId="250" applyNumberFormat="0" applyProtection="0">
      <alignment horizontal="left" vertical="center" indent="1"/>
    </xf>
    <xf numFmtId="4" fontId="29" fillId="66" borderId="249" applyNumberFormat="0" applyProtection="0">
      <alignment horizontal="left" vertical="center" indent="1"/>
    </xf>
    <xf numFmtId="4" fontId="29" fillId="66" borderId="249" applyNumberFormat="0" applyProtection="0">
      <alignment horizontal="left" vertical="center" indent="1"/>
    </xf>
    <xf numFmtId="4" fontId="123" fillId="138" borderId="239" applyNumberFormat="0" applyProtection="0">
      <alignment horizontal="left" vertical="center" indent="1"/>
    </xf>
    <xf numFmtId="4" fontId="79" fillId="73" borderId="240" applyNumberFormat="0" applyProtection="0">
      <alignment horizontal="right" vertical="center"/>
    </xf>
    <xf numFmtId="4" fontId="123" fillId="138" borderId="239" applyNumberFormat="0" applyProtection="0">
      <alignment horizontal="left" vertical="center" indent="1"/>
    </xf>
    <xf numFmtId="4" fontId="91" fillId="137" borderId="249" applyNumberFormat="0" applyProtection="0">
      <alignment horizontal="left" vertical="center" indent="1"/>
    </xf>
    <xf numFmtId="4" fontId="91" fillId="137" borderId="249" applyNumberFormat="0" applyProtection="0">
      <alignment horizontal="left" vertical="center" indent="1"/>
    </xf>
    <xf numFmtId="4" fontId="91" fillId="137" borderId="249" applyNumberFormat="0" applyProtection="0">
      <alignment horizontal="left" vertical="center" indent="1"/>
    </xf>
    <xf numFmtId="4" fontId="79" fillId="95" borderId="239" applyNumberFormat="0" applyProtection="0">
      <alignment horizontal="right" vertical="center"/>
    </xf>
    <xf numFmtId="4" fontId="79" fillId="47" borderId="240" applyNumberFormat="0" applyProtection="0">
      <alignment horizontal="right" vertical="center"/>
    </xf>
    <xf numFmtId="4" fontId="91" fillId="47" borderId="245" applyNumberFormat="0" applyProtection="0">
      <alignment horizontal="right" vertical="center"/>
    </xf>
    <xf numFmtId="4" fontId="91" fillId="47" borderId="245" applyNumberFormat="0" applyProtection="0">
      <alignment horizontal="right" vertical="center"/>
    </xf>
    <xf numFmtId="4" fontId="91" fillId="47" borderId="245" applyNumberFormat="0" applyProtection="0">
      <alignment horizontal="right" vertical="center"/>
    </xf>
    <xf numFmtId="4" fontId="91" fillId="47" borderId="245" applyNumberFormat="0" applyProtection="0">
      <alignment horizontal="right" vertical="center"/>
    </xf>
    <xf numFmtId="4" fontId="79" fillId="136" borderId="239" applyNumberFormat="0" applyProtection="0">
      <alignment horizontal="right" vertical="center"/>
    </xf>
    <xf numFmtId="4" fontId="79" fillId="136" borderId="239" applyNumberFormat="0" applyProtection="0">
      <alignment horizontal="right" vertical="center"/>
    </xf>
    <xf numFmtId="4" fontId="91" fillId="73" borderId="245" applyNumberFormat="0" applyProtection="0">
      <alignment horizontal="right" vertical="center"/>
    </xf>
    <xf numFmtId="4" fontId="91" fillId="73" borderId="245" applyNumberFormat="0" applyProtection="0">
      <alignment horizontal="right" vertical="center"/>
    </xf>
    <xf numFmtId="4" fontId="91" fillId="73" borderId="245" applyNumberFormat="0" applyProtection="0">
      <alignment horizontal="right" vertical="center"/>
    </xf>
    <xf numFmtId="0" fontId="37" fillId="70" borderId="179" applyNumberFormat="0" applyAlignment="0"/>
    <xf numFmtId="1" fontId="37" fillId="70" borderId="179" applyNumberFormat="0" applyAlignment="0">
      <alignment horizontal="left"/>
    </xf>
    <xf numFmtId="4" fontId="79" fillId="135" borderId="239" applyNumberFormat="0" applyProtection="0">
      <alignment horizontal="right" vertical="center"/>
    </xf>
    <xf numFmtId="1" fontId="37" fillId="94" borderId="179" applyNumberFormat="0" applyAlignment="0">
      <alignment horizontal="center"/>
    </xf>
    <xf numFmtId="4" fontId="79" fillId="135" borderId="239" applyNumberFormat="0" applyProtection="0">
      <alignment horizontal="right" vertical="center"/>
    </xf>
    <xf numFmtId="4" fontId="79" fillId="48" borderId="240" applyNumberFormat="0" applyProtection="0">
      <alignment horizontal="right" vertical="center"/>
    </xf>
    <xf numFmtId="4" fontId="91" fillId="48" borderId="245" applyNumberFormat="0" applyProtection="0">
      <alignment horizontal="right" vertical="center"/>
    </xf>
    <xf numFmtId="4" fontId="91" fillId="48" borderId="245" applyNumberFormat="0" applyProtection="0">
      <alignment horizontal="right" vertical="center"/>
    </xf>
    <xf numFmtId="4" fontId="79" fillId="100" borderId="239" applyNumberFormat="0" applyProtection="0">
      <alignment horizontal="right" vertical="center"/>
    </xf>
    <xf numFmtId="4" fontId="79" fillId="100" borderId="239" applyNumberFormat="0" applyProtection="0">
      <alignment horizontal="right" vertical="center"/>
    </xf>
    <xf numFmtId="4" fontId="79" fillId="69" borderId="240" applyNumberFormat="0" applyProtection="0">
      <alignment horizontal="right" vertical="center"/>
    </xf>
    <xf numFmtId="4" fontId="91" fillId="69" borderId="245" applyNumberFormat="0" applyProtection="0">
      <alignment horizontal="right" vertical="center"/>
    </xf>
    <xf numFmtId="4" fontId="91" fillId="69" borderId="245" applyNumberFormat="0" applyProtection="0">
      <alignment horizontal="right" vertical="center"/>
    </xf>
    <xf numFmtId="4" fontId="79" fillId="54" borderId="240" applyNumberFormat="0" applyProtection="0">
      <alignment horizontal="right" vertical="center"/>
    </xf>
    <xf numFmtId="4" fontId="79" fillId="134" borderId="239" applyNumberFormat="0" applyProtection="0">
      <alignment horizontal="right" vertical="center"/>
    </xf>
    <xf numFmtId="4" fontId="79" fillId="134" borderId="239" applyNumberFormat="0" applyProtection="0">
      <alignment horizontal="right" vertical="center"/>
    </xf>
    <xf numFmtId="4" fontId="79" fillId="54" borderId="240" applyNumberFormat="0" applyProtection="0">
      <alignment horizontal="right" vertical="center"/>
    </xf>
    <xf numFmtId="4" fontId="91" fillId="54" borderId="245" applyNumberFormat="0" applyProtection="0">
      <alignment horizontal="right" vertical="center"/>
    </xf>
    <xf numFmtId="4" fontId="91" fillId="54" borderId="245" applyNumberFormat="0" applyProtection="0">
      <alignment horizontal="right" vertical="center"/>
    </xf>
    <xf numFmtId="4" fontId="91" fillId="54" borderId="245" applyNumberFormat="0" applyProtection="0">
      <alignment horizontal="right" vertical="center"/>
    </xf>
    <xf numFmtId="4" fontId="91" fillId="54" borderId="245" applyNumberFormat="0" applyProtection="0">
      <alignment horizontal="right" vertical="center"/>
    </xf>
    <xf numFmtId="4" fontId="79" fillId="50" borderId="240" applyNumberFormat="0" applyProtection="0">
      <alignment horizontal="right" vertical="center"/>
    </xf>
    <xf numFmtId="4" fontId="79" fillId="96" borderId="239" applyNumberFormat="0" applyProtection="0">
      <alignment horizontal="right" vertical="center"/>
    </xf>
    <xf numFmtId="4" fontId="79" fillId="96" borderId="239" applyNumberFormat="0" applyProtection="0">
      <alignment horizontal="right" vertical="center"/>
    </xf>
    <xf numFmtId="4" fontId="79" fillId="50" borderId="240" applyNumberFormat="0" applyProtection="0">
      <alignment horizontal="right" vertical="center"/>
    </xf>
    <xf numFmtId="4" fontId="91" fillId="50" borderId="245" applyNumberFormat="0" applyProtection="0">
      <alignment horizontal="right" vertical="center"/>
    </xf>
    <xf numFmtId="4" fontId="91" fillId="50" borderId="245" applyNumberFormat="0" applyProtection="0">
      <alignment horizontal="right" vertical="center"/>
    </xf>
    <xf numFmtId="4" fontId="91" fillId="50" borderId="245" applyNumberFormat="0" applyProtection="0">
      <alignment horizontal="right" vertical="center"/>
    </xf>
    <xf numFmtId="4" fontId="91" fillId="50" borderId="245" applyNumberFormat="0" applyProtection="0">
      <alignment horizontal="right" vertical="center"/>
    </xf>
    <xf numFmtId="4" fontId="79" fillId="62" borderId="240" applyNumberFormat="0" applyProtection="0">
      <alignment horizontal="right" vertical="center"/>
    </xf>
    <xf numFmtId="4" fontId="79" fillId="91" borderId="239" applyNumberFormat="0" applyProtection="0">
      <alignment horizontal="right" vertical="center"/>
    </xf>
    <xf numFmtId="4" fontId="79" fillId="91" borderId="239" applyNumberFormat="0" applyProtection="0">
      <alignment horizontal="right" vertical="center"/>
    </xf>
    <xf numFmtId="4" fontId="79" fillId="62" borderId="240" applyNumberFormat="0" applyProtection="0">
      <alignment horizontal="right" vertical="center"/>
    </xf>
    <xf numFmtId="4" fontId="91" fillId="62" borderId="249" applyNumberFormat="0" applyProtection="0">
      <alignment horizontal="right" vertical="center"/>
    </xf>
    <xf numFmtId="4" fontId="91" fillId="62" borderId="249" applyNumberFormat="0" applyProtection="0">
      <alignment horizontal="right" vertical="center"/>
    </xf>
    <xf numFmtId="4" fontId="91" fillId="62" borderId="249" applyNumberFormat="0" applyProtection="0">
      <alignment horizontal="right" vertical="center"/>
    </xf>
    <xf numFmtId="4" fontId="91" fillId="62" borderId="249" applyNumberFormat="0" applyProtection="0">
      <alignment horizontal="right" vertical="center"/>
    </xf>
    <xf numFmtId="4" fontId="79" fillId="38" borderId="240" applyNumberFormat="0" applyProtection="0">
      <alignment horizontal="right" vertical="center"/>
    </xf>
    <xf numFmtId="4" fontId="79" fillId="133" borderId="239" applyNumberFormat="0" applyProtection="0">
      <alignment horizontal="right" vertical="center"/>
    </xf>
    <xf numFmtId="4" fontId="79" fillId="133" borderId="239" applyNumberFormat="0" applyProtection="0">
      <alignment horizontal="right" vertical="center"/>
    </xf>
    <xf numFmtId="4" fontId="79" fillId="38" borderId="240" applyNumberFormat="0" applyProtection="0">
      <alignment horizontal="right" vertical="center"/>
    </xf>
    <xf numFmtId="4" fontId="91" fillId="132" borderId="245" applyNumberFormat="0" applyProtection="0">
      <alignment horizontal="right" vertical="center"/>
    </xf>
    <xf numFmtId="4" fontId="91" fillId="132" borderId="245" applyNumberFormat="0" applyProtection="0">
      <alignment horizontal="right" vertical="center"/>
    </xf>
    <xf numFmtId="4" fontId="91" fillId="132" borderId="245" applyNumberFormat="0" applyProtection="0">
      <alignment horizontal="right" vertical="center"/>
    </xf>
    <xf numFmtId="4" fontId="91" fillId="132" borderId="245" applyNumberFormat="0" applyProtection="0">
      <alignment horizontal="right" vertical="center"/>
    </xf>
    <xf numFmtId="4" fontId="79" fillId="37" borderId="240" applyNumberFormat="0" applyProtection="0">
      <alignment horizontal="right" vertical="center"/>
    </xf>
    <xf numFmtId="4" fontId="79" fillId="99" borderId="239" applyNumberFormat="0" applyProtection="0">
      <alignment horizontal="right" vertical="center"/>
    </xf>
    <xf numFmtId="4" fontId="79" fillId="99" borderId="239" applyNumberFormat="0" applyProtection="0">
      <alignment horizontal="right" vertical="center"/>
    </xf>
    <xf numFmtId="4" fontId="79" fillId="37" borderId="240" applyNumberFormat="0" applyProtection="0">
      <alignment horizontal="right" vertical="center"/>
    </xf>
    <xf numFmtId="4" fontId="91" fillId="37" borderId="245" applyNumberFormat="0" applyProtection="0">
      <alignment horizontal="right" vertical="center"/>
    </xf>
    <xf numFmtId="4" fontId="91" fillId="37" borderId="245" applyNumberFormat="0" applyProtection="0">
      <alignment horizontal="right" vertical="center"/>
    </xf>
    <xf numFmtId="4" fontId="91" fillId="37" borderId="245" applyNumberFormat="0" applyProtection="0">
      <alignment horizontal="right" vertical="center"/>
    </xf>
    <xf numFmtId="4" fontId="91" fillId="37" borderId="245" applyNumberFormat="0" applyProtection="0">
      <alignment horizontal="right" vertical="center"/>
    </xf>
    <xf numFmtId="0" fontId="29" fillId="131" borderId="239" applyNumberFormat="0" applyProtection="0">
      <alignment horizontal="left" vertical="center" indent="1"/>
    </xf>
    <xf numFmtId="0" fontId="29" fillId="131" borderId="239" applyNumberFormat="0" applyProtection="0">
      <alignment horizontal="left" vertical="center" indent="1"/>
    </xf>
    <xf numFmtId="0" fontId="29" fillId="131" borderId="239" applyNumberFormat="0" applyProtection="0">
      <alignment horizontal="left" vertical="center" indent="1"/>
    </xf>
    <xf numFmtId="0" fontId="29" fillId="131" borderId="239" applyNumberFormat="0" applyProtection="0">
      <alignment horizontal="left" vertical="center" indent="1"/>
    </xf>
    <xf numFmtId="0" fontId="29" fillId="131" borderId="239" applyNumberFormat="0" applyProtection="0">
      <alignment horizontal="left" vertical="center" indent="1"/>
    </xf>
    <xf numFmtId="4" fontId="91" fillId="53" borderId="245" applyNumberFormat="0" applyProtection="0">
      <alignment horizontal="left" vertical="center" indent="1"/>
    </xf>
    <xf numFmtId="4" fontId="91" fillId="53" borderId="245" applyNumberFormat="0" applyProtection="0">
      <alignment horizontal="left" vertical="center" indent="1"/>
    </xf>
    <xf numFmtId="4" fontId="91" fillId="53" borderId="245" applyNumberFormat="0" applyProtection="0">
      <alignment horizontal="left" vertical="center" indent="1"/>
    </xf>
    <xf numFmtId="4" fontId="91" fillId="53" borderId="245" applyNumberFormat="0" applyProtection="0">
      <alignment horizontal="left" vertical="center" indent="1"/>
    </xf>
    <xf numFmtId="0" fontId="123" fillId="77" borderId="240" applyNumberFormat="0" applyProtection="0">
      <alignment horizontal="left" vertical="top" indent="1"/>
    </xf>
    <xf numFmtId="4" fontId="79" fillId="78" borderId="239" applyNumberFormat="0" applyProtection="0">
      <alignment horizontal="left" vertical="center" indent="1"/>
    </xf>
    <xf numFmtId="4" fontId="79" fillId="78" borderId="239" applyNumberFormat="0" applyProtection="0">
      <alignment horizontal="left" vertical="center" indent="1"/>
    </xf>
    <xf numFmtId="0" fontId="123" fillId="78" borderId="240" applyNumberFormat="0" applyProtection="0">
      <alignment horizontal="left" vertical="top" indent="1"/>
    </xf>
    <xf numFmtId="0" fontId="181" fillId="77" borderId="240" applyNumberFormat="0" applyProtection="0">
      <alignment horizontal="left" vertical="top" indent="1"/>
    </xf>
    <xf numFmtId="0" fontId="181" fillId="77" borderId="240" applyNumberFormat="0" applyProtection="0">
      <alignment horizontal="left" vertical="top" indent="1"/>
    </xf>
    <xf numFmtId="4" fontId="123" fillId="77" borderId="240" applyNumberFormat="0" applyProtection="0">
      <alignment horizontal="left" vertical="center" indent="1"/>
    </xf>
    <xf numFmtId="4" fontId="79" fillId="78" borderId="239" applyNumberFormat="0" applyProtection="0">
      <alignment horizontal="left" vertical="center" indent="1"/>
    </xf>
    <xf numFmtId="4" fontId="79" fillId="78" borderId="239" applyNumberFormat="0" applyProtection="0">
      <alignment horizontal="left" vertical="center" indent="1"/>
    </xf>
    <xf numFmtId="4" fontId="91" fillId="78" borderId="245" applyNumberFormat="0" applyProtection="0">
      <alignment horizontal="left" vertical="center" indent="1"/>
    </xf>
    <xf numFmtId="4" fontId="91" fillId="78" borderId="245" applyNumberFormat="0" applyProtection="0">
      <alignment horizontal="left" vertical="center" indent="1"/>
    </xf>
    <xf numFmtId="4" fontId="91" fillId="78" borderId="245" applyNumberFormat="0" applyProtection="0">
      <alignment horizontal="left" vertical="center" indent="1"/>
    </xf>
    <xf numFmtId="4" fontId="91" fillId="78" borderId="245" applyNumberFormat="0" applyProtection="0">
      <alignment horizontal="left" vertical="center" indent="1"/>
    </xf>
    <xf numFmtId="4" fontId="129" fillId="78" borderId="239" applyNumberFormat="0" applyProtection="0">
      <alignment vertical="center"/>
    </xf>
    <xf numFmtId="4" fontId="129" fillId="78" borderId="239" applyNumberFormat="0" applyProtection="0">
      <alignment vertical="center"/>
    </xf>
    <xf numFmtId="4" fontId="120" fillId="78" borderId="240" applyNumberFormat="0" applyProtection="0">
      <alignment vertical="center"/>
    </xf>
    <xf numFmtId="4" fontId="180" fillId="78" borderId="245" applyNumberFormat="0" applyProtection="0">
      <alignment vertical="center"/>
    </xf>
    <xf numFmtId="4" fontId="180" fillId="78" borderId="245" applyNumberFormat="0" applyProtection="0">
      <alignment vertical="center"/>
    </xf>
    <xf numFmtId="4" fontId="123" fillId="77" borderId="240" applyNumberFormat="0" applyProtection="0">
      <alignment vertical="center"/>
    </xf>
    <xf numFmtId="4" fontId="79" fillId="78" borderId="239" applyNumberFormat="0" applyProtection="0">
      <alignment vertical="center"/>
    </xf>
    <xf numFmtId="4" fontId="79" fillId="78" borderId="239" applyNumberFormat="0" applyProtection="0">
      <alignment vertical="center"/>
    </xf>
    <xf numFmtId="4" fontId="91" fillId="77" borderId="245" applyNumberFormat="0" applyProtection="0">
      <alignment vertical="center"/>
    </xf>
    <xf numFmtId="4" fontId="79" fillId="78" borderId="239" applyNumberFormat="0" applyProtection="0">
      <alignment vertical="center"/>
    </xf>
    <xf numFmtId="4" fontId="91" fillId="77" borderId="245" applyNumberFormat="0" applyProtection="0">
      <alignment vertical="center"/>
    </xf>
    <xf numFmtId="4" fontId="91" fillId="77" borderId="245" applyNumberFormat="0" applyProtection="0">
      <alignment vertical="center"/>
    </xf>
    <xf numFmtId="4" fontId="91" fillId="77" borderId="245" applyNumberFormat="0" applyProtection="0">
      <alignment vertical="center"/>
    </xf>
    <xf numFmtId="4" fontId="79" fillId="78" borderId="239" applyNumberFormat="0" applyProtection="0">
      <alignment vertical="center"/>
    </xf>
    <xf numFmtId="4" fontId="91" fillId="77" borderId="245" applyNumberFormat="0" applyProtection="0">
      <alignment vertical="center"/>
    </xf>
    <xf numFmtId="0" fontId="29" fillId="0" borderId="201" applyNumberFormat="0" applyAlignment="0">
      <alignment horizontal="center"/>
    </xf>
    <xf numFmtId="0" fontId="113" fillId="42" borderId="239" applyNumberFormat="0" applyAlignment="0" applyProtection="0"/>
    <xf numFmtId="0" fontId="113" fillId="49" borderId="239" applyNumberFormat="0" applyAlignment="0" applyProtection="0"/>
    <xf numFmtId="0" fontId="113" fillId="49" borderId="239" applyNumberFormat="0" applyAlignment="0" applyProtection="0"/>
    <xf numFmtId="0" fontId="113" fillId="123" borderId="239" applyNumberFormat="0" applyAlignment="0" applyProtection="0"/>
    <xf numFmtId="0" fontId="113" fillId="49" borderId="239" applyNumberFormat="0" applyAlignment="0" applyProtection="0"/>
    <xf numFmtId="0" fontId="113" fillId="123" borderId="239" applyNumberFormat="0" applyAlignment="0" applyProtection="0"/>
    <xf numFmtId="0" fontId="113" fillId="122" borderId="239" applyNumberFormat="0" applyAlignment="0" applyProtection="0"/>
    <xf numFmtId="0" fontId="29" fillId="40" borderId="267" applyNumberFormat="0" applyFont="0" applyAlignment="0" applyProtection="0"/>
    <xf numFmtId="0" fontId="29" fillId="40" borderId="266" applyNumberFormat="0" applyFont="0" applyAlignment="0" applyProtection="0"/>
    <xf numFmtId="0" fontId="29" fillId="40" borderId="266" applyNumberFormat="0" applyFont="0" applyAlignment="0" applyProtection="0"/>
    <xf numFmtId="0" fontId="29" fillId="40" borderId="266" applyNumberFormat="0" applyFont="0" applyAlignment="0" applyProtection="0"/>
    <xf numFmtId="0" fontId="29" fillId="40" borderId="266" applyNumberFormat="0" applyFont="0" applyAlignment="0" applyProtection="0"/>
    <xf numFmtId="0" fontId="29" fillId="40" borderId="266" applyNumberFormat="0" applyFont="0" applyAlignment="0" applyProtection="0"/>
    <xf numFmtId="0" fontId="29" fillId="40" borderId="266" applyNumberFormat="0" applyFont="0" applyAlignment="0" applyProtection="0"/>
    <xf numFmtId="0" fontId="29" fillId="40" borderId="266" applyNumberFormat="0" applyFont="0" applyAlignment="0" applyProtection="0"/>
    <xf numFmtId="0" fontId="29" fillId="40" borderId="266" applyNumberFormat="0" applyFont="0" applyAlignment="0" applyProtection="0"/>
    <xf numFmtId="0" fontId="29" fillId="40" borderId="266" applyNumberFormat="0" applyFont="0" applyAlignment="0" applyProtection="0"/>
    <xf numFmtId="0" fontId="29" fillId="40" borderId="266" applyNumberFormat="0" applyFont="0" applyAlignment="0" applyProtection="0"/>
    <xf numFmtId="0" fontId="113" fillId="49" borderId="268" applyNumberFormat="0" applyAlignment="0" applyProtection="0"/>
    <xf numFmtId="0" fontId="113" fillId="49" borderId="268" applyNumberFormat="0" applyAlignment="0" applyProtection="0"/>
    <xf numFmtId="0" fontId="113" fillId="42" borderId="268" applyNumberFormat="0" applyAlignment="0" applyProtection="0"/>
    <xf numFmtId="0" fontId="113" fillId="42" borderId="268" applyNumberFormat="0" applyAlignment="0" applyProtection="0"/>
    <xf numFmtId="0" fontId="113" fillId="42" borderId="268" applyNumberFormat="0" applyAlignment="0" applyProtection="0"/>
    <xf numFmtId="0" fontId="113" fillId="42" borderId="268" applyNumberFormat="0" applyAlignment="0" applyProtection="0"/>
    <xf numFmtId="0" fontId="113" fillId="42" borderId="268" applyNumberFormat="0" applyAlignment="0" applyProtection="0"/>
    <xf numFmtId="0" fontId="113" fillId="42" borderId="268" applyNumberFormat="0" applyAlignment="0" applyProtection="0"/>
    <xf numFmtId="0" fontId="113" fillId="42" borderId="268" applyNumberFormat="0" applyAlignment="0" applyProtection="0"/>
    <xf numFmtId="0" fontId="113" fillId="42" borderId="268" applyNumberFormat="0" applyAlignment="0" applyProtection="0"/>
    <xf numFmtId="0" fontId="113" fillId="42" borderId="268" applyNumberFormat="0" applyAlignment="0" applyProtection="0"/>
    <xf numFmtId="0" fontId="113" fillId="42" borderId="268" applyNumberFormat="0" applyAlignment="0" applyProtection="0"/>
    <xf numFmtId="4" fontId="79" fillId="78" borderId="268" applyNumberFormat="0" applyProtection="0">
      <alignment vertical="center"/>
    </xf>
    <xf numFmtId="4" fontId="120" fillId="78" borderId="269" applyNumberFormat="0" applyProtection="0">
      <alignment vertical="center"/>
    </xf>
    <xf numFmtId="0" fontId="123" fillId="78" borderId="269" applyNumberFormat="0" applyProtection="0">
      <alignment horizontal="left" vertical="top" indent="1"/>
    </xf>
    <xf numFmtId="0" fontId="123" fillId="78" borderId="269" applyNumberFormat="0" applyProtection="0">
      <alignment horizontal="left" vertical="top" indent="1"/>
    </xf>
    <xf numFmtId="4" fontId="79" fillId="37" borderId="269" applyNumberFormat="0" applyProtection="0">
      <alignment horizontal="right" vertical="center"/>
    </xf>
    <xf numFmtId="4" fontId="79" fillId="37" borderId="269" applyNumberFormat="0" applyProtection="0">
      <alignment horizontal="right" vertical="center"/>
    </xf>
    <xf numFmtId="4" fontId="79" fillId="38" borderId="269" applyNumberFormat="0" applyProtection="0">
      <alignment horizontal="right" vertical="center"/>
    </xf>
    <xf numFmtId="0" fontId="29" fillId="40" borderId="235" applyNumberFormat="0" applyFont="0" applyAlignment="0" applyProtection="0"/>
    <xf numFmtId="4" fontId="79" fillId="38" borderId="269" applyNumberFormat="0" applyProtection="0">
      <alignment horizontal="right" vertical="center"/>
    </xf>
    <xf numFmtId="4" fontId="79" fillId="62" borderId="269" applyNumberFormat="0" applyProtection="0">
      <alignment horizontal="right" vertical="center"/>
    </xf>
    <xf numFmtId="4" fontId="79" fillId="69" borderId="269" applyNumberFormat="0" applyProtection="0">
      <alignment horizontal="right" vertical="center"/>
    </xf>
    <xf numFmtId="4" fontId="79" fillId="48" borderId="269" applyNumberFormat="0" applyProtection="0">
      <alignment horizontal="right" vertical="center"/>
    </xf>
    <xf numFmtId="4" fontId="79" fillId="48" borderId="269" applyNumberFormat="0" applyProtection="0">
      <alignment horizontal="right" vertical="center"/>
    </xf>
    <xf numFmtId="0" fontId="29" fillId="84" borderId="269" applyNumberFormat="0" applyProtection="0">
      <alignment horizontal="left" vertical="top" indent="1"/>
    </xf>
    <xf numFmtId="0" fontId="29" fillId="84" borderId="269" applyNumberFormat="0" applyProtection="0">
      <alignment horizontal="left" vertical="top" indent="1"/>
    </xf>
    <xf numFmtId="0" fontId="29" fillId="84" borderId="269" applyNumberFormat="0" applyProtection="0">
      <alignment horizontal="left" vertical="top" indent="1"/>
    </xf>
    <xf numFmtId="0" fontId="29" fillId="84" borderId="269" applyNumberFormat="0" applyProtection="0">
      <alignment horizontal="left" vertical="top" indent="1"/>
    </xf>
    <xf numFmtId="0" fontId="29" fillId="86" borderId="269" applyNumberFormat="0" applyProtection="0">
      <alignment horizontal="left" vertical="top" indent="1"/>
    </xf>
    <xf numFmtId="0" fontId="29" fillId="86" borderId="269" applyNumberFormat="0" applyProtection="0">
      <alignment horizontal="left" vertical="top" indent="1"/>
    </xf>
    <xf numFmtId="0" fontId="29" fillId="86" borderId="269" applyNumberFormat="0" applyProtection="0">
      <alignment horizontal="left" vertical="top" indent="1"/>
    </xf>
    <xf numFmtId="0" fontId="29" fillId="86" borderId="269" applyNumberFormat="0" applyProtection="0">
      <alignment horizontal="left" vertical="top" indent="1"/>
    </xf>
    <xf numFmtId="0" fontId="29" fillId="86" borderId="269" applyNumberFormat="0" applyProtection="0">
      <alignment horizontal="left" vertical="top" indent="1"/>
    </xf>
    <xf numFmtId="0" fontId="29" fillId="86" borderId="269" applyNumberFormat="0" applyProtection="0">
      <alignment horizontal="left" vertical="top" indent="1"/>
    </xf>
    <xf numFmtId="0" fontId="29" fillId="70" borderId="269" applyNumberFormat="0" applyProtection="0">
      <alignment horizontal="left" vertical="top" indent="1"/>
    </xf>
    <xf numFmtId="0" fontId="29" fillId="70" borderId="269" applyNumberFormat="0" applyProtection="0">
      <alignment horizontal="left" vertical="top" indent="1"/>
    </xf>
    <xf numFmtId="0" fontId="29" fillId="70" borderId="269" applyNumberFormat="0" applyProtection="0">
      <alignment horizontal="left" vertical="top" indent="1"/>
    </xf>
    <xf numFmtId="0" fontId="29" fillId="70" borderId="269" applyNumberFormat="0" applyProtection="0">
      <alignment horizontal="left" vertical="top" indent="1"/>
    </xf>
    <xf numFmtId="0" fontId="29" fillId="87" borderId="269" applyNumberFormat="0" applyProtection="0">
      <alignment horizontal="left" vertical="top" indent="1"/>
    </xf>
    <xf numFmtId="0" fontId="29" fillId="87" borderId="269" applyNumberFormat="0" applyProtection="0">
      <alignment horizontal="left" vertical="top" indent="1"/>
    </xf>
    <xf numFmtId="0" fontId="29" fillId="87" borderId="269" applyNumberFormat="0" applyProtection="0">
      <alignment horizontal="left" vertical="top" indent="1"/>
    </xf>
    <xf numFmtId="0" fontId="29" fillId="87" borderId="269" applyNumberFormat="0" applyProtection="0">
      <alignment horizontal="left" vertical="top" indent="1"/>
    </xf>
    <xf numFmtId="0" fontId="29" fillId="87" borderId="269" applyNumberFormat="0" applyProtection="0">
      <alignment horizontal="left" vertical="top" indent="1"/>
    </xf>
    <xf numFmtId="0" fontId="29" fillId="87" borderId="269" applyNumberFormat="0" applyProtection="0">
      <alignment horizontal="left" vertical="top" indent="1"/>
    </xf>
    <xf numFmtId="4" fontId="79" fillId="75" borderId="269" applyNumberFormat="0" applyProtection="0">
      <alignment vertical="center"/>
    </xf>
    <xf numFmtId="4" fontId="79" fillId="75" borderId="269" applyNumberFormat="0" applyProtection="0">
      <alignment vertical="center"/>
    </xf>
    <xf numFmtId="4" fontId="129" fillId="75" borderId="269" applyNumberFormat="0" applyProtection="0">
      <alignment vertical="center"/>
    </xf>
    <xf numFmtId="4" fontId="129" fillId="75" borderId="269" applyNumberFormat="0" applyProtection="0">
      <alignment vertical="center"/>
    </xf>
    <xf numFmtId="0" fontId="79" fillId="75" borderId="269" applyNumberFormat="0" applyProtection="0">
      <alignment horizontal="left" vertical="top" indent="1"/>
    </xf>
    <xf numFmtId="0" fontId="79" fillId="75" borderId="269" applyNumberFormat="0" applyProtection="0">
      <alignment horizontal="left" vertical="top" indent="1"/>
    </xf>
    <xf numFmtId="4" fontId="79" fillId="89" borderId="268" applyNumberFormat="0" applyProtection="0">
      <alignment horizontal="right" vertical="center"/>
    </xf>
    <xf numFmtId="4" fontId="129" fillId="90" borderId="269" applyNumberFormat="0" applyProtection="0">
      <alignment horizontal="right" vertical="center"/>
    </xf>
    <xf numFmtId="4" fontId="129" fillId="90" borderId="269" applyNumberFormat="0" applyProtection="0">
      <alignment horizontal="right" vertical="center"/>
    </xf>
    <xf numFmtId="4" fontId="139" fillId="0" borderId="269" applyNumberFormat="0" applyProtection="0">
      <alignment horizontal="right" vertical="center"/>
    </xf>
    <xf numFmtId="0" fontId="29" fillId="67" borderId="184" applyNumberFormat="0" applyFont="0" applyAlignment="0" applyProtection="0"/>
    <xf numFmtId="200" fontId="145" fillId="0" borderId="270">
      <alignment horizontal="center"/>
    </xf>
    <xf numFmtId="200" fontId="145" fillId="0" borderId="270">
      <alignment horizontal="center"/>
    </xf>
    <xf numFmtId="0" fontId="29" fillId="40" borderId="184" applyNumberFormat="0" applyFont="0" applyAlignment="0" applyProtection="0"/>
    <xf numFmtId="0" fontId="91" fillId="67" borderId="192" applyNumberFormat="0" applyFont="0" applyAlignment="0" applyProtection="0"/>
    <xf numFmtId="0" fontId="79" fillId="40" borderId="184" applyNumberFormat="0" applyFont="0" applyAlignment="0" applyProtection="0"/>
    <xf numFmtId="0" fontId="91" fillId="67" borderId="192" applyNumberFormat="0" applyFont="0" applyAlignment="0" applyProtection="0"/>
    <xf numFmtId="0" fontId="79" fillId="40" borderId="184" applyNumberFormat="0" applyFont="0" applyAlignment="0" applyProtection="0"/>
    <xf numFmtId="0" fontId="150" fillId="0" borderId="271" applyNumberFormat="0" applyFill="0" applyAlignment="0" applyProtection="0"/>
    <xf numFmtId="198" fontId="29" fillId="0" borderId="272">
      <protection locked="0"/>
    </xf>
    <xf numFmtId="198" fontId="29" fillId="0" borderId="272">
      <protection locked="0"/>
    </xf>
    <xf numFmtId="198" fontId="29" fillId="0" borderId="272">
      <protection locked="0"/>
    </xf>
    <xf numFmtId="198" fontId="29" fillId="0" borderId="272">
      <protection locked="0"/>
    </xf>
    <xf numFmtId="0" fontId="79" fillId="40" borderId="184" applyNumberFormat="0" applyFont="0" applyAlignment="0" applyProtection="0"/>
    <xf numFmtId="198" fontId="29" fillId="0" borderId="272">
      <protection locked="0"/>
    </xf>
    <xf numFmtId="0" fontId="29" fillId="40" borderId="235" applyNumberFormat="0" applyFont="0" applyAlignment="0" applyProtection="0"/>
    <xf numFmtId="0" fontId="29" fillId="40" borderId="184" applyNumberFormat="0" applyFont="0" applyAlignment="0" applyProtection="0"/>
    <xf numFmtId="0" fontId="29" fillId="0" borderId="273" applyNumberFormat="0" applyAlignment="0">
      <alignment horizontal="center"/>
    </xf>
    <xf numFmtId="0" fontId="91" fillId="67" borderId="192" applyNumberFormat="0" applyFont="0" applyAlignment="0" applyProtection="0"/>
    <xf numFmtId="0" fontId="91" fillId="67" borderId="245" applyNumberFormat="0" applyFont="0" applyAlignment="0" applyProtection="0"/>
    <xf numFmtId="0" fontId="29" fillId="40" borderId="235" applyNumberFormat="0" applyFont="0" applyAlignment="0" applyProtection="0"/>
    <xf numFmtId="0" fontId="29" fillId="40" borderId="235" applyNumberFormat="0" applyFont="0" applyAlignment="0" applyProtection="0"/>
    <xf numFmtId="0" fontId="79" fillId="40" borderId="267" applyNumberFormat="0" applyFont="0" applyAlignment="0" applyProtection="0"/>
    <xf numFmtId="0" fontId="37" fillId="70" borderId="208" applyNumberFormat="0" applyAlignment="0"/>
    <xf numFmtId="0" fontId="37" fillId="70" borderId="208" applyNumberFormat="0" applyAlignment="0"/>
    <xf numFmtId="1" fontId="37" fillId="70" borderId="208" applyNumberFormat="0" applyAlignment="0">
      <alignment horizontal="left"/>
    </xf>
    <xf numFmtId="1" fontId="37" fillId="70" borderId="208" applyNumberFormat="0" applyAlignment="0">
      <alignment horizontal="left"/>
    </xf>
    <xf numFmtId="1" fontId="37" fillId="94" borderId="208" applyNumberFormat="0" applyAlignment="0">
      <alignment horizontal="center"/>
    </xf>
    <xf numFmtId="1" fontId="37" fillId="94" borderId="208" applyNumberFormat="0" applyAlignment="0">
      <alignment horizontal="center"/>
    </xf>
    <xf numFmtId="0" fontId="124" fillId="92" borderId="208" applyNumberFormat="0" applyProtection="0">
      <alignment horizontal="center" vertical="top" wrapText="1"/>
    </xf>
    <xf numFmtId="0" fontId="124" fillId="92" borderId="208" applyNumberFormat="0" applyProtection="0">
      <alignment horizontal="center" vertical="top" wrapText="1"/>
    </xf>
    <xf numFmtId="4" fontId="132" fillId="0" borderId="208" applyNumberFormat="0" applyProtection="0">
      <alignment horizontal="left" vertical="center" indent="1"/>
    </xf>
    <xf numFmtId="4" fontId="132" fillId="0" borderId="208" applyNumberFormat="0" applyProtection="0">
      <alignment horizontal="left" vertical="center" indent="1"/>
    </xf>
    <xf numFmtId="4" fontId="132" fillId="0" borderId="208" applyNumberFormat="0" applyProtection="0">
      <alignment horizontal="right" vertical="center" wrapText="1"/>
    </xf>
    <xf numFmtId="0" fontId="29" fillId="88" borderId="208" applyNumberFormat="0">
      <protection locked="0"/>
    </xf>
    <xf numFmtId="0" fontId="29" fillId="88" borderId="208" applyNumberFormat="0">
      <protection locked="0"/>
    </xf>
    <xf numFmtId="0" fontId="29" fillId="88" borderId="208" applyNumberFormat="0">
      <protection locked="0"/>
    </xf>
    <xf numFmtId="0" fontId="111" fillId="0" borderId="208" applyNumberFormat="0" applyProtection="0">
      <alignment horizontal="left" vertical="center" indent="2"/>
    </xf>
    <xf numFmtId="0" fontId="111" fillId="0" borderId="208" applyNumberFormat="0" applyProtection="0">
      <alignment horizontal="left" vertical="center" indent="2"/>
    </xf>
    <xf numFmtId="0" fontId="111" fillId="0" borderId="208" applyNumberFormat="0" applyProtection="0">
      <alignment horizontal="left" vertical="center" indent="2"/>
    </xf>
    <xf numFmtId="0" fontId="124" fillId="85" borderId="208" applyNumberFormat="0" applyProtection="0">
      <alignment horizontal="left" vertical="center" indent="2"/>
    </xf>
    <xf numFmtId="0" fontId="124" fillId="85" borderId="208" applyNumberFormat="0" applyProtection="0">
      <alignment horizontal="left" vertical="center" indent="2"/>
    </xf>
    <xf numFmtId="4" fontId="79" fillId="0" borderId="208" applyNumberFormat="0" applyProtection="0">
      <alignment horizontal="left" vertical="center" indent="1"/>
    </xf>
    <xf numFmtId="4" fontId="123" fillId="0" borderId="208" applyNumberFormat="0" applyProtection="0">
      <alignment horizontal="left" vertical="center" indent="1"/>
    </xf>
    <xf numFmtId="4" fontId="124" fillId="82" borderId="208" applyNumberFormat="0" applyProtection="0">
      <alignment horizontal="left" vertical="center"/>
    </xf>
    <xf numFmtId="4" fontId="124" fillId="82" borderId="208" applyNumberFormat="0" applyProtection="0">
      <alignment horizontal="left" vertical="center"/>
    </xf>
    <xf numFmtId="4" fontId="119" fillId="79" borderId="208" applyNumberFormat="0" applyProtection="0">
      <alignment horizontal="left" vertical="center" indent="1"/>
    </xf>
    <xf numFmtId="4" fontId="119" fillId="79" borderId="208" applyNumberFormat="0" applyProtection="0">
      <alignment horizontal="right" vertical="center" wrapText="1"/>
    </xf>
    <xf numFmtId="10" fontId="91" fillId="75" borderId="208" applyNumberFormat="0" applyBorder="0" applyAlignment="0" applyProtection="0"/>
    <xf numFmtId="10" fontId="91" fillId="75" borderId="208" applyNumberFormat="0" applyBorder="0" applyAlignment="0" applyProtection="0"/>
    <xf numFmtId="10" fontId="91" fillId="75" borderId="208" applyNumberFormat="0" applyBorder="0" applyAlignment="0" applyProtection="0"/>
    <xf numFmtId="10" fontId="91" fillId="75" borderId="208" applyNumberFormat="0" applyBorder="0" applyAlignment="0" applyProtection="0"/>
    <xf numFmtId="0" fontId="37" fillId="70" borderId="208" applyNumberFormat="0" applyAlignment="0"/>
    <xf numFmtId="0" fontId="37" fillId="70" borderId="208" applyNumberFormat="0" applyAlignment="0"/>
    <xf numFmtId="1" fontId="37" fillId="70" borderId="208" applyNumberFormat="0" applyAlignment="0">
      <alignment horizontal="left"/>
    </xf>
    <xf numFmtId="1" fontId="37" fillId="70" borderId="208" applyNumberFormat="0" applyAlignment="0">
      <alignment horizontal="left"/>
    </xf>
    <xf numFmtId="1" fontId="37" fillId="94" borderId="208" applyNumberFormat="0" applyAlignment="0">
      <alignment horizontal="center"/>
    </xf>
    <xf numFmtId="1" fontId="37" fillId="94" borderId="208" applyNumberFormat="0" applyAlignment="0">
      <alignment horizontal="center"/>
    </xf>
    <xf numFmtId="4" fontId="91" fillId="78" borderId="245" applyNumberFormat="0" applyProtection="0">
      <alignment horizontal="left" vertical="center" indent="1"/>
    </xf>
    <xf numFmtId="0" fontId="29" fillId="0" borderId="217" applyNumberFormat="0" applyAlignment="0">
      <alignment horizontal="center"/>
    </xf>
    <xf numFmtId="0" fontId="29" fillId="0" borderId="217" applyNumberFormat="0" applyAlignment="0">
      <alignment horizontal="center"/>
    </xf>
    <xf numFmtId="3" fontId="151" fillId="0" borderId="211" applyProtection="0"/>
    <xf numFmtId="198" fontId="29" fillId="0" borderId="216">
      <protection locked="0"/>
    </xf>
    <xf numFmtId="198" fontId="29" fillId="0" borderId="216">
      <protection locked="0"/>
    </xf>
    <xf numFmtId="198" fontId="29" fillId="0" borderId="216">
      <protection locked="0"/>
    </xf>
    <xf numFmtId="198" fontId="29" fillId="0" borderId="216">
      <protection locked="0"/>
    </xf>
    <xf numFmtId="198" fontId="29" fillId="0" borderId="216">
      <protection locked="0"/>
    </xf>
    <xf numFmtId="0" fontId="150" fillId="0" borderId="215" applyNumberFormat="0" applyFill="0" applyAlignment="0" applyProtection="0"/>
    <xf numFmtId="0" fontId="29" fillId="131" borderId="268" applyNumberFormat="0" applyProtection="0">
      <alignment horizontal="left" vertical="center" indent="1"/>
    </xf>
    <xf numFmtId="0" fontId="29" fillId="40" borderId="181" applyNumberFormat="0" applyFont="0" applyAlignment="0" applyProtection="0"/>
    <xf numFmtId="0" fontId="81" fillId="42" borderId="235" applyNumberFormat="0" applyAlignment="0" applyProtection="0"/>
    <xf numFmtId="0" fontId="81" fillId="42" borderId="235" applyNumberFormat="0" applyAlignment="0" applyProtection="0"/>
    <xf numFmtId="4" fontId="139" fillId="0" borderId="214" applyNumberFormat="0" applyProtection="0">
      <alignment horizontal="right" vertical="center"/>
    </xf>
    <xf numFmtId="4" fontId="139" fillId="0" borderId="214" applyNumberFormat="0" applyProtection="0">
      <alignment horizontal="right" vertical="center"/>
    </xf>
    <xf numFmtId="0" fontId="124" fillId="92" borderId="208" applyNumberFormat="0" applyProtection="0">
      <alignment horizontal="center" vertical="top" wrapText="1"/>
    </xf>
    <xf numFmtId="0" fontId="124" fillId="92" borderId="208" applyNumberFormat="0" applyProtection="0">
      <alignment horizontal="center" vertical="top" wrapText="1"/>
    </xf>
    <xf numFmtId="4" fontId="132" fillId="0" borderId="208" applyNumberFormat="0" applyProtection="0">
      <alignment horizontal="left" vertical="center" indent="1"/>
    </xf>
    <xf numFmtId="4" fontId="132" fillId="0" borderId="208" applyNumberFormat="0" applyProtection="0">
      <alignment horizontal="left" vertical="center" indent="1"/>
    </xf>
    <xf numFmtId="0" fontId="41" fillId="0" borderId="234">
      <alignment horizontal="left" vertical="center"/>
    </xf>
    <xf numFmtId="4" fontId="129" fillId="90" borderId="214" applyNumberFormat="0" applyProtection="0">
      <alignment horizontal="right" vertical="center"/>
    </xf>
    <xf numFmtId="4" fontId="129" fillId="90" borderId="214" applyNumberFormat="0" applyProtection="0">
      <alignment horizontal="right" vertical="center"/>
    </xf>
    <xf numFmtId="4" fontId="129" fillId="75" borderId="214" applyNumberFormat="0" applyProtection="0">
      <alignment vertical="center"/>
    </xf>
    <xf numFmtId="0" fontId="29" fillId="40" borderId="181" applyNumberFormat="0" applyFont="0" applyAlignment="0" applyProtection="0"/>
    <xf numFmtId="4" fontId="132" fillId="0" borderId="208" applyNumberFormat="0" applyProtection="0">
      <alignment horizontal="right" vertical="center" wrapText="1"/>
    </xf>
    <xf numFmtId="4" fontId="79" fillId="89" borderId="213" applyNumberFormat="0" applyProtection="0">
      <alignment horizontal="right" vertical="center"/>
    </xf>
    <xf numFmtId="0" fontId="79" fillId="75" borderId="214" applyNumberFormat="0" applyProtection="0">
      <alignment horizontal="left" vertical="top" indent="1"/>
    </xf>
    <xf numFmtId="0" fontId="79" fillId="75" borderId="214" applyNumberFormat="0" applyProtection="0">
      <alignment horizontal="left" vertical="top" indent="1"/>
    </xf>
    <xf numFmtId="0" fontId="104" fillId="44" borderId="235" applyNumberFormat="0" applyAlignment="0" applyProtection="0"/>
    <xf numFmtId="0" fontId="91" fillId="67" borderId="192" applyNumberFormat="0" applyFont="0" applyAlignment="0" applyProtection="0"/>
    <xf numFmtId="4" fontId="129" fillId="75" borderId="214" applyNumberFormat="0" applyProtection="0">
      <alignment vertical="center"/>
    </xf>
    <xf numFmtId="0" fontId="29" fillId="88" borderId="208" applyNumberFormat="0">
      <protection locked="0"/>
    </xf>
    <xf numFmtId="4" fontId="79" fillId="75" borderId="214" applyNumberFormat="0" applyProtection="0">
      <alignment vertical="center"/>
    </xf>
    <xf numFmtId="4" fontId="79" fillId="75" borderId="214" applyNumberFormat="0" applyProtection="0">
      <alignment vertical="center"/>
    </xf>
    <xf numFmtId="0" fontId="29" fillId="88" borderId="208" applyNumberFormat="0">
      <protection locked="0"/>
    </xf>
    <xf numFmtId="0" fontId="29" fillId="88" borderId="208" applyNumberFormat="0">
      <protection locked="0"/>
    </xf>
    <xf numFmtId="0" fontId="29" fillId="87" borderId="214" applyNumberFormat="0" applyProtection="0">
      <alignment horizontal="left" vertical="top" indent="1"/>
    </xf>
    <xf numFmtId="0" fontId="29" fillId="87" borderId="214" applyNumberFormat="0" applyProtection="0">
      <alignment horizontal="left" vertical="top" indent="1"/>
    </xf>
    <xf numFmtId="0" fontId="29" fillId="87" borderId="214" applyNumberFormat="0" applyProtection="0">
      <alignment horizontal="left" vertical="top" indent="1"/>
    </xf>
    <xf numFmtId="0" fontId="29" fillId="87" borderId="214" applyNumberFormat="0" applyProtection="0">
      <alignment horizontal="left" vertical="top" indent="1"/>
    </xf>
    <xf numFmtId="0" fontId="29" fillId="87" borderId="214" applyNumberFormat="0" applyProtection="0">
      <alignment horizontal="left" vertical="top" indent="1"/>
    </xf>
    <xf numFmtId="0" fontId="29" fillId="87" borderId="214" applyNumberFormat="0" applyProtection="0">
      <alignment horizontal="left" vertical="top" indent="1"/>
    </xf>
    <xf numFmtId="0" fontId="111" fillId="0" borderId="208" applyNumberFormat="0" applyProtection="0">
      <alignment horizontal="left" vertical="center" indent="2"/>
    </xf>
    <xf numFmtId="0" fontId="29" fillId="70" borderId="214" applyNumberFormat="0" applyProtection="0">
      <alignment horizontal="left" vertical="top" indent="1"/>
    </xf>
    <xf numFmtId="0" fontId="29" fillId="70" borderId="214" applyNumberFormat="0" applyProtection="0">
      <alignment horizontal="left" vertical="top" indent="1"/>
    </xf>
    <xf numFmtId="0" fontId="29" fillId="70" borderId="214" applyNumberFormat="0" applyProtection="0">
      <alignment horizontal="left" vertical="top" indent="1"/>
    </xf>
    <xf numFmtId="0" fontId="29" fillId="70" borderId="214" applyNumberFormat="0" applyProtection="0">
      <alignment horizontal="left" vertical="top" indent="1"/>
    </xf>
    <xf numFmtId="0" fontId="29" fillId="70" borderId="214" applyNumberFormat="0" applyProtection="0">
      <alignment horizontal="left" vertical="top" indent="1"/>
    </xf>
    <xf numFmtId="0" fontId="29" fillId="70" borderId="214" applyNumberFormat="0" applyProtection="0">
      <alignment horizontal="left" vertical="top" indent="1"/>
    </xf>
    <xf numFmtId="0" fontId="111" fillId="0" borderId="208" applyNumberFormat="0" applyProtection="0">
      <alignment horizontal="left" vertical="center" indent="2"/>
    </xf>
    <xf numFmtId="0" fontId="29" fillId="86" borderId="214" applyNumberFormat="0" applyProtection="0">
      <alignment horizontal="left" vertical="top" indent="1"/>
    </xf>
    <xf numFmtId="0" fontId="29" fillId="86" borderId="214" applyNumberFormat="0" applyProtection="0">
      <alignment horizontal="left" vertical="top" indent="1"/>
    </xf>
    <xf numFmtId="0" fontId="29" fillId="86" borderId="214" applyNumberFormat="0" applyProtection="0">
      <alignment horizontal="left" vertical="top" indent="1"/>
    </xf>
    <xf numFmtId="0" fontId="29" fillId="86" borderId="214" applyNumberFormat="0" applyProtection="0">
      <alignment horizontal="left" vertical="top" indent="1"/>
    </xf>
    <xf numFmtId="0" fontId="29" fillId="86" borderId="214" applyNumberFormat="0" applyProtection="0">
      <alignment horizontal="left" vertical="top" indent="1"/>
    </xf>
    <xf numFmtId="0" fontId="29" fillId="86" borderId="214" applyNumberFormat="0" applyProtection="0">
      <alignment horizontal="left" vertical="top" indent="1"/>
    </xf>
    <xf numFmtId="0" fontId="111" fillId="0" borderId="208" applyNumberFormat="0" applyProtection="0">
      <alignment horizontal="left" vertical="center" indent="2"/>
    </xf>
    <xf numFmtId="0" fontId="29" fillId="84" borderId="214" applyNumberFormat="0" applyProtection="0">
      <alignment horizontal="left" vertical="top" indent="1"/>
    </xf>
    <xf numFmtId="0" fontId="29" fillId="84" borderId="214" applyNumberFormat="0" applyProtection="0">
      <alignment horizontal="left" vertical="top" indent="1"/>
    </xf>
    <xf numFmtId="0" fontId="29" fillId="84" borderId="214" applyNumberFormat="0" applyProtection="0">
      <alignment horizontal="left" vertical="top" indent="1"/>
    </xf>
    <xf numFmtId="0" fontId="29" fillId="84" borderId="214" applyNumberFormat="0" applyProtection="0">
      <alignment horizontal="left" vertical="top" indent="1"/>
    </xf>
    <xf numFmtId="0" fontId="29" fillId="84" borderId="214" applyNumberFormat="0" applyProtection="0">
      <alignment horizontal="left" vertical="top" indent="1"/>
    </xf>
    <xf numFmtId="0" fontId="29" fillId="84" borderId="214" applyNumberFormat="0" applyProtection="0">
      <alignment horizontal="left" vertical="top" indent="1"/>
    </xf>
    <xf numFmtId="0" fontId="29" fillId="40" borderId="181" applyNumberFormat="0" applyFont="0" applyAlignment="0" applyProtection="0"/>
    <xf numFmtId="0" fontId="124" fillId="85" borderId="208" applyNumberFormat="0" applyProtection="0">
      <alignment horizontal="left" vertical="center" indent="2"/>
    </xf>
    <xf numFmtId="0" fontId="124" fillId="85" borderId="208" applyNumberFormat="0" applyProtection="0">
      <alignment horizontal="left" vertical="center" indent="2"/>
    </xf>
    <xf numFmtId="4" fontId="127" fillId="49" borderId="214" applyNumberFormat="0" applyProtection="0">
      <alignment horizontal="center" vertical="center"/>
    </xf>
    <xf numFmtId="4" fontId="127" fillId="49" borderId="214" applyNumberFormat="0" applyProtection="0">
      <alignment horizontal="center" vertical="center"/>
    </xf>
    <xf numFmtId="4" fontId="79" fillId="0" borderId="208" applyNumberFormat="0" applyProtection="0">
      <alignment horizontal="left" vertical="center" indent="1"/>
    </xf>
    <xf numFmtId="4" fontId="123" fillId="0" borderId="208" applyNumberFormat="0" applyProtection="0">
      <alignment horizontal="left" vertical="center" indent="1"/>
    </xf>
    <xf numFmtId="4" fontId="79" fillId="47" borderId="214" applyNumberFormat="0" applyProtection="0">
      <alignment horizontal="right" vertical="center"/>
    </xf>
    <xf numFmtId="4" fontId="79" fillId="47" borderId="214" applyNumberFormat="0" applyProtection="0">
      <alignment horizontal="right" vertical="center"/>
    </xf>
    <xf numFmtId="4" fontId="79" fillId="73" borderId="214" applyNumberFormat="0" applyProtection="0">
      <alignment horizontal="right" vertical="center"/>
    </xf>
    <xf numFmtId="4" fontId="79" fillId="73" borderId="214" applyNumberFormat="0" applyProtection="0">
      <alignment horizontal="right" vertical="center"/>
    </xf>
    <xf numFmtId="4" fontId="79" fillId="48" borderId="214" applyNumberFormat="0" applyProtection="0">
      <alignment horizontal="right" vertical="center"/>
    </xf>
    <xf numFmtId="4" fontId="79" fillId="48" borderId="214" applyNumberFormat="0" applyProtection="0">
      <alignment horizontal="right" vertical="center"/>
    </xf>
    <xf numFmtId="4" fontId="79" fillId="69" borderId="214" applyNumberFormat="0" applyProtection="0">
      <alignment horizontal="right" vertical="center"/>
    </xf>
    <xf numFmtId="4" fontId="79" fillId="69" borderId="214" applyNumberFormat="0" applyProtection="0">
      <alignment horizontal="right" vertical="center"/>
    </xf>
    <xf numFmtId="4" fontId="79" fillId="54" borderId="214" applyNumberFormat="0" applyProtection="0">
      <alignment horizontal="right" vertical="center"/>
    </xf>
    <xf numFmtId="4" fontId="79" fillId="54" borderId="214" applyNumberFormat="0" applyProtection="0">
      <alignment horizontal="right" vertical="center"/>
    </xf>
    <xf numFmtId="4" fontId="79" fillId="50" borderId="214" applyNumberFormat="0" applyProtection="0">
      <alignment horizontal="right" vertical="center"/>
    </xf>
    <xf numFmtId="4" fontId="79" fillId="50" borderId="214" applyNumberFormat="0" applyProtection="0">
      <alignment horizontal="right" vertical="center"/>
    </xf>
    <xf numFmtId="4" fontId="79" fillId="62" borderId="214" applyNumberFormat="0" applyProtection="0">
      <alignment horizontal="right" vertical="center"/>
    </xf>
    <xf numFmtId="4" fontId="79" fillId="62" borderId="214" applyNumberFormat="0" applyProtection="0">
      <alignment horizontal="right" vertical="center"/>
    </xf>
    <xf numFmtId="4" fontId="79" fillId="38" borderId="214" applyNumberFormat="0" applyProtection="0">
      <alignment horizontal="right" vertical="center"/>
    </xf>
    <xf numFmtId="4" fontId="79" fillId="38" borderId="214" applyNumberFormat="0" applyProtection="0">
      <alignment horizontal="right" vertical="center"/>
    </xf>
    <xf numFmtId="4" fontId="79" fillId="37" borderId="214" applyNumberFormat="0" applyProtection="0">
      <alignment horizontal="right" vertical="center"/>
    </xf>
    <xf numFmtId="4" fontId="79" fillId="37" borderId="214" applyNumberFormat="0" applyProtection="0">
      <alignment horizontal="right" vertical="center"/>
    </xf>
    <xf numFmtId="4" fontId="124" fillId="82" borderId="208" applyNumberFormat="0" applyProtection="0">
      <alignment horizontal="left" vertical="center"/>
    </xf>
    <xf numFmtId="4" fontId="124" fillId="82" borderId="208" applyNumberFormat="0" applyProtection="0">
      <alignment horizontal="left" vertical="center"/>
    </xf>
    <xf numFmtId="0" fontId="123" fillId="78" borderId="214" applyNumberFormat="0" applyProtection="0">
      <alignment horizontal="left" vertical="top" indent="1"/>
    </xf>
    <xf numFmtId="0" fontId="123" fillId="78" borderId="214" applyNumberFormat="0" applyProtection="0">
      <alignment horizontal="left" vertical="top" indent="1"/>
    </xf>
    <xf numFmtId="4" fontId="119" fillId="79" borderId="208" applyNumberFormat="0" applyProtection="0">
      <alignment horizontal="left" vertical="center" indent="1"/>
    </xf>
    <xf numFmtId="4" fontId="120" fillId="78" borderId="214" applyNumberFormat="0" applyProtection="0">
      <alignment vertical="center"/>
    </xf>
    <xf numFmtId="4" fontId="119" fillId="79" borderId="208" applyNumberFormat="0" applyProtection="0">
      <alignment horizontal="right" vertical="center" wrapText="1"/>
    </xf>
    <xf numFmtId="4" fontId="120" fillId="78" borderId="214" applyNumberFormat="0" applyProtection="0">
      <alignment vertical="center"/>
    </xf>
    <xf numFmtId="4" fontId="79" fillId="78" borderId="213" applyNumberFormat="0" applyProtection="0">
      <alignment vertical="center"/>
    </xf>
    <xf numFmtId="0" fontId="29" fillId="40" borderId="181" applyNumberFormat="0" applyFont="0" applyAlignment="0" applyProtection="0"/>
    <xf numFmtId="0" fontId="113" fillId="42" borderId="213" applyNumberFormat="0" applyAlignment="0" applyProtection="0"/>
    <xf numFmtId="0" fontId="113" fillId="42" borderId="213" applyNumberFormat="0" applyAlignment="0" applyProtection="0"/>
    <xf numFmtId="0" fontId="113" fillId="42" borderId="213" applyNumberFormat="0" applyAlignment="0" applyProtection="0"/>
    <xf numFmtId="0" fontId="113" fillId="42" borderId="213" applyNumberFormat="0" applyAlignment="0" applyProtection="0"/>
    <xf numFmtId="0" fontId="113" fillId="42" borderId="213" applyNumberFormat="0" applyAlignment="0" applyProtection="0"/>
    <xf numFmtId="0" fontId="113" fillId="42" borderId="213" applyNumberFormat="0" applyAlignment="0" applyProtection="0"/>
    <xf numFmtId="0" fontId="113" fillId="42" borderId="213" applyNumberFormat="0" applyAlignment="0" applyProtection="0"/>
    <xf numFmtId="0" fontId="113" fillId="42" borderId="213" applyNumberFormat="0" applyAlignment="0" applyProtection="0"/>
    <xf numFmtId="0" fontId="113" fillId="42" borderId="213" applyNumberFormat="0" applyAlignment="0" applyProtection="0"/>
    <xf numFmtId="0" fontId="113" fillId="42" borderId="213" applyNumberFormat="0" applyAlignment="0" applyProtection="0"/>
    <xf numFmtId="0" fontId="113" fillId="49" borderId="213" applyNumberFormat="0" applyAlignment="0" applyProtection="0"/>
    <xf numFmtId="0" fontId="113" fillId="49" borderId="213" applyNumberFormat="0" applyAlignment="0" applyProtection="0"/>
    <xf numFmtId="0" fontId="29" fillId="40" borderId="210" applyNumberFormat="0" applyFont="0" applyAlignment="0" applyProtection="0"/>
    <xf numFmtId="0" fontId="29" fillId="40" borderId="210" applyNumberFormat="0" applyFont="0" applyAlignment="0" applyProtection="0"/>
    <xf numFmtId="0" fontId="29" fillId="40" borderId="210" applyNumberFormat="0" applyFont="0" applyAlignment="0" applyProtection="0"/>
    <xf numFmtId="0" fontId="29" fillId="40" borderId="210" applyNumberFormat="0" applyFont="0" applyAlignment="0" applyProtection="0"/>
    <xf numFmtId="0" fontId="29" fillId="40" borderId="210" applyNumberFormat="0" applyFont="0" applyAlignment="0" applyProtection="0"/>
    <xf numFmtId="0" fontId="29" fillId="40" borderId="210" applyNumberFormat="0" applyFont="0" applyAlignment="0" applyProtection="0"/>
    <xf numFmtId="0" fontId="29" fillId="40" borderId="210" applyNumberFormat="0" applyFont="0" applyAlignment="0" applyProtection="0"/>
    <xf numFmtId="0" fontId="29" fillId="40" borderId="210" applyNumberFormat="0" applyFont="0" applyAlignment="0" applyProtection="0"/>
    <xf numFmtId="0" fontId="29" fillId="40" borderId="210" applyNumberFormat="0" applyFont="0" applyAlignment="0" applyProtection="0"/>
    <xf numFmtId="0" fontId="29" fillId="40" borderId="210" applyNumberFormat="0" applyFont="0" applyAlignment="0" applyProtection="0"/>
    <xf numFmtId="0" fontId="29" fillId="40" borderId="212" applyNumberFormat="0" applyFont="0" applyAlignment="0" applyProtection="0"/>
    <xf numFmtId="4" fontId="79" fillId="38" borderId="269" applyNumberFormat="0" applyProtection="0">
      <alignment horizontal="right" vertical="center"/>
    </xf>
    <xf numFmtId="0" fontId="29" fillId="40" borderId="181" applyNumberFormat="0" applyFont="0" applyAlignment="0" applyProtection="0"/>
    <xf numFmtId="4" fontId="127" fillId="49" borderId="269" applyNumberFormat="0" applyProtection="0">
      <alignment horizontal="center" vertical="center"/>
    </xf>
    <xf numFmtId="0" fontId="29" fillId="131" borderId="268" applyNumberFormat="0" applyProtection="0">
      <alignment horizontal="left" vertical="center" indent="1"/>
    </xf>
    <xf numFmtId="0" fontId="29" fillId="131" borderId="268" applyNumberFormat="0" applyProtection="0">
      <alignment horizontal="left" vertical="center" indent="1"/>
    </xf>
    <xf numFmtId="4" fontId="79" fillId="89" borderId="268" applyNumberFormat="0" applyProtection="0">
      <alignment horizontal="left" vertical="center" indent="1"/>
    </xf>
    <xf numFmtId="0" fontId="29" fillId="84" borderId="269" applyNumberFormat="0" applyProtection="0">
      <alignment horizontal="left" vertical="top" indent="1"/>
    </xf>
    <xf numFmtId="0" fontId="29" fillId="83" borderId="268" applyNumberFormat="0" applyProtection="0">
      <alignment horizontal="left" vertical="center" indent="1"/>
    </xf>
    <xf numFmtId="0" fontId="29" fillId="90" borderId="269" applyNumberFormat="0" applyProtection="0">
      <alignment horizontal="left" vertical="top" indent="1"/>
    </xf>
    <xf numFmtId="0" fontId="102" fillId="0" borderId="211" applyNumberFormat="0" applyFill="0" applyAlignment="0" applyProtection="0"/>
    <xf numFmtId="4" fontId="91" fillId="77" borderId="245" applyNumberFormat="0" applyProtection="0">
      <alignment vertical="center"/>
    </xf>
    <xf numFmtId="0" fontId="113" fillId="122" borderId="185" applyNumberFormat="0" applyAlignment="0" applyProtection="0"/>
    <xf numFmtId="0" fontId="113" fillId="123" borderId="185" applyNumberFormat="0" applyAlignment="0" applyProtection="0"/>
    <xf numFmtId="0" fontId="113" fillId="49" borderId="185" applyNumberFormat="0" applyAlignment="0" applyProtection="0"/>
    <xf numFmtId="0" fontId="113" fillId="123" borderId="185" applyNumberFormat="0" applyAlignment="0" applyProtection="0"/>
    <xf numFmtId="0" fontId="113" fillId="49" borderId="185" applyNumberFormat="0" applyAlignment="0" applyProtection="0"/>
    <xf numFmtId="0" fontId="113" fillId="49" borderId="185" applyNumberFormat="0" applyAlignment="0" applyProtection="0"/>
    <xf numFmtId="0" fontId="113" fillId="42" borderId="185" applyNumberFormat="0" applyAlignment="0" applyProtection="0"/>
    <xf numFmtId="0" fontId="165" fillId="123" borderId="245" applyNumberFormat="0" applyAlignment="0" applyProtection="0"/>
    <xf numFmtId="4" fontId="91" fillId="77" borderId="192" applyNumberFormat="0" applyProtection="0">
      <alignment vertical="center"/>
    </xf>
    <xf numFmtId="4" fontId="79" fillId="78" borderId="185" applyNumberFormat="0" applyProtection="0">
      <alignment vertical="center"/>
    </xf>
    <xf numFmtId="4" fontId="91" fillId="77" borderId="192" applyNumberFormat="0" applyProtection="0">
      <alignment vertical="center"/>
    </xf>
    <xf numFmtId="4" fontId="91" fillId="77" borderId="192" applyNumberFormat="0" applyProtection="0">
      <alignment vertical="center"/>
    </xf>
    <xf numFmtId="4" fontId="91" fillId="77" borderId="192" applyNumberFormat="0" applyProtection="0">
      <alignment vertical="center"/>
    </xf>
    <xf numFmtId="4" fontId="79" fillId="78" borderId="185" applyNumberFormat="0" applyProtection="0">
      <alignment vertical="center"/>
    </xf>
    <xf numFmtId="4" fontId="91" fillId="77" borderId="192" applyNumberFormat="0" applyProtection="0">
      <alignment vertical="center"/>
    </xf>
    <xf numFmtId="4" fontId="119" fillId="79" borderId="179" applyNumberFormat="0" applyProtection="0">
      <alignment horizontal="right" vertical="center" wrapText="1"/>
    </xf>
    <xf numFmtId="4" fontId="79" fillId="78" borderId="185" applyNumberFormat="0" applyProtection="0">
      <alignment vertical="center"/>
    </xf>
    <xf numFmtId="4" fontId="79" fillId="78" borderId="185" applyNumberFormat="0" applyProtection="0">
      <alignment vertical="center"/>
    </xf>
    <xf numFmtId="4" fontId="123" fillId="77" borderId="186" applyNumberFormat="0" applyProtection="0">
      <alignment vertical="center"/>
    </xf>
    <xf numFmtId="4" fontId="180" fillId="78" borderId="192" applyNumberFormat="0" applyProtection="0">
      <alignment vertical="center"/>
    </xf>
    <xf numFmtId="4" fontId="180" fillId="78" borderId="192" applyNumberFormat="0" applyProtection="0">
      <alignment vertical="center"/>
    </xf>
    <xf numFmtId="4" fontId="120" fillId="78" borderId="186" applyNumberFormat="0" applyProtection="0">
      <alignment vertical="center"/>
    </xf>
    <xf numFmtId="4" fontId="129" fillId="78" borderId="185" applyNumberFormat="0" applyProtection="0">
      <alignment vertical="center"/>
    </xf>
    <xf numFmtId="4" fontId="129" fillId="78" borderId="185" applyNumberFormat="0" applyProtection="0">
      <alignment vertical="center"/>
    </xf>
    <xf numFmtId="4" fontId="120" fillId="77" borderId="186" applyNumberFormat="0" applyProtection="0">
      <alignment vertical="center"/>
    </xf>
    <xf numFmtId="4" fontId="91" fillId="78" borderId="192" applyNumberFormat="0" applyProtection="0">
      <alignment horizontal="left" vertical="center" indent="1"/>
    </xf>
    <xf numFmtId="4" fontId="91" fillId="78" borderId="192" applyNumberFormat="0" applyProtection="0">
      <alignment horizontal="left" vertical="center" indent="1"/>
    </xf>
    <xf numFmtId="4" fontId="91" fillId="78" borderId="192" applyNumberFormat="0" applyProtection="0">
      <alignment horizontal="left" vertical="center" indent="1"/>
    </xf>
    <xf numFmtId="4" fontId="91" fillId="78" borderId="192" applyNumberFormat="0" applyProtection="0">
      <alignment horizontal="left" vertical="center" indent="1"/>
    </xf>
    <xf numFmtId="4" fontId="119" fillId="79" borderId="179" applyNumberFormat="0" applyProtection="0">
      <alignment horizontal="left" vertical="center" indent="1"/>
    </xf>
    <xf numFmtId="4" fontId="79" fillId="78" borderId="185" applyNumberFormat="0" applyProtection="0">
      <alignment horizontal="left" vertical="center" indent="1"/>
    </xf>
    <xf numFmtId="4" fontId="79" fillId="78" borderId="185" applyNumberFormat="0" applyProtection="0">
      <alignment horizontal="left" vertical="center" indent="1"/>
    </xf>
    <xf numFmtId="4" fontId="123" fillId="77" borderId="186" applyNumberFormat="0" applyProtection="0">
      <alignment horizontal="left" vertical="center" indent="1"/>
    </xf>
    <xf numFmtId="0" fontId="181" fillId="77" borderId="186" applyNumberFormat="0" applyProtection="0">
      <alignment horizontal="left" vertical="top" indent="1"/>
    </xf>
    <xf numFmtId="0" fontId="181" fillId="77" borderId="186" applyNumberFormat="0" applyProtection="0">
      <alignment horizontal="left" vertical="top" indent="1"/>
    </xf>
    <xf numFmtId="0" fontId="123" fillId="78" borderId="186" applyNumberFormat="0" applyProtection="0">
      <alignment horizontal="left" vertical="top" indent="1"/>
    </xf>
    <xf numFmtId="4" fontId="79" fillId="78" borderId="185" applyNumberFormat="0" applyProtection="0">
      <alignment horizontal="left" vertical="center" indent="1"/>
    </xf>
    <xf numFmtId="4" fontId="79" fillId="78" borderId="185" applyNumberFormat="0" applyProtection="0">
      <alignment horizontal="left" vertical="center" indent="1"/>
    </xf>
    <xf numFmtId="0" fontId="123" fillId="77" borderId="186" applyNumberFormat="0" applyProtection="0">
      <alignment horizontal="left" vertical="top" indent="1"/>
    </xf>
    <xf numFmtId="4" fontId="91" fillId="53" borderId="192" applyNumberFormat="0" applyProtection="0">
      <alignment horizontal="left" vertical="center" indent="1"/>
    </xf>
    <xf numFmtId="4" fontId="91" fillId="53" borderId="192" applyNumberFormat="0" applyProtection="0">
      <alignment horizontal="left" vertical="center" indent="1"/>
    </xf>
    <xf numFmtId="4" fontId="124" fillId="82" borderId="179" applyNumberFormat="0" applyProtection="0">
      <alignment horizontal="left" vertical="center"/>
    </xf>
    <xf numFmtId="4" fontId="91" fillId="53" borderId="192" applyNumberFormat="0" applyProtection="0">
      <alignment horizontal="left" vertical="center" indent="1"/>
    </xf>
    <xf numFmtId="4" fontId="91" fillId="53" borderId="192" applyNumberFormat="0" applyProtection="0">
      <alignment horizontal="left" vertical="center" indent="1"/>
    </xf>
    <xf numFmtId="0" fontId="29" fillId="131" borderId="185" applyNumberFormat="0" applyProtection="0">
      <alignment horizontal="left" vertical="center" indent="1"/>
    </xf>
    <xf numFmtId="4" fontId="124" fillId="82" borderId="179" applyNumberFormat="0" applyProtection="0">
      <alignment horizontal="left" vertical="center"/>
    </xf>
    <xf numFmtId="0" fontId="29" fillId="131" borderId="185" applyNumberFormat="0" applyProtection="0">
      <alignment horizontal="left" vertical="center" indent="1"/>
    </xf>
    <xf numFmtId="0" fontId="29" fillId="131" borderId="185" applyNumberFormat="0" applyProtection="0">
      <alignment horizontal="left" vertical="center" indent="1"/>
    </xf>
    <xf numFmtId="0" fontId="29" fillId="131" borderId="185" applyNumberFormat="0" applyProtection="0">
      <alignment horizontal="left" vertical="center" indent="1"/>
    </xf>
    <xf numFmtId="0" fontId="29" fillId="131" borderId="185" applyNumberFormat="0" applyProtection="0">
      <alignment horizontal="left" vertical="center" indent="1"/>
    </xf>
    <xf numFmtId="0" fontId="29" fillId="0" borderId="243" applyNumberFormat="0" applyAlignment="0">
      <alignment horizontal="center"/>
    </xf>
    <xf numFmtId="4" fontId="91" fillId="37" borderId="192" applyNumberFormat="0" applyProtection="0">
      <alignment horizontal="right" vertical="center"/>
    </xf>
    <xf numFmtId="4" fontId="91" fillId="37" borderId="192" applyNumberFormat="0" applyProtection="0">
      <alignment horizontal="right" vertical="center"/>
    </xf>
    <xf numFmtId="4" fontId="91" fillId="37" borderId="192" applyNumberFormat="0" applyProtection="0">
      <alignment horizontal="right" vertical="center"/>
    </xf>
    <xf numFmtId="4" fontId="91" fillId="37" borderId="192" applyNumberFormat="0" applyProtection="0">
      <alignment horizontal="right" vertical="center"/>
    </xf>
    <xf numFmtId="4" fontId="79" fillId="37" borderId="186" applyNumberFormat="0" applyProtection="0">
      <alignment horizontal="right" vertical="center"/>
    </xf>
    <xf numFmtId="4" fontId="79" fillId="99" borderId="185" applyNumberFormat="0" applyProtection="0">
      <alignment horizontal="right" vertical="center"/>
    </xf>
    <xf numFmtId="4" fontId="79" fillId="99" borderId="185" applyNumberFormat="0" applyProtection="0">
      <alignment horizontal="right" vertical="center"/>
    </xf>
    <xf numFmtId="4" fontId="79" fillId="37" borderId="186" applyNumberFormat="0" applyProtection="0">
      <alignment horizontal="right" vertical="center"/>
    </xf>
    <xf numFmtId="4" fontId="91" fillId="132" borderId="192" applyNumberFormat="0" applyProtection="0">
      <alignment horizontal="right" vertical="center"/>
    </xf>
    <xf numFmtId="4" fontId="91" fillId="132" borderId="192" applyNumberFormat="0" applyProtection="0">
      <alignment horizontal="right" vertical="center"/>
    </xf>
    <xf numFmtId="4" fontId="91" fillId="132" borderId="192" applyNumberFormat="0" applyProtection="0">
      <alignment horizontal="right" vertical="center"/>
    </xf>
    <xf numFmtId="4" fontId="91" fillId="132" borderId="192" applyNumberFormat="0" applyProtection="0">
      <alignment horizontal="right" vertical="center"/>
    </xf>
    <xf numFmtId="4" fontId="79" fillId="38" borderId="186" applyNumberFormat="0" applyProtection="0">
      <alignment horizontal="right" vertical="center"/>
    </xf>
    <xf numFmtId="4" fontId="79" fillId="133" borderId="185" applyNumberFormat="0" applyProtection="0">
      <alignment horizontal="right" vertical="center"/>
    </xf>
    <xf numFmtId="4" fontId="79" fillId="133" borderId="185" applyNumberFormat="0" applyProtection="0">
      <alignment horizontal="right" vertical="center"/>
    </xf>
    <xf numFmtId="4" fontId="79" fillId="38" borderId="186" applyNumberFormat="0" applyProtection="0">
      <alignment horizontal="right" vertical="center"/>
    </xf>
    <xf numFmtId="4" fontId="91" fillId="62" borderId="196" applyNumberFormat="0" applyProtection="0">
      <alignment horizontal="right" vertical="center"/>
    </xf>
    <xf numFmtId="4" fontId="91" fillId="62" borderId="196" applyNumberFormat="0" applyProtection="0">
      <alignment horizontal="right" vertical="center"/>
    </xf>
    <xf numFmtId="4" fontId="91" fillId="62" borderId="196" applyNumberFormat="0" applyProtection="0">
      <alignment horizontal="right" vertical="center"/>
    </xf>
    <xf numFmtId="4" fontId="91" fillId="62" borderId="196" applyNumberFormat="0" applyProtection="0">
      <alignment horizontal="right" vertical="center"/>
    </xf>
    <xf numFmtId="4" fontId="79" fillId="62" borderId="186" applyNumberFormat="0" applyProtection="0">
      <alignment horizontal="right" vertical="center"/>
    </xf>
    <xf numFmtId="4" fontId="79" fillId="91" borderId="185" applyNumberFormat="0" applyProtection="0">
      <alignment horizontal="right" vertical="center"/>
    </xf>
    <xf numFmtId="4" fontId="79" fillId="91" borderId="185" applyNumberFormat="0" applyProtection="0">
      <alignment horizontal="right" vertical="center"/>
    </xf>
    <xf numFmtId="4" fontId="79" fillId="62" borderId="186" applyNumberFormat="0" applyProtection="0">
      <alignment horizontal="right" vertical="center"/>
    </xf>
    <xf numFmtId="4" fontId="91" fillId="50" borderId="192" applyNumberFormat="0" applyProtection="0">
      <alignment horizontal="right" vertical="center"/>
    </xf>
    <xf numFmtId="4" fontId="91" fillId="50" borderId="192" applyNumberFormat="0" applyProtection="0">
      <alignment horizontal="right" vertical="center"/>
    </xf>
    <xf numFmtId="4" fontId="91" fillId="50" borderId="192" applyNumberFormat="0" applyProtection="0">
      <alignment horizontal="right" vertical="center"/>
    </xf>
    <xf numFmtId="4" fontId="91" fillId="50" borderId="192" applyNumberFormat="0" applyProtection="0">
      <alignment horizontal="right" vertical="center"/>
    </xf>
    <xf numFmtId="4" fontId="79" fillId="50" borderId="186" applyNumberFormat="0" applyProtection="0">
      <alignment horizontal="right" vertical="center"/>
    </xf>
    <xf numFmtId="4" fontId="79" fillId="96" borderId="185" applyNumberFormat="0" applyProtection="0">
      <alignment horizontal="right" vertical="center"/>
    </xf>
    <xf numFmtId="4" fontId="79" fillId="96" borderId="185" applyNumberFormat="0" applyProtection="0">
      <alignment horizontal="right" vertical="center"/>
    </xf>
    <xf numFmtId="4" fontId="79" fillId="50" borderId="186" applyNumberFormat="0" applyProtection="0">
      <alignment horizontal="right" vertical="center"/>
    </xf>
    <xf numFmtId="4" fontId="91" fillId="54" borderId="192" applyNumberFormat="0" applyProtection="0">
      <alignment horizontal="right" vertical="center"/>
    </xf>
    <xf numFmtId="4" fontId="91" fillId="54" borderId="192" applyNumberFormat="0" applyProtection="0">
      <alignment horizontal="right" vertical="center"/>
    </xf>
    <xf numFmtId="4" fontId="91" fillId="54" borderId="192" applyNumberFormat="0" applyProtection="0">
      <alignment horizontal="right" vertical="center"/>
    </xf>
    <xf numFmtId="4" fontId="91" fillId="54" borderId="192" applyNumberFormat="0" applyProtection="0">
      <alignment horizontal="right" vertical="center"/>
    </xf>
    <xf numFmtId="4" fontId="79" fillId="54" borderId="186" applyNumberFormat="0" applyProtection="0">
      <alignment horizontal="right" vertical="center"/>
    </xf>
    <xf numFmtId="4" fontId="79" fillId="134" borderId="185" applyNumberFormat="0" applyProtection="0">
      <alignment horizontal="right" vertical="center"/>
    </xf>
    <xf numFmtId="4" fontId="79" fillId="134" borderId="185" applyNumberFormat="0" applyProtection="0">
      <alignment horizontal="right" vertical="center"/>
    </xf>
    <xf numFmtId="4" fontId="79" fillId="54" borderId="186" applyNumberFormat="0" applyProtection="0">
      <alignment horizontal="right" vertical="center"/>
    </xf>
    <xf numFmtId="4" fontId="91" fillId="69" borderId="192" applyNumberFormat="0" applyProtection="0">
      <alignment horizontal="right" vertical="center"/>
    </xf>
    <xf numFmtId="4" fontId="91" fillId="69" borderId="192" applyNumberFormat="0" applyProtection="0">
      <alignment horizontal="right" vertical="center"/>
    </xf>
    <xf numFmtId="4" fontId="91" fillId="69" borderId="192" applyNumberFormat="0" applyProtection="0">
      <alignment horizontal="right" vertical="center"/>
    </xf>
    <xf numFmtId="4" fontId="91" fillId="69" borderId="192" applyNumberFormat="0" applyProtection="0">
      <alignment horizontal="right" vertical="center"/>
    </xf>
    <xf numFmtId="4" fontId="79" fillId="69" borderId="186" applyNumberFormat="0" applyProtection="0">
      <alignment horizontal="right" vertical="center"/>
    </xf>
    <xf numFmtId="4" fontId="79" fillId="100" borderId="185" applyNumberFormat="0" applyProtection="0">
      <alignment horizontal="right" vertical="center"/>
    </xf>
    <xf numFmtId="4" fontId="79" fillId="100" borderId="185" applyNumberFormat="0" applyProtection="0">
      <alignment horizontal="right" vertical="center"/>
    </xf>
    <xf numFmtId="4" fontId="79" fillId="69" borderId="186" applyNumberFormat="0" applyProtection="0">
      <alignment horizontal="right" vertical="center"/>
    </xf>
    <xf numFmtId="4" fontId="91" fillId="48" borderId="192" applyNumberFormat="0" applyProtection="0">
      <alignment horizontal="right" vertical="center"/>
    </xf>
    <xf numFmtId="4" fontId="91" fillId="48" borderId="192" applyNumberFormat="0" applyProtection="0">
      <alignment horizontal="right" vertical="center"/>
    </xf>
    <xf numFmtId="4" fontId="91" fillId="48" borderId="192" applyNumberFormat="0" applyProtection="0">
      <alignment horizontal="right" vertical="center"/>
    </xf>
    <xf numFmtId="4" fontId="91" fillId="48" borderId="192" applyNumberFormat="0" applyProtection="0">
      <alignment horizontal="right" vertical="center"/>
    </xf>
    <xf numFmtId="4" fontId="79" fillId="48" borderId="186" applyNumberFormat="0" applyProtection="0">
      <alignment horizontal="right" vertical="center"/>
    </xf>
    <xf numFmtId="4" fontId="79" fillId="135" borderId="185" applyNumberFormat="0" applyProtection="0">
      <alignment horizontal="right" vertical="center"/>
    </xf>
    <xf numFmtId="4" fontId="79" fillId="135" borderId="185" applyNumberFormat="0" applyProtection="0">
      <alignment horizontal="right" vertical="center"/>
    </xf>
    <xf numFmtId="4" fontId="79" fillId="48" borderId="186" applyNumberFormat="0" applyProtection="0">
      <alignment horizontal="right" vertical="center"/>
    </xf>
    <xf numFmtId="4" fontId="91" fillId="73" borderId="192" applyNumberFormat="0" applyProtection="0">
      <alignment horizontal="right" vertical="center"/>
    </xf>
    <xf numFmtId="4" fontId="91" fillId="73" borderId="192" applyNumberFormat="0" applyProtection="0">
      <alignment horizontal="right" vertical="center"/>
    </xf>
    <xf numFmtId="4" fontId="91" fillId="73" borderId="192" applyNumberFormat="0" applyProtection="0">
      <alignment horizontal="right" vertical="center"/>
    </xf>
    <xf numFmtId="4" fontId="91" fillId="73" borderId="192" applyNumberFormat="0" applyProtection="0">
      <alignment horizontal="right" vertical="center"/>
    </xf>
    <xf numFmtId="4" fontId="79" fillId="73" borderId="186" applyNumberFormat="0" applyProtection="0">
      <alignment horizontal="right" vertical="center"/>
    </xf>
    <xf numFmtId="4" fontId="79" fillId="136" borderId="185" applyNumberFormat="0" applyProtection="0">
      <alignment horizontal="right" vertical="center"/>
    </xf>
    <xf numFmtId="4" fontId="79" fillId="136" borderId="185" applyNumberFormat="0" applyProtection="0">
      <alignment horizontal="right" vertical="center"/>
    </xf>
    <xf numFmtId="4" fontId="79" fillId="73" borderId="186" applyNumberFormat="0" applyProtection="0">
      <alignment horizontal="right" vertical="center"/>
    </xf>
    <xf numFmtId="4" fontId="91" fillId="47" borderId="192" applyNumberFormat="0" applyProtection="0">
      <alignment horizontal="right" vertical="center"/>
    </xf>
    <xf numFmtId="4" fontId="91" fillId="47" borderId="192" applyNumberFormat="0" applyProtection="0">
      <alignment horizontal="right" vertical="center"/>
    </xf>
    <xf numFmtId="4" fontId="91" fillId="47" borderId="192" applyNumberFormat="0" applyProtection="0">
      <alignment horizontal="right" vertical="center"/>
    </xf>
    <xf numFmtId="4" fontId="91" fillId="47" borderId="192" applyNumberFormat="0" applyProtection="0">
      <alignment horizontal="right" vertical="center"/>
    </xf>
    <xf numFmtId="4" fontId="79" fillId="47" borderId="186" applyNumberFormat="0" applyProtection="0">
      <alignment horizontal="right" vertical="center"/>
    </xf>
    <xf numFmtId="4" fontId="79" fillId="95" borderId="185" applyNumberFormat="0" applyProtection="0">
      <alignment horizontal="right" vertical="center"/>
    </xf>
    <xf numFmtId="4" fontId="79" fillId="95" borderId="185" applyNumberFormat="0" applyProtection="0">
      <alignment horizontal="right" vertical="center"/>
    </xf>
    <xf numFmtId="4" fontId="79" fillId="47" borderId="186" applyNumberFormat="0" applyProtection="0">
      <alignment horizontal="right" vertical="center"/>
    </xf>
    <xf numFmtId="4" fontId="91" fillId="137" borderId="196" applyNumberFormat="0" applyProtection="0">
      <alignment horizontal="left" vertical="center" indent="1"/>
    </xf>
    <xf numFmtId="4" fontId="91" fillId="137" borderId="196" applyNumberFormat="0" applyProtection="0">
      <alignment horizontal="left" vertical="center" indent="1"/>
    </xf>
    <xf numFmtId="4" fontId="91" fillId="137" borderId="196" applyNumberFormat="0" applyProtection="0">
      <alignment horizontal="left" vertical="center" indent="1"/>
    </xf>
    <xf numFmtId="4" fontId="91" fillId="137" borderId="196" applyNumberFormat="0" applyProtection="0">
      <alignment horizontal="left" vertical="center" indent="1"/>
    </xf>
    <xf numFmtId="4" fontId="123" fillId="0" borderId="179" applyNumberFormat="0" applyProtection="0">
      <alignment horizontal="left" vertical="center" indent="1"/>
    </xf>
    <xf numFmtId="4" fontId="123" fillId="138" borderId="185" applyNumberFormat="0" applyProtection="0">
      <alignment horizontal="left" vertical="center" indent="1"/>
    </xf>
    <xf numFmtId="4" fontId="123" fillId="138" borderId="185" applyNumberFormat="0" applyProtection="0">
      <alignment horizontal="left" vertical="center" indent="1"/>
    </xf>
    <xf numFmtId="4" fontId="29" fillId="66" borderId="196" applyNumberFormat="0" applyProtection="0">
      <alignment horizontal="left" vertical="center" indent="1"/>
    </xf>
    <xf numFmtId="4" fontId="29" fillId="66" borderId="196" applyNumberFormat="0" applyProtection="0">
      <alignment horizontal="left" vertical="center" indent="1"/>
    </xf>
    <xf numFmtId="4" fontId="79" fillId="0" borderId="179" applyNumberFormat="0" applyProtection="0">
      <alignment horizontal="left" vertical="center" indent="1"/>
    </xf>
    <xf numFmtId="4" fontId="79" fillId="89" borderId="197" applyNumberFormat="0" applyProtection="0">
      <alignment horizontal="left" vertical="center" indent="1"/>
    </xf>
    <xf numFmtId="4" fontId="79" fillId="89" borderId="197" applyNumberFormat="0" applyProtection="0">
      <alignment horizontal="left" vertical="center" indent="1"/>
    </xf>
    <xf numFmtId="4" fontId="29" fillId="66" borderId="196" applyNumberFormat="0" applyProtection="0">
      <alignment horizontal="left" vertical="center" indent="1"/>
    </xf>
    <xf numFmtId="4" fontId="29" fillId="66" borderId="196" applyNumberFormat="0" applyProtection="0">
      <alignment horizontal="left" vertical="center" indent="1"/>
    </xf>
    <xf numFmtId="4" fontId="91" fillId="105" borderId="192" applyNumberFormat="0" applyProtection="0">
      <alignment horizontal="right" vertical="center"/>
    </xf>
    <xf numFmtId="4" fontId="91" fillId="105" borderId="192" applyNumberFormat="0" applyProtection="0">
      <alignment horizontal="right" vertical="center"/>
    </xf>
    <xf numFmtId="4" fontId="91" fillId="105" borderId="192" applyNumberFormat="0" applyProtection="0">
      <alignment horizontal="right" vertical="center"/>
    </xf>
    <xf numFmtId="4" fontId="91" fillId="105" borderId="192" applyNumberFormat="0" applyProtection="0">
      <alignment horizontal="right" vertical="center"/>
    </xf>
    <xf numFmtId="0" fontId="29" fillId="131" borderId="185" applyNumberFormat="0" applyProtection="0">
      <alignment horizontal="left" vertical="center" indent="1"/>
    </xf>
    <xf numFmtId="4" fontId="127" fillId="49" borderId="186" applyNumberFormat="0" applyProtection="0">
      <alignment horizontal="center" vertical="center"/>
    </xf>
    <xf numFmtId="0" fontId="29" fillId="131" borderId="185" applyNumberFormat="0" applyProtection="0">
      <alignment horizontal="left" vertical="center" indent="1"/>
    </xf>
    <xf numFmtId="0" fontId="29" fillId="131" borderId="185" applyNumberFormat="0" applyProtection="0">
      <alignment horizontal="left" vertical="center" indent="1"/>
    </xf>
    <xf numFmtId="0" fontId="29" fillId="131" borderId="185" applyNumberFormat="0" applyProtection="0">
      <alignment horizontal="left" vertical="center" indent="1"/>
    </xf>
    <xf numFmtId="4" fontId="79" fillId="105" borderId="186" applyNumberFormat="0" applyProtection="0">
      <alignment horizontal="right" vertical="center"/>
    </xf>
    <xf numFmtId="0" fontId="29" fillId="131" borderId="185" applyNumberFormat="0" applyProtection="0">
      <alignment horizontal="left" vertical="center" indent="1"/>
    </xf>
    <xf numFmtId="4" fontId="128" fillId="76" borderId="187">
      <alignment horizontal="left" vertical="center" indent="1"/>
    </xf>
    <xf numFmtId="4" fontId="91" fillId="90" borderId="196" applyNumberFormat="0" applyProtection="0">
      <alignment horizontal="left" vertical="center" indent="1"/>
    </xf>
    <xf numFmtId="4" fontId="91" fillId="90" borderId="196" applyNumberFormat="0" applyProtection="0">
      <alignment horizontal="left" vertical="center" indent="1"/>
    </xf>
    <xf numFmtId="4" fontId="91" fillId="90" borderId="196" applyNumberFormat="0" applyProtection="0">
      <alignment horizontal="left" vertical="center" indent="1"/>
    </xf>
    <xf numFmtId="4" fontId="91" fillId="90" borderId="196" applyNumberFormat="0" applyProtection="0">
      <alignment horizontal="left" vertical="center" indent="1"/>
    </xf>
    <xf numFmtId="4" fontId="79" fillId="89" borderId="185" applyNumberFormat="0" applyProtection="0">
      <alignment horizontal="left" vertical="center" indent="1"/>
    </xf>
    <xf numFmtId="4" fontId="79" fillId="89" borderId="185" applyNumberFormat="0" applyProtection="0">
      <alignment horizontal="left" vertical="center" indent="1"/>
    </xf>
    <xf numFmtId="4" fontId="91" fillId="105" borderId="196" applyNumberFormat="0" applyProtection="0">
      <alignment horizontal="left" vertical="center" indent="1"/>
    </xf>
    <xf numFmtId="4" fontId="91" fillId="105" borderId="196" applyNumberFormat="0" applyProtection="0">
      <alignment horizontal="left" vertical="center" indent="1"/>
    </xf>
    <xf numFmtId="4" fontId="91" fillId="105" borderId="196" applyNumberFormat="0" applyProtection="0">
      <alignment horizontal="left" vertical="center" indent="1"/>
    </xf>
    <xf numFmtId="4" fontId="91" fillId="105" borderId="196" applyNumberFormat="0" applyProtection="0">
      <alignment horizontal="left" vertical="center" indent="1"/>
    </xf>
    <xf numFmtId="4" fontId="79" fillId="139" borderId="185" applyNumberFormat="0" applyProtection="0">
      <alignment horizontal="left" vertical="center" indent="1"/>
    </xf>
    <xf numFmtId="4" fontId="79" fillId="139" borderId="185" applyNumberFormat="0" applyProtection="0">
      <alignment horizontal="left" vertical="center" indent="1"/>
    </xf>
    <xf numFmtId="0" fontId="91" fillId="49" borderId="192" applyNumberFormat="0" applyProtection="0">
      <alignment horizontal="left" vertical="center" indent="1"/>
    </xf>
    <xf numFmtId="0" fontId="91" fillId="49" borderId="192" applyNumberFormat="0" applyProtection="0">
      <alignment horizontal="left" vertical="center" indent="1"/>
    </xf>
    <xf numFmtId="0" fontId="124" fillId="85" borderId="179" applyNumberFormat="0" applyProtection="0">
      <alignment horizontal="left" vertical="center" indent="2"/>
    </xf>
    <xf numFmtId="0" fontId="91" fillId="49" borderId="192" applyNumberFormat="0" applyProtection="0">
      <alignment horizontal="left" vertical="center" indent="1"/>
    </xf>
    <xf numFmtId="0" fontId="91" fillId="49" borderId="192" applyNumberFormat="0" applyProtection="0">
      <alignment horizontal="left" vertical="center" indent="1"/>
    </xf>
    <xf numFmtId="0" fontId="29" fillId="139" borderId="185" applyNumberFormat="0" applyProtection="0">
      <alignment horizontal="left" vertical="center" indent="1"/>
    </xf>
    <xf numFmtId="0" fontId="124" fillId="85" borderId="179" applyNumberFormat="0" applyProtection="0">
      <alignment horizontal="left" vertical="center" indent="2"/>
    </xf>
    <xf numFmtId="0" fontId="29" fillId="139" borderId="185" applyNumberFormat="0" applyProtection="0">
      <alignment horizontal="left" vertical="center" indent="1"/>
    </xf>
    <xf numFmtId="0" fontId="29" fillId="139" borderId="185" applyNumberFormat="0" applyProtection="0">
      <alignment horizontal="left" vertical="center" indent="1"/>
    </xf>
    <xf numFmtId="0" fontId="29" fillId="139" borderId="185" applyNumberFormat="0" applyProtection="0">
      <alignment horizontal="left" vertical="center" indent="1"/>
    </xf>
    <xf numFmtId="0" fontId="29" fillId="66" borderId="186" applyNumberFormat="0" applyProtection="0">
      <alignment horizontal="left" vertical="center" indent="1"/>
    </xf>
    <xf numFmtId="0" fontId="29" fillId="139" borderId="185" applyNumberFormat="0" applyProtection="0">
      <alignment horizontal="left" vertical="center" indent="1"/>
    </xf>
    <xf numFmtId="0" fontId="29" fillId="84" borderId="186" applyNumberFormat="0" applyProtection="0">
      <alignment horizontal="left" vertical="top" indent="1"/>
    </xf>
    <xf numFmtId="0" fontId="91" fillId="66" borderId="186" applyNumberFormat="0" applyProtection="0">
      <alignment horizontal="left" vertical="top" indent="1"/>
    </xf>
    <xf numFmtId="0" fontId="91" fillId="66" borderId="186" applyNumberFormat="0" applyProtection="0">
      <alignment horizontal="left" vertical="top" indent="1"/>
    </xf>
    <xf numFmtId="0" fontId="29" fillId="139" borderId="185" applyNumberFormat="0" applyProtection="0">
      <alignment horizontal="left" vertical="center" indent="1"/>
    </xf>
    <xf numFmtId="0" fontId="29" fillId="84" borderId="186" applyNumberFormat="0" applyProtection="0">
      <alignment horizontal="left" vertical="top" indent="1"/>
    </xf>
    <xf numFmtId="0" fontId="29" fillId="139" borderId="185" applyNumberFormat="0" applyProtection="0">
      <alignment horizontal="left" vertical="center" indent="1"/>
    </xf>
    <xf numFmtId="0" fontId="29" fillId="139" borderId="185" applyNumberFormat="0" applyProtection="0">
      <alignment horizontal="left" vertical="center" indent="1"/>
    </xf>
    <xf numFmtId="0" fontId="29" fillId="84" borderId="186" applyNumberFormat="0" applyProtection="0">
      <alignment horizontal="left" vertical="top" indent="1"/>
    </xf>
    <xf numFmtId="0" fontId="29" fillId="139" borderId="185" applyNumberFormat="0" applyProtection="0">
      <alignment horizontal="left" vertical="center" indent="1"/>
    </xf>
    <xf numFmtId="0" fontId="29" fillId="139" borderId="185" applyNumberFormat="0" applyProtection="0">
      <alignment horizontal="left" vertical="center" indent="1"/>
    </xf>
    <xf numFmtId="0" fontId="29" fillId="66" borderId="186" applyNumberFormat="0" applyProtection="0">
      <alignment horizontal="left" vertical="top" indent="1"/>
    </xf>
    <xf numFmtId="0" fontId="91" fillId="71" borderId="192" applyNumberFormat="0" applyProtection="0">
      <alignment horizontal="left" vertical="center" indent="1"/>
    </xf>
    <xf numFmtId="0" fontId="91" fillId="71" borderId="192" applyNumberFormat="0" applyProtection="0">
      <alignment horizontal="left" vertical="center" indent="1"/>
    </xf>
    <xf numFmtId="0" fontId="91" fillId="71" borderId="192" applyNumberFormat="0" applyProtection="0">
      <alignment horizontal="left" vertical="center" indent="1"/>
    </xf>
    <xf numFmtId="0" fontId="91" fillId="71" borderId="192" applyNumberFormat="0" applyProtection="0">
      <alignment horizontal="left" vertical="center" indent="1"/>
    </xf>
    <xf numFmtId="0" fontId="29" fillId="83" borderId="185" applyNumberFormat="0" applyProtection="0">
      <alignment horizontal="left" vertical="center" indent="1"/>
    </xf>
    <xf numFmtId="0" fontId="111" fillId="0" borderId="179" applyNumberFormat="0" applyProtection="0">
      <alignment horizontal="left" vertical="center" indent="2"/>
    </xf>
    <xf numFmtId="0" fontId="29" fillId="83" borderId="185" applyNumberFormat="0" applyProtection="0">
      <alignment horizontal="left" vertical="center" indent="1"/>
    </xf>
    <xf numFmtId="0" fontId="29" fillId="83" borderId="185" applyNumberFormat="0" applyProtection="0">
      <alignment horizontal="left" vertical="center" indent="1"/>
    </xf>
    <xf numFmtId="0" fontId="29" fillId="83" borderId="185" applyNumberFormat="0" applyProtection="0">
      <alignment horizontal="left" vertical="center" indent="1"/>
    </xf>
    <xf numFmtId="0" fontId="29" fillId="105" borderId="186" applyNumberFormat="0" applyProtection="0">
      <alignment horizontal="left" vertical="center" indent="1"/>
    </xf>
    <xf numFmtId="0" fontId="29" fillId="83" borderId="185" applyNumberFormat="0" applyProtection="0">
      <alignment horizontal="left" vertical="center" indent="1"/>
    </xf>
    <xf numFmtId="0" fontId="29" fillId="86" borderId="186" applyNumberFormat="0" applyProtection="0">
      <alignment horizontal="left" vertical="top" indent="1"/>
    </xf>
    <xf numFmtId="0" fontId="91" fillId="105" borderId="186" applyNumberFormat="0" applyProtection="0">
      <alignment horizontal="left" vertical="top" indent="1"/>
    </xf>
    <xf numFmtId="0" fontId="91" fillId="105" borderId="186" applyNumberFormat="0" applyProtection="0">
      <alignment horizontal="left" vertical="top" indent="1"/>
    </xf>
    <xf numFmtId="0" fontId="29" fillId="83" borderId="185" applyNumberFormat="0" applyProtection="0">
      <alignment horizontal="left" vertical="center" indent="1"/>
    </xf>
    <xf numFmtId="0" fontId="29" fillId="86" borderId="186" applyNumberFormat="0" applyProtection="0">
      <alignment horizontal="left" vertical="top" indent="1"/>
    </xf>
    <xf numFmtId="0" fontId="29" fillId="83" borderId="185" applyNumberFormat="0" applyProtection="0">
      <alignment horizontal="left" vertical="center" indent="1"/>
    </xf>
    <xf numFmtId="0" fontId="29" fillId="83" borderId="185" applyNumberFormat="0" applyProtection="0">
      <alignment horizontal="left" vertical="center" indent="1"/>
    </xf>
    <xf numFmtId="0" fontId="29" fillId="86" borderId="186" applyNumberFormat="0" applyProtection="0">
      <alignment horizontal="left" vertical="top" indent="1"/>
    </xf>
    <xf numFmtId="0" fontId="29" fillId="83" borderId="185" applyNumberFormat="0" applyProtection="0">
      <alignment horizontal="left" vertical="center" indent="1"/>
    </xf>
    <xf numFmtId="0" fontId="29" fillId="83" borderId="185" applyNumberFormat="0" applyProtection="0">
      <alignment horizontal="left" vertical="center" indent="1"/>
    </xf>
    <xf numFmtId="0" fontId="29" fillId="105" borderId="186" applyNumberFormat="0" applyProtection="0">
      <alignment horizontal="left" vertical="top" indent="1"/>
    </xf>
    <xf numFmtId="0" fontId="91" fillId="45" borderId="192" applyNumberFormat="0" applyProtection="0">
      <alignment horizontal="left" vertical="center" indent="1"/>
    </xf>
    <xf numFmtId="0" fontId="91" fillId="45" borderId="192" applyNumberFormat="0" applyProtection="0">
      <alignment horizontal="left" vertical="center" indent="1"/>
    </xf>
    <xf numFmtId="0" fontId="91" fillId="45" borderId="192" applyNumberFormat="0" applyProtection="0">
      <alignment horizontal="left" vertical="center" indent="1"/>
    </xf>
    <xf numFmtId="0" fontId="91" fillId="45" borderId="192" applyNumberFormat="0" applyProtection="0">
      <alignment horizontal="left" vertical="center" indent="1"/>
    </xf>
    <xf numFmtId="0" fontId="29" fillId="74" borderId="185" applyNumberFormat="0" applyProtection="0">
      <alignment horizontal="left" vertical="center" indent="1"/>
    </xf>
    <xf numFmtId="0" fontId="111" fillId="0" borderId="179" applyNumberFormat="0" applyProtection="0">
      <alignment horizontal="left" vertical="center" indent="2"/>
    </xf>
    <xf numFmtId="0" fontId="29" fillId="74" borderId="185" applyNumberFormat="0" applyProtection="0">
      <alignment horizontal="left" vertical="center" indent="1"/>
    </xf>
    <xf numFmtId="0" fontId="29" fillId="74" borderId="185" applyNumberFormat="0" applyProtection="0">
      <alignment horizontal="left" vertical="center" indent="1"/>
    </xf>
    <xf numFmtId="0" fontId="29" fillId="74" borderId="185" applyNumberFormat="0" applyProtection="0">
      <alignment horizontal="left" vertical="center" indent="1"/>
    </xf>
    <xf numFmtId="0" fontId="29" fillId="45" borderId="186" applyNumberFormat="0" applyProtection="0">
      <alignment horizontal="left" vertical="center" indent="1"/>
    </xf>
    <xf numFmtId="0" fontId="29" fillId="74" borderId="185" applyNumberFormat="0" applyProtection="0">
      <alignment horizontal="left" vertical="center" indent="1"/>
    </xf>
    <xf numFmtId="0" fontId="29" fillId="70" borderId="186" applyNumberFormat="0" applyProtection="0">
      <alignment horizontal="left" vertical="top" indent="1"/>
    </xf>
    <xf numFmtId="0" fontId="91" fillId="45" borderId="186" applyNumberFormat="0" applyProtection="0">
      <alignment horizontal="left" vertical="top" indent="1"/>
    </xf>
    <xf numFmtId="0" fontId="91" fillId="45" borderId="186" applyNumberFormat="0" applyProtection="0">
      <alignment horizontal="left" vertical="top" indent="1"/>
    </xf>
    <xf numFmtId="0" fontId="29" fillId="74" borderId="185" applyNumberFormat="0" applyProtection="0">
      <alignment horizontal="left" vertical="center" indent="1"/>
    </xf>
    <xf numFmtId="0" fontId="29" fillId="70" borderId="186" applyNumberFormat="0" applyProtection="0">
      <alignment horizontal="left" vertical="top" indent="1"/>
    </xf>
    <xf numFmtId="0" fontId="29" fillId="74" borderId="185" applyNumberFormat="0" applyProtection="0">
      <alignment horizontal="left" vertical="center" indent="1"/>
    </xf>
    <xf numFmtId="0" fontId="29" fillId="74" borderId="185" applyNumberFormat="0" applyProtection="0">
      <alignment horizontal="left" vertical="center" indent="1"/>
    </xf>
    <xf numFmtId="0" fontId="29" fillId="70" borderId="186" applyNumberFormat="0" applyProtection="0">
      <alignment horizontal="left" vertical="top" indent="1"/>
    </xf>
    <xf numFmtId="0" fontId="29" fillId="74" borderId="185" applyNumberFormat="0" applyProtection="0">
      <alignment horizontal="left" vertical="center" indent="1"/>
    </xf>
    <xf numFmtId="0" fontId="29" fillId="74" borderId="185" applyNumberFormat="0" applyProtection="0">
      <alignment horizontal="left" vertical="center" indent="1"/>
    </xf>
    <xf numFmtId="0" fontId="29" fillId="45" borderId="186" applyNumberFormat="0" applyProtection="0">
      <alignment horizontal="left" vertical="top" indent="1"/>
    </xf>
    <xf numFmtId="0" fontId="91" fillId="90" borderId="192" applyNumberFormat="0" applyProtection="0">
      <alignment horizontal="left" vertical="center" indent="1"/>
    </xf>
    <xf numFmtId="0" fontId="91" fillId="90" borderId="192" applyNumberFormat="0" applyProtection="0">
      <alignment horizontal="left" vertical="center" indent="1"/>
    </xf>
    <xf numFmtId="0" fontId="91" fillId="90" borderId="192" applyNumberFormat="0" applyProtection="0">
      <alignment horizontal="left" vertical="center" indent="1"/>
    </xf>
    <xf numFmtId="0" fontId="91" fillId="90" borderId="192" applyNumberFormat="0" applyProtection="0">
      <alignment horizontal="left" vertical="center" indent="1"/>
    </xf>
    <xf numFmtId="0" fontId="29" fillId="131" borderId="185" applyNumberFormat="0" applyProtection="0">
      <alignment horizontal="left" vertical="center" indent="1"/>
    </xf>
    <xf numFmtId="0" fontId="111" fillId="0" borderId="179" applyNumberFormat="0" applyProtection="0">
      <alignment horizontal="left" vertical="center" indent="2"/>
    </xf>
    <xf numFmtId="0" fontId="29" fillId="131" borderId="185" applyNumberFormat="0" applyProtection="0">
      <alignment horizontal="left" vertical="center" indent="1"/>
    </xf>
    <xf numFmtId="0" fontId="29" fillId="131" borderId="185" applyNumberFormat="0" applyProtection="0">
      <alignment horizontal="left" vertical="center" indent="1"/>
    </xf>
    <xf numFmtId="0" fontId="29" fillId="131" borderId="185" applyNumberFormat="0" applyProtection="0">
      <alignment horizontal="left" vertical="center" indent="1"/>
    </xf>
    <xf numFmtId="0" fontId="29" fillId="90" borderId="186" applyNumberFormat="0" applyProtection="0">
      <alignment horizontal="left" vertical="center" indent="1"/>
    </xf>
    <xf numFmtId="0" fontId="29" fillId="131" borderId="185" applyNumberFormat="0" applyProtection="0">
      <alignment horizontal="left" vertical="center" indent="1"/>
    </xf>
    <xf numFmtId="0" fontId="29" fillId="87" borderId="186" applyNumberFormat="0" applyProtection="0">
      <alignment horizontal="left" vertical="top" indent="1"/>
    </xf>
    <xf numFmtId="0" fontId="91" fillId="90" borderId="186" applyNumberFormat="0" applyProtection="0">
      <alignment horizontal="left" vertical="top" indent="1"/>
    </xf>
    <xf numFmtId="0" fontId="91" fillId="90" borderId="186" applyNumberFormat="0" applyProtection="0">
      <alignment horizontal="left" vertical="top" indent="1"/>
    </xf>
    <xf numFmtId="0" fontId="29" fillId="131" borderId="185" applyNumberFormat="0" applyProtection="0">
      <alignment horizontal="left" vertical="center" indent="1"/>
    </xf>
    <xf numFmtId="0" fontId="29" fillId="87" borderId="186" applyNumberFormat="0" applyProtection="0">
      <alignment horizontal="left" vertical="top" indent="1"/>
    </xf>
    <xf numFmtId="0" fontId="29" fillId="131" borderId="185" applyNumberFormat="0" applyProtection="0">
      <alignment horizontal="left" vertical="center" indent="1"/>
    </xf>
    <xf numFmtId="0" fontId="29" fillId="131" borderId="185" applyNumberFormat="0" applyProtection="0">
      <alignment horizontal="left" vertical="center" indent="1"/>
    </xf>
    <xf numFmtId="0" fontId="29" fillId="87" borderId="186" applyNumberFormat="0" applyProtection="0">
      <alignment horizontal="left" vertical="top" indent="1"/>
    </xf>
    <xf numFmtId="0" fontId="29" fillId="131" borderId="185" applyNumberFormat="0" applyProtection="0">
      <alignment horizontal="left" vertical="center" indent="1"/>
    </xf>
    <xf numFmtId="0" fontId="29" fillId="131" borderId="185" applyNumberFormat="0" applyProtection="0">
      <alignment horizontal="left" vertical="center" indent="1"/>
    </xf>
    <xf numFmtId="0" fontId="29" fillId="90" borderId="186" applyNumberFormat="0" applyProtection="0">
      <alignment horizontal="left" vertical="top" indent="1"/>
    </xf>
    <xf numFmtId="0" fontId="29" fillId="88" borderId="179" applyNumberFormat="0">
      <protection locked="0"/>
    </xf>
    <xf numFmtId="0" fontId="29" fillId="88" borderId="179" applyNumberFormat="0">
      <protection locked="0"/>
    </xf>
    <xf numFmtId="0" fontId="101" fillId="0" borderId="246" applyNumberFormat="0" applyFill="0" applyAlignment="0" applyProtection="0"/>
    <xf numFmtId="0" fontId="100" fillId="0" borderId="236" applyNumberFormat="0" applyFill="0" applyAlignment="0" applyProtection="0"/>
    <xf numFmtId="0" fontId="101" fillId="0" borderId="247" applyNumberFormat="0" applyFill="0" applyAlignment="0" applyProtection="0"/>
    <xf numFmtId="0" fontId="104" fillId="44" borderId="235" applyNumberFormat="0" applyAlignment="0" applyProtection="0"/>
    <xf numFmtId="0" fontId="176" fillId="68" borderId="245" applyNumberFormat="0" applyAlignment="0" applyProtection="0"/>
    <xf numFmtId="0" fontId="176" fillId="68" borderId="245" applyNumberFormat="0" applyAlignment="0" applyProtection="0"/>
    <xf numFmtId="0" fontId="104" fillId="44" borderId="235" applyNumberFormat="0" applyAlignment="0" applyProtection="0"/>
    <xf numFmtId="0" fontId="176" fillId="68" borderId="235" applyNumberFormat="0" applyAlignment="0" applyProtection="0"/>
    <xf numFmtId="0" fontId="176" fillId="68" borderId="235" applyNumberFormat="0" applyAlignment="0" applyProtection="0"/>
    <xf numFmtId="0" fontId="29" fillId="88" borderId="179" applyNumberFormat="0">
      <protection locked="0"/>
    </xf>
    <xf numFmtId="0" fontId="29" fillId="88" borderId="179" applyNumberFormat="0">
      <protection locked="0"/>
    </xf>
    <xf numFmtId="0" fontId="125" fillId="66" borderId="198" applyBorder="0"/>
    <xf numFmtId="0" fontId="125" fillId="66" borderId="198" applyBorder="0"/>
    <xf numFmtId="4" fontId="115" fillId="40" borderId="186" applyNumberFormat="0" applyProtection="0">
      <alignment vertical="center"/>
    </xf>
    <xf numFmtId="4" fontId="115" fillId="40" borderId="186" applyNumberFormat="0" applyProtection="0">
      <alignment vertical="center"/>
    </xf>
    <xf numFmtId="4" fontId="79" fillId="75" borderId="186" applyNumberFormat="0" applyProtection="0">
      <alignment vertical="center"/>
    </xf>
    <xf numFmtId="4" fontId="79" fillId="75" borderId="185" applyNumberFormat="0" applyProtection="0">
      <alignment vertical="center"/>
    </xf>
    <xf numFmtId="4" fontId="79" fillId="75" borderId="185" applyNumberFormat="0" applyProtection="0">
      <alignment vertical="center"/>
    </xf>
    <xf numFmtId="4" fontId="79" fillId="40" borderId="186" applyNumberFormat="0" applyProtection="0">
      <alignment vertical="center"/>
    </xf>
    <xf numFmtId="4" fontId="180" fillId="75" borderId="179" applyNumberFormat="0" applyProtection="0">
      <alignment vertical="center"/>
    </xf>
    <xf numFmtId="4" fontId="180" fillId="75" borderId="179" applyNumberFormat="0" applyProtection="0">
      <alignment vertical="center"/>
    </xf>
    <xf numFmtId="4" fontId="129" fillId="75" borderId="186" applyNumberFormat="0" applyProtection="0">
      <alignment vertical="center"/>
    </xf>
    <xf numFmtId="4" fontId="129" fillId="75" borderId="185" applyNumberFormat="0" applyProtection="0">
      <alignment vertical="center"/>
    </xf>
    <xf numFmtId="4" fontId="129" fillId="75" borderId="185" applyNumberFormat="0" applyProtection="0">
      <alignment vertical="center"/>
    </xf>
    <xf numFmtId="4" fontId="129" fillId="40" borderId="186" applyNumberFormat="0" applyProtection="0">
      <alignment vertical="center"/>
    </xf>
    <xf numFmtId="0" fontId="104" fillId="44" borderId="210" applyNumberFormat="0" applyAlignment="0" applyProtection="0"/>
    <xf numFmtId="4" fontId="130" fillId="80" borderId="187">
      <alignment vertical="center"/>
    </xf>
    <xf numFmtId="0" fontId="104" fillId="44" borderId="210" applyNumberFormat="0" applyAlignment="0" applyProtection="0"/>
    <xf numFmtId="4" fontId="131" fillId="80" borderId="187">
      <alignment vertical="center"/>
    </xf>
    <xf numFmtId="0" fontId="104" fillId="44" borderId="210" applyNumberFormat="0" applyAlignment="0" applyProtection="0"/>
    <xf numFmtId="0" fontId="104" fillId="44" borderId="210" applyNumberFormat="0" applyAlignment="0" applyProtection="0"/>
    <xf numFmtId="0" fontId="104" fillId="44" borderId="210" applyNumberFormat="0" applyAlignment="0" applyProtection="0"/>
    <xf numFmtId="4" fontId="130" fillId="81" borderId="187">
      <alignment vertical="center"/>
    </xf>
    <xf numFmtId="0" fontId="104" fillId="44" borderId="210" applyNumberFormat="0" applyAlignment="0" applyProtection="0"/>
    <xf numFmtId="0" fontId="104" fillId="44" borderId="210" applyNumberFormat="0" applyAlignment="0" applyProtection="0"/>
    <xf numFmtId="0" fontId="104" fillId="44" borderId="210" applyNumberFormat="0" applyAlignment="0" applyProtection="0"/>
    <xf numFmtId="4" fontId="131" fillId="81" borderId="187">
      <alignment vertical="center"/>
    </xf>
    <xf numFmtId="0" fontId="104" fillId="44" borderId="210" applyNumberFormat="0" applyAlignment="0" applyProtection="0"/>
    <xf numFmtId="0" fontId="104" fillId="44" borderId="210" applyNumberFormat="0" applyAlignment="0" applyProtection="0"/>
    <xf numFmtId="0" fontId="104" fillId="44" borderId="210" applyNumberFormat="0" applyAlignment="0" applyProtection="0"/>
    <xf numFmtId="4" fontId="115" fillId="49" borderId="186" applyNumberFormat="0" applyProtection="0">
      <alignment horizontal="left" vertical="center" indent="1"/>
    </xf>
    <xf numFmtId="4" fontId="115" fillId="49" borderId="186" applyNumberFormat="0" applyProtection="0">
      <alignment horizontal="left" vertical="center" indent="1"/>
    </xf>
    <xf numFmtId="10" fontId="91" fillId="75" borderId="208" applyNumberFormat="0" applyBorder="0" applyAlignment="0" applyProtection="0"/>
    <xf numFmtId="10" fontId="91" fillId="75" borderId="208" applyNumberFormat="0" applyBorder="0" applyAlignment="0" applyProtection="0"/>
    <xf numFmtId="10" fontId="91" fillId="75" borderId="208" applyNumberFormat="0" applyBorder="0" applyAlignment="0" applyProtection="0"/>
    <xf numFmtId="10" fontId="91" fillId="75" borderId="208" applyNumberFormat="0" applyBorder="0" applyAlignment="0" applyProtection="0"/>
    <xf numFmtId="4" fontId="79" fillId="75" borderId="185" applyNumberFormat="0" applyProtection="0">
      <alignment horizontal="left" vertical="center" indent="1"/>
    </xf>
    <xf numFmtId="4" fontId="79" fillId="75" borderId="185" applyNumberFormat="0" applyProtection="0">
      <alignment horizontal="left" vertical="center" indent="1"/>
    </xf>
    <xf numFmtId="4" fontId="79" fillId="40" borderId="186" applyNumberFormat="0" applyProtection="0">
      <alignment horizontal="left" vertical="center" indent="1"/>
    </xf>
    <xf numFmtId="0" fontId="102" fillId="0" borderId="211" applyNumberFormat="0" applyFill="0" applyAlignment="0" applyProtection="0"/>
    <xf numFmtId="0" fontId="115" fillId="40" borderId="186" applyNumberFormat="0" applyProtection="0">
      <alignment horizontal="left" vertical="top" indent="1"/>
    </xf>
    <xf numFmtId="0" fontId="115" fillId="40" borderId="186" applyNumberFormat="0" applyProtection="0">
      <alignment horizontal="left" vertical="top" indent="1"/>
    </xf>
    <xf numFmtId="0" fontId="79" fillId="75" borderId="186" applyNumberFormat="0" applyProtection="0">
      <alignment horizontal="left" vertical="top" indent="1"/>
    </xf>
    <xf numFmtId="4" fontId="79" fillId="75" borderId="185" applyNumberFormat="0" applyProtection="0">
      <alignment horizontal="left" vertical="center" indent="1"/>
    </xf>
    <xf numFmtId="4" fontId="79" fillId="75" borderId="185" applyNumberFormat="0" applyProtection="0">
      <alignment horizontal="left" vertical="center" indent="1"/>
    </xf>
    <xf numFmtId="0" fontId="79" fillId="40" borderId="186" applyNumberFormat="0" applyProtection="0">
      <alignment horizontal="left" vertical="top" indent="1"/>
    </xf>
    <xf numFmtId="4" fontId="91" fillId="0" borderId="192" applyNumberFormat="0" applyProtection="0">
      <alignment horizontal="right" vertical="center"/>
    </xf>
    <xf numFmtId="4" fontId="79" fillId="89" borderId="185" applyNumberFormat="0" applyProtection="0">
      <alignment horizontal="right" vertical="center"/>
    </xf>
    <xf numFmtId="4" fontId="91" fillId="0" borderId="192" applyNumberFormat="0" applyProtection="0">
      <alignment horizontal="right" vertical="center"/>
    </xf>
    <xf numFmtId="4" fontId="91" fillId="0" borderId="192" applyNumberFormat="0" applyProtection="0">
      <alignment horizontal="right" vertical="center"/>
    </xf>
    <xf numFmtId="4" fontId="132" fillId="0" borderId="179" applyNumberFormat="0" applyProtection="0">
      <alignment horizontal="right" vertical="center" wrapText="1"/>
    </xf>
    <xf numFmtId="4" fontId="91" fillId="0" borderId="192" applyNumberFormat="0" applyProtection="0">
      <alignment horizontal="right" vertical="center"/>
    </xf>
    <xf numFmtId="4" fontId="79" fillId="89" borderId="185" applyNumberFormat="0" applyProtection="0">
      <alignment horizontal="right" vertical="center"/>
    </xf>
    <xf numFmtId="4" fontId="91" fillId="0" borderId="192" applyNumberFormat="0" applyProtection="0">
      <alignment horizontal="right" vertical="center"/>
    </xf>
    <xf numFmtId="4" fontId="132" fillId="0" borderId="179" applyNumberFormat="0" applyProtection="0">
      <alignment horizontal="right" vertical="center" wrapText="1"/>
    </xf>
    <xf numFmtId="4" fontId="79" fillId="89" borderId="185" applyNumberFormat="0" applyProtection="0">
      <alignment horizontal="right" vertical="center"/>
    </xf>
    <xf numFmtId="4" fontId="79" fillId="89" borderId="185" applyNumberFormat="0" applyProtection="0">
      <alignment horizontal="right" vertical="center"/>
    </xf>
    <xf numFmtId="4" fontId="79" fillId="90" borderId="186" applyNumberFormat="0" applyProtection="0">
      <alignment horizontal="right" vertical="center"/>
    </xf>
    <xf numFmtId="4" fontId="180" fillId="76" borderId="192" applyNumberFormat="0" applyProtection="0">
      <alignment horizontal="right" vertical="center"/>
    </xf>
    <xf numFmtId="4" fontId="180" fillId="76" borderId="192" applyNumberFormat="0" applyProtection="0">
      <alignment horizontal="right" vertical="center"/>
    </xf>
    <xf numFmtId="0" fontId="81" fillId="122" borderId="266" applyNumberFormat="0" applyAlignment="0" applyProtection="0"/>
    <xf numFmtId="0" fontId="80" fillId="49" borderId="266" applyNumberFormat="0" applyAlignment="0" applyProtection="0"/>
    <xf numFmtId="4" fontId="129" fillId="90" borderId="186" applyNumberFormat="0" applyProtection="0">
      <alignment horizontal="right" vertical="center"/>
    </xf>
    <xf numFmtId="4" fontId="129" fillId="89" borderId="185" applyNumberFormat="0" applyProtection="0">
      <alignment horizontal="right" vertical="center"/>
    </xf>
    <xf numFmtId="0" fontId="41" fillId="0" borderId="209">
      <alignment horizontal="left" vertical="center"/>
    </xf>
    <xf numFmtId="0" fontId="41" fillId="0" borderId="209">
      <alignment horizontal="left" vertical="center"/>
    </xf>
    <xf numFmtId="4" fontId="129" fillId="89" borderId="185" applyNumberFormat="0" applyProtection="0">
      <alignment horizontal="right" vertical="center"/>
    </xf>
    <xf numFmtId="4" fontId="129" fillId="90" borderId="186" applyNumberFormat="0" applyProtection="0">
      <alignment horizontal="right" vertical="center"/>
    </xf>
    <xf numFmtId="4" fontId="133" fillId="80" borderId="187">
      <alignment vertical="center"/>
    </xf>
    <xf numFmtId="4" fontId="134" fillId="80" borderId="187">
      <alignment vertical="center"/>
    </xf>
    <xf numFmtId="4" fontId="133" fillId="81" borderId="187">
      <alignment vertical="center"/>
    </xf>
    <xf numFmtId="4" fontId="134" fillId="91" borderId="187">
      <alignment vertical="center"/>
    </xf>
    <xf numFmtId="4" fontId="91" fillId="53" borderId="192" applyNumberFormat="0" applyProtection="0">
      <alignment horizontal="left" vertical="center" indent="1"/>
    </xf>
    <xf numFmtId="4" fontId="91" fillId="53" borderId="192" applyNumberFormat="0" applyProtection="0">
      <alignment horizontal="left" vertical="center" indent="1"/>
    </xf>
    <xf numFmtId="4" fontId="132" fillId="0" borderId="179" applyNumberFormat="0" applyProtection="0">
      <alignment horizontal="left" vertical="center" indent="1"/>
    </xf>
    <xf numFmtId="4" fontId="91" fillId="53" borderId="192" applyNumberFormat="0" applyProtection="0">
      <alignment horizontal="left" vertical="center" indent="1"/>
    </xf>
    <xf numFmtId="4" fontId="91" fillId="53" borderId="192" applyNumberFormat="0" applyProtection="0">
      <alignment horizontal="left" vertical="center" indent="1"/>
    </xf>
    <xf numFmtId="0" fontId="29" fillId="131" borderId="185" applyNumberFormat="0" applyProtection="0">
      <alignment horizontal="left" vertical="center" indent="1"/>
    </xf>
    <xf numFmtId="4" fontId="132" fillId="0" borderId="179" applyNumberFormat="0" applyProtection="0">
      <alignment horizontal="left" vertical="center" indent="1"/>
    </xf>
    <xf numFmtId="0" fontId="29" fillId="131" borderId="185" applyNumberFormat="0" applyProtection="0">
      <alignment horizontal="left" vertical="center" indent="1"/>
    </xf>
    <xf numFmtId="0" fontId="29" fillId="131" borderId="185" applyNumberFormat="0" applyProtection="0">
      <alignment horizontal="left" vertical="center" indent="1"/>
    </xf>
    <xf numFmtId="0" fontId="29" fillId="131" borderId="185" applyNumberFormat="0" applyProtection="0">
      <alignment horizontal="left" vertical="center" indent="1"/>
    </xf>
    <xf numFmtId="4" fontId="79" fillId="105" borderId="186" applyNumberFormat="0" applyProtection="0">
      <alignment horizontal="left" vertical="center" indent="1"/>
    </xf>
    <xf numFmtId="0" fontId="29" fillId="131" borderId="185" applyNumberFormat="0" applyProtection="0">
      <alignment horizontal="left" vertical="center" indent="1"/>
    </xf>
    <xf numFmtId="0" fontId="124" fillId="92" borderId="179" applyNumberFormat="0" applyProtection="0">
      <alignment horizontal="center" vertical="top" wrapText="1"/>
    </xf>
    <xf numFmtId="0" fontId="115" fillId="105" borderId="186" applyNumberFormat="0" applyProtection="0">
      <alignment horizontal="left" vertical="top" indent="1"/>
    </xf>
    <xf numFmtId="0" fontId="115" fillId="105" borderId="186" applyNumberFormat="0" applyProtection="0">
      <alignment horizontal="left" vertical="top" indent="1"/>
    </xf>
    <xf numFmtId="0" fontId="29" fillId="131" borderId="185" applyNumberFormat="0" applyProtection="0">
      <alignment horizontal="left" vertical="center" indent="1"/>
    </xf>
    <xf numFmtId="0" fontId="124" fillId="92" borderId="179" applyNumberFormat="0" applyProtection="0">
      <alignment horizontal="center" vertical="top" wrapText="1"/>
    </xf>
    <xf numFmtId="0" fontId="29" fillId="131" borderId="185" applyNumberFormat="0" applyProtection="0">
      <alignment horizontal="left" vertical="center" indent="1"/>
    </xf>
    <xf numFmtId="0" fontId="29" fillId="131" borderId="185" applyNumberFormat="0" applyProtection="0">
      <alignment horizontal="left" vertical="center" indent="1"/>
    </xf>
    <xf numFmtId="0" fontId="29" fillId="131" borderId="185" applyNumberFormat="0" applyProtection="0">
      <alignment horizontal="left" vertical="center" indent="1"/>
    </xf>
    <xf numFmtId="0" fontId="79" fillId="105" borderId="186" applyNumberFormat="0" applyProtection="0">
      <alignment horizontal="left" vertical="top" indent="1"/>
    </xf>
    <xf numFmtId="0" fontId="29" fillId="131" borderId="185" applyNumberFormat="0" applyProtection="0">
      <alignment horizontal="left" vertical="center" indent="1"/>
    </xf>
    <xf numFmtId="4" fontId="121" fillId="81" borderId="187">
      <alignment vertical="center"/>
    </xf>
    <xf numFmtId="4" fontId="122" fillId="81" borderId="187">
      <alignment vertical="center"/>
    </xf>
    <xf numFmtId="4" fontId="182" fillId="140" borderId="196" applyNumberFormat="0" applyProtection="0">
      <alignment horizontal="left" vertical="center" indent="1"/>
    </xf>
    <xf numFmtId="4" fontId="182" fillId="140" borderId="196" applyNumberFormat="0" applyProtection="0">
      <alignment horizontal="left" vertical="center" indent="1"/>
    </xf>
    <xf numFmtId="0" fontId="91" fillId="141" borderId="179"/>
    <xf numFmtId="0" fontId="91" fillId="141" borderId="179"/>
    <xf numFmtId="0" fontId="91" fillId="141" borderId="179"/>
    <xf numFmtId="0" fontId="91" fillId="141" borderId="179"/>
    <xf numFmtId="0" fontId="91" fillId="141" borderId="179"/>
    <xf numFmtId="0" fontId="29" fillId="0" borderId="279" applyNumberFormat="0" applyAlignment="0">
      <alignment horizontal="center"/>
    </xf>
    <xf numFmtId="4" fontId="185" fillId="88" borderId="192" applyNumberFormat="0" applyProtection="0">
      <alignment horizontal="right" vertical="center"/>
    </xf>
    <xf numFmtId="4" fontId="185" fillId="88" borderId="192" applyNumberFormat="0" applyProtection="0">
      <alignment horizontal="right" vertical="center"/>
    </xf>
    <xf numFmtId="4" fontId="139" fillId="0" borderId="186" applyNumberFormat="0" applyProtection="0">
      <alignment horizontal="right" vertical="center"/>
    </xf>
    <xf numFmtId="4" fontId="139" fillId="89" borderId="185" applyNumberFormat="0" applyProtection="0">
      <alignment horizontal="right" vertical="center"/>
    </xf>
    <xf numFmtId="4" fontId="139" fillId="89" borderId="185" applyNumberFormat="0" applyProtection="0">
      <alignment horizontal="right" vertical="center"/>
    </xf>
    <xf numFmtId="4" fontId="139" fillId="90" borderId="186" applyNumberFormat="0" applyProtection="0">
      <alignment horizontal="right" vertical="center"/>
    </xf>
    <xf numFmtId="0" fontId="81" fillId="42" borderId="210" applyNumberFormat="0" applyAlignment="0" applyProtection="0"/>
    <xf numFmtId="0" fontId="81" fillId="42" borderId="210" applyNumberFormat="0" applyAlignment="0" applyProtection="0"/>
    <xf numFmtId="0" fontId="81" fillId="42" borderId="210" applyNumberFormat="0" applyAlignment="0" applyProtection="0"/>
    <xf numFmtId="0" fontId="81" fillId="42" borderId="210" applyNumberFormat="0" applyAlignment="0" applyProtection="0"/>
    <xf numFmtId="0" fontId="81" fillId="42" borderId="210" applyNumberFormat="0" applyAlignment="0" applyProtection="0"/>
    <xf numFmtId="0" fontId="81" fillId="42" borderId="210" applyNumberFormat="0" applyAlignment="0" applyProtection="0"/>
    <xf numFmtId="0" fontId="81" fillId="42" borderId="210" applyNumberFormat="0" applyAlignment="0" applyProtection="0"/>
    <xf numFmtId="0" fontId="81" fillId="42" borderId="210" applyNumberFormat="0" applyAlignment="0" applyProtection="0"/>
    <xf numFmtId="0" fontId="80" fillId="49" borderId="210" applyNumberFormat="0" applyAlignment="0" applyProtection="0"/>
    <xf numFmtId="0" fontId="80" fillId="49" borderId="210" applyNumberFormat="0" applyAlignment="0" applyProtection="0"/>
    <xf numFmtId="200" fontId="145" fillId="0" borderId="191">
      <alignment horizontal="center"/>
    </xf>
    <xf numFmtId="4" fontId="91" fillId="78" borderId="245" applyNumberFormat="0" applyProtection="0">
      <alignment horizontal="left" vertical="center" indent="1"/>
    </xf>
    <xf numFmtId="4" fontId="79" fillId="78" borderId="280" applyNumberFormat="0" applyProtection="0">
      <alignment horizontal="left" vertical="center" indent="1"/>
    </xf>
    <xf numFmtId="0" fontId="189" fillId="0" borderId="179" applyNumberFormat="0" applyFill="0" applyProtection="0">
      <alignment wrapText="1"/>
    </xf>
    <xf numFmtId="0" fontId="189" fillId="0" borderId="179" applyNumberFormat="0" applyFill="0" applyProtection="0">
      <alignment wrapText="1"/>
    </xf>
    <xf numFmtId="0" fontId="113" fillId="122" borderId="280" applyNumberFormat="0" applyAlignment="0" applyProtection="0"/>
    <xf numFmtId="0" fontId="29" fillId="0" borderId="191" applyNumberFormat="0" applyFont="0" applyFill="0" applyAlignment="0" applyProtection="0"/>
    <xf numFmtId="0" fontId="29" fillId="0" borderId="191" applyNumberFormat="0" applyFont="0" applyFill="0" applyAlignment="0" applyProtection="0"/>
    <xf numFmtId="0" fontId="29" fillId="0" borderId="191" applyNumberFormat="0" applyFont="0" applyFill="0" applyAlignment="0" applyProtection="0"/>
    <xf numFmtId="0" fontId="29" fillId="0" borderId="191" applyNumberFormat="0" applyFont="0" applyFill="0" applyAlignment="0" applyProtection="0"/>
    <xf numFmtId="0" fontId="29" fillId="70" borderId="269" applyNumberFormat="0" applyProtection="0">
      <alignment horizontal="left" vertical="top" indent="1"/>
    </xf>
    <xf numFmtId="4" fontId="115" fillId="49" borderId="240" applyNumberFormat="0" applyProtection="0">
      <alignment horizontal="left" vertical="center" indent="1"/>
    </xf>
    <xf numFmtId="4" fontId="79" fillId="40" borderId="240" applyNumberFormat="0" applyProtection="0">
      <alignment horizontal="left" vertical="center" indent="1"/>
    </xf>
    <xf numFmtId="0" fontId="79" fillId="75" borderId="240" applyNumberFormat="0" applyProtection="0">
      <alignment horizontal="left" vertical="top" indent="1"/>
    </xf>
    <xf numFmtId="0" fontId="115" fillId="40" borderId="240" applyNumberFormat="0" applyProtection="0">
      <alignment horizontal="left" vertical="top" indent="1"/>
    </xf>
    <xf numFmtId="0" fontId="150" fillId="0" borderId="199" applyNumberFormat="0" applyFill="0" applyAlignment="0" applyProtection="0"/>
    <xf numFmtId="0" fontId="150" fillId="0" borderId="188" applyNumberFormat="0" applyFill="0" applyAlignment="0" applyProtection="0"/>
    <xf numFmtId="0" fontId="150" fillId="0" borderId="199" applyNumberFormat="0" applyFill="0" applyAlignment="0" applyProtection="0"/>
    <xf numFmtId="0" fontId="150" fillId="0" borderId="188" applyNumberFormat="0" applyFill="0" applyAlignment="0" applyProtection="0"/>
    <xf numFmtId="0" fontId="150" fillId="0" borderId="188" applyNumberFormat="0" applyFill="0" applyAlignment="0" applyProtection="0"/>
    <xf numFmtId="198" fontId="29" fillId="0" borderId="189">
      <protection locked="0"/>
    </xf>
    <xf numFmtId="198" fontId="29" fillId="0" borderId="189">
      <protection locked="0"/>
    </xf>
    <xf numFmtId="4" fontId="115" fillId="49" borderId="240" applyNumberFormat="0" applyProtection="0">
      <alignment horizontal="left" vertical="center" indent="1"/>
    </xf>
    <xf numFmtId="198" fontId="29" fillId="0" borderId="189">
      <protection locked="0"/>
    </xf>
    <xf numFmtId="198" fontId="29" fillId="0" borderId="189">
      <protection locked="0"/>
    </xf>
    <xf numFmtId="198" fontId="29" fillId="0" borderId="189">
      <protection locked="0"/>
    </xf>
    <xf numFmtId="4" fontId="79" fillId="139" borderId="268" applyNumberFormat="0" applyProtection="0">
      <alignment horizontal="left" vertical="center" indent="1"/>
    </xf>
    <xf numFmtId="0" fontId="29" fillId="83" borderId="268" applyNumberFormat="0" applyProtection="0">
      <alignment horizontal="left" vertical="center" indent="1"/>
    </xf>
    <xf numFmtId="0" fontId="29" fillId="83" borderId="268" applyNumberFormat="0" applyProtection="0">
      <alignment horizontal="left" vertical="center" indent="1"/>
    </xf>
    <xf numFmtId="4" fontId="79" fillId="75" borderId="239" applyNumberFormat="0" applyProtection="0">
      <alignment horizontal="left" vertical="center" indent="1"/>
    </xf>
    <xf numFmtId="0" fontId="29" fillId="131" borderId="268" applyNumberFormat="0" applyProtection="0">
      <alignment horizontal="left" vertical="center" indent="1"/>
    </xf>
    <xf numFmtId="0" fontId="7" fillId="0" borderId="0"/>
    <xf numFmtId="4" fontId="91" fillId="90" borderId="249" applyNumberFormat="0" applyProtection="0">
      <alignment horizontal="left" vertical="center" indent="1"/>
    </xf>
    <xf numFmtId="0" fontId="80" fillId="49" borderId="205" applyNumberFormat="0" applyAlignment="0" applyProtection="0"/>
    <xf numFmtId="0" fontId="81" fillId="122" borderId="205" applyNumberFormat="0" applyAlignment="0" applyProtection="0"/>
    <xf numFmtId="0" fontId="165" fillId="123" borderId="164" applyNumberFormat="0" applyAlignment="0" applyProtection="0"/>
    <xf numFmtId="0" fontId="80" fillId="49" borderId="205" applyNumberFormat="0" applyAlignment="0" applyProtection="0"/>
    <xf numFmtId="0" fontId="165" fillId="123" borderId="164" applyNumberFormat="0" applyAlignment="0" applyProtection="0"/>
    <xf numFmtId="0" fontId="165" fillId="123" borderId="164" applyNumberFormat="0" applyAlignment="0" applyProtection="0"/>
    <xf numFmtId="0" fontId="81" fillId="42" borderId="205" applyNumberFormat="0" applyAlignment="0" applyProtection="0"/>
    <xf numFmtId="0" fontId="81" fillId="42" borderId="205" applyNumberFormat="0" applyAlignment="0" applyProtection="0"/>
    <xf numFmtId="0" fontId="81" fillId="42" borderId="205" applyNumberFormat="0" applyAlignment="0" applyProtection="0"/>
    <xf numFmtId="0" fontId="81" fillId="42" borderId="205" applyNumberFormat="0" applyAlignment="0" applyProtection="0"/>
    <xf numFmtId="0" fontId="81" fillId="42" borderId="205" applyNumberFormat="0" applyAlignment="0" applyProtection="0"/>
    <xf numFmtId="0" fontId="81" fillId="42" borderId="205" applyNumberFormat="0" applyAlignment="0" applyProtection="0"/>
    <xf numFmtId="10" fontId="91" fillId="75" borderId="179" applyNumberFormat="0" applyBorder="0" applyAlignment="0" applyProtection="0"/>
    <xf numFmtId="0" fontId="104" fillId="44" borderId="205" applyNumberFormat="0" applyAlignment="0" applyProtection="0"/>
    <xf numFmtId="0" fontId="176" fillId="68" borderId="164" applyNumberFormat="0" applyAlignment="0" applyProtection="0"/>
    <xf numFmtId="0" fontId="104" fillId="44" borderId="205" applyNumberFormat="0" applyAlignment="0" applyProtection="0"/>
    <xf numFmtId="0" fontId="176" fillId="68" borderId="164" applyNumberFormat="0" applyAlignment="0" applyProtection="0"/>
    <xf numFmtId="0" fontId="176" fillId="68" borderId="164" applyNumberFormat="0" applyAlignment="0" applyProtection="0"/>
    <xf numFmtId="0" fontId="104" fillId="44" borderId="205" applyNumberFormat="0" applyAlignment="0" applyProtection="0"/>
    <xf numFmtId="0" fontId="104" fillId="44" borderId="205" applyNumberFormat="0" applyAlignment="0" applyProtection="0"/>
    <xf numFmtId="0" fontId="104" fillId="44" borderId="205" applyNumberFormat="0" applyAlignment="0" applyProtection="0"/>
    <xf numFmtId="0" fontId="104" fillId="44" borderId="205" applyNumberFormat="0" applyAlignment="0" applyProtection="0"/>
    <xf numFmtId="0" fontId="176" fillId="68" borderId="205" applyNumberFormat="0" applyAlignment="0" applyProtection="0"/>
    <xf numFmtId="0" fontId="104" fillId="44" borderId="205" applyNumberFormat="0" applyAlignment="0" applyProtection="0"/>
    <xf numFmtId="0" fontId="176" fillId="68" borderId="205" applyNumberFormat="0" applyAlignment="0" applyProtection="0"/>
    <xf numFmtId="0" fontId="104" fillId="44" borderId="205" applyNumberFormat="0" applyAlignment="0" applyProtection="0"/>
    <xf numFmtId="0" fontId="104" fillId="44" borderId="205" applyNumberFormat="0" applyAlignment="0" applyProtection="0"/>
    <xf numFmtId="0" fontId="104" fillId="44" borderId="205" applyNumberFormat="0" applyAlignment="0" applyProtection="0"/>
    <xf numFmtId="0" fontId="104" fillId="44" borderId="205" applyNumberFormat="0" applyAlignment="0" applyProtection="0"/>
    <xf numFmtId="0" fontId="104" fillId="44" borderId="205" applyNumberFormat="0" applyAlignment="0" applyProtection="0"/>
    <xf numFmtId="0" fontId="104" fillId="44" borderId="205" applyNumberFormat="0" applyAlignment="0" applyProtection="0"/>
    <xf numFmtId="0" fontId="104" fillId="44" borderId="205" applyNumberFormat="0" applyAlignment="0" applyProtection="0"/>
    <xf numFmtId="0" fontId="104" fillId="44" borderId="205" applyNumberFormat="0" applyAlignment="0" applyProtection="0"/>
    <xf numFmtId="0" fontId="29" fillId="67" borderId="206" applyNumberFormat="0" applyFont="0" applyAlignment="0" applyProtection="0"/>
    <xf numFmtId="0" fontId="29" fillId="40" borderId="206" applyNumberFormat="0" applyFont="0" applyAlignment="0" applyProtection="0"/>
    <xf numFmtId="0" fontId="91" fillId="67" borderId="164" applyNumberFormat="0" applyFont="0" applyAlignment="0" applyProtection="0"/>
    <xf numFmtId="0" fontId="79" fillId="40" borderId="206" applyNumberFormat="0" applyFont="0" applyAlignment="0" applyProtection="0"/>
    <xf numFmtId="0" fontId="91" fillId="67" borderId="164" applyNumberFormat="0" applyFont="0" applyAlignment="0" applyProtection="0"/>
    <xf numFmtId="0" fontId="79" fillId="40" borderId="206" applyNumberFormat="0" applyFont="0" applyAlignment="0" applyProtection="0"/>
    <xf numFmtId="0" fontId="79" fillId="40" borderId="206" applyNumberFormat="0" applyFont="0" applyAlignment="0" applyProtection="0"/>
    <xf numFmtId="0" fontId="29" fillId="40" borderId="206" applyNumberFormat="0" applyFont="0" applyAlignment="0" applyProtection="0"/>
    <xf numFmtId="0" fontId="91" fillId="67" borderId="164" applyNumberFormat="0" applyFont="0" applyAlignment="0" applyProtection="0"/>
    <xf numFmtId="0" fontId="29" fillId="40" borderId="205" applyNumberFormat="0" applyFont="0" applyAlignment="0" applyProtection="0"/>
    <xf numFmtId="0" fontId="29" fillId="40" borderId="205" applyNumberFormat="0" applyFont="0" applyAlignment="0" applyProtection="0"/>
    <xf numFmtId="0" fontId="91" fillId="67" borderId="164" applyNumberFormat="0" applyFont="0" applyAlignment="0" applyProtection="0"/>
    <xf numFmtId="0" fontId="29" fillId="40" borderId="205" applyNumberFormat="0" applyFont="0" applyAlignment="0" applyProtection="0"/>
    <xf numFmtId="0" fontId="29" fillId="40" borderId="205" applyNumberFormat="0" applyFont="0" applyAlignment="0" applyProtection="0"/>
    <xf numFmtId="0" fontId="29" fillId="40" borderId="205" applyNumberFormat="0" applyFont="0" applyAlignment="0" applyProtection="0"/>
    <xf numFmtId="0" fontId="113" fillId="122" borderId="185" applyNumberFormat="0" applyAlignment="0" applyProtection="0"/>
    <xf numFmtId="0" fontId="113" fillId="123" borderId="185" applyNumberFormat="0" applyAlignment="0" applyProtection="0"/>
    <xf numFmtId="0" fontId="113" fillId="49" borderId="185" applyNumberFormat="0" applyAlignment="0" applyProtection="0"/>
    <xf numFmtId="0" fontId="113" fillId="123" borderId="185" applyNumberFormat="0" applyAlignment="0" applyProtection="0"/>
    <xf numFmtId="0" fontId="113" fillId="49" borderId="185" applyNumberFormat="0" applyAlignment="0" applyProtection="0"/>
    <xf numFmtId="0" fontId="113" fillId="49" borderId="185" applyNumberFormat="0" applyAlignment="0" applyProtection="0"/>
    <xf numFmtId="0" fontId="113" fillId="42" borderId="185" applyNumberFormat="0" applyAlignment="0" applyProtection="0"/>
    <xf numFmtId="0" fontId="113" fillId="42" borderId="185" applyNumberFormat="0" applyAlignment="0" applyProtection="0"/>
    <xf numFmtId="0" fontId="113" fillId="42" borderId="185" applyNumberFormat="0" applyAlignment="0" applyProtection="0"/>
    <xf numFmtId="0" fontId="113" fillId="42" borderId="185" applyNumberFormat="0" applyAlignment="0" applyProtection="0"/>
    <xf numFmtId="0" fontId="113" fillId="42" borderId="185" applyNumberFormat="0" applyAlignment="0" applyProtection="0"/>
    <xf numFmtId="4" fontId="91" fillId="77" borderId="164" applyNumberFormat="0" applyProtection="0">
      <alignment vertical="center"/>
    </xf>
    <xf numFmtId="4" fontId="79" fillId="78" borderId="185" applyNumberFormat="0" applyProtection="0">
      <alignment vertical="center"/>
    </xf>
    <xf numFmtId="4" fontId="91" fillId="77" borderId="164" applyNumberFormat="0" applyProtection="0">
      <alignment vertical="center"/>
    </xf>
    <xf numFmtId="4" fontId="91" fillId="77" borderId="164" applyNumberFormat="0" applyProtection="0">
      <alignment vertical="center"/>
    </xf>
    <xf numFmtId="4" fontId="91" fillId="77" borderId="164" applyNumberFormat="0" applyProtection="0">
      <alignment vertical="center"/>
    </xf>
    <xf numFmtId="4" fontId="79" fillId="78" borderId="185" applyNumberFormat="0" applyProtection="0">
      <alignment vertical="center"/>
    </xf>
    <xf numFmtId="4" fontId="91" fillId="77" borderId="164" applyNumberFormat="0" applyProtection="0">
      <alignment vertical="center"/>
    </xf>
    <xf numFmtId="4" fontId="119" fillId="79" borderId="179" applyNumberFormat="0" applyProtection="0">
      <alignment horizontal="right" vertical="center" wrapText="1"/>
    </xf>
    <xf numFmtId="4" fontId="79" fillId="78" borderId="185" applyNumberFormat="0" applyProtection="0">
      <alignment vertical="center"/>
    </xf>
    <xf numFmtId="4" fontId="79" fillId="78" borderId="185" applyNumberFormat="0" applyProtection="0">
      <alignment vertical="center"/>
    </xf>
    <xf numFmtId="4" fontId="123" fillId="77" borderId="207" applyNumberFormat="0" applyProtection="0">
      <alignment vertical="center"/>
    </xf>
    <xf numFmtId="4" fontId="180" fillId="78" borderId="164" applyNumberFormat="0" applyProtection="0">
      <alignment vertical="center"/>
    </xf>
    <xf numFmtId="4" fontId="180" fillId="78" borderId="164" applyNumberFormat="0" applyProtection="0">
      <alignment vertical="center"/>
    </xf>
    <xf numFmtId="4" fontId="120" fillId="78" borderId="207" applyNumberFormat="0" applyProtection="0">
      <alignment vertical="center"/>
    </xf>
    <xf numFmtId="4" fontId="129" fillId="78" borderId="185" applyNumberFormat="0" applyProtection="0">
      <alignment vertical="center"/>
    </xf>
    <xf numFmtId="4" fontId="129" fillId="78" borderId="185" applyNumberFormat="0" applyProtection="0">
      <alignment vertical="center"/>
    </xf>
    <xf numFmtId="4" fontId="120" fillId="77" borderId="207" applyNumberFormat="0" applyProtection="0">
      <alignment vertical="center"/>
    </xf>
    <xf numFmtId="4" fontId="91" fillId="78" borderId="164" applyNumberFormat="0" applyProtection="0">
      <alignment horizontal="left" vertical="center" indent="1"/>
    </xf>
    <xf numFmtId="4" fontId="91" fillId="78" borderId="164" applyNumberFormat="0" applyProtection="0">
      <alignment horizontal="left" vertical="center" indent="1"/>
    </xf>
    <xf numFmtId="4" fontId="91" fillId="78" borderId="164" applyNumberFormat="0" applyProtection="0">
      <alignment horizontal="left" vertical="center" indent="1"/>
    </xf>
    <xf numFmtId="4" fontId="91" fillId="78" borderId="164" applyNumberFormat="0" applyProtection="0">
      <alignment horizontal="left" vertical="center" indent="1"/>
    </xf>
    <xf numFmtId="4" fontId="119" fillId="79" borderId="179" applyNumberFormat="0" applyProtection="0">
      <alignment horizontal="left" vertical="center" indent="1"/>
    </xf>
    <xf numFmtId="4" fontId="79" fillId="78" borderId="185" applyNumberFormat="0" applyProtection="0">
      <alignment horizontal="left" vertical="center" indent="1"/>
    </xf>
    <xf numFmtId="4" fontId="79" fillId="78" borderId="185" applyNumberFormat="0" applyProtection="0">
      <alignment horizontal="left" vertical="center" indent="1"/>
    </xf>
    <xf numFmtId="4" fontId="123" fillId="77" borderId="207" applyNumberFormat="0" applyProtection="0">
      <alignment horizontal="left" vertical="center" indent="1"/>
    </xf>
    <xf numFmtId="0" fontId="181" fillId="77" borderId="207" applyNumberFormat="0" applyProtection="0">
      <alignment horizontal="left" vertical="top" indent="1"/>
    </xf>
    <xf numFmtId="0" fontId="181" fillId="77" borderId="207" applyNumberFormat="0" applyProtection="0">
      <alignment horizontal="left" vertical="top" indent="1"/>
    </xf>
    <xf numFmtId="0" fontId="123" fillId="78" borderId="207" applyNumberFormat="0" applyProtection="0">
      <alignment horizontal="left" vertical="top" indent="1"/>
    </xf>
    <xf numFmtId="4" fontId="79" fillId="78" borderId="185" applyNumberFormat="0" applyProtection="0">
      <alignment horizontal="left" vertical="center" indent="1"/>
    </xf>
    <xf numFmtId="4" fontId="79" fillId="78" borderId="185" applyNumberFormat="0" applyProtection="0">
      <alignment horizontal="left" vertical="center" indent="1"/>
    </xf>
    <xf numFmtId="0" fontId="123" fillId="77" borderId="207" applyNumberFormat="0" applyProtection="0">
      <alignment horizontal="left" vertical="top" indent="1"/>
    </xf>
    <xf numFmtId="4" fontId="91" fillId="53" borderId="164" applyNumberFormat="0" applyProtection="0">
      <alignment horizontal="left" vertical="center" indent="1"/>
    </xf>
    <xf numFmtId="4" fontId="91" fillId="53" borderId="164" applyNumberFormat="0" applyProtection="0">
      <alignment horizontal="left" vertical="center" indent="1"/>
    </xf>
    <xf numFmtId="4" fontId="124" fillId="82" borderId="179" applyNumberFormat="0" applyProtection="0">
      <alignment horizontal="left" vertical="center"/>
    </xf>
    <xf numFmtId="4" fontId="91" fillId="53" borderId="164" applyNumberFormat="0" applyProtection="0">
      <alignment horizontal="left" vertical="center" indent="1"/>
    </xf>
    <xf numFmtId="4" fontId="91" fillId="53" borderId="164" applyNumberFormat="0" applyProtection="0">
      <alignment horizontal="left" vertical="center" indent="1"/>
    </xf>
    <xf numFmtId="0" fontId="29" fillId="131" borderId="185" applyNumberFormat="0" applyProtection="0">
      <alignment horizontal="left" vertical="center" indent="1"/>
    </xf>
    <xf numFmtId="4" fontId="124" fillId="82" borderId="179" applyNumberFormat="0" applyProtection="0">
      <alignment horizontal="left" vertical="center"/>
    </xf>
    <xf numFmtId="0" fontId="29" fillId="131" borderId="185" applyNumberFormat="0" applyProtection="0">
      <alignment horizontal="left" vertical="center" indent="1"/>
    </xf>
    <xf numFmtId="0" fontId="29" fillId="131" borderId="185" applyNumberFormat="0" applyProtection="0">
      <alignment horizontal="left" vertical="center" indent="1"/>
    </xf>
    <xf numFmtId="0" fontId="29" fillId="131" borderId="185" applyNumberFormat="0" applyProtection="0">
      <alignment horizontal="left" vertical="center" indent="1"/>
    </xf>
    <xf numFmtId="0" fontId="29" fillId="131" borderId="185" applyNumberFormat="0" applyProtection="0">
      <alignment horizontal="left" vertical="center" indent="1"/>
    </xf>
    <xf numFmtId="4" fontId="91" fillId="37" borderId="164" applyNumberFormat="0" applyProtection="0">
      <alignment horizontal="right" vertical="center"/>
    </xf>
    <xf numFmtId="4" fontId="91" fillId="37" borderId="164" applyNumberFormat="0" applyProtection="0">
      <alignment horizontal="right" vertical="center"/>
    </xf>
    <xf numFmtId="4" fontId="91" fillId="37" borderId="164" applyNumberFormat="0" applyProtection="0">
      <alignment horizontal="right" vertical="center"/>
    </xf>
    <xf numFmtId="4" fontId="91" fillId="37" borderId="164" applyNumberFormat="0" applyProtection="0">
      <alignment horizontal="right" vertical="center"/>
    </xf>
    <xf numFmtId="4" fontId="79" fillId="37" borderId="207" applyNumberFormat="0" applyProtection="0">
      <alignment horizontal="right" vertical="center"/>
    </xf>
    <xf numFmtId="4" fontId="79" fillId="99" borderId="185" applyNumberFormat="0" applyProtection="0">
      <alignment horizontal="right" vertical="center"/>
    </xf>
    <xf numFmtId="4" fontId="79" fillId="99" borderId="185" applyNumberFormat="0" applyProtection="0">
      <alignment horizontal="right" vertical="center"/>
    </xf>
    <xf numFmtId="4" fontId="79" fillId="37" borderId="207" applyNumberFormat="0" applyProtection="0">
      <alignment horizontal="right" vertical="center"/>
    </xf>
    <xf numFmtId="4" fontId="91" fillId="132" borderId="164" applyNumberFormat="0" applyProtection="0">
      <alignment horizontal="right" vertical="center"/>
    </xf>
    <xf numFmtId="4" fontId="91" fillId="132" borderId="164" applyNumberFormat="0" applyProtection="0">
      <alignment horizontal="right" vertical="center"/>
    </xf>
    <xf numFmtId="4" fontId="91" fillId="132" borderId="164" applyNumberFormat="0" applyProtection="0">
      <alignment horizontal="right" vertical="center"/>
    </xf>
    <xf numFmtId="4" fontId="91" fillId="132" borderId="164" applyNumberFormat="0" applyProtection="0">
      <alignment horizontal="right" vertical="center"/>
    </xf>
    <xf numFmtId="4" fontId="79" fillId="38" borderId="207" applyNumberFormat="0" applyProtection="0">
      <alignment horizontal="right" vertical="center"/>
    </xf>
    <xf numFmtId="4" fontId="79" fillId="133" borderId="185" applyNumberFormat="0" applyProtection="0">
      <alignment horizontal="right" vertical="center"/>
    </xf>
    <xf numFmtId="4" fontId="79" fillId="133" borderId="185" applyNumberFormat="0" applyProtection="0">
      <alignment horizontal="right" vertical="center"/>
    </xf>
    <xf numFmtId="4" fontId="79" fillId="38" borderId="207" applyNumberFormat="0" applyProtection="0">
      <alignment horizontal="right" vertical="center"/>
    </xf>
    <xf numFmtId="4" fontId="91" fillId="62" borderId="168" applyNumberFormat="0" applyProtection="0">
      <alignment horizontal="right" vertical="center"/>
    </xf>
    <xf numFmtId="4" fontId="91" fillId="62" borderId="168" applyNumberFormat="0" applyProtection="0">
      <alignment horizontal="right" vertical="center"/>
    </xf>
    <xf numFmtId="4" fontId="91" fillId="62" borderId="168" applyNumberFormat="0" applyProtection="0">
      <alignment horizontal="right" vertical="center"/>
    </xf>
    <xf numFmtId="4" fontId="91" fillId="62" borderId="168" applyNumberFormat="0" applyProtection="0">
      <alignment horizontal="right" vertical="center"/>
    </xf>
    <xf numFmtId="4" fontId="79" fillId="62" borderId="207" applyNumberFormat="0" applyProtection="0">
      <alignment horizontal="right" vertical="center"/>
    </xf>
    <xf numFmtId="4" fontId="79" fillId="91" borderId="185" applyNumberFormat="0" applyProtection="0">
      <alignment horizontal="right" vertical="center"/>
    </xf>
    <xf numFmtId="4" fontId="79" fillId="91" borderId="185" applyNumberFormat="0" applyProtection="0">
      <alignment horizontal="right" vertical="center"/>
    </xf>
    <xf numFmtId="4" fontId="79" fillId="62" borderId="207" applyNumberFormat="0" applyProtection="0">
      <alignment horizontal="right" vertical="center"/>
    </xf>
    <xf numFmtId="4" fontId="91" fillId="50" borderId="164" applyNumberFormat="0" applyProtection="0">
      <alignment horizontal="right" vertical="center"/>
    </xf>
    <xf numFmtId="4" fontId="91" fillId="50" borderId="164" applyNumberFormat="0" applyProtection="0">
      <alignment horizontal="right" vertical="center"/>
    </xf>
    <xf numFmtId="4" fontId="91" fillId="50" borderId="164" applyNumberFormat="0" applyProtection="0">
      <alignment horizontal="right" vertical="center"/>
    </xf>
    <xf numFmtId="4" fontId="91" fillId="50" borderId="164" applyNumberFormat="0" applyProtection="0">
      <alignment horizontal="right" vertical="center"/>
    </xf>
    <xf numFmtId="4" fontId="79" fillId="50" borderId="207" applyNumberFormat="0" applyProtection="0">
      <alignment horizontal="right" vertical="center"/>
    </xf>
    <xf numFmtId="4" fontId="79" fillId="96" borderId="185" applyNumberFormat="0" applyProtection="0">
      <alignment horizontal="right" vertical="center"/>
    </xf>
    <xf numFmtId="4" fontId="79" fillId="96" borderId="185" applyNumberFormat="0" applyProtection="0">
      <alignment horizontal="right" vertical="center"/>
    </xf>
    <xf numFmtId="4" fontId="79" fillId="50" borderId="207" applyNumberFormat="0" applyProtection="0">
      <alignment horizontal="right" vertical="center"/>
    </xf>
    <xf numFmtId="4" fontId="91" fillId="54" borderId="164" applyNumberFormat="0" applyProtection="0">
      <alignment horizontal="right" vertical="center"/>
    </xf>
    <xf numFmtId="4" fontId="91" fillId="54" borderId="164" applyNumberFormat="0" applyProtection="0">
      <alignment horizontal="right" vertical="center"/>
    </xf>
    <xf numFmtId="4" fontId="91" fillId="54" borderId="164" applyNumberFormat="0" applyProtection="0">
      <alignment horizontal="right" vertical="center"/>
    </xf>
    <xf numFmtId="4" fontId="91" fillId="54" borderId="164" applyNumberFormat="0" applyProtection="0">
      <alignment horizontal="right" vertical="center"/>
    </xf>
    <xf numFmtId="4" fontId="79" fillId="54" borderId="207" applyNumberFormat="0" applyProtection="0">
      <alignment horizontal="right" vertical="center"/>
    </xf>
    <xf numFmtId="4" fontId="79" fillId="134" borderId="185" applyNumberFormat="0" applyProtection="0">
      <alignment horizontal="right" vertical="center"/>
    </xf>
    <xf numFmtId="4" fontId="79" fillId="134" borderId="185" applyNumberFormat="0" applyProtection="0">
      <alignment horizontal="right" vertical="center"/>
    </xf>
    <xf numFmtId="4" fontId="79" fillId="54" borderId="207" applyNumberFormat="0" applyProtection="0">
      <alignment horizontal="right" vertical="center"/>
    </xf>
    <xf numFmtId="4" fontId="91" fillId="69" borderId="164" applyNumberFormat="0" applyProtection="0">
      <alignment horizontal="right" vertical="center"/>
    </xf>
    <xf numFmtId="4" fontId="91" fillId="69" borderId="164" applyNumberFormat="0" applyProtection="0">
      <alignment horizontal="right" vertical="center"/>
    </xf>
    <xf numFmtId="4" fontId="91" fillId="69" borderId="164" applyNumberFormat="0" applyProtection="0">
      <alignment horizontal="right" vertical="center"/>
    </xf>
    <xf numFmtId="4" fontId="91" fillId="69" borderId="164" applyNumberFormat="0" applyProtection="0">
      <alignment horizontal="right" vertical="center"/>
    </xf>
    <xf numFmtId="4" fontId="79" fillId="69" borderId="207" applyNumberFormat="0" applyProtection="0">
      <alignment horizontal="right" vertical="center"/>
    </xf>
    <xf numFmtId="4" fontId="79" fillId="100" borderId="185" applyNumberFormat="0" applyProtection="0">
      <alignment horizontal="right" vertical="center"/>
    </xf>
    <xf numFmtId="4" fontId="79" fillId="100" borderId="185" applyNumberFormat="0" applyProtection="0">
      <alignment horizontal="right" vertical="center"/>
    </xf>
    <xf numFmtId="4" fontId="79" fillId="69" borderId="207" applyNumberFormat="0" applyProtection="0">
      <alignment horizontal="right" vertical="center"/>
    </xf>
    <xf numFmtId="4" fontId="91" fillId="48" borderId="164" applyNumberFormat="0" applyProtection="0">
      <alignment horizontal="right" vertical="center"/>
    </xf>
    <xf numFmtId="4" fontId="91" fillId="48" borderId="164" applyNumberFormat="0" applyProtection="0">
      <alignment horizontal="right" vertical="center"/>
    </xf>
    <xf numFmtId="4" fontId="91" fillId="48" borderId="164" applyNumberFormat="0" applyProtection="0">
      <alignment horizontal="right" vertical="center"/>
    </xf>
    <xf numFmtId="4" fontId="91" fillId="48" borderId="164" applyNumberFormat="0" applyProtection="0">
      <alignment horizontal="right" vertical="center"/>
    </xf>
    <xf numFmtId="4" fontId="79" fillId="48" borderId="207" applyNumberFormat="0" applyProtection="0">
      <alignment horizontal="right" vertical="center"/>
    </xf>
    <xf numFmtId="4" fontId="79" fillId="135" borderId="185" applyNumberFormat="0" applyProtection="0">
      <alignment horizontal="right" vertical="center"/>
    </xf>
    <xf numFmtId="4" fontId="79" fillId="135" borderId="185" applyNumberFormat="0" applyProtection="0">
      <alignment horizontal="right" vertical="center"/>
    </xf>
    <xf numFmtId="4" fontId="79" fillId="48" borderId="207" applyNumberFormat="0" applyProtection="0">
      <alignment horizontal="right" vertical="center"/>
    </xf>
    <xf numFmtId="4" fontId="91" fillId="73" borderId="164" applyNumberFormat="0" applyProtection="0">
      <alignment horizontal="right" vertical="center"/>
    </xf>
    <xf numFmtId="4" fontId="91" fillId="73" borderId="164" applyNumberFormat="0" applyProtection="0">
      <alignment horizontal="right" vertical="center"/>
    </xf>
    <xf numFmtId="4" fontId="91" fillId="73" borderId="164" applyNumberFormat="0" applyProtection="0">
      <alignment horizontal="right" vertical="center"/>
    </xf>
    <xf numFmtId="4" fontId="91" fillId="73" borderId="164" applyNumberFormat="0" applyProtection="0">
      <alignment horizontal="right" vertical="center"/>
    </xf>
    <xf numFmtId="4" fontId="79" fillId="73" borderId="207" applyNumberFormat="0" applyProtection="0">
      <alignment horizontal="right" vertical="center"/>
    </xf>
    <xf numFmtId="4" fontId="79" fillId="136" borderId="185" applyNumberFormat="0" applyProtection="0">
      <alignment horizontal="right" vertical="center"/>
    </xf>
    <xf numFmtId="4" fontId="79" fillId="136" borderId="185" applyNumberFormat="0" applyProtection="0">
      <alignment horizontal="right" vertical="center"/>
    </xf>
    <xf numFmtId="4" fontId="79" fillId="73" borderId="207" applyNumberFormat="0" applyProtection="0">
      <alignment horizontal="right" vertical="center"/>
    </xf>
    <xf numFmtId="4" fontId="91" fillId="47" borderId="164" applyNumberFormat="0" applyProtection="0">
      <alignment horizontal="right" vertical="center"/>
    </xf>
    <xf numFmtId="4" fontId="91" fillId="47" borderId="164" applyNumberFormat="0" applyProtection="0">
      <alignment horizontal="right" vertical="center"/>
    </xf>
    <xf numFmtId="4" fontId="91" fillId="47" borderId="164" applyNumberFormat="0" applyProtection="0">
      <alignment horizontal="right" vertical="center"/>
    </xf>
    <xf numFmtId="4" fontId="91" fillId="47" borderId="164" applyNumberFormat="0" applyProtection="0">
      <alignment horizontal="right" vertical="center"/>
    </xf>
    <xf numFmtId="4" fontId="79" fillId="47" borderId="207" applyNumberFormat="0" applyProtection="0">
      <alignment horizontal="right" vertical="center"/>
    </xf>
    <xf numFmtId="4" fontId="79" fillId="95" borderId="185" applyNumberFormat="0" applyProtection="0">
      <alignment horizontal="right" vertical="center"/>
    </xf>
    <xf numFmtId="4" fontId="79" fillId="95" borderId="185" applyNumberFormat="0" applyProtection="0">
      <alignment horizontal="right" vertical="center"/>
    </xf>
    <xf numFmtId="4" fontId="79" fillId="47" borderId="207" applyNumberFormat="0" applyProtection="0">
      <alignment horizontal="right" vertical="center"/>
    </xf>
    <xf numFmtId="4" fontId="91" fillId="137" borderId="168" applyNumberFormat="0" applyProtection="0">
      <alignment horizontal="left" vertical="center" indent="1"/>
    </xf>
    <xf numFmtId="4" fontId="91" fillId="137" borderId="168" applyNumberFormat="0" applyProtection="0">
      <alignment horizontal="left" vertical="center" indent="1"/>
    </xf>
    <xf numFmtId="4" fontId="91" fillId="137" borderId="168" applyNumberFormat="0" applyProtection="0">
      <alignment horizontal="left" vertical="center" indent="1"/>
    </xf>
    <xf numFmtId="4" fontId="91" fillId="137" borderId="168" applyNumberFormat="0" applyProtection="0">
      <alignment horizontal="left" vertical="center" indent="1"/>
    </xf>
    <xf numFmtId="4" fontId="123" fillId="0" borderId="179" applyNumberFormat="0" applyProtection="0">
      <alignment horizontal="left" vertical="center" indent="1"/>
    </xf>
    <xf numFmtId="4" fontId="123" fillId="138" borderId="185" applyNumberFormat="0" applyProtection="0">
      <alignment horizontal="left" vertical="center" indent="1"/>
    </xf>
    <xf numFmtId="4" fontId="123" fillId="138" borderId="185" applyNumberFormat="0" applyProtection="0">
      <alignment horizontal="left" vertical="center" indent="1"/>
    </xf>
    <xf numFmtId="4" fontId="29" fillId="66" borderId="168" applyNumberFormat="0" applyProtection="0">
      <alignment horizontal="left" vertical="center" indent="1"/>
    </xf>
    <xf numFmtId="4" fontId="29" fillId="66" borderId="168" applyNumberFormat="0" applyProtection="0">
      <alignment horizontal="left" vertical="center" indent="1"/>
    </xf>
    <xf numFmtId="4" fontId="79" fillId="0" borderId="179" applyNumberFormat="0" applyProtection="0">
      <alignment horizontal="left" vertical="center" indent="1"/>
    </xf>
    <xf numFmtId="4" fontId="79" fillId="89" borderId="197" applyNumberFormat="0" applyProtection="0">
      <alignment horizontal="left" vertical="center" indent="1"/>
    </xf>
    <xf numFmtId="4" fontId="79" fillId="89" borderId="197" applyNumberFormat="0" applyProtection="0">
      <alignment horizontal="left" vertical="center" indent="1"/>
    </xf>
    <xf numFmtId="4" fontId="29" fillId="66" borderId="168" applyNumberFormat="0" applyProtection="0">
      <alignment horizontal="left" vertical="center" indent="1"/>
    </xf>
    <xf numFmtId="4" fontId="29" fillId="66" borderId="168" applyNumberFormat="0" applyProtection="0">
      <alignment horizontal="left" vertical="center" indent="1"/>
    </xf>
    <xf numFmtId="4" fontId="91" fillId="105" borderId="164" applyNumberFormat="0" applyProtection="0">
      <alignment horizontal="right" vertical="center"/>
    </xf>
    <xf numFmtId="4" fontId="91" fillId="105" borderId="164" applyNumberFormat="0" applyProtection="0">
      <alignment horizontal="right" vertical="center"/>
    </xf>
    <xf numFmtId="4" fontId="91" fillId="105" borderId="164" applyNumberFormat="0" applyProtection="0">
      <alignment horizontal="right" vertical="center"/>
    </xf>
    <xf numFmtId="4" fontId="91" fillId="105" borderId="164" applyNumberFormat="0" applyProtection="0">
      <alignment horizontal="right" vertical="center"/>
    </xf>
    <xf numFmtId="0" fontId="29" fillId="131" borderId="185" applyNumberFormat="0" applyProtection="0">
      <alignment horizontal="left" vertical="center" indent="1"/>
    </xf>
    <xf numFmtId="4" fontId="127" fillId="49" borderId="207" applyNumberFormat="0" applyProtection="0">
      <alignment horizontal="center" vertical="center"/>
    </xf>
    <xf numFmtId="0" fontId="29" fillId="131" borderId="185" applyNumberFormat="0" applyProtection="0">
      <alignment horizontal="left" vertical="center" indent="1"/>
    </xf>
    <xf numFmtId="0" fontId="29" fillId="131" borderId="185" applyNumberFormat="0" applyProtection="0">
      <alignment horizontal="left" vertical="center" indent="1"/>
    </xf>
    <xf numFmtId="0" fontId="29" fillId="131" borderId="185" applyNumberFormat="0" applyProtection="0">
      <alignment horizontal="left" vertical="center" indent="1"/>
    </xf>
    <xf numFmtId="4" fontId="79" fillId="105" borderId="207" applyNumberFormat="0" applyProtection="0">
      <alignment horizontal="right" vertical="center"/>
    </xf>
    <xf numFmtId="0" fontId="29" fillId="131" borderId="185" applyNumberFormat="0" applyProtection="0">
      <alignment horizontal="left" vertical="center" indent="1"/>
    </xf>
    <xf numFmtId="4" fontId="91" fillId="90" borderId="168" applyNumberFormat="0" applyProtection="0">
      <alignment horizontal="left" vertical="center" indent="1"/>
    </xf>
    <xf numFmtId="4" fontId="91" fillId="90" borderId="168" applyNumberFormat="0" applyProtection="0">
      <alignment horizontal="left" vertical="center" indent="1"/>
    </xf>
    <xf numFmtId="4" fontId="91" fillId="90" borderId="168" applyNumberFormat="0" applyProtection="0">
      <alignment horizontal="left" vertical="center" indent="1"/>
    </xf>
    <xf numFmtId="4" fontId="91" fillId="90" borderId="168" applyNumberFormat="0" applyProtection="0">
      <alignment horizontal="left" vertical="center" indent="1"/>
    </xf>
    <xf numFmtId="4" fontId="79" fillId="89" borderId="185" applyNumberFormat="0" applyProtection="0">
      <alignment horizontal="left" vertical="center" indent="1"/>
    </xf>
    <xf numFmtId="4" fontId="79" fillId="89" borderId="185" applyNumberFormat="0" applyProtection="0">
      <alignment horizontal="left" vertical="center" indent="1"/>
    </xf>
    <xf numFmtId="4" fontId="91" fillId="105" borderId="168" applyNumberFormat="0" applyProtection="0">
      <alignment horizontal="left" vertical="center" indent="1"/>
    </xf>
    <xf numFmtId="4" fontId="91" fillId="105" borderId="168" applyNumberFormat="0" applyProtection="0">
      <alignment horizontal="left" vertical="center" indent="1"/>
    </xf>
    <xf numFmtId="4" fontId="91" fillId="105" borderId="168" applyNumberFormat="0" applyProtection="0">
      <alignment horizontal="left" vertical="center" indent="1"/>
    </xf>
    <xf numFmtId="4" fontId="91" fillId="105" borderId="168" applyNumberFormat="0" applyProtection="0">
      <alignment horizontal="left" vertical="center" indent="1"/>
    </xf>
    <xf numFmtId="4" fontId="79" fillId="139" borderId="185" applyNumberFormat="0" applyProtection="0">
      <alignment horizontal="left" vertical="center" indent="1"/>
    </xf>
    <xf numFmtId="4" fontId="79" fillId="139" borderId="185" applyNumberFormat="0" applyProtection="0">
      <alignment horizontal="left" vertical="center" indent="1"/>
    </xf>
    <xf numFmtId="0" fontId="91" fillId="49" borderId="164" applyNumberFormat="0" applyProtection="0">
      <alignment horizontal="left" vertical="center" indent="1"/>
    </xf>
    <xf numFmtId="0" fontId="91" fillId="49" borderId="164" applyNumberFormat="0" applyProtection="0">
      <alignment horizontal="left" vertical="center" indent="1"/>
    </xf>
    <xf numFmtId="0" fontId="124" fillId="85" borderId="179" applyNumberFormat="0" applyProtection="0">
      <alignment horizontal="left" vertical="center" indent="2"/>
    </xf>
    <xf numFmtId="0" fontId="91" fillId="49" borderId="164" applyNumberFormat="0" applyProtection="0">
      <alignment horizontal="left" vertical="center" indent="1"/>
    </xf>
    <xf numFmtId="0" fontId="91" fillId="49" borderId="164" applyNumberFormat="0" applyProtection="0">
      <alignment horizontal="left" vertical="center" indent="1"/>
    </xf>
    <xf numFmtId="0" fontId="29" fillId="139" borderId="185" applyNumberFormat="0" applyProtection="0">
      <alignment horizontal="left" vertical="center" indent="1"/>
    </xf>
    <xf numFmtId="0" fontId="124" fillId="85" borderId="179" applyNumberFormat="0" applyProtection="0">
      <alignment horizontal="left" vertical="center" indent="2"/>
    </xf>
    <xf numFmtId="0" fontId="29" fillId="139" borderId="185" applyNumberFormat="0" applyProtection="0">
      <alignment horizontal="left" vertical="center" indent="1"/>
    </xf>
    <xf numFmtId="0" fontId="29" fillId="139" borderId="185" applyNumberFormat="0" applyProtection="0">
      <alignment horizontal="left" vertical="center" indent="1"/>
    </xf>
    <xf numFmtId="0" fontId="29" fillId="139" borderId="185" applyNumberFormat="0" applyProtection="0">
      <alignment horizontal="left" vertical="center" indent="1"/>
    </xf>
    <xf numFmtId="0" fontId="29" fillId="66" borderId="207" applyNumberFormat="0" applyProtection="0">
      <alignment horizontal="left" vertical="center" indent="1"/>
    </xf>
    <xf numFmtId="0" fontId="29" fillId="139" borderId="185" applyNumberFormat="0" applyProtection="0">
      <alignment horizontal="left" vertical="center" indent="1"/>
    </xf>
    <xf numFmtId="0" fontId="29" fillId="84" borderId="207" applyNumberFormat="0" applyProtection="0">
      <alignment horizontal="left" vertical="top" indent="1"/>
    </xf>
    <xf numFmtId="0" fontId="91" fillId="66" borderId="207" applyNumberFormat="0" applyProtection="0">
      <alignment horizontal="left" vertical="top" indent="1"/>
    </xf>
    <xf numFmtId="0" fontId="91" fillId="66" borderId="207" applyNumberFormat="0" applyProtection="0">
      <alignment horizontal="left" vertical="top" indent="1"/>
    </xf>
    <xf numFmtId="0" fontId="29" fillId="139" borderId="185" applyNumberFormat="0" applyProtection="0">
      <alignment horizontal="left" vertical="center" indent="1"/>
    </xf>
    <xf numFmtId="0" fontId="29" fillId="84" borderId="207" applyNumberFormat="0" applyProtection="0">
      <alignment horizontal="left" vertical="top" indent="1"/>
    </xf>
    <xf numFmtId="0" fontId="29" fillId="139" borderId="185" applyNumberFormat="0" applyProtection="0">
      <alignment horizontal="left" vertical="center" indent="1"/>
    </xf>
    <xf numFmtId="0" fontId="29" fillId="139" borderId="185" applyNumberFormat="0" applyProtection="0">
      <alignment horizontal="left" vertical="center" indent="1"/>
    </xf>
    <xf numFmtId="0" fontId="29" fillId="84" borderId="207" applyNumberFormat="0" applyProtection="0">
      <alignment horizontal="left" vertical="top" indent="1"/>
    </xf>
    <xf numFmtId="0" fontId="29" fillId="139" borderId="185" applyNumberFormat="0" applyProtection="0">
      <alignment horizontal="left" vertical="center" indent="1"/>
    </xf>
    <xf numFmtId="0" fontId="29" fillId="139" borderId="185" applyNumberFormat="0" applyProtection="0">
      <alignment horizontal="left" vertical="center" indent="1"/>
    </xf>
    <xf numFmtId="0" fontId="29" fillId="66" borderId="207" applyNumberFormat="0" applyProtection="0">
      <alignment horizontal="left" vertical="top" indent="1"/>
    </xf>
    <xf numFmtId="0" fontId="91" fillId="71" borderId="164" applyNumberFormat="0" applyProtection="0">
      <alignment horizontal="left" vertical="center" indent="1"/>
    </xf>
    <xf numFmtId="0" fontId="91" fillId="71" borderId="164" applyNumberFormat="0" applyProtection="0">
      <alignment horizontal="left" vertical="center" indent="1"/>
    </xf>
    <xf numFmtId="0" fontId="91" fillId="71" borderId="164" applyNumberFormat="0" applyProtection="0">
      <alignment horizontal="left" vertical="center" indent="1"/>
    </xf>
    <xf numFmtId="0" fontId="91" fillId="71" borderId="164" applyNumberFormat="0" applyProtection="0">
      <alignment horizontal="left" vertical="center" indent="1"/>
    </xf>
    <xf numFmtId="0" fontId="29" fillId="83" borderId="185" applyNumberFormat="0" applyProtection="0">
      <alignment horizontal="left" vertical="center" indent="1"/>
    </xf>
    <xf numFmtId="0" fontId="111" fillId="0" borderId="179" applyNumberFormat="0" applyProtection="0">
      <alignment horizontal="left" vertical="center" indent="2"/>
    </xf>
    <xf numFmtId="0" fontId="29" fillId="83" borderId="185" applyNumberFormat="0" applyProtection="0">
      <alignment horizontal="left" vertical="center" indent="1"/>
    </xf>
    <xf numFmtId="0" fontId="29" fillId="83" borderId="185" applyNumberFormat="0" applyProtection="0">
      <alignment horizontal="left" vertical="center" indent="1"/>
    </xf>
    <xf numFmtId="0" fontId="29" fillId="83" borderId="185" applyNumberFormat="0" applyProtection="0">
      <alignment horizontal="left" vertical="center" indent="1"/>
    </xf>
    <xf numFmtId="0" fontId="29" fillId="105" borderId="207" applyNumberFormat="0" applyProtection="0">
      <alignment horizontal="left" vertical="center" indent="1"/>
    </xf>
    <xf numFmtId="0" fontId="29" fillId="83" borderId="185" applyNumberFormat="0" applyProtection="0">
      <alignment horizontal="left" vertical="center" indent="1"/>
    </xf>
    <xf numFmtId="0" fontId="29" fillId="86" borderId="207" applyNumberFormat="0" applyProtection="0">
      <alignment horizontal="left" vertical="top" indent="1"/>
    </xf>
    <xf numFmtId="0" fontId="91" fillId="105" borderId="207" applyNumberFormat="0" applyProtection="0">
      <alignment horizontal="left" vertical="top" indent="1"/>
    </xf>
    <xf numFmtId="0" fontId="91" fillId="105" borderId="207" applyNumberFormat="0" applyProtection="0">
      <alignment horizontal="left" vertical="top" indent="1"/>
    </xf>
    <xf numFmtId="0" fontId="29" fillId="83" borderId="185" applyNumberFormat="0" applyProtection="0">
      <alignment horizontal="left" vertical="center" indent="1"/>
    </xf>
    <xf numFmtId="0" fontId="29" fillId="86" borderId="207" applyNumberFormat="0" applyProtection="0">
      <alignment horizontal="left" vertical="top" indent="1"/>
    </xf>
    <xf numFmtId="0" fontId="29" fillId="83" borderId="185" applyNumberFormat="0" applyProtection="0">
      <alignment horizontal="left" vertical="center" indent="1"/>
    </xf>
    <xf numFmtId="0" fontId="29" fillId="83" borderId="185" applyNumberFormat="0" applyProtection="0">
      <alignment horizontal="left" vertical="center" indent="1"/>
    </xf>
    <xf numFmtId="0" fontId="29" fillId="86" borderId="207" applyNumberFormat="0" applyProtection="0">
      <alignment horizontal="left" vertical="top" indent="1"/>
    </xf>
    <xf numFmtId="0" fontId="29" fillId="83" borderId="185" applyNumberFormat="0" applyProtection="0">
      <alignment horizontal="left" vertical="center" indent="1"/>
    </xf>
    <xf numFmtId="0" fontId="29" fillId="83" borderId="185" applyNumberFormat="0" applyProtection="0">
      <alignment horizontal="left" vertical="center" indent="1"/>
    </xf>
    <xf numFmtId="0" fontId="29" fillId="105" borderId="207" applyNumberFormat="0" applyProtection="0">
      <alignment horizontal="left" vertical="top" indent="1"/>
    </xf>
    <xf numFmtId="0" fontId="91" fillId="45" borderId="164" applyNumberFormat="0" applyProtection="0">
      <alignment horizontal="left" vertical="center" indent="1"/>
    </xf>
    <xf numFmtId="0" fontId="91" fillId="45" borderId="164" applyNumberFormat="0" applyProtection="0">
      <alignment horizontal="left" vertical="center" indent="1"/>
    </xf>
    <xf numFmtId="0" fontId="91" fillId="45" borderId="164" applyNumberFormat="0" applyProtection="0">
      <alignment horizontal="left" vertical="center" indent="1"/>
    </xf>
    <xf numFmtId="0" fontId="91" fillId="45" borderId="164" applyNumberFormat="0" applyProtection="0">
      <alignment horizontal="left" vertical="center" indent="1"/>
    </xf>
    <xf numFmtId="0" fontId="29" fillId="74" borderId="185" applyNumberFormat="0" applyProtection="0">
      <alignment horizontal="left" vertical="center" indent="1"/>
    </xf>
    <xf numFmtId="0" fontId="111" fillId="0" borderId="179" applyNumberFormat="0" applyProtection="0">
      <alignment horizontal="left" vertical="center" indent="2"/>
    </xf>
    <xf numFmtId="0" fontId="29" fillId="74" borderId="185" applyNumberFormat="0" applyProtection="0">
      <alignment horizontal="left" vertical="center" indent="1"/>
    </xf>
    <xf numFmtId="0" fontId="29" fillId="74" borderId="185" applyNumberFormat="0" applyProtection="0">
      <alignment horizontal="left" vertical="center" indent="1"/>
    </xf>
    <xf numFmtId="0" fontId="29" fillId="74" borderId="185" applyNumberFormat="0" applyProtection="0">
      <alignment horizontal="left" vertical="center" indent="1"/>
    </xf>
    <xf numFmtId="0" fontId="29" fillId="45" borderId="207" applyNumberFormat="0" applyProtection="0">
      <alignment horizontal="left" vertical="center" indent="1"/>
    </xf>
    <xf numFmtId="0" fontId="29" fillId="74" borderId="185" applyNumberFormat="0" applyProtection="0">
      <alignment horizontal="left" vertical="center" indent="1"/>
    </xf>
    <xf numFmtId="0" fontId="29" fillId="70" borderId="207" applyNumberFormat="0" applyProtection="0">
      <alignment horizontal="left" vertical="top" indent="1"/>
    </xf>
    <xf numFmtId="0" fontId="91" fillId="45" borderId="207" applyNumberFormat="0" applyProtection="0">
      <alignment horizontal="left" vertical="top" indent="1"/>
    </xf>
    <xf numFmtId="0" fontId="91" fillId="45" borderId="207" applyNumberFormat="0" applyProtection="0">
      <alignment horizontal="left" vertical="top" indent="1"/>
    </xf>
    <xf numFmtId="0" fontId="29" fillId="74" borderId="185" applyNumberFormat="0" applyProtection="0">
      <alignment horizontal="left" vertical="center" indent="1"/>
    </xf>
    <xf numFmtId="0" fontId="29" fillId="70" borderId="207" applyNumberFormat="0" applyProtection="0">
      <alignment horizontal="left" vertical="top" indent="1"/>
    </xf>
    <xf numFmtId="0" fontId="29" fillId="74" borderId="185" applyNumberFormat="0" applyProtection="0">
      <alignment horizontal="left" vertical="center" indent="1"/>
    </xf>
    <xf numFmtId="0" fontId="29" fillId="74" borderId="185" applyNumberFormat="0" applyProtection="0">
      <alignment horizontal="left" vertical="center" indent="1"/>
    </xf>
    <xf numFmtId="0" fontId="29" fillId="70" borderId="207" applyNumberFormat="0" applyProtection="0">
      <alignment horizontal="left" vertical="top" indent="1"/>
    </xf>
    <xf numFmtId="0" fontId="29" fillId="74" borderId="185" applyNumberFormat="0" applyProtection="0">
      <alignment horizontal="left" vertical="center" indent="1"/>
    </xf>
    <xf numFmtId="0" fontId="29" fillId="74" borderId="185" applyNumberFormat="0" applyProtection="0">
      <alignment horizontal="left" vertical="center" indent="1"/>
    </xf>
    <xf numFmtId="0" fontId="29" fillId="45" borderId="207" applyNumberFormat="0" applyProtection="0">
      <alignment horizontal="left" vertical="top" indent="1"/>
    </xf>
    <xf numFmtId="0" fontId="91" fillId="90" borderId="164" applyNumberFormat="0" applyProtection="0">
      <alignment horizontal="left" vertical="center" indent="1"/>
    </xf>
    <xf numFmtId="0" fontId="91" fillId="90" borderId="164" applyNumberFormat="0" applyProtection="0">
      <alignment horizontal="left" vertical="center" indent="1"/>
    </xf>
    <xf numFmtId="0" fontId="91" fillId="90" borderId="164" applyNumberFormat="0" applyProtection="0">
      <alignment horizontal="left" vertical="center" indent="1"/>
    </xf>
    <xf numFmtId="0" fontId="91" fillId="90" borderId="164" applyNumberFormat="0" applyProtection="0">
      <alignment horizontal="left" vertical="center" indent="1"/>
    </xf>
    <xf numFmtId="0" fontId="29" fillId="131" borderId="185" applyNumberFormat="0" applyProtection="0">
      <alignment horizontal="left" vertical="center" indent="1"/>
    </xf>
    <xf numFmtId="0" fontId="111" fillId="0" borderId="179" applyNumberFormat="0" applyProtection="0">
      <alignment horizontal="left" vertical="center" indent="2"/>
    </xf>
    <xf numFmtId="0" fontId="29" fillId="131" borderId="185" applyNumberFormat="0" applyProtection="0">
      <alignment horizontal="left" vertical="center" indent="1"/>
    </xf>
    <xf numFmtId="0" fontId="29" fillId="131" borderId="185" applyNumberFormat="0" applyProtection="0">
      <alignment horizontal="left" vertical="center" indent="1"/>
    </xf>
    <xf numFmtId="0" fontId="29" fillId="131" borderId="185" applyNumberFormat="0" applyProtection="0">
      <alignment horizontal="left" vertical="center" indent="1"/>
    </xf>
    <xf numFmtId="0" fontId="29" fillId="90" borderId="207" applyNumberFormat="0" applyProtection="0">
      <alignment horizontal="left" vertical="center" indent="1"/>
    </xf>
    <xf numFmtId="0" fontId="29" fillId="131" borderId="185" applyNumberFormat="0" applyProtection="0">
      <alignment horizontal="left" vertical="center" indent="1"/>
    </xf>
    <xf numFmtId="0" fontId="29" fillId="87" borderId="207" applyNumberFormat="0" applyProtection="0">
      <alignment horizontal="left" vertical="top" indent="1"/>
    </xf>
    <xf numFmtId="0" fontId="91" fillId="90" borderId="207" applyNumberFormat="0" applyProtection="0">
      <alignment horizontal="left" vertical="top" indent="1"/>
    </xf>
    <xf numFmtId="0" fontId="91" fillId="90" borderId="207" applyNumberFormat="0" applyProtection="0">
      <alignment horizontal="left" vertical="top" indent="1"/>
    </xf>
    <xf numFmtId="0" fontId="29" fillId="131" borderId="185" applyNumberFormat="0" applyProtection="0">
      <alignment horizontal="left" vertical="center" indent="1"/>
    </xf>
    <xf numFmtId="0" fontId="29" fillId="87" borderId="207" applyNumberFormat="0" applyProtection="0">
      <alignment horizontal="left" vertical="top" indent="1"/>
    </xf>
    <xf numFmtId="0" fontId="29" fillId="131" borderId="185" applyNumberFormat="0" applyProtection="0">
      <alignment horizontal="left" vertical="center" indent="1"/>
    </xf>
    <xf numFmtId="0" fontId="29" fillId="131" borderId="185" applyNumberFormat="0" applyProtection="0">
      <alignment horizontal="left" vertical="center" indent="1"/>
    </xf>
    <xf numFmtId="0" fontId="29" fillId="87" borderId="207" applyNumberFormat="0" applyProtection="0">
      <alignment horizontal="left" vertical="top" indent="1"/>
    </xf>
    <xf numFmtId="0" fontId="29" fillId="131" borderId="185" applyNumberFormat="0" applyProtection="0">
      <alignment horizontal="left" vertical="center" indent="1"/>
    </xf>
    <xf numFmtId="0" fontId="29" fillId="131" borderId="185" applyNumberFormat="0" applyProtection="0">
      <alignment horizontal="left" vertical="center" indent="1"/>
    </xf>
    <xf numFmtId="0" fontId="29" fillId="90" borderId="207" applyNumberFormat="0" applyProtection="0">
      <alignment horizontal="left" vertical="top" indent="1"/>
    </xf>
    <xf numFmtId="0" fontId="29" fillId="88" borderId="179" applyNumberFormat="0">
      <protection locked="0"/>
    </xf>
    <xf numFmtId="0" fontId="29" fillId="88" borderId="179" applyNumberFormat="0">
      <protection locked="0"/>
    </xf>
    <xf numFmtId="0" fontId="29" fillId="88" borderId="179" applyNumberFormat="0">
      <protection locked="0"/>
    </xf>
    <xf numFmtId="0" fontId="29" fillId="88" borderId="179" applyNumberFormat="0">
      <protection locked="0"/>
    </xf>
    <xf numFmtId="0" fontId="125" fillId="66" borderId="198" applyBorder="0"/>
    <xf numFmtId="0" fontId="125" fillId="66" borderId="198" applyBorder="0"/>
    <xf numFmtId="4" fontId="115" fillId="40" borderId="207" applyNumberFormat="0" applyProtection="0">
      <alignment vertical="center"/>
    </xf>
    <xf numFmtId="4" fontId="115" fillId="40" borderId="207" applyNumberFormat="0" applyProtection="0">
      <alignment vertical="center"/>
    </xf>
    <xf numFmtId="4" fontId="79" fillId="75" borderId="207" applyNumberFormat="0" applyProtection="0">
      <alignment vertical="center"/>
    </xf>
    <xf numFmtId="4" fontId="79" fillId="75" borderId="185" applyNumberFormat="0" applyProtection="0">
      <alignment vertical="center"/>
    </xf>
    <xf numFmtId="4" fontId="79" fillId="75" borderId="185" applyNumberFormat="0" applyProtection="0">
      <alignment vertical="center"/>
    </xf>
    <xf numFmtId="4" fontId="79" fillId="40" borderId="207" applyNumberFormat="0" applyProtection="0">
      <alignment vertical="center"/>
    </xf>
    <xf numFmtId="4" fontId="180" fillId="75" borderId="179" applyNumberFormat="0" applyProtection="0">
      <alignment vertical="center"/>
    </xf>
    <xf numFmtId="4" fontId="180" fillId="75" borderId="179" applyNumberFormat="0" applyProtection="0">
      <alignment vertical="center"/>
    </xf>
    <xf numFmtId="4" fontId="129" fillId="75" borderId="207" applyNumberFormat="0" applyProtection="0">
      <alignment vertical="center"/>
    </xf>
    <xf numFmtId="4" fontId="129" fillId="75" borderId="185" applyNumberFormat="0" applyProtection="0">
      <alignment vertical="center"/>
    </xf>
    <xf numFmtId="4" fontId="129" fillId="75" borderId="185" applyNumberFormat="0" applyProtection="0">
      <alignment vertical="center"/>
    </xf>
    <xf numFmtId="4" fontId="129" fillId="40" borderId="207" applyNumberFormat="0" applyProtection="0">
      <alignment vertical="center"/>
    </xf>
    <xf numFmtId="4" fontId="115" fillId="49" borderId="207" applyNumberFormat="0" applyProtection="0">
      <alignment horizontal="left" vertical="center" indent="1"/>
    </xf>
    <xf numFmtId="4" fontId="115" fillId="49" borderId="207" applyNumberFormat="0" applyProtection="0">
      <alignment horizontal="left" vertical="center" indent="1"/>
    </xf>
    <xf numFmtId="4" fontId="79" fillId="75" borderId="185" applyNumberFormat="0" applyProtection="0">
      <alignment horizontal="left" vertical="center" indent="1"/>
    </xf>
    <xf numFmtId="4" fontId="79" fillId="75" borderId="185" applyNumberFormat="0" applyProtection="0">
      <alignment horizontal="left" vertical="center" indent="1"/>
    </xf>
    <xf numFmtId="4" fontId="79" fillId="40" borderId="207" applyNumberFormat="0" applyProtection="0">
      <alignment horizontal="left" vertical="center" indent="1"/>
    </xf>
    <xf numFmtId="0" fontId="115" fillId="40" borderId="207" applyNumberFormat="0" applyProtection="0">
      <alignment horizontal="left" vertical="top" indent="1"/>
    </xf>
    <xf numFmtId="0" fontId="115" fillId="40" borderId="207" applyNumberFormat="0" applyProtection="0">
      <alignment horizontal="left" vertical="top" indent="1"/>
    </xf>
    <xf numFmtId="0" fontId="79" fillId="75" borderId="207" applyNumberFormat="0" applyProtection="0">
      <alignment horizontal="left" vertical="top" indent="1"/>
    </xf>
    <xf numFmtId="4" fontId="79" fillId="75" borderId="185" applyNumberFormat="0" applyProtection="0">
      <alignment horizontal="left" vertical="center" indent="1"/>
    </xf>
    <xf numFmtId="4" fontId="79" fillId="75" borderId="185" applyNumberFormat="0" applyProtection="0">
      <alignment horizontal="left" vertical="center" indent="1"/>
    </xf>
    <xf numFmtId="0" fontId="79" fillId="40" borderId="207" applyNumberFormat="0" applyProtection="0">
      <alignment horizontal="left" vertical="top" indent="1"/>
    </xf>
    <xf numFmtId="4" fontId="91" fillId="0" borderId="164" applyNumberFormat="0" applyProtection="0">
      <alignment horizontal="right" vertical="center"/>
    </xf>
    <xf numFmtId="4" fontId="79" fillId="89" borderId="185" applyNumberFormat="0" applyProtection="0">
      <alignment horizontal="right" vertical="center"/>
    </xf>
    <xf numFmtId="4" fontId="91" fillId="0" borderId="164" applyNumberFormat="0" applyProtection="0">
      <alignment horizontal="right" vertical="center"/>
    </xf>
    <xf numFmtId="4" fontId="91" fillId="0" borderId="164" applyNumberFormat="0" applyProtection="0">
      <alignment horizontal="right" vertical="center"/>
    </xf>
    <xf numFmtId="4" fontId="132" fillId="0" borderId="179" applyNumberFormat="0" applyProtection="0">
      <alignment horizontal="right" vertical="center" wrapText="1"/>
    </xf>
    <xf numFmtId="4" fontId="91" fillId="0" borderId="164" applyNumberFormat="0" applyProtection="0">
      <alignment horizontal="right" vertical="center"/>
    </xf>
    <xf numFmtId="4" fontId="79" fillId="89" borderId="185" applyNumberFormat="0" applyProtection="0">
      <alignment horizontal="right" vertical="center"/>
    </xf>
    <xf numFmtId="4" fontId="91" fillId="0" borderId="164" applyNumberFormat="0" applyProtection="0">
      <alignment horizontal="right" vertical="center"/>
    </xf>
    <xf numFmtId="4" fontId="132" fillId="0" borderId="179" applyNumberFormat="0" applyProtection="0">
      <alignment horizontal="right" vertical="center" wrapText="1"/>
    </xf>
    <xf numFmtId="4" fontId="79" fillId="89" borderId="185" applyNumberFormat="0" applyProtection="0">
      <alignment horizontal="right" vertical="center"/>
    </xf>
    <xf numFmtId="4" fontId="79" fillId="89" borderId="185" applyNumberFormat="0" applyProtection="0">
      <alignment horizontal="right" vertical="center"/>
    </xf>
    <xf numFmtId="4" fontId="79" fillId="90" borderId="207" applyNumberFormat="0" applyProtection="0">
      <alignment horizontal="right" vertical="center"/>
    </xf>
    <xf numFmtId="4" fontId="180" fillId="76" borderId="164" applyNumberFormat="0" applyProtection="0">
      <alignment horizontal="right" vertical="center"/>
    </xf>
    <xf numFmtId="4" fontId="180" fillId="76" borderId="164" applyNumberFormat="0" applyProtection="0">
      <alignment horizontal="right" vertical="center"/>
    </xf>
    <xf numFmtId="4" fontId="129" fillId="90" borderId="207" applyNumberFormat="0" applyProtection="0">
      <alignment horizontal="right" vertical="center"/>
    </xf>
    <xf numFmtId="4" fontId="129" fillId="89" borderId="185" applyNumberFormat="0" applyProtection="0">
      <alignment horizontal="right" vertical="center"/>
    </xf>
    <xf numFmtId="4" fontId="129" fillId="89" borderId="185" applyNumberFormat="0" applyProtection="0">
      <alignment horizontal="right" vertical="center"/>
    </xf>
    <xf numFmtId="4" fontId="129" fillId="90" borderId="207" applyNumberFormat="0" applyProtection="0">
      <alignment horizontal="right" vertical="center"/>
    </xf>
    <xf numFmtId="4" fontId="91" fillId="53" borderId="164" applyNumberFormat="0" applyProtection="0">
      <alignment horizontal="left" vertical="center" indent="1"/>
    </xf>
    <xf numFmtId="4" fontId="91" fillId="53" borderId="164" applyNumberFormat="0" applyProtection="0">
      <alignment horizontal="left" vertical="center" indent="1"/>
    </xf>
    <xf numFmtId="4" fontId="132" fillId="0" borderId="179" applyNumberFormat="0" applyProtection="0">
      <alignment horizontal="left" vertical="center" indent="1"/>
    </xf>
    <xf numFmtId="4" fontId="91" fillId="53" borderId="164" applyNumberFormat="0" applyProtection="0">
      <alignment horizontal="left" vertical="center" indent="1"/>
    </xf>
    <xf numFmtId="4" fontId="91" fillId="53" borderId="164" applyNumberFormat="0" applyProtection="0">
      <alignment horizontal="left" vertical="center" indent="1"/>
    </xf>
    <xf numFmtId="0" fontId="29" fillId="131" borderId="185" applyNumberFormat="0" applyProtection="0">
      <alignment horizontal="left" vertical="center" indent="1"/>
    </xf>
    <xf numFmtId="4" fontId="132" fillId="0" borderId="179" applyNumberFormat="0" applyProtection="0">
      <alignment horizontal="left" vertical="center" indent="1"/>
    </xf>
    <xf numFmtId="0" fontId="29" fillId="131" borderId="185" applyNumberFormat="0" applyProtection="0">
      <alignment horizontal="left" vertical="center" indent="1"/>
    </xf>
    <xf numFmtId="0" fontId="29" fillId="131" borderId="185" applyNumberFormat="0" applyProtection="0">
      <alignment horizontal="left" vertical="center" indent="1"/>
    </xf>
    <xf numFmtId="0" fontId="29" fillId="131" borderId="185" applyNumberFormat="0" applyProtection="0">
      <alignment horizontal="left" vertical="center" indent="1"/>
    </xf>
    <xf numFmtId="4" fontId="79" fillId="105" borderId="207" applyNumberFormat="0" applyProtection="0">
      <alignment horizontal="left" vertical="center" indent="1"/>
    </xf>
    <xf numFmtId="0" fontId="29" fillId="131" borderId="185" applyNumberFormat="0" applyProtection="0">
      <alignment horizontal="left" vertical="center" indent="1"/>
    </xf>
    <xf numFmtId="0" fontId="124" fillId="92" borderId="179" applyNumberFormat="0" applyProtection="0">
      <alignment horizontal="center" vertical="top" wrapText="1"/>
    </xf>
    <xf numFmtId="0" fontId="115" fillId="105" borderId="207" applyNumberFormat="0" applyProtection="0">
      <alignment horizontal="left" vertical="top" indent="1"/>
    </xf>
    <xf numFmtId="0" fontId="115" fillId="105" borderId="207" applyNumberFormat="0" applyProtection="0">
      <alignment horizontal="left" vertical="top" indent="1"/>
    </xf>
    <xf numFmtId="0" fontId="29" fillId="131" borderId="185" applyNumberFormat="0" applyProtection="0">
      <alignment horizontal="left" vertical="center" indent="1"/>
    </xf>
    <xf numFmtId="0" fontId="124" fillId="92" borderId="179" applyNumberFormat="0" applyProtection="0">
      <alignment horizontal="center" vertical="top" wrapText="1"/>
    </xf>
    <xf numFmtId="0" fontId="29" fillId="131" borderId="185" applyNumberFormat="0" applyProtection="0">
      <alignment horizontal="left" vertical="center" indent="1"/>
    </xf>
    <xf numFmtId="0" fontId="29" fillId="131" borderId="185" applyNumberFormat="0" applyProtection="0">
      <alignment horizontal="left" vertical="center" indent="1"/>
    </xf>
    <xf numFmtId="0" fontId="29" fillId="131" borderId="185" applyNumberFormat="0" applyProtection="0">
      <alignment horizontal="left" vertical="center" indent="1"/>
    </xf>
    <xf numFmtId="0" fontId="79" fillId="105" borderId="207" applyNumberFormat="0" applyProtection="0">
      <alignment horizontal="left" vertical="top" indent="1"/>
    </xf>
    <xf numFmtId="0" fontId="29" fillId="131" borderId="185" applyNumberFormat="0" applyProtection="0">
      <alignment horizontal="left" vertical="center" indent="1"/>
    </xf>
    <xf numFmtId="4" fontId="182" fillId="140" borderId="168" applyNumberFormat="0" applyProtection="0">
      <alignment horizontal="left" vertical="center" indent="1"/>
    </xf>
    <xf numFmtId="4" fontId="182" fillId="140" borderId="168" applyNumberFormat="0" applyProtection="0">
      <alignment horizontal="left" vertical="center" indent="1"/>
    </xf>
    <xf numFmtId="0" fontId="91" fillId="141" borderId="179"/>
    <xf numFmtId="0" fontId="91" fillId="141" borderId="179"/>
    <xf numFmtId="0" fontId="91" fillId="141" borderId="179"/>
    <xf numFmtId="0" fontId="91" fillId="141" borderId="179"/>
    <xf numFmtId="0" fontId="91" fillId="141" borderId="179"/>
    <xf numFmtId="4" fontId="185" fillId="88" borderId="164" applyNumberFormat="0" applyProtection="0">
      <alignment horizontal="right" vertical="center"/>
    </xf>
    <xf numFmtId="4" fontId="185" fillId="88" borderId="164" applyNumberFormat="0" applyProtection="0">
      <alignment horizontal="right" vertical="center"/>
    </xf>
    <xf numFmtId="4" fontId="139" fillId="0" borderId="207" applyNumberFormat="0" applyProtection="0">
      <alignment horizontal="right" vertical="center"/>
    </xf>
    <xf numFmtId="4" fontId="139" fillId="89" borderId="185" applyNumberFormat="0" applyProtection="0">
      <alignment horizontal="right" vertical="center"/>
    </xf>
    <xf numFmtId="4" fontId="139" fillId="89" borderId="185" applyNumberFormat="0" applyProtection="0">
      <alignment horizontal="right" vertical="center"/>
    </xf>
    <xf numFmtId="4" fontId="139" fillId="90" borderId="207" applyNumberFormat="0" applyProtection="0">
      <alignment horizontal="right" vertical="center"/>
    </xf>
    <xf numFmtId="200" fontId="145" fillId="0" borderId="202">
      <alignment horizontal="center"/>
    </xf>
    <xf numFmtId="0" fontId="189" fillId="0" borderId="179" applyNumberFormat="0" applyFill="0" applyProtection="0">
      <alignment wrapText="1"/>
    </xf>
    <xf numFmtId="0" fontId="189" fillId="0" borderId="179" applyNumberFormat="0" applyFill="0" applyProtection="0">
      <alignment wrapText="1"/>
    </xf>
    <xf numFmtId="0" fontId="29" fillId="0" borderId="203" applyNumberFormat="0" applyFont="0" applyFill="0" applyAlignment="0" applyProtection="0"/>
    <xf numFmtId="0" fontId="29" fillId="0" borderId="203" applyNumberFormat="0" applyFont="0" applyFill="0" applyAlignment="0" applyProtection="0"/>
    <xf numFmtId="0" fontId="29" fillId="0" borderId="203" applyNumberFormat="0" applyFont="0" applyFill="0" applyAlignment="0" applyProtection="0"/>
    <xf numFmtId="0" fontId="29" fillId="0" borderId="203" applyNumberFormat="0" applyFont="0" applyFill="0" applyAlignment="0" applyProtection="0"/>
    <xf numFmtId="0" fontId="29" fillId="0" borderId="202" applyNumberFormat="0" applyFont="0" applyFill="0" applyAlignment="0" applyProtection="0"/>
    <xf numFmtId="0" fontId="29" fillId="0" borderId="202" applyNumberFormat="0" applyFont="0" applyFill="0" applyAlignment="0" applyProtection="0"/>
    <xf numFmtId="0" fontId="29" fillId="0" borderId="202" applyNumberFormat="0" applyFont="0" applyFill="0" applyAlignment="0" applyProtection="0"/>
    <xf numFmtId="0" fontId="29" fillId="0" borderId="202" applyNumberFormat="0" applyFont="0" applyFill="0" applyAlignment="0" applyProtection="0"/>
    <xf numFmtId="0" fontId="29" fillId="0" borderId="204" applyNumberFormat="0" applyFont="0" applyFill="0" applyAlignment="0" applyProtection="0"/>
    <xf numFmtId="0" fontId="29" fillId="0" borderId="204" applyNumberFormat="0" applyFont="0" applyFill="0" applyAlignment="0" applyProtection="0"/>
    <xf numFmtId="0" fontId="29" fillId="0" borderId="204" applyNumberFormat="0" applyFont="0" applyFill="0" applyAlignment="0" applyProtection="0"/>
    <xf numFmtId="0" fontId="29" fillId="0" borderId="204" applyNumberFormat="0" applyFont="0" applyFill="0" applyAlignment="0" applyProtection="0"/>
    <xf numFmtId="0" fontId="150" fillId="0" borderId="199" applyNumberFormat="0" applyFill="0" applyAlignment="0" applyProtection="0"/>
    <xf numFmtId="0" fontId="150" fillId="0" borderId="188" applyNumberFormat="0" applyFill="0" applyAlignment="0" applyProtection="0"/>
    <xf numFmtId="0" fontId="150" fillId="0" borderId="199" applyNumberFormat="0" applyFill="0" applyAlignment="0" applyProtection="0"/>
    <xf numFmtId="0" fontId="150" fillId="0" borderId="188" applyNumberFormat="0" applyFill="0" applyAlignment="0" applyProtection="0"/>
    <xf numFmtId="0" fontId="150" fillId="0" borderId="188" applyNumberFormat="0" applyFill="0" applyAlignment="0" applyProtection="0"/>
    <xf numFmtId="0" fontId="29" fillId="0" borderId="279" applyNumberFormat="0" applyAlignment="0">
      <alignment horizontal="center"/>
    </xf>
    <xf numFmtId="0" fontId="104" fillId="44" borderId="235" applyNumberFormat="0" applyAlignment="0" applyProtection="0"/>
    <xf numFmtId="0" fontId="104" fillId="44" borderId="235" applyNumberFormat="0" applyAlignment="0" applyProtection="0"/>
    <xf numFmtId="0" fontId="104" fillId="44" borderId="235" applyNumberFormat="0" applyAlignment="0" applyProtection="0"/>
    <xf numFmtId="0" fontId="104" fillId="44" borderId="235" applyNumberFormat="0" applyAlignment="0" applyProtection="0"/>
    <xf numFmtId="4" fontId="115" fillId="49" borderId="214" applyNumberFormat="0" applyProtection="0">
      <alignment horizontal="left" vertical="center" indent="1"/>
    </xf>
    <xf numFmtId="4" fontId="115" fillId="49" borderId="214" applyNumberFormat="0" applyProtection="0">
      <alignment horizontal="left" vertical="center" indent="1"/>
    </xf>
    <xf numFmtId="0" fontId="104" fillId="44" borderId="235" applyNumberFormat="0" applyAlignment="0" applyProtection="0"/>
    <xf numFmtId="0" fontId="104" fillId="44" borderId="235" applyNumberFormat="0" applyAlignment="0" applyProtection="0"/>
    <xf numFmtId="0" fontId="104" fillId="44" borderId="235" applyNumberFormat="0" applyAlignment="0" applyProtection="0"/>
    <xf numFmtId="0" fontId="104" fillId="44" borderId="235" applyNumberFormat="0" applyAlignment="0" applyProtection="0"/>
    <xf numFmtId="4" fontId="79" fillId="75" borderId="213" applyNumberFormat="0" applyProtection="0">
      <alignment horizontal="left" vertical="center" indent="1"/>
    </xf>
    <xf numFmtId="0" fontId="104" fillId="44" borderId="235" applyNumberFormat="0" applyAlignment="0" applyProtection="0"/>
    <xf numFmtId="0" fontId="104" fillId="44" borderId="235" applyNumberFormat="0" applyAlignment="0" applyProtection="0"/>
    <xf numFmtId="4" fontId="79" fillId="75" borderId="213" applyNumberFormat="0" applyProtection="0">
      <alignment horizontal="left" vertical="center" indent="1"/>
    </xf>
    <xf numFmtId="4" fontId="79" fillId="40" borderId="214" applyNumberFormat="0" applyProtection="0">
      <alignment horizontal="left" vertical="center" indent="1"/>
    </xf>
    <xf numFmtId="0" fontId="104" fillId="44" borderId="235" applyNumberFormat="0" applyAlignment="0" applyProtection="0"/>
    <xf numFmtId="0" fontId="115" fillId="40" borderId="214" applyNumberFormat="0" applyProtection="0">
      <alignment horizontal="left" vertical="top" indent="1"/>
    </xf>
    <xf numFmtId="0" fontId="115" fillId="40" borderId="214" applyNumberFormat="0" applyProtection="0">
      <alignment horizontal="left" vertical="top" indent="1"/>
    </xf>
    <xf numFmtId="0" fontId="79" fillId="75" borderId="214" applyNumberFormat="0" applyProtection="0">
      <alignment horizontal="left" vertical="top" indent="1"/>
    </xf>
    <xf numFmtId="4" fontId="79" fillId="75" borderId="213" applyNumberFormat="0" applyProtection="0">
      <alignment horizontal="left" vertical="center" indent="1"/>
    </xf>
    <xf numFmtId="4" fontId="79" fillId="75" borderId="213" applyNumberFormat="0" applyProtection="0">
      <alignment horizontal="left" vertical="center" indent="1"/>
    </xf>
    <xf numFmtId="0" fontId="79" fillId="40" borderId="214" applyNumberFormat="0" applyProtection="0">
      <alignment horizontal="left" vertical="top" indent="1"/>
    </xf>
    <xf numFmtId="0" fontId="101" fillId="0" borderId="237" applyNumberFormat="0" applyFill="0" applyAlignment="0" applyProtection="0"/>
    <xf numFmtId="4" fontId="91" fillId="0" borderId="219" applyNumberFormat="0" applyProtection="0">
      <alignment horizontal="right" vertical="center"/>
    </xf>
    <xf numFmtId="4" fontId="79" fillId="89" borderId="213" applyNumberFormat="0" applyProtection="0">
      <alignment horizontal="right" vertical="center"/>
    </xf>
    <xf numFmtId="4" fontId="91" fillId="0" borderId="219" applyNumberFormat="0" applyProtection="0">
      <alignment horizontal="right" vertical="center"/>
    </xf>
    <xf numFmtId="4" fontId="91" fillId="0" borderId="219" applyNumberFormat="0" applyProtection="0">
      <alignment horizontal="right" vertical="center"/>
    </xf>
    <xf numFmtId="4" fontId="132" fillId="0" borderId="208" applyNumberFormat="0" applyProtection="0">
      <alignment horizontal="right" vertical="center" wrapText="1"/>
    </xf>
    <xf numFmtId="4" fontId="91" fillId="0" borderId="219" applyNumberFormat="0" applyProtection="0">
      <alignment horizontal="right" vertical="center"/>
    </xf>
    <xf numFmtId="4" fontId="79" fillId="89" borderId="213" applyNumberFormat="0" applyProtection="0">
      <alignment horizontal="right" vertical="center"/>
    </xf>
    <xf numFmtId="0" fontId="101" fillId="0" borderId="237" applyNumberFormat="0" applyFill="0" applyAlignment="0" applyProtection="0"/>
    <xf numFmtId="0" fontId="101" fillId="0" borderId="237" applyNumberFormat="0" applyFill="0" applyAlignment="0" applyProtection="0"/>
    <xf numFmtId="0" fontId="101" fillId="0" borderId="237" applyNumberFormat="0" applyFill="0" applyAlignment="0" applyProtection="0"/>
    <xf numFmtId="4" fontId="91" fillId="0" borderId="219" applyNumberFormat="0" applyProtection="0">
      <alignment horizontal="right" vertical="center"/>
    </xf>
    <xf numFmtId="4" fontId="132" fillId="0" borderId="208" applyNumberFormat="0" applyProtection="0">
      <alignment horizontal="right" vertical="center" wrapText="1"/>
    </xf>
    <xf numFmtId="4" fontId="79" fillId="89" borderId="213" applyNumberFormat="0" applyProtection="0">
      <alignment horizontal="right" vertical="center"/>
    </xf>
    <xf numFmtId="0" fontId="101" fillId="0" borderId="237" applyNumberFormat="0" applyFill="0" applyAlignment="0" applyProtection="0"/>
    <xf numFmtId="4" fontId="79" fillId="89" borderId="213" applyNumberFormat="0" applyProtection="0">
      <alignment horizontal="right" vertical="center"/>
    </xf>
    <xf numFmtId="0" fontId="100" fillId="0" borderId="236" applyNumberFormat="0" applyFill="0" applyAlignment="0" applyProtection="0"/>
    <xf numFmtId="4" fontId="79" fillId="90" borderId="214" applyNumberFormat="0" applyProtection="0">
      <alignment horizontal="right" vertical="center"/>
    </xf>
    <xf numFmtId="4" fontId="180" fillId="76" borderId="219" applyNumberFormat="0" applyProtection="0">
      <alignment horizontal="right" vertical="center"/>
    </xf>
    <xf numFmtId="4" fontId="180" fillId="76" borderId="219" applyNumberFormat="0" applyProtection="0">
      <alignment horizontal="right" vertical="center"/>
    </xf>
    <xf numFmtId="4" fontId="129" fillId="90" borderId="214" applyNumberFormat="0" applyProtection="0">
      <alignment horizontal="right" vertical="center"/>
    </xf>
    <xf numFmtId="4" fontId="129" fillId="89" borderId="213" applyNumberFormat="0" applyProtection="0">
      <alignment horizontal="right" vertical="center"/>
    </xf>
    <xf numFmtId="4" fontId="129" fillId="89" borderId="213" applyNumberFormat="0" applyProtection="0">
      <alignment horizontal="right" vertical="center"/>
    </xf>
    <xf numFmtId="4" fontId="129" fillId="90" borderId="214" applyNumberFormat="0" applyProtection="0">
      <alignment horizontal="right" vertical="center"/>
    </xf>
    <xf numFmtId="0" fontId="41" fillId="0" borderId="234">
      <alignment horizontal="left" vertical="center"/>
    </xf>
    <xf numFmtId="4" fontId="91" fillId="53" borderId="219" applyNumberFormat="0" applyProtection="0">
      <alignment horizontal="left" vertical="center" indent="1"/>
    </xf>
    <xf numFmtId="4" fontId="91" fillId="53" borderId="219" applyNumberFormat="0" applyProtection="0">
      <alignment horizontal="left" vertical="center" indent="1"/>
    </xf>
    <xf numFmtId="4" fontId="132" fillId="0" borderId="208" applyNumberFormat="0" applyProtection="0">
      <alignment horizontal="left" vertical="center" indent="1"/>
    </xf>
    <xf numFmtId="4" fontId="91" fillId="53" borderId="219" applyNumberFormat="0" applyProtection="0">
      <alignment horizontal="left" vertical="center" indent="1"/>
    </xf>
    <xf numFmtId="4" fontId="91" fillId="53" borderId="219" applyNumberFormat="0" applyProtection="0">
      <alignment horizontal="left" vertical="center" indent="1"/>
    </xf>
    <xf numFmtId="0" fontId="29" fillId="131" borderId="213" applyNumberFormat="0" applyProtection="0">
      <alignment horizontal="left" vertical="center" indent="1"/>
    </xf>
    <xf numFmtId="4" fontId="132" fillId="0" borderId="208" applyNumberFormat="0" applyProtection="0">
      <alignment horizontal="left" vertical="center" indent="1"/>
    </xf>
    <xf numFmtId="0" fontId="29" fillId="131" borderId="213" applyNumberFormat="0" applyProtection="0">
      <alignment horizontal="left" vertical="center" indent="1"/>
    </xf>
    <xf numFmtId="0" fontId="29" fillId="131" borderId="213" applyNumberFormat="0" applyProtection="0">
      <alignment horizontal="left" vertical="center" indent="1"/>
    </xf>
    <xf numFmtId="0" fontId="29" fillId="131" borderId="213" applyNumberFormat="0" applyProtection="0">
      <alignment horizontal="left" vertical="center" indent="1"/>
    </xf>
    <xf numFmtId="4" fontId="79" fillId="105" borderId="214" applyNumberFormat="0" applyProtection="0">
      <alignment horizontal="left" vertical="center" indent="1"/>
    </xf>
    <xf numFmtId="0" fontId="29" fillId="131" borderId="213" applyNumberFormat="0" applyProtection="0">
      <alignment horizontal="left" vertical="center" indent="1"/>
    </xf>
    <xf numFmtId="0" fontId="124" fillId="92" borderId="208" applyNumberFormat="0" applyProtection="0">
      <alignment horizontal="center" vertical="top" wrapText="1"/>
    </xf>
    <xf numFmtId="0" fontId="115" fillId="105" borderId="214" applyNumberFormat="0" applyProtection="0">
      <alignment horizontal="left" vertical="top" indent="1"/>
    </xf>
    <xf numFmtId="0" fontId="115" fillId="105" borderId="214" applyNumberFormat="0" applyProtection="0">
      <alignment horizontal="left" vertical="top" indent="1"/>
    </xf>
    <xf numFmtId="0" fontId="29" fillId="131" borderId="213" applyNumberFormat="0" applyProtection="0">
      <alignment horizontal="left" vertical="center" indent="1"/>
    </xf>
    <xf numFmtId="0" fontId="124" fillId="92" borderId="208" applyNumberFormat="0" applyProtection="0">
      <alignment horizontal="center" vertical="top" wrapText="1"/>
    </xf>
    <xf numFmtId="0" fontId="29" fillId="131" borderId="213" applyNumberFormat="0" applyProtection="0">
      <alignment horizontal="left" vertical="center" indent="1"/>
    </xf>
    <xf numFmtId="0" fontId="29" fillId="131" borderId="213" applyNumberFormat="0" applyProtection="0">
      <alignment horizontal="left" vertical="center" indent="1"/>
    </xf>
    <xf numFmtId="0" fontId="29" fillId="131" borderId="213" applyNumberFormat="0" applyProtection="0">
      <alignment horizontal="left" vertical="center" indent="1"/>
    </xf>
    <xf numFmtId="0" fontId="79" fillId="105" borderId="214" applyNumberFormat="0" applyProtection="0">
      <alignment horizontal="left" vertical="top" indent="1"/>
    </xf>
    <xf numFmtId="0" fontId="29" fillId="131" borderId="213" applyNumberFormat="0" applyProtection="0">
      <alignment horizontal="left" vertical="center" indent="1"/>
    </xf>
    <xf numFmtId="4" fontId="182" fillId="140" borderId="220" applyNumberFormat="0" applyProtection="0">
      <alignment horizontal="left" vertical="center" indent="1"/>
    </xf>
    <xf numFmtId="4" fontId="182" fillId="140" borderId="220" applyNumberFormat="0" applyProtection="0">
      <alignment horizontal="left" vertical="center" indent="1"/>
    </xf>
    <xf numFmtId="0" fontId="91" fillId="141" borderId="208"/>
    <xf numFmtId="0" fontId="91" fillId="141" borderId="208"/>
    <xf numFmtId="0" fontId="91" fillId="141" borderId="208"/>
    <xf numFmtId="0" fontId="91" fillId="141" borderId="208"/>
    <xf numFmtId="0" fontId="91" fillId="141" borderId="208"/>
    <xf numFmtId="4" fontId="185" fillId="88" borderId="219" applyNumberFormat="0" applyProtection="0">
      <alignment horizontal="right" vertical="center"/>
    </xf>
    <xf numFmtId="4" fontId="185" fillId="88" borderId="219" applyNumberFormat="0" applyProtection="0">
      <alignment horizontal="right" vertical="center"/>
    </xf>
    <xf numFmtId="4" fontId="139" fillId="0" borderId="214" applyNumberFormat="0" applyProtection="0">
      <alignment horizontal="right" vertical="center"/>
    </xf>
    <xf numFmtId="4" fontId="139" fillId="89" borderId="213" applyNumberFormat="0" applyProtection="0">
      <alignment horizontal="right" vertical="center"/>
    </xf>
    <xf numFmtId="4" fontId="139" fillId="89" borderId="213" applyNumberFormat="0" applyProtection="0">
      <alignment horizontal="right" vertical="center"/>
    </xf>
    <xf numFmtId="4" fontId="139" fillId="90" borderId="214" applyNumberFormat="0" applyProtection="0">
      <alignment horizontal="right" vertical="center"/>
    </xf>
    <xf numFmtId="0" fontId="81" fillId="42" borderId="235" applyNumberFormat="0" applyAlignment="0" applyProtection="0"/>
    <xf numFmtId="0" fontId="81" fillId="42" borderId="235" applyNumberFormat="0" applyAlignment="0" applyProtection="0"/>
    <xf numFmtId="0" fontId="81" fillId="42" borderId="235" applyNumberFormat="0" applyAlignment="0" applyProtection="0"/>
    <xf numFmtId="0" fontId="81" fillId="42" borderId="235" applyNumberFormat="0" applyAlignment="0" applyProtection="0"/>
    <xf numFmtId="0" fontId="81" fillId="42" borderId="235" applyNumberFormat="0" applyAlignment="0" applyProtection="0"/>
    <xf numFmtId="0" fontId="81" fillId="42" borderId="235" applyNumberFormat="0" applyAlignment="0" applyProtection="0"/>
    <xf numFmtId="0" fontId="81" fillId="42" borderId="235" applyNumberFormat="0" applyAlignment="0" applyProtection="0"/>
    <xf numFmtId="0" fontId="81" fillId="42" borderId="235" applyNumberFormat="0" applyAlignment="0" applyProtection="0"/>
    <xf numFmtId="0" fontId="80" fillId="49" borderId="235" applyNumberFormat="0" applyAlignment="0" applyProtection="0"/>
    <xf numFmtId="0" fontId="80" fillId="49" borderId="235" applyNumberFormat="0" applyAlignment="0" applyProtection="0"/>
    <xf numFmtId="200" fontId="145" fillId="0" borderId="218">
      <alignment horizontal="center"/>
    </xf>
    <xf numFmtId="0" fontId="189" fillId="0" borderId="208" applyNumberFormat="0" applyFill="0" applyProtection="0">
      <alignment wrapText="1"/>
    </xf>
    <xf numFmtId="0" fontId="189" fillId="0" borderId="208" applyNumberFormat="0" applyFill="0" applyProtection="0">
      <alignment wrapText="1"/>
    </xf>
    <xf numFmtId="0" fontId="29" fillId="0" borderId="218" applyNumberFormat="0" applyFont="0" applyFill="0" applyAlignment="0" applyProtection="0"/>
    <xf numFmtId="0" fontId="29" fillId="0" borderId="218" applyNumberFormat="0" applyFont="0" applyFill="0" applyAlignment="0" applyProtection="0"/>
    <xf numFmtId="0" fontId="29" fillId="0" borderId="218" applyNumberFormat="0" applyFont="0" applyFill="0" applyAlignment="0" applyProtection="0"/>
    <xf numFmtId="0" fontId="29" fillId="0" borderId="218" applyNumberFormat="0" applyFont="0" applyFill="0" applyAlignment="0" applyProtection="0"/>
    <xf numFmtId="4" fontId="120" fillId="77" borderId="269" applyNumberFormat="0" applyProtection="0">
      <alignment vertical="center"/>
    </xf>
    <xf numFmtId="0" fontId="29" fillId="131" borderId="268" applyNumberFormat="0" applyProtection="0">
      <alignment horizontal="left" vertical="center" indent="1"/>
    </xf>
    <xf numFmtId="0" fontId="29" fillId="83" borderId="268" applyNumberFormat="0" applyProtection="0">
      <alignment horizontal="left" vertical="center" indent="1"/>
    </xf>
    <xf numFmtId="4" fontId="79" fillId="105" borderId="269" applyNumberFormat="0" applyProtection="0">
      <alignment horizontal="left" vertical="center" indent="1"/>
    </xf>
    <xf numFmtId="0" fontId="29" fillId="131" borderId="268" applyNumberFormat="0" applyProtection="0">
      <alignment horizontal="left" vertical="center" indent="1"/>
    </xf>
    <xf numFmtId="0" fontId="29" fillId="131" borderId="268" applyNumberFormat="0" applyProtection="0">
      <alignment horizontal="left" vertical="center" indent="1"/>
    </xf>
    <xf numFmtId="0" fontId="150" fillId="0" borderId="223" applyNumberFormat="0" applyFill="0" applyAlignment="0" applyProtection="0"/>
    <xf numFmtId="0" fontId="150" fillId="0" borderId="215" applyNumberFormat="0" applyFill="0" applyAlignment="0" applyProtection="0"/>
    <xf numFmtId="0" fontId="150" fillId="0" borderId="223" applyNumberFormat="0" applyFill="0" applyAlignment="0" applyProtection="0"/>
    <xf numFmtId="0" fontId="150" fillId="0" borderId="215" applyNumberFormat="0" applyFill="0" applyAlignment="0" applyProtection="0"/>
    <xf numFmtId="0" fontId="150" fillId="0" borderId="215" applyNumberFormat="0" applyFill="0" applyAlignment="0" applyProtection="0"/>
    <xf numFmtId="198" fontId="29" fillId="0" borderId="216">
      <protection locked="0"/>
    </xf>
    <xf numFmtId="198" fontId="29" fillId="0" borderId="216">
      <protection locked="0"/>
    </xf>
    <xf numFmtId="198" fontId="29" fillId="0" borderId="216">
      <protection locked="0"/>
    </xf>
    <xf numFmtId="198" fontId="29" fillId="0" borderId="216">
      <protection locked="0"/>
    </xf>
    <xf numFmtId="198" fontId="29" fillId="0" borderId="216">
      <protection locked="0"/>
    </xf>
    <xf numFmtId="3" fontId="151" fillId="0" borderId="211" applyProtection="0"/>
    <xf numFmtId="4" fontId="91" fillId="132" borderId="245" applyNumberFormat="0" applyProtection="0">
      <alignment horizontal="right" vertical="center"/>
    </xf>
    <xf numFmtId="0" fontId="7" fillId="0" borderId="0"/>
    <xf numFmtId="0" fontId="29" fillId="86" borderId="269" applyNumberFormat="0" applyProtection="0">
      <alignment horizontal="left" vertical="top" indent="1"/>
    </xf>
    <xf numFmtId="0" fontId="80" fillId="49" borderId="230" applyNumberFormat="0" applyAlignment="0" applyProtection="0"/>
    <xf numFmtId="0" fontId="81" fillId="122" borderId="230" applyNumberFormat="0" applyAlignment="0" applyProtection="0"/>
    <xf numFmtId="0" fontId="165" fillId="123" borderId="192" applyNumberFormat="0" applyAlignment="0" applyProtection="0"/>
    <xf numFmtId="0" fontId="80" fillId="49" borderId="230" applyNumberFormat="0" applyAlignment="0" applyProtection="0"/>
    <xf numFmtId="0" fontId="165" fillId="123" borderId="192" applyNumberFormat="0" applyAlignment="0" applyProtection="0"/>
    <xf numFmtId="0" fontId="165" fillId="123" borderId="192" applyNumberFormat="0" applyAlignment="0" applyProtection="0"/>
    <xf numFmtId="0" fontId="81" fillId="42" borderId="230" applyNumberFormat="0" applyAlignment="0" applyProtection="0"/>
    <xf numFmtId="0" fontId="81" fillId="42" borderId="230" applyNumberFormat="0" applyAlignment="0" applyProtection="0"/>
    <xf numFmtId="0" fontId="81" fillId="42" borderId="230" applyNumberFormat="0" applyAlignment="0" applyProtection="0"/>
    <xf numFmtId="0" fontId="81" fillId="42" borderId="230" applyNumberFormat="0" applyAlignment="0" applyProtection="0"/>
    <xf numFmtId="0" fontId="81" fillId="42" borderId="230" applyNumberFormat="0" applyAlignment="0" applyProtection="0"/>
    <xf numFmtId="0" fontId="81" fillId="42" borderId="230" applyNumberFormat="0" applyAlignment="0" applyProtection="0"/>
    <xf numFmtId="10" fontId="91" fillId="75" borderId="208" applyNumberFormat="0" applyBorder="0" applyAlignment="0" applyProtection="0"/>
    <xf numFmtId="0" fontId="104" fillId="44" borderId="230" applyNumberFormat="0" applyAlignment="0" applyProtection="0"/>
    <xf numFmtId="0" fontId="176" fillId="68" borderId="192" applyNumberFormat="0" applyAlignment="0" applyProtection="0"/>
    <xf numFmtId="0" fontId="104" fillId="44" borderId="230" applyNumberFormat="0" applyAlignment="0" applyProtection="0"/>
    <xf numFmtId="0" fontId="176" fillId="68" borderId="192" applyNumberFormat="0" applyAlignment="0" applyProtection="0"/>
    <xf numFmtId="0" fontId="176" fillId="68" borderId="192" applyNumberFormat="0" applyAlignment="0" applyProtection="0"/>
    <xf numFmtId="0" fontId="104" fillId="44" borderId="230" applyNumberFormat="0" applyAlignment="0" applyProtection="0"/>
    <xf numFmtId="0" fontId="104" fillId="44" borderId="230" applyNumberFormat="0" applyAlignment="0" applyProtection="0"/>
    <xf numFmtId="0" fontId="104" fillId="44" borderId="230" applyNumberFormat="0" applyAlignment="0" applyProtection="0"/>
    <xf numFmtId="0" fontId="104" fillId="44" borderId="230" applyNumberFormat="0" applyAlignment="0" applyProtection="0"/>
    <xf numFmtId="0" fontId="176" fillId="68" borderId="230" applyNumberFormat="0" applyAlignment="0" applyProtection="0"/>
    <xf numFmtId="0" fontId="104" fillId="44" borderId="230" applyNumberFormat="0" applyAlignment="0" applyProtection="0"/>
    <xf numFmtId="0" fontId="176" fillId="68" borderId="230" applyNumberFormat="0" applyAlignment="0" applyProtection="0"/>
    <xf numFmtId="0" fontId="104" fillId="44" borderId="230" applyNumberFormat="0" applyAlignment="0" applyProtection="0"/>
    <xf numFmtId="0" fontId="104" fillId="44" borderId="230" applyNumberFormat="0" applyAlignment="0" applyProtection="0"/>
    <xf numFmtId="0" fontId="104" fillId="44" borderId="230" applyNumberFormat="0" applyAlignment="0" applyProtection="0"/>
    <xf numFmtId="0" fontId="104" fillId="44" borderId="230" applyNumberFormat="0" applyAlignment="0" applyProtection="0"/>
    <xf numFmtId="0" fontId="104" fillId="44" borderId="230" applyNumberFormat="0" applyAlignment="0" applyProtection="0"/>
    <xf numFmtId="0" fontId="104" fillId="44" borderId="230" applyNumberFormat="0" applyAlignment="0" applyProtection="0"/>
    <xf numFmtId="0" fontId="104" fillId="44" borderId="230" applyNumberFormat="0" applyAlignment="0" applyProtection="0"/>
    <xf numFmtId="0" fontId="104" fillId="44" borderId="230" applyNumberFormat="0" applyAlignment="0" applyProtection="0"/>
    <xf numFmtId="0" fontId="29" fillId="67" borderId="231" applyNumberFormat="0" applyFont="0" applyAlignment="0" applyProtection="0"/>
    <xf numFmtId="0" fontId="29" fillId="40" borderId="231" applyNumberFormat="0" applyFont="0" applyAlignment="0" applyProtection="0"/>
    <xf numFmtId="0" fontId="91" fillId="67" borderId="192" applyNumberFormat="0" applyFont="0" applyAlignment="0" applyProtection="0"/>
    <xf numFmtId="0" fontId="79" fillId="40" borderId="231" applyNumberFormat="0" applyFont="0" applyAlignment="0" applyProtection="0"/>
    <xf numFmtId="0" fontId="91" fillId="67" borderId="192" applyNumberFormat="0" applyFont="0" applyAlignment="0" applyProtection="0"/>
    <xf numFmtId="0" fontId="79" fillId="40" borderId="231" applyNumberFormat="0" applyFont="0" applyAlignment="0" applyProtection="0"/>
    <xf numFmtId="0" fontId="79" fillId="40" borderId="231" applyNumberFormat="0" applyFont="0" applyAlignment="0" applyProtection="0"/>
    <xf numFmtId="0" fontId="29" fillId="40" borderId="231" applyNumberFormat="0" applyFont="0" applyAlignment="0" applyProtection="0"/>
    <xf numFmtId="0" fontId="91" fillId="67" borderId="192" applyNumberFormat="0" applyFont="0" applyAlignment="0" applyProtection="0"/>
    <xf numFmtId="0" fontId="29" fillId="40" borderId="230" applyNumberFormat="0" applyFont="0" applyAlignment="0" applyProtection="0"/>
    <xf numFmtId="0" fontId="29" fillId="40" borderId="230" applyNumberFormat="0" applyFont="0" applyAlignment="0" applyProtection="0"/>
    <xf numFmtId="0" fontId="91" fillId="67" borderId="192" applyNumberFormat="0" applyFont="0" applyAlignment="0" applyProtection="0"/>
    <xf numFmtId="0" fontId="29" fillId="40" borderId="230" applyNumberFormat="0" applyFont="0" applyAlignment="0" applyProtection="0"/>
    <xf numFmtId="0" fontId="29" fillId="40" borderId="230" applyNumberFormat="0" applyFont="0" applyAlignment="0" applyProtection="0"/>
    <xf numFmtId="0" fontId="29" fillId="40" borderId="230" applyNumberFormat="0" applyFont="0" applyAlignment="0" applyProtection="0"/>
    <xf numFmtId="0" fontId="113" fillId="122" borderId="213" applyNumberFormat="0" applyAlignment="0" applyProtection="0"/>
    <xf numFmtId="0" fontId="113" fillId="123" borderId="213" applyNumberFormat="0" applyAlignment="0" applyProtection="0"/>
    <xf numFmtId="0" fontId="113" fillId="49" borderId="213" applyNumberFormat="0" applyAlignment="0" applyProtection="0"/>
    <xf numFmtId="0" fontId="113" fillId="123" borderId="213" applyNumberFormat="0" applyAlignment="0" applyProtection="0"/>
    <xf numFmtId="0" fontId="113" fillId="49" borderId="213" applyNumberFormat="0" applyAlignment="0" applyProtection="0"/>
    <xf numFmtId="0" fontId="113" fillId="49" borderId="213" applyNumberFormat="0" applyAlignment="0" applyProtection="0"/>
    <xf numFmtId="0" fontId="113" fillId="42" borderId="213" applyNumberFormat="0" applyAlignment="0" applyProtection="0"/>
    <xf numFmtId="0" fontId="113" fillId="42" borderId="213" applyNumberFormat="0" applyAlignment="0" applyProtection="0"/>
    <xf numFmtId="0" fontId="113" fillId="42" borderId="213" applyNumberFormat="0" applyAlignment="0" applyProtection="0"/>
    <xf numFmtId="0" fontId="113" fillId="42" borderId="213" applyNumberFormat="0" applyAlignment="0" applyProtection="0"/>
    <xf numFmtId="0" fontId="113" fillId="42" borderId="213" applyNumberFormat="0" applyAlignment="0" applyProtection="0"/>
    <xf numFmtId="4" fontId="91" fillId="77" borderId="192" applyNumberFormat="0" applyProtection="0">
      <alignment vertical="center"/>
    </xf>
    <xf numFmtId="4" fontId="79" fillId="78" borderId="213" applyNumberFormat="0" applyProtection="0">
      <alignment vertical="center"/>
    </xf>
    <xf numFmtId="4" fontId="91" fillId="77" borderId="192" applyNumberFormat="0" applyProtection="0">
      <alignment vertical="center"/>
    </xf>
    <xf numFmtId="4" fontId="91" fillId="77" borderId="192" applyNumberFormat="0" applyProtection="0">
      <alignment vertical="center"/>
    </xf>
    <xf numFmtId="4" fontId="91" fillId="77" borderId="192" applyNumberFormat="0" applyProtection="0">
      <alignment vertical="center"/>
    </xf>
    <xf numFmtId="4" fontId="79" fillId="78" borderId="213" applyNumberFormat="0" applyProtection="0">
      <alignment vertical="center"/>
    </xf>
    <xf numFmtId="4" fontId="91" fillId="77" borderId="192" applyNumberFormat="0" applyProtection="0">
      <alignment vertical="center"/>
    </xf>
    <xf numFmtId="4" fontId="119" fillId="79" borderId="208" applyNumberFormat="0" applyProtection="0">
      <alignment horizontal="right" vertical="center" wrapText="1"/>
    </xf>
    <xf numFmtId="4" fontId="79" fillId="78" borderId="213" applyNumberFormat="0" applyProtection="0">
      <alignment vertical="center"/>
    </xf>
    <xf numFmtId="4" fontId="79" fillId="78" borderId="213" applyNumberFormat="0" applyProtection="0">
      <alignment vertical="center"/>
    </xf>
    <xf numFmtId="4" fontId="123" fillId="77" borderId="232" applyNumberFormat="0" applyProtection="0">
      <alignment vertical="center"/>
    </xf>
    <xf numFmtId="4" fontId="180" fillId="78" borderId="192" applyNumberFormat="0" applyProtection="0">
      <alignment vertical="center"/>
    </xf>
    <xf numFmtId="4" fontId="180" fillId="78" borderId="192" applyNumberFormat="0" applyProtection="0">
      <alignment vertical="center"/>
    </xf>
    <xf numFmtId="4" fontId="120" fillId="78" borderId="232" applyNumberFormat="0" applyProtection="0">
      <alignment vertical="center"/>
    </xf>
    <xf numFmtId="4" fontId="129" fillId="78" borderId="213" applyNumberFormat="0" applyProtection="0">
      <alignment vertical="center"/>
    </xf>
    <xf numFmtId="4" fontId="129" fillId="78" borderId="213" applyNumberFormat="0" applyProtection="0">
      <alignment vertical="center"/>
    </xf>
    <xf numFmtId="4" fontId="120" fillId="77" borderId="232" applyNumberFormat="0" applyProtection="0">
      <alignment vertical="center"/>
    </xf>
    <xf numFmtId="4" fontId="91" fillId="78" borderId="192" applyNumberFormat="0" applyProtection="0">
      <alignment horizontal="left" vertical="center" indent="1"/>
    </xf>
    <xf numFmtId="4" fontId="91" fillId="78" borderId="192" applyNumberFormat="0" applyProtection="0">
      <alignment horizontal="left" vertical="center" indent="1"/>
    </xf>
    <xf numFmtId="4" fontId="91" fillId="78" borderId="192" applyNumberFormat="0" applyProtection="0">
      <alignment horizontal="left" vertical="center" indent="1"/>
    </xf>
    <xf numFmtId="4" fontId="91" fillId="78" borderId="192" applyNumberFormat="0" applyProtection="0">
      <alignment horizontal="left" vertical="center" indent="1"/>
    </xf>
    <xf numFmtId="4" fontId="119" fillId="79" borderId="208" applyNumberFormat="0" applyProtection="0">
      <alignment horizontal="left" vertical="center" indent="1"/>
    </xf>
    <xf numFmtId="4" fontId="79" fillId="78" borderId="213" applyNumberFormat="0" applyProtection="0">
      <alignment horizontal="left" vertical="center" indent="1"/>
    </xf>
    <xf numFmtId="4" fontId="79" fillId="78" borderId="213" applyNumberFormat="0" applyProtection="0">
      <alignment horizontal="left" vertical="center" indent="1"/>
    </xf>
    <xf numFmtId="4" fontId="123" fillId="77" borderId="232" applyNumberFormat="0" applyProtection="0">
      <alignment horizontal="left" vertical="center" indent="1"/>
    </xf>
    <xf numFmtId="0" fontId="181" fillId="77" borderId="232" applyNumberFormat="0" applyProtection="0">
      <alignment horizontal="left" vertical="top" indent="1"/>
    </xf>
    <xf numFmtId="0" fontId="181" fillId="77" borderId="232" applyNumberFormat="0" applyProtection="0">
      <alignment horizontal="left" vertical="top" indent="1"/>
    </xf>
    <xf numFmtId="0" fontId="123" fillId="78" borderId="232" applyNumberFormat="0" applyProtection="0">
      <alignment horizontal="left" vertical="top" indent="1"/>
    </xf>
    <xf numFmtId="4" fontId="79" fillId="78" borderId="213" applyNumberFormat="0" applyProtection="0">
      <alignment horizontal="left" vertical="center" indent="1"/>
    </xf>
    <xf numFmtId="4" fontId="79" fillId="78" borderId="213" applyNumberFormat="0" applyProtection="0">
      <alignment horizontal="left" vertical="center" indent="1"/>
    </xf>
    <xf numFmtId="0" fontId="123" fillId="77" borderId="232" applyNumberFormat="0" applyProtection="0">
      <alignment horizontal="left" vertical="top" indent="1"/>
    </xf>
    <xf numFmtId="4" fontId="91" fillId="53" borderId="192" applyNumberFormat="0" applyProtection="0">
      <alignment horizontal="left" vertical="center" indent="1"/>
    </xf>
    <xf numFmtId="4" fontId="91" fillId="53" borderId="192" applyNumberFormat="0" applyProtection="0">
      <alignment horizontal="left" vertical="center" indent="1"/>
    </xf>
    <xf numFmtId="4" fontId="124" fillId="82" borderId="208" applyNumberFormat="0" applyProtection="0">
      <alignment horizontal="left" vertical="center"/>
    </xf>
    <xf numFmtId="4" fontId="91" fillId="53" borderId="192" applyNumberFormat="0" applyProtection="0">
      <alignment horizontal="left" vertical="center" indent="1"/>
    </xf>
    <xf numFmtId="4" fontId="91" fillId="53" borderId="192" applyNumberFormat="0" applyProtection="0">
      <alignment horizontal="left" vertical="center" indent="1"/>
    </xf>
    <xf numFmtId="0" fontId="29" fillId="131" borderId="213" applyNumberFormat="0" applyProtection="0">
      <alignment horizontal="left" vertical="center" indent="1"/>
    </xf>
    <xf numFmtId="4" fontId="124" fillId="82" borderId="208" applyNumberFormat="0" applyProtection="0">
      <alignment horizontal="left" vertical="center"/>
    </xf>
    <xf numFmtId="0" fontId="29" fillId="131" borderId="213" applyNumberFormat="0" applyProtection="0">
      <alignment horizontal="left" vertical="center" indent="1"/>
    </xf>
    <xf numFmtId="0" fontId="29" fillId="131" borderId="213" applyNumberFormat="0" applyProtection="0">
      <alignment horizontal="left" vertical="center" indent="1"/>
    </xf>
    <xf numFmtId="0" fontId="29" fillId="131" borderId="213" applyNumberFormat="0" applyProtection="0">
      <alignment horizontal="left" vertical="center" indent="1"/>
    </xf>
    <xf numFmtId="0" fontId="29" fillId="131" borderId="213" applyNumberFormat="0" applyProtection="0">
      <alignment horizontal="left" vertical="center" indent="1"/>
    </xf>
    <xf numFmtId="4" fontId="91" fillId="37" borderId="192" applyNumberFormat="0" applyProtection="0">
      <alignment horizontal="right" vertical="center"/>
    </xf>
    <xf numFmtId="4" fontId="91" fillId="37" borderId="192" applyNumberFormat="0" applyProtection="0">
      <alignment horizontal="right" vertical="center"/>
    </xf>
    <xf numFmtId="4" fontId="91" fillId="37" borderId="192" applyNumberFormat="0" applyProtection="0">
      <alignment horizontal="right" vertical="center"/>
    </xf>
    <xf numFmtId="4" fontId="91" fillId="37" borderId="192" applyNumberFormat="0" applyProtection="0">
      <alignment horizontal="right" vertical="center"/>
    </xf>
    <xf numFmtId="4" fontId="79" fillId="37" borderId="232" applyNumberFormat="0" applyProtection="0">
      <alignment horizontal="right" vertical="center"/>
    </xf>
    <xf numFmtId="4" fontId="79" fillId="99" borderId="213" applyNumberFormat="0" applyProtection="0">
      <alignment horizontal="right" vertical="center"/>
    </xf>
    <xf numFmtId="4" fontId="79" fillId="99" borderId="213" applyNumberFormat="0" applyProtection="0">
      <alignment horizontal="right" vertical="center"/>
    </xf>
    <xf numFmtId="4" fontId="79" fillId="37" borderId="232" applyNumberFormat="0" applyProtection="0">
      <alignment horizontal="right" vertical="center"/>
    </xf>
    <xf numFmtId="4" fontId="91" fillId="132" borderId="192" applyNumberFormat="0" applyProtection="0">
      <alignment horizontal="right" vertical="center"/>
    </xf>
    <xf numFmtId="4" fontId="91" fillId="132" borderId="192" applyNumberFormat="0" applyProtection="0">
      <alignment horizontal="right" vertical="center"/>
    </xf>
    <xf numFmtId="4" fontId="91" fillId="132" borderId="192" applyNumberFormat="0" applyProtection="0">
      <alignment horizontal="right" vertical="center"/>
    </xf>
    <xf numFmtId="4" fontId="91" fillId="132" borderId="192" applyNumberFormat="0" applyProtection="0">
      <alignment horizontal="right" vertical="center"/>
    </xf>
    <xf numFmtId="4" fontId="79" fillId="38" borderId="232" applyNumberFormat="0" applyProtection="0">
      <alignment horizontal="right" vertical="center"/>
    </xf>
    <xf numFmtId="4" fontId="79" fillId="133" borderId="213" applyNumberFormat="0" applyProtection="0">
      <alignment horizontal="right" vertical="center"/>
    </xf>
    <xf numFmtId="4" fontId="79" fillId="133" borderId="213" applyNumberFormat="0" applyProtection="0">
      <alignment horizontal="right" vertical="center"/>
    </xf>
    <xf numFmtId="4" fontId="79" fillId="38" borderId="232" applyNumberFormat="0" applyProtection="0">
      <alignment horizontal="right" vertical="center"/>
    </xf>
    <xf numFmtId="4" fontId="91" fillId="62" borderId="220" applyNumberFormat="0" applyProtection="0">
      <alignment horizontal="right" vertical="center"/>
    </xf>
    <xf numFmtId="4" fontId="91" fillId="62" borderId="220" applyNumberFormat="0" applyProtection="0">
      <alignment horizontal="right" vertical="center"/>
    </xf>
    <xf numFmtId="4" fontId="91" fillId="62" borderId="220" applyNumberFormat="0" applyProtection="0">
      <alignment horizontal="right" vertical="center"/>
    </xf>
    <xf numFmtId="4" fontId="91" fillId="62" borderId="220" applyNumberFormat="0" applyProtection="0">
      <alignment horizontal="right" vertical="center"/>
    </xf>
    <xf numFmtId="4" fontId="79" fillId="62" borderId="232" applyNumberFormat="0" applyProtection="0">
      <alignment horizontal="right" vertical="center"/>
    </xf>
    <xf numFmtId="4" fontId="79" fillId="91" borderId="213" applyNumberFormat="0" applyProtection="0">
      <alignment horizontal="right" vertical="center"/>
    </xf>
    <xf numFmtId="4" fontId="79" fillId="91" borderId="213" applyNumberFormat="0" applyProtection="0">
      <alignment horizontal="right" vertical="center"/>
    </xf>
    <xf numFmtId="4" fontId="79" fillId="62" borderId="232" applyNumberFormat="0" applyProtection="0">
      <alignment horizontal="right" vertical="center"/>
    </xf>
    <xf numFmtId="4" fontId="91" fillId="50" borderId="192" applyNumberFormat="0" applyProtection="0">
      <alignment horizontal="right" vertical="center"/>
    </xf>
    <xf numFmtId="4" fontId="91" fillId="50" borderId="192" applyNumberFormat="0" applyProtection="0">
      <alignment horizontal="right" vertical="center"/>
    </xf>
    <xf numFmtId="4" fontId="91" fillId="50" borderId="192" applyNumberFormat="0" applyProtection="0">
      <alignment horizontal="right" vertical="center"/>
    </xf>
    <xf numFmtId="4" fontId="91" fillId="50" borderId="192" applyNumberFormat="0" applyProtection="0">
      <alignment horizontal="right" vertical="center"/>
    </xf>
    <xf numFmtId="4" fontId="79" fillId="50" borderId="232" applyNumberFormat="0" applyProtection="0">
      <alignment horizontal="right" vertical="center"/>
    </xf>
    <xf numFmtId="4" fontId="79" fillId="96" borderId="213" applyNumberFormat="0" applyProtection="0">
      <alignment horizontal="right" vertical="center"/>
    </xf>
    <xf numFmtId="4" fontId="79" fillId="96" borderId="213" applyNumberFormat="0" applyProtection="0">
      <alignment horizontal="right" vertical="center"/>
    </xf>
    <xf numFmtId="4" fontId="79" fillId="50" borderId="232" applyNumberFormat="0" applyProtection="0">
      <alignment horizontal="right" vertical="center"/>
    </xf>
    <xf numFmtId="4" fontId="91" fillId="54" borderId="192" applyNumberFormat="0" applyProtection="0">
      <alignment horizontal="right" vertical="center"/>
    </xf>
    <xf numFmtId="4" fontId="91" fillId="54" borderId="192" applyNumberFormat="0" applyProtection="0">
      <alignment horizontal="right" vertical="center"/>
    </xf>
    <xf numFmtId="4" fontId="91" fillId="54" borderId="192" applyNumberFormat="0" applyProtection="0">
      <alignment horizontal="right" vertical="center"/>
    </xf>
    <xf numFmtId="4" fontId="91" fillId="54" borderId="192" applyNumberFormat="0" applyProtection="0">
      <alignment horizontal="right" vertical="center"/>
    </xf>
    <xf numFmtId="4" fontId="79" fillId="54" borderId="232" applyNumberFormat="0" applyProtection="0">
      <alignment horizontal="right" vertical="center"/>
    </xf>
    <xf numFmtId="4" fontId="79" fillId="134" borderId="213" applyNumberFormat="0" applyProtection="0">
      <alignment horizontal="right" vertical="center"/>
    </xf>
    <xf numFmtId="4" fontId="79" fillId="134" borderId="213" applyNumberFormat="0" applyProtection="0">
      <alignment horizontal="right" vertical="center"/>
    </xf>
    <xf numFmtId="4" fontId="79" fillId="54" borderId="232" applyNumberFormat="0" applyProtection="0">
      <alignment horizontal="right" vertical="center"/>
    </xf>
    <xf numFmtId="4" fontId="91" fillId="69" borderId="192" applyNumberFormat="0" applyProtection="0">
      <alignment horizontal="right" vertical="center"/>
    </xf>
    <xf numFmtId="4" fontId="91" fillId="69" borderId="192" applyNumberFormat="0" applyProtection="0">
      <alignment horizontal="right" vertical="center"/>
    </xf>
    <xf numFmtId="4" fontId="91" fillId="69" borderId="192" applyNumberFormat="0" applyProtection="0">
      <alignment horizontal="right" vertical="center"/>
    </xf>
    <xf numFmtId="4" fontId="91" fillId="69" borderId="192" applyNumberFormat="0" applyProtection="0">
      <alignment horizontal="right" vertical="center"/>
    </xf>
    <xf numFmtId="4" fontId="79" fillId="69" borderId="232" applyNumberFormat="0" applyProtection="0">
      <alignment horizontal="right" vertical="center"/>
    </xf>
    <xf numFmtId="4" fontId="79" fillId="100" borderId="213" applyNumberFormat="0" applyProtection="0">
      <alignment horizontal="right" vertical="center"/>
    </xf>
    <xf numFmtId="4" fontId="79" fillId="100" borderId="213" applyNumberFormat="0" applyProtection="0">
      <alignment horizontal="right" vertical="center"/>
    </xf>
    <xf numFmtId="4" fontId="79" fillId="69" borderId="232" applyNumberFormat="0" applyProtection="0">
      <alignment horizontal="right" vertical="center"/>
    </xf>
    <xf numFmtId="4" fontId="91" fillId="48" borderId="192" applyNumberFormat="0" applyProtection="0">
      <alignment horizontal="right" vertical="center"/>
    </xf>
    <xf numFmtId="4" fontId="91" fillId="48" borderId="192" applyNumberFormat="0" applyProtection="0">
      <alignment horizontal="right" vertical="center"/>
    </xf>
    <xf numFmtId="4" fontId="91" fillId="48" borderId="192" applyNumberFormat="0" applyProtection="0">
      <alignment horizontal="right" vertical="center"/>
    </xf>
    <xf numFmtId="4" fontId="91" fillId="48" borderId="192" applyNumberFormat="0" applyProtection="0">
      <alignment horizontal="right" vertical="center"/>
    </xf>
    <xf numFmtId="4" fontId="79" fillId="48" borderId="232" applyNumberFormat="0" applyProtection="0">
      <alignment horizontal="right" vertical="center"/>
    </xf>
    <xf numFmtId="4" fontId="79" fillId="135" borderId="213" applyNumberFormat="0" applyProtection="0">
      <alignment horizontal="right" vertical="center"/>
    </xf>
    <xf numFmtId="4" fontId="79" fillId="135" borderId="213" applyNumberFormat="0" applyProtection="0">
      <alignment horizontal="right" vertical="center"/>
    </xf>
    <xf numFmtId="4" fontId="79" fillId="48" borderId="232" applyNumberFormat="0" applyProtection="0">
      <alignment horizontal="right" vertical="center"/>
    </xf>
    <xf numFmtId="4" fontId="91" fillId="73" borderId="192" applyNumberFormat="0" applyProtection="0">
      <alignment horizontal="right" vertical="center"/>
    </xf>
    <xf numFmtId="4" fontId="91" fillId="73" borderId="192" applyNumberFormat="0" applyProtection="0">
      <alignment horizontal="right" vertical="center"/>
    </xf>
    <xf numFmtId="4" fontId="91" fillId="73" borderId="192" applyNumberFormat="0" applyProtection="0">
      <alignment horizontal="right" vertical="center"/>
    </xf>
    <xf numFmtId="4" fontId="91" fillId="73" borderId="192" applyNumberFormat="0" applyProtection="0">
      <alignment horizontal="right" vertical="center"/>
    </xf>
    <xf numFmtId="4" fontId="79" fillId="73" borderId="232" applyNumberFormat="0" applyProtection="0">
      <alignment horizontal="right" vertical="center"/>
    </xf>
    <xf numFmtId="4" fontId="79" fillId="136" borderId="213" applyNumberFormat="0" applyProtection="0">
      <alignment horizontal="right" vertical="center"/>
    </xf>
    <xf numFmtId="4" fontId="79" fillId="136" borderId="213" applyNumberFormat="0" applyProtection="0">
      <alignment horizontal="right" vertical="center"/>
    </xf>
    <xf numFmtId="4" fontId="79" fillId="73" borderId="232" applyNumberFormat="0" applyProtection="0">
      <alignment horizontal="right" vertical="center"/>
    </xf>
    <xf numFmtId="4" fontId="91" fillId="47" borderId="192" applyNumberFormat="0" applyProtection="0">
      <alignment horizontal="right" vertical="center"/>
    </xf>
    <xf numFmtId="4" fontId="91" fillId="47" borderId="192" applyNumberFormat="0" applyProtection="0">
      <alignment horizontal="right" vertical="center"/>
    </xf>
    <xf numFmtId="4" fontId="91" fillId="47" borderId="192" applyNumberFormat="0" applyProtection="0">
      <alignment horizontal="right" vertical="center"/>
    </xf>
    <xf numFmtId="4" fontId="91" fillId="47" borderId="192" applyNumberFormat="0" applyProtection="0">
      <alignment horizontal="right" vertical="center"/>
    </xf>
    <xf numFmtId="4" fontId="79" fillId="47" borderId="232" applyNumberFormat="0" applyProtection="0">
      <alignment horizontal="right" vertical="center"/>
    </xf>
    <xf numFmtId="4" fontId="79" fillId="95" borderId="213" applyNumberFormat="0" applyProtection="0">
      <alignment horizontal="right" vertical="center"/>
    </xf>
    <xf numFmtId="4" fontId="79" fillId="95" borderId="213" applyNumberFormat="0" applyProtection="0">
      <alignment horizontal="right" vertical="center"/>
    </xf>
    <xf numFmtId="4" fontId="79" fillId="47" borderId="232" applyNumberFormat="0" applyProtection="0">
      <alignment horizontal="right" vertical="center"/>
    </xf>
    <xf numFmtId="4" fontId="91" fillId="137" borderId="220" applyNumberFormat="0" applyProtection="0">
      <alignment horizontal="left" vertical="center" indent="1"/>
    </xf>
    <xf numFmtId="4" fontId="91" fillId="137" borderId="220" applyNumberFormat="0" applyProtection="0">
      <alignment horizontal="left" vertical="center" indent="1"/>
    </xf>
    <xf numFmtId="4" fontId="91" fillId="137" borderId="220" applyNumberFormat="0" applyProtection="0">
      <alignment horizontal="left" vertical="center" indent="1"/>
    </xf>
    <xf numFmtId="4" fontId="91" fillId="137" borderId="220" applyNumberFormat="0" applyProtection="0">
      <alignment horizontal="left" vertical="center" indent="1"/>
    </xf>
    <xf numFmtId="4" fontId="123" fillId="0" borderId="208" applyNumberFormat="0" applyProtection="0">
      <alignment horizontal="left" vertical="center" indent="1"/>
    </xf>
    <xf numFmtId="4" fontId="123" fillId="138" borderId="213" applyNumberFormat="0" applyProtection="0">
      <alignment horizontal="left" vertical="center" indent="1"/>
    </xf>
    <xf numFmtId="4" fontId="123" fillId="138" borderId="213" applyNumberFormat="0" applyProtection="0">
      <alignment horizontal="left" vertical="center" indent="1"/>
    </xf>
    <xf numFmtId="4" fontId="29" fillId="66" borderId="220" applyNumberFormat="0" applyProtection="0">
      <alignment horizontal="left" vertical="center" indent="1"/>
    </xf>
    <xf numFmtId="4" fontId="29" fillId="66" borderId="220" applyNumberFormat="0" applyProtection="0">
      <alignment horizontal="left" vertical="center" indent="1"/>
    </xf>
    <xf numFmtId="4" fontId="79" fillId="0" borderId="208" applyNumberFormat="0" applyProtection="0">
      <alignment horizontal="left" vertical="center" indent="1"/>
    </xf>
    <xf numFmtId="4" fontId="79" fillId="89" borderId="233" applyNumberFormat="0" applyProtection="0">
      <alignment horizontal="left" vertical="center" indent="1"/>
    </xf>
    <xf numFmtId="4" fontId="79" fillId="89" borderId="233" applyNumberFormat="0" applyProtection="0">
      <alignment horizontal="left" vertical="center" indent="1"/>
    </xf>
    <xf numFmtId="4" fontId="29" fillId="66" borderId="220" applyNumberFormat="0" applyProtection="0">
      <alignment horizontal="left" vertical="center" indent="1"/>
    </xf>
    <xf numFmtId="4" fontId="29" fillId="66" borderId="220" applyNumberFormat="0" applyProtection="0">
      <alignment horizontal="left" vertical="center" indent="1"/>
    </xf>
    <xf numFmtId="4" fontId="91" fillId="105" borderId="192" applyNumberFormat="0" applyProtection="0">
      <alignment horizontal="right" vertical="center"/>
    </xf>
    <xf numFmtId="4" fontId="91" fillId="105" borderId="192" applyNumberFormat="0" applyProtection="0">
      <alignment horizontal="right" vertical="center"/>
    </xf>
    <xf numFmtId="4" fontId="91" fillId="105" borderId="192" applyNumberFormat="0" applyProtection="0">
      <alignment horizontal="right" vertical="center"/>
    </xf>
    <xf numFmtId="4" fontId="91" fillId="105" borderId="192" applyNumberFormat="0" applyProtection="0">
      <alignment horizontal="right" vertical="center"/>
    </xf>
    <xf numFmtId="0" fontId="29" fillId="131" borderId="213" applyNumberFormat="0" applyProtection="0">
      <alignment horizontal="left" vertical="center" indent="1"/>
    </xf>
    <xf numFmtId="4" fontId="127" fillId="49" borderId="232" applyNumberFormat="0" applyProtection="0">
      <alignment horizontal="center" vertical="center"/>
    </xf>
    <xf numFmtId="0" fontId="29" fillId="131" borderId="213" applyNumberFormat="0" applyProtection="0">
      <alignment horizontal="left" vertical="center" indent="1"/>
    </xf>
    <xf numFmtId="0" fontId="29" fillId="131" borderId="213" applyNumberFormat="0" applyProtection="0">
      <alignment horizontal="left" vertical="center" indent="1"/>
    </xf>
    <xf numFmtId="0" fontId="29" fillId="131" borderId="213" applyNumberFormat="0" applyProtection="0">
      <alignment horizontal="left" vertical="center" indent="1"/>
    </xf>
    <xf numFmtId="4" fontId="79" fillId="105" borderId="232" applyNumberFormat="0" applyProtection="0">
      <alignment horizontal="right" vertical="center"/>
    </xf>
    <xf numFmtId="0" fontId="29" fillId="131" borderId="213" applyNumberFormat="0" applyProtection="0">
      <alignment horizontal="left" vertical="center" indent="1"/>
    </xf>
    <xf numFmtId="4" fontId="91" fillId="90" borderId="220" applyNumberFormat="0" applyProtection="0">
      <alignment horizontal="left" vertical="center" indent="1"/>
    </xf>
    <xf numFmtId="4" fontId="91" fillId="90" borderId="220" applyNumberFormat="0" applyProtection="0">
      <alignment horizontal="left" vertical="center" indent="1"/>
    </xf>
    <xf numFmtId="4" fontId="91" fillId="90" borderId="220" applyNumberFormat="0" applyProtection="0">
      <alignment horizontal="left" vertical="center" indent="1"/>
    </xf>
    <xf numFmtId="4" fontId="91" fillId="90" borderId="220" applyNumberFormat="0" applyProtection="0">
      <alignment horizontal="left" vertical="center" indent="1"/>
    </xf>
    <xf numFmtId="4" fontId="79" fillId="89" borderId="213" applyNumberFormat="0" applyProtection="0">
      <alignment horizontal="left" vertical="center" indent="1"/>
    </xf>
    <xf numFmtId="4" fontId="79" fillId="89" borderId="213" applyNumberFormat="0" applyProtection="0">
      <alignment horizontal="left" vertical="center" indent="1"/>
    </xf>
    <xf numFmtId="4" fontId="91" fillId="105" borderId="220" applyNumberFormat="0" applyProtection="0">
      <alignment horizontal="left" vertical="center" indent="1"/>
    </xf>
    <xf numFmtId="4" fontId="91" fillId="105" borderId="220" applyNumberFormat="0" applyProtection="0">
      <alignment horizontal="left" vertical="center" indent="1"/>
    </xf>
    <xf numFmtId="4" fontId="91" fillId="105" borderId="220" applyNumberFormat="0" applyProtection="0">
      <alignment horizontal="left" vertical="center" indent="1"/>
    </xf>
    <xf numFmtId="4" fontId="91" fillId="105" borderId="220" applyNumberFormat="0" applyProtection="0">
      <alignment horizontal="left" vertical="center" indent="1"/>
    </xf>
    <xf numFmtId="4" fontId="79" fillId="139" borderId="213" applyNumberFormat="0" applyProtection="0">
      <alignment horizontal="left" vertical="center" indent="1"/>
    </xf>
    <xf numFmtId="4" fontId="79" fillId="139" borderId="213" applyNumberFormat="0" applyProtection="0">
      <alignment horizontal="left" vertical="center" indent="1"/>
    </xf>
    <xf numFmtId="0" fontId="91" fillId="49" borderId="192" applyNumberFormat="0" applyProtection="0">
      <alignment horizontal="left" vertical="center" indent="1"/>
    </xf>
    <xf numFmtId="0" fontId="91" fillId="49" borderId="192" applyNumberFormat="0" applyProtection="0">
      <alignment horizontal="left" vertical="center" indent="1"/>
    </xf>
    <xf numFmtId="0" fontId="124" fillId="85" borderId="208" applyNumberFormat="0" applyProtection="0">
      <alignment horizontal="left" vertical="center" indent="2"/>
    </xf>
    <xf numFmtId="0" fontId="91" fillId="49" borderId="192" applyNumberFormat="0" applyProtection="0">
      <alignment horizontal="left" vertical="center" indent="1"/>
    </xf>
    <xf numFmtId="0" fontId="91" fillId="49" borderId="192" applyNumberFormat="0" applyProtection="0">
      <alignment horizontal="left" vertical="center" indent="1"/>
    </xf>
    <xf numFmtId="0" fontId="29" fillId="139" borderId="213" applyNumberFormat="0" applyProtection="0">
      <alignment horizontal="left" vertical="center" indent="1"/>
    </xf>
    <xf numFmtId="0" fontId="124" fillId="85" borderId="208" applyNumberFormat="0" applyProtection="0">
      <alignment horizontal="left" vertical="center" indent="2"/>
    </xf>
    <xf numFmtId="0" fontId="29" fillId="139" borderId="213" applyNumberFormat="0" applyProtection="0">
      <alignment horizontal="left" vertical="center" indent="1"/>
    </xf>
    <xf numFmtId="0" fontId="29" fillId="139" borderId="213" applyNumberFormat="0" applyProtection="0">
      <alignment horizontal="left" vertical="center" indent="1"/>
    </xf>
    <xf numFmtId="0" fontId="29" fillId="139" borderId="213" applyNumberFormat="0" applyProtection="0">
      <alignment horizontal="left" vertical="center" indent="1"/>
    </xf>
    <xf numFmtId="0" fontId="29" fillId="66" borderId="232" applyNumberFormat="0" applyProtection="0">
      <alignment horizontal="left" vertical="center" indent="1"/>
    </xf>
    <xf numFmtId="0" fontId="29" fillId="139" borderId="213" applyNumberFormat="0" applyProtection="0">
      <alignment horizontal="left" vertical="center" indent="1"/>
    </xf>
    <xf numFmtId="0" fontId="29" fillId="84" borderId="232" applyNumberFormat="0" applyProtection="0">
      <alignment horizontal="left" vertical="top" indent="1"/>
    </xf>
    <xf numFmtId="0" fontId="91" fillId="66" borderId="232" applyNumberFormat="0" applyProtection="0">
      <alignment horizontal="left" vertical="top" indent="1"/>
    </xf>
    <xf numFmtId="0" fontId="91" fillId="66" borderId="232" applyNumberFormat="0" applyProtection="0">
      <alignment horizontal="left" vertical="top" indent="1"/>
    </xf>
    <xf numFmtId="0" fontId="29" fillId="139" borderId="213" applyNumberFormat="0" applyProtection="0">
      <alignment horizontal="left" vertical="center" indent="1"/>
    </xf>
    <xf numFmtId="0" fontId="29" fillId="84" borderId="232" applyNumberFormat="0" applyProtection="0">
      <alignment horizontal="left" vertical="top" indent="1"/>
    </xf>
    <xf numFmtId="0" fontId="29" fillId="139" borderId="213" applyNumberFormat="0" applyProtection="0">
      <alignment horizontal="left" vertical="center" indent="1"/>
    </xf>
    <xf numFmtId="0" fontId="29" fillId="139" borderId="213" applyNumberFormat="0" applyProtection="0">
      <alignment horizontal="left" vertical="center" indent="1"/>
    </xf>
    <xf numFmtId="0" fontId="29" fillId="84" borderId="232" applyNumberFormat="0" applyProtection="0">
      <alignment horizontal="left" vertical="top" indent="1"/>
    </xf>
    <xf numFmtId="0" fontId="29" fillId="139" borderId="213" applyNumberFormat="0" applyProtection="0">
      <alignment horizontal="left" vertical="center" indent="1"/>
    </xf>
    <xf numFmtId="0" fontId="29" fillId="139" borderId="213" applyNumberFormat="0" applyProtection="0">
      <alignment horizontal="left" vertical="center" indent="1"/>
    </xf>
    <xf numFmtId="0" fontId="29" fillId="66" borderId="232" applyNumberFormat="0" applyProtection="0">
      <alignment horizontal="left" vertical="top" indent="1"/>
    </xf>
    <xf numFmtId="0" fontId="91" fillId="71" borderId="192" applyNumberFormat="0" applyProtection="0">
      <alignment horizontal="left" vertical="center" indent="1"/>
    </xf>
    <xf numFmtId="0" fontId="91" fillId="71" borderId="192" applyNumberFormat="0" applyProtection="0">
      <alignment horizontal="left" vertical="center" indent="1"/>
    </xf>
    <xf numFmtId="0" fontId="91" fillId="71" borderId="192" applyNumberFormat="0" applyProtection="0">
      <alignment horizontal="left" vertical="center" indent="1"/>
    </xf>
    <xf numFmtId="0" fontId="91" fillId="71" borderId="192" applyNumberFormat="0" applyProtection="0">
      <alignment horizontal="left" vertical="center" indent="1"/>
    </xf>
    <xf numFmtId="0" fontId="29" fillId="83" borderId="213" applyNumberFormat="0" applyProtection="0">
      <alignment horizontal="left" vertical="center" indent="1"/>
    </xf>
    <xf numFmtId="0" fontId="111" fillId="0" borderId="208" applyNumberFormat="0" applyProtection="0">
      <alignment horizontal="left" vertical="center" indent="2"/>
    </xf>
    <xf numFmtId="0" fontId="29" fillId="83" borderId="213" applyNumberFormat="0" applyProtection="0">
      <alignment horizontal="left" vertical="center" indent="1"/>
    </xf>
    <xf numFmtId="0" fontId="29" fillId="83" borderId="213" applyNumberFormat="0" applyProtection="0">
      <alignment horizontal="left" vertical="center" indent="1"/>
    </xf>
    <xf numFmtId="0" fontId="29" fillId="83" borderId="213" applyNumberFormat="0" applyProtection="0">
      <alignment horizontal="left" vertical="center" indent="1"/>
    </xf>
    <xf numFmtId="0" fontId="29" fillId="105" borderId="232" applyNumberFormat="0" applyProtection="0">
      <alignment horizontal="left" vertical="center" indent="1"/>
    </xf>
    <xf numFmtId="0" fontId="29" fillId="83" borderId="213" applyNumberFormat="0" applyProtection="0">
      <alignment horizontal="left" vertical="center" indent="1"/>
    </xf>
    <xf numFmtId="0" fontId="29" fillId="86" borderId="232" applyNumberFormat="0" applyProtection="0">
      <alignment horizontal="left" vertical="top" indent="1"/>
    </xf>
    <xf numFmtId="0" fontId="91" fillId="105" borderId="232" applyNumberFormat="0" applyProtection="0">
      <alignment horizontal="left" vertical="top" indent="1"/>
    </xf>
    <xf numFmtId="0" fontId="91" fillId="105" borderId="232" applyNumberFormat="0" applyProtection="0">
      <alignment horizontal="left" vertical="top" indent="1"/>
    </xf>
    <xf numFmtId="0" fontId="29" fillId="83" borderId="213" applyNumberFormat="0" applyProtection="0">
      <alignment horizontal="left" vertical="center" indent="1"/>
    </xf>
    <xf numFmtId="0" fontId="29" fillId="86" borderId="232" applyNumberFormat="0" applyProtection="0">
      <alignment horizontal="left" vertical="top" indent="1"/>
    </xf>
    <xf numFmtId="0" fontId="29" fillId="83" borderId="213" applyNumberFormat="0" applyProtection="0">
      <alignment horizontal="left" vertical="center" indent="1"/>
    </xf>
    <xf numFmtId="0" fontId="29" fillId="83" borderId="213" applyNumberFormat="0" applyProtection="0">
      <alignment horizontal="left" vertical="center" indent="1"/>
    </xf>
    <xf numFmtId="0" fontId="29" fillId="86" borderId="232" applyNumberFormat="0" applyProtection="0">
      <alignment horizontal="left" vertical="top" indent="1"/>
    </xf>
    <xf numFmtId="0" fontId="29" fillId="83" borderId="213" applyNumberFormat="0" applyProtection="0">
      <alignment horizontal="left" vertical="center" indent="1"/>
    </xf>
    <xf numFmtId="0" fontId="29" fillId="83" borderId="213" applyNumberFormat="0" applyProtection="0">
      <alignment horizontal="left" vertical="center" indent="1"/>
    </xf>
    <xf numFmtId="0" fontId="29" fillId="105" borderId="232" applyNumberFormat="0" applyProtection="0">
      <alignment horizontal="left" vertical="top" indent="1"/>
    </xf>
    <xf numFmtId="0" fontId="91" fillId="45" borderId="192" applyNumberFormat="0" applyProtection="0">
      <alignment horizontal="left" vertical="center" indent="1"/>
    </xf>
    <xf numFmtId="0" fontId="91" fillId="45" borderId="192" applyNumberFormat="0" applyProtection="0">
      <alignment horizontal="left" vertical="center" indent="1"/>
    </xf>
    <xf numFmtId="0" fontId="91" fillId="45" borderId="192" applyNumberFormat="0" applyProtection="0">
      <alignment horizontal="left" vertical="center" indent="1"/>
    </xf>
    <xf numFmtId="0" fontId="91" fillId="45" borderId="192" applyNumberFormat="0" applyProtection="0">
      <alignment horizontal="left" vertical="center" indent="1"/>
    </xf>
    <xf numFmtId="0" fontId="29" fillId="74" borderId="213" applyNumberFormat="0" applyProtection="0">
      <alignment horizontal="left" vertical="center" indent="1"/>
    </xf>
    <xf numFmtId="0" fontId="111" fillId="0" borderId="208" applyNumberFormat="0" applyProtection="0">
      <alignment horizontal="left" vertical="center" indent="2"/>
    </xf>
    <xf numFmtId="0" fontId="29" fillId="74" borderId="213" applyNumberFormat="0" applyProtection="0">
      <alignment horizontal="left" vertical="center" indent="1"/>
    </xf>
    <xf numFmtId="0" fontId="29" fillId="74" borderId="213" applyNumberFormat="0" applyProtection="0">
      <alignment horizontal="left" vertical="center" indent="1"/>
    </xf>
    <xf numFmtId="0" fontId="29" fillId="74" borderId="213" applyNumberFormat="0" applyProtection="0">
      <alignment horizontal="left" vertical="center" indent="1"/>
    </xf>
    <xf numFmtId="0" fontId="29" fillId="45" borderId="232" applyNumberFormat="0" applyProtection="0">
      <alignment horizontal="left" vertical="center" indent="1"/>
    </xf>
    <xf numFmtId="0" fontId="29" fillId="74" borderId="213" applyNumberFormat="0" applyProtection="0">
      <alignment horizontal="left" vertical="center" indent="1"/>
    </xf>
    <xf numFmtId="0" fontId="29" fillId="70" borderId="232" applyNumberFormat="0" applyProtection="0">
      <alignment horizontal="left" vertical="top" indent="1"/>
    </xf>
    <xf numFmtId="0" fontId="91" fillId="45" borderId="232" applyNumberFormat="0" applyProtection="0">
      <alignment horizontal="left" vertical="top" indent="1"/>
    </xf>
    <xf numFmtId="0" fontId="91" fillId="45" borderId="232" applyNumberFormat="0" applyProtection="0">
      <alignment horizontal="left" vertical="top" indent="1"/>
    </xf>
    <xf numFmtId="0" fontId="29" fillId="74" borderId="213" applyNumberFormat="0" applyProtection="0">
      <alignment horizontal="left" vertical="center" indent="1"/>
    </xf>
    <xf numFmtId="0" fontId="29" fillId="70" borderId="232" applyNumberFormat="0" applyProtection="0">
      <alignment horizontal="left" vertical="top" indent="1"/>
    </xf>
    <xf numFmtId="0" fontId="29" fillId="74" borderId="213" applyNumberFormat="0" applyProtection="0">
      <alignment horizontal="left" vertical="center" indent="1"/>
    </xf>
    <xf numFmtId="0" fontId="29" fillId="74" borderId="213" applyNumberFormat="0" applyProtection="0">
      <alignment horizontal="left" vertical="center" indent="1"/>
    </xf>
    <xf numFmtId="0" fontId="29" fillId="70" borderId="232" applyNumberFormat="0" applyProtection="0">
      <alignment horizontal="left" vertical="top" indent="1"/>
    </xf>
    <xf numFmtId="0" fontId="29" fillId="74" borderId="213" applyNumberFormat="0" applyProtection="0">
      <alignment horizontal="left" vertical="center" indent="1"/>
    </xf>
    <xf numFmtId="0" fontId="29" fillId="74" borderId="213" applyNumberFormat="0" applyProtection="0">
      <alignment horizontal="left" vertical="center" indent="1"/>
    </xf>
    <xf numFmtId="0" fontId="29" fillId="45" borderId="232" applyNumberFormat="0" applyProtection="0">
      <alignment horizontal="left" vertical="top" indent="1"/>
    </xf>
    <xf numFmtId="0" fontId="91" fillId="90" borderId="192" applyNumberFormat="0" applyProtection="0">
      <alignment horizontal="left" vertical="center" indent="1"/>
    </xf>
    <xf numFmtId="0" fontId="91" fillId="90" borderId="192" applyNumberFormat="0" applyProtection="0">
      <alignment horizontal="left" vertical="center" indent="1"/>
    </xf>
    <xf numFmtId="0" fontId="91" fillId="90" borderId="192" applyNumberFormat="0" applyProtection="0">
      <alignment horizontal="left" vertical="center" indent="1"/>
    </xf>
    <xf numFmtId="0" fontId="91" fillId="90" borderId="192" applyNumberFormat="0" applyProtection="0">
      <alignment horizontal="left" vertical="center" indent="1"/>
    </xf>
    <xf numFmtId="0" fontId="29" fillId="131" borderId="213" applyNumberFormat="0" applyProtection="0">
      <alignment horizontal="left" vertical="center" indent="1"/>
    </xf>
    <xf numFmtId="0" fontId="111" fillId="0" borderId="208" applyNumberFormat="0" applyProtection="0">
      <alignment horizontal="left" vertical="center" indent="2"/>
    </xf>
    <xf numFmtId="0" fontId="29" fillId="131" borderId="213" applyNumberFormat="0" applyProtection="0">
      <alignment horizontal="left" vertical="center" indent="1"/>
    </xf>
    <xf numFmtId="0" fontId="29" fillId="131" borderId="213" applyNumberFormat="0" applyProtection="0">
      <alignment horizontal="left" vertical="center" indent="1"/>
    </xf>
    <xf numFmtId="0" fontId="29" fillId="131" borderId="213" applyNumberFormat="0" applyProtection="0">
      <alignment horizontal="left" vertical="center" indent="1"/>
    </xf>
    <xf numFmtId="0" fontId="29" fillId="90" borderId="232" applyNumberFormat="0" applyProtection="0">
      <alignment horizontal="left" vertical="center" indent="1"/>
    </xf>
    <xf numFmtId="0" fontId="29" fillId="131" borderId="213" applyNumberFormat="0" applyProtection="0">
      <alignment horizontal="left" vertical="center" indent="1"/>
    </xf>
    <xf numFmtId="0" fontId="29" fillId="87" borderId="232" applyNumberFormat="0" applyProtection="0">
      <alignment horizontal="left" vertical="top" indent="1"/>
    </xf>
    <xf numFmtId="0" fontId="91" fillId="90" borderId="232" applyNumberFormat="0" applyProtection="0">
      <alignment horizontal="left" vertical="top" indent="1"/>
    </xf>
    <xf numFmtId="0" fontId="91" fillId="90" borderId="232" applyNumberFormat="0" applyProtection="0">
      <alignment horizontal="left" vertical="top" indent="1"/>
    </xf>
    <xf numFmtId="0" fontId="29" fillId="131" borderId="213" applyNumberFormat="0" applyProtection="0">
      <alignment horizontal="left" vertical="center" indent="1"/>
    </xf>
    <xf numFmtId="0" fontId="29" fillId="87" borderId="232" applyNumberFormat="0" applyProtection="0">
      <alignment horizontal="left" vertical="top" indent="1"/>
    </xf>
    <xf numFmtId="0" fontId="29" fillId="131" borderId="213" applyNumberFormat="0" applyProtection="0">
      <alignment horizontal="left" vertical="center" indent="1"/>
    </xf>
    <xf numFmtId="0" fontId="29" fillId="131" borderId="213" applyNumberFormat="0" applyProtection="0">
      <alignment horizontal="left" vertical="center" indent="1"/>
    </xf>
    <xf numFmtId="0" fontId="29" fillId="87" borderId="232" applyNumberFormat="0" applyProtection="0">
      <alignment horizontal="left" vertical="top" indent="1"/>
    </xf>
    <xf numFmtId="0" fontId="29" fillId="131" borderId="213" applyNumberFormat="0" applyProtection="0">
      <alignment horizontal="left" vertical="center" indent="1"/>
    </xf>
    <xf numFmtId="0" fontId="29" fillId="131" borderId="213" applyNumberFormat="0" applyProtection="0">
      <alignment horizontal="left" vertical="center" indent="1"/>
    </xf>
    <xf numFmtId="0" fontId="29" fillId="90" borderId="232" applyNumberFormat="0" applyProtection="0">
      <alignment horizontal="left" vertical="top" indent="1"/>
    </xf>
    <xf numFmtId="0" fontId="29" fillId="88" borderId="208" applyNumberFormat="0">
      <protection locked="0"/>
    </xf>
    <xf numFmtId="0" fontId="29" fillId="88" borderId="208" applyNumberFormat="0">
      <protection locked="0"/>
    </xf>
    <xf numFmtId="0" fontId="29" fillId="88" borderId="208" applyNumberFormat="0">
      <protection locked="0"/>
    </xf>
    <xf numFmtId="0" fontId="29" fillId="88" borderId="208" applyNumberFormat="0">
      <protection locked="0"/>
    </xf>
    <xf numFmtId="0" fontId="125" fillId="66" borderId="222" applyBorder="0"/>
    <xf numFmtId="0" fontId="125" fillId="66" borderId="222" applyBorder="0"/>
    <xf numFmtId="4" fontId="115" fillId="40" borderId="232" applyNumberFormat="0" applyProtection="0">
      <alignment vertical="center"/>
    </xf>
    <xf numFmtId="4" fontId="115" fillId="40" borderId="232" applyNumberFormat="0" applyProtection="0">
      <alignment vertical="center"/>
    </xf>
    <xf numFmtId="4" fontId="79" fillId="75" borderId="232" applyNumberFormat="0" applyProtection="0">
      <alignment vertical="center"/>
    </xf>
    <xf numFmtId="4" fontId="79" fillId="75" borderId="213" applyNumberFormat="0" applyProtection="0">
      <alignment vertical="center"/>
    </xf>
    <xf numFmtId="4" fontId="79" fillId="75" borderId="213" applyNumberFormat="0" applyProtection="0">
      <alignment vertical="center"/>
    </xf>
    <xf numFmtId="4" fontId="79" fillId="40" borderId="232" applyNumberFormat="0" applyProtection="0">
      <alignment vertical="center"/>
    </xf>
    <xf numFmtId="4" fontId="180" fillId="75" borderId="208" applyNumberFormat="0" applyProtection="0">
      <alignment vertical="center"/>
    </xf>
    <xf numFmtId="4" fontId="180" fillId="75" borderId="208" applyNumberFormat="0" applyProtection="0">
      <alignment vertical="center"/>
    </xf>
    <xf numFmtId="4" fontId="129" fillId="75" borderId="232" applyNumberFormat="0" applyProtection="0">
      <alignment vertical="center"/>
    </xf>
    <xf numFmtId="4" fontId="129" fillId="75" borderId="213" applyNumberFormat="0" applyProtection="0">
      <alignment vertical="center"/>
    </xf>
    <xf numFmtId="4" fontId="129" fillId="75" borderId="213" applyNumberFormat="0" applyProtection="0">
      <alignment vertical="center"/>
    </xf>
    <xf numFmtId="4" fontId="129" fillId="40" borderId="232" applyNumberFormat="0" applyProtection="0">
      <alignment vertical="center"/>
    </xf>
    <xf numFmtId="4" fontId="115" fillId="49" borderId="232" applyNumberFormat="0" applyProtection="0">
      <alignment horizontal="left" vertical="center" indent="1"/>
    </xf>
    <xf numFmtId="4" fontId="115" fillId="49" borderId="232" applyNumberFormat="0" applyProtection="0">
      <alignment horizontal="left" vertical="center" indent="1"/>
    </xf>
    <xf numFmtId="4" fontId="79" fillId="75" borderId="213" applyNumberFormat="0" applyProtection="0">
      <alignment horizontal="left" vertical="center" indent="1"/>
    </xf>
    <xf numFmtId="4" fontId="79" fillId="75" borderId="213" applyNumberFormat="0" applyProtection="0">
      <alignment horizontal="left" vertical="center" indent="1"/>
    </xf>
    <xf numFmtId="4" fontId="79" fillId="40" borderId="232" applyNumberFormat="0" applyProtection="0">
      <alignment horizontal="left" vertical="center" indent="1"/>
    </xf>
    <xf numFmtId="0" fontId="115" fillId="40" borderId="232" applyNumberFormat="0" applyProtection="0">
      <alignment horizontal="left" vertical="top" indent="1"/>
    </xf>
    <xf numFmtId="0" fontId="115" fillId="40" borderId="232" applyNumberFormat="0" applyProtection="0">
      <alignment horizontal="left" vertical="top" indent="1"/>
    </xf>
    <xf numFmtId="0" fontId="79" fillId="75" borderId="232" applyNumberFormat="0" applyProtection="0">
      <alignment horizontal="left" vertical="top" indent="1"/>
    </xf>
    <xf numFmtId="4" fontId="79" fillId="75" borderId="213" applyNumberFormat="0" applyProtection="0">
      <alignment horizontal="left" vertical="center" indent="1"/>
    </xf>
    <xf numFmtId="4" fontId="79" fillId="75" borderId="213" applyNumberFormat="0" applyProtection="0">
      <alignment horizontal="left" vertical="center" indent="1"/>
    </xf>
    <xf numFmtId="0" fontId="79" fillId="40" borderId="232" applyNumberFormat="0" applyProtection="0">
      <alignment horizontal="left" vertical="top" indent="1"/>
    </xf>
    <xf numFmtId="4" fontId="91" fillId="0" borderId="192" applyNumberFormat="0" applyProtection="0">
      <alignment horizontal="right" vertical="center"/>
    </xf>
    <xf numFmtId="4" fontId="79" fillId="89" borderId="213" applyNumberFormat="0" applyProtection="0">
      <alignment horizontal="right" vertical="center"/>
    </xf>
    <xf numFmtId="4" fontId="91" fillId="0" borderId="192" applyNumberFormat="0" applyProtection="0">
      <alignment horizontal="right" vertical="center"/>
    </xf>
    <xf numFmtId="4" fontId="91" fillId="0" borderId="192" applyNumberFormat="0" applyProtection="0">
      <alignment horizontal="right" vertical="center"/>
    </xf>
    <xf numFmtId="4" fontId="132" fillId="0" borderId="208" applyNumberFormat="0" applyProtection="0">
      <alignment horizontal="right" vertical="center" wrapText="1"/>
    </xf>
    <xf numFmtId="4" fontId="91" fillId="0" borderId="192" applyNumberFormat="0" applyProtection="0">
      <alignment horizontal="right" vertical="center"/>
    </xf>
    <xf numFmtId="4" fontId="79" fillId="89" borderId="213" applyNumberFormat="0" applyProtection="0">
      <alignment horizontal="right" vertical="center"/>
    </xf>
    <xf numFmtId="4" fontId="91" fillId="0" borderId="192" applyNumberFormat="0" applyProtection="0">
      <alignment horizontal="right" vertical="center"/>
    </xf>
    <xf numFmtId="4" fontId="132" fillId="0" borderId="208" applyNumberFormat="0" applyProtection="0">
      <alignment horizontal="right" vertical="center" wrapText="1"/>
    </xf>
    <xf numFmtId="4" fontId="79" fillId="89" borderId="213" applyNumberFormat="0" applyProtection="0">
      <alignment horizontal="right" vertical="center"/>
    </xf>
    <xf numFmtId="4" fontId="79" fillId="89" borderId="213" applyNumberFormat="0" applyProtection="0">
      <alignment horizontal="right" vertical="center"/>
    </xf>
    <xf numFmtId="4" fontId="79" fillId="90" borderId="232" applyNumberFormat="0" applyProtection="0">
      <alignment horizontal="right" vertical="center"/>
    </xf>
    <xf numFmtId="4" fontId="180" fillId="76" borderId="192" applyNumberFormat="0" applyProtection="0">
      <alignment horizontal="right" vertical="center"/>
    </xf>
    <xf numFmtId="4" fontId="180" fillId="76" borderId="192" applyNumberFormat="0" applyProtection="0">
      <alignment horizontal="right" vertical="center"/>
    </xf>
    <xf numFmtId="4" fontId="129" fillId="90" borderId="232" applyNumberFormat="0" applyProtection="0">
      <alignment horizontal="right" vertical="center"/>
    </xf>
    <xf numFmtId="4" fontId="129" fillId="89" borderId="213" applyNumberFormat="0" applyProtection="0">
      <alignment horizontal="right" vertical="center"/>
    </xf>
    <xf numFmtId="4" fontId="129" fillId="89" borderId="213" applyNumberFormat="0" applyProtection="0">
      <alignment horizontal="right" vertical="center"/>
    </xf>
    <xf numFmtId="4" fontId="129" fillId="90" borderId="232" applyNumberFormat="0" applyProtection="0">
      <alignment horizontal="right" vertical="center"/>
    </xf>
    <xf numFmtId="4" fontId="91" fillId="53" borderId="192" applyNumberFormat="0" applyProtection="0">
      <alignment horizontal="left" vertical="center" indent="1"/>
    </xf>
    <xf numFmtId="4" fontId="91" fillId="53" borderId="192" applyNumberFormat="0" applyProtection="0">
      <alignment horizontal="left" vertical="center" indent="1"/>
    </xf>
    <xf numFmtId="4" fontId="132" fillId="0" borderId="208" applyNumberFormat="0" applyProtection="0">
      <alignment horizontal="left" vertical="center" indent="1"/>
    </xf>
    <xf numFmtId="4" fontId="91" fillId="53" borderId="192" applyNumberFormat="0" applyProtection="0">
      <alignment horizontal="left" vertical="center" indent="1"/>
    </xf>
    <xf numFmtId="4" fontId="91" fillId="53" borderId="192" applyNumberFormat="0" applyProtection="0">
      <alignment horizontal="left" vertical="center" indent="1"/>
    </xf>
    <xf numFmtId="0" fontId="29" fillId="131" borderId="213" applyNumberFormat="0" applyProtection="0">
      <alignment horizontal="left" vertical="center" indent="1"/>
    </xf>
    <xf numFmtId="4" fontId="132" fillId="0" borderId="208" applyNumberFormat="0" applyProtection="0">
      <alignment horizontal="left" vertical="center" indent="1"/>
    </xf>
    <xf numFmtId="0" fontId="29" fillId="131" borderId="213" applyNumberFormat="0" applyProtection="0">
      <alignment horizontal="left" vertical="center" indent="1"/>
    </xf>
    <xf numFmtId="0" fontId="29" fillId="131" borderId="213" applyNumberFormat="0" applyProtection="0">
      <alignment horizontal="left" vertical="center" indent="1"/>
    </xf>
    <xf numFmtId="0" fontId="29" fillId="131" borderId="213" applyNumberFormat="0" applyProtection="0">
      <alignment horizontal="left" vertical="center" indent="1"/>
    </xf>
    <xf numFmtId="4" fontId="79" fillId="105" borderId="232" applyNumberFormat="0" applyProtection="0">
      <alignment horizontal="left" vertical="center" indent="1"/>
    </xf>
    <xf numFmtId="0" fontId="29" fillId="131" borderId="213" applyNumberFormat="0" applyProtection="0">
      <alignment horizontal="left" vertical="center" indent="1"/>
    </xf>
    <xf numFmtId="0" fontId="124" fillId="92" borderId="208" applyNumberFormat="0" applyProtection="0">
      <alignment horizontal="center" vertical="top" wrapText="1"/>
    </xf>
    <xf numFmtId="0" fontId="115" fillId="105" borderId="232" applyNumberFormat="0" applyProtection="0">
      <alignment horizontal="left" vertical="top" indent="1"/>
    </xf>
    <xf numFmtId="0" fontId="115" fillId="105" borderId="232" applyNumberFormat="0" applyProtection="0">
      <alignment horizontal="left" vertical="top" indent="1"/>
    </xf>
    <xf numFmtId="0" fontId="29" fillId="131" borderId="213" applyNumberFormat="0" applyProtection="0">
      <alignment horizontal="left" vertical="center" indent="1"/>
    </xf>
    <xf numFmtId="0" fontId="124" fillId="92" borderId="208" applyNumberFormat="0" applyProtection="0">
      <alignment horizontal="center" vertical="top" wrapText="1"/>
    </xf>
    <xf numFmtId="0" fontId="29" fillId="131" borderId="213" applyNumberFormat="0" applyProtection="0">
      <alignment horizontal="left" vertical="center" indent="1"/>
    </xf>
    <xf numFmtId="0" fontId="29" fillId="131" borderId="213" applyNumberFormat="0" applyProtection="0">
      <alignment horizontal="left" vertical="center" indent="1"/>
    </xf>
    <xf numFmtId="0" fontId="29" fillId="131" borderId="213" applyNumberFormat="0" applyProtection="0">
      <alignment horizontal="left" vertical="center" indent="1"/>
    </xf>
    <xf numFmtId="0" fontId="79" fillId="105" borderId="232" applyNumberFormat="0" applyProtection="0">
      <alignment horizontal="left" vertical="top" indent="1"/>
    </xf>
    <xf numFmtId="0" fontId="29" fillId="131" borderId="213" applyNumberFormat="0" applyProtection="0">
      <alignment horizontal="left" vertical="center" indent="1"/>
    </xf>
    <xf numFmtId="4" fontId="182" fillId="140" borderId="220" applyNumberFormat="0" applyProtection="0">
      <alignment horizontal="left" vertical="center" indent="1"/>
    </xf>
    <xf numFmtId="4" fontId="182" fillId="140" borderId="220" applyNumberFormat="0" applyProtection="0">
      <alignment horizontal="left" vertical="center" indent="1"/>
    </xf>
    <xf numFmtId="0" fontId="91" fillId="141" borderId="208"/>
    <xf numFmtId="0" fontId="91" fillId="141" borderId="208"/>
    <xf numFmtId="0" fontId="91" fillId="141" borderId="208"/>
    <xf numFmtId="0" fontId="91" fillId="141" borderId="208"/>
    <xf numFmtId="0" fontId="91" fillId="141" borderId="208"/>
    <xf numFmtId="4" fontId="185" fillId="88" borderId="192" applyNumberFormat="0" applyProtection="0">
      <alignment horizontal="right" vertical="center"/>
    </xf>
    <xf numFmtId="4" fontId="185" fillId="88" borderId="192" applyNumberFormat="0" applyProtection="0">
      <alignment horizontal="right" vertical="center"/>
    </xf>
    <xf numFmtId="4" fontId="139" fillId="0" borderId="232" applyNumberFormat="0" applyProtection="0">
      <alignment horizontal="right" vertical="center"/>
    </xf>
    <xf numFmtId="4" fontId="139" fillId="89" borderId="213" applyNumberFormat="0" applyProtection="0">
      <alignment horizontal="right" vertical="center"/>
    </xf>
    <xf numFmtId="4" fontId="139" fillId="89" borderId="213" applyNumberFormat="0" applyProtection="0">
      <alignment horizontal="right" vertical="center"/>
    </xf>
    <xf numFmtId="4" fontId="139" fillId="90" borderId="232" applyNumberFormat="0" applyProtection="0">
      <alignment horizontal="right" vertical="center"/>
    </xf>
    <xf numFmtId="200" fontId="145" fillId="0" borderId="227">
      <alignment horizontal="center"/>
    </xf>
    <xf numFmtId="0" fontId="189" fillId="0" borderId="208" applyNumberFormat="0" applyFill="0" applyProtection="0">
      <alignment wrapText="1"/>
    </xf>
    <xf numFmtId="0" fontId="189" fillId="0" borderId="208" applyNumberFormat="0" applyFill="0" applyProtection="0">
      <alignment wrapText="1"/>
    </xf>
    <xf numFmtId="0" fontId="29" fillId="0" borderId="228" applyNumberFormat="0" applyFont="0" applyFill="0" applyAlignment="0" applyProtection="0"/>
    <xf numFmtId="0" fontId="29" fillId="0" borderId="228" applyNumberFormat="0" applyFont="0" applyFill="0" applyAlignment="0" applyProtection="0"/>
    <xf numFmtId="0" fontId="29" fillId="0" borderId="228" applyNumberFormat="0" applyFont="0" applyFill="0" applyAlignment="0" applyProtection="0"/>
    <xf numFmtId="0" fontId="29" fillId="0" borderId="228" applyNumberFormat="0" applyFont="0" applyFill="0" applyAlignment="0" applyProtection="0"/>
    <xf numFmtId="0" fontId="29" fillId="0" borderId="227" applyNumberFormat="0" applyFont="0" applyFill="0" applyAlignment="0" applyProtection="0"/>
    <xf numFmtId="0" fontId="29" fillId="0" borderId="227" applyNumberFormat="0" applyFont="0" applyFill="0" applyAlignment="0" applyProtection="0"/>
    <xf numFmtId="0" fontId="29" fillId="0" borderId="227" applyNumberFormat="0" applyFont="0" applyFill="0" applyAlignment="0" applyProtection="0"/>
    <xf numFmtId="0" fontId="29" fillId="0" borderId="227" applyNumberFormat="0" applyFont="0" applyFill="0" applyAlignment="0" applyProtection="0"/>
    <xf numFmtId="0" fontId="29" fillId="0" borderId="229" applyNumberFormat="0" applyFont="0" applyFill="0" applyAlignment="0" applyProtection="0"/>
    <xf numFmtId="0" fontId="29" fillId="0" borderId="229" applyNumberFormat="0" applyFont="0" applyFill="0" applyAlignment="0" applyProtection="0"/>
    <xf numFmtId="0" fontId="29" fillId="0" borderId="229" applyNumberFormat="0" applyFont="0" applyFill="0" applyAlignment="0" applyProtection="0"/>
    <xf numFmtId="0" fontId="29" fillId="0" borderId="229" applyNumberFormat="0" applyFont="0" applyFill="0" applyAlignment="0" applyProtection="0"/>
    <xf numFmtId="0" fontId="150" fillId="0" borderId="223" applyNumberFormat="0" applyFill="0" applyAlignment="0" applyProtection="0"/>
    <xf numFmtId="0" fontId="150" fillId="0" borderId="215" applyNumberFormat="0" applyFill="0" applyAlignment="0" applyProtection="0"/>
    <xf numFmtId="0" fontId="150" fillId="0" borderId="223" applyNumberFormat="0" applyFill="0" applyAlignment="0" applyProtection="0"/>
    <xf numFmtId="0" fontId="150" fillId="0" borderId="215" applyNumberFormat="0" applyFill="0" applyAlignment="0" applyProtection="0"/>
    <xf numFmtId="0" fontId="150" fillId="0" borderId="215" applyNumberFormat="0" applyFill="0" applyAlignment="0" applyProtection="0"/>
    <xf numFmtId="3" fontId="151" fillId="0" borderId="225" applyProtection="0"/>
    <xf numFmtId="4" fontId="79" fillId="75" borderId="239" applyNumberFormat="0" applyProtection="0">
      <alignment horizontal="left" vertical="center" indent="1"/>
    </xf>
    <xf numFmtId="4" fontId="79" fillId="75" borderId="239" applyNumberFormat="0" applyProtection="0">
      <alignment horizontal="left" vertical="center" indent="1"/>
    </xf>
    <xf numFmtId="0" fontId="79" fillId="40" borderId="240" applyNumberFormat="0" applyProtection="0">
      <alignment horizontal="left" vertical="top" indent="1"/>
    </xf>
    <xf numFmtId="4" fontId="91" fillId="0" borderId="245" applyNumberFormat="0" applyProtection="0">
      <alignment horizontal="right" vertical="center"/>
    </xf>
    <xf numFmtId="4" fontId="79" fillId="89" borderId="239" applyNumberFormat="0" applyProtection="0">
      <alignment horizontal="right" vertical="center"/>
    </xf>
    <xf numFmtId="4" fontId="91" fillId="0" borderId="245" applyNumberFormat="0" applyProtection="0">
      <alignment horizontal="right" vertical="center"/>
    </xf>
    <xf numFmtId="4" fontId="91" fillId="0" borderId="245" applyNumberFormat="0" applyProtection="0">
      <alignment horizontal="right" vertical="center"/>
    </xf>
    <xf numFmtId="4" fontId="91" fillId="0" borderId="245" applyNumberFormat="0" applyProtection="0">
      <alignment horizontal="right" vertical="center"/>
    </xf>
    <xf numFmtId="4" fontId="79" fillId="89" borderId="239" applyNumberFormat="0" applyProtection="0">
      <alignment horizontal="right" vertical="center"/>
    </xf>
    <xf numFmtId="4" fontId="91" fillId="0" borderId="245" applyNumberFormat="0" applyProtection="0">
      <alignment horizontal="right" vertical="center"/>
    </xf>
    <xf numFmtId="4" fontId="79" fillId="89" borderId="239" applyNumberFormat="0" applyProtection="0">
      <alignment horizontal="right" vertical="center"/>
    </xf>
    <xf numFmtId="4" fontId="79" fillId="89" borderId="239" applyNumberFormat="0" applyProtection="0">
      <alignment horizontal="right" vertical="center"/>
    </xf>
    <xf numFmtId="0" fontId="104" fillId="44" borderId="266" applyNumberFormat="0" applyAlignment="0" applyProtection="0"/>
    <xf numFmtId="4" fontId="79" fillId="90" borderId="240" applyNumberFormat="0" applyProtection="0">
      <alignment horizontal="right" vertical="center"/>
    </xf>
    <xf numFmtId="0" fontId="104" fillId="44" borderId="266" applyNumberFormat="0" applyAlignment="0" applyProtection="0"/>
    <xf numFmtId="0" fontId="104" fillId="44" borderId="266" applyNumberFormat="0" applyAlignment="0" applyProtection="0"/>
    <xf numFmtId="0" fontId="104" fillId="44" borderId="266" applyNumberFormat="0" applyAlignment="0" applyProtection="0"/>
    <xf numFmtId="0" fontId="104" fillId="44" borderId="266" applyNumberFormat="0" applyAlignment="0" applyProtection="0"/>
    <xf numFmtId="4" fontId="180" fillId="76" borderId="245" applyNumberFormat="0" applyProtection="0">
      <alignment horizontal="right" vertical="center"/>
    </xf>
    <xf numFmtId="4" fontId="180" fillId="76" borderId="245" applyNumberFormat="0" applyProtection="0">
      <alignment horizontal="right" vertical="center"/>
    </xf>
    <xf numFmtId="0" fontId="104" fillId="44" borderId="266" applyNumberFormat="0" applyAlignment="0" applyProtection="0"/>
    <xf numFmtId="0" fontId="104" fillId="44" borderId="266" applyNumberFormat="0" applyAlignment="0" applyProtection="0"/>
    <xf numFmtId="0" fontId="104" fillId="44" borderId="266" applyNumberFormat="0" applyAlignment="0" applyProtection="0"/>
    <xf numFmtId="4" fontId="129" fillId="90" borderId="240" applyNumberFormat="0" applyProtection="0">
      <alignment horizontal="right" vertical="center"/>
    </xf>
    <xf numFmtId="4" fontId="129" fillId="89" borderId="239" applyNumberFormat="0" applyProtection="0">
      <alignment horizontal="right" vertical="center"/>
    </xf>
    <xf numFmtId="0" fontId="104" fillId="44" borderId="266" applyNumberFormat="0" applyAlignment="0" applyProtection="0"/>
    <xf numFmtId="0" fontId="104" fillId="44" borderId="266" applyNumberFormat="0" applyAlignment="0" applyProtection="0"/>
    <xf numFmtId="4" fontId="129" fillId="89" borderId="239" applyNumberFormat="0" applyProtection="0">
      <alignment horizontal="right" vertical="center"/>
    </xf>
    <xf numFmtId="4" fontId="129" fillId="90" borderId="240" applyNumberFormat="0" applyProtection="0">
      <alignment horizontal="right" vertical="center"/>
    </xf>
    <xf numFmtId="0" fontId="104" fillId="44" borderId="266" applyNumberFormat="0" applyAlignment="0" applyProtection="0"/>
    <xf numFmtId="4" fontId="133" fillId="80" borderId="241">
      <alignment vertical="center"/>
    </xf>
    <xf numFmtId="4" fontId="134" fillId="80" borderId="241">
      <alignment vertical="center"/>
    </xf>
    <xf numFmtId="4" fontId="133" fillId="81" borderId="241">
      <alignment vertical="center"/>
    </xf>
    <xf numFmtId="4" fontId="134" fillId="91" borderId="241">
      <alignment vertical="center"/>
    </xf>
    <xf numFmtId="4" fontId="91" fillId="53" borderId="245" applyNumberFormat="0" applyProtection="0">
      <alignment horizontal="left" vertical="center" indent="1"/>
    </xf>
    <xf numFmtId="4" fontId="91" fillId="53" borderId="245" applyNumberFormat="0" applyProtection="0">
      <alignment horizontal="left" vertical="center" indent="1"/>
    </xf>
    <xf numFmtId="4" fontId="91" fillId="53" borderId="245" applyNumberFormat="0" applyProtection="0">
      <alignment horizontal="left" vertical="center" indent="1"/>
    </xf>
    <xf numFmtId="4" fontId="91" fillId="53" borderId="245" applyNumberFormat="0" applyProtection="0">
      <alignment horizontal="left" vertical="center" indent="1"/>
    </xf>
    <xf numFmtId="0" fontId="29" fillId="131" borderId="239" applyNumberFormat="0" applyProtection="0">
      <alignment horizontal="left" vertical="center" indent="1"/>
    </xf>
    <xf numFmtId="0" fontId="29" fillId="131" borderId="239" applyNumberFormat="0" applyProtection="0">
      <alignment horizontal="left" vertical="center" indent="1"/>
    </xf>
    <xf numFmtId="0" fontId="29" fillId="131" borderId="239" applyNumberFormat="0" applyProtection="0">
      <alignment horizontal="left" vertical="center" indent="1"/>
    </xf>
    <xf numFmtId="0" fontId="29" fillId="131" borderId="239" applyNumberFormat="0" applyProtection="0">
      <alignment horizontal="left" vertical="center" indent="1"/>
    </xf>
    <xf numFmtId="4" fontId="79" fillId="105" borderId="240" applyNumberFormat="0" applyProtection="0">
      <alignment horizontal="left" vertical="center" indent="1"/>
    </xf>
    <xf numFmtId="0" fontId="29" fillId="131" borderId="239" applyNumberFormat="0" applyProtection="0">
      <alignment horizontal="left" vertical="center" indent="1"/>
    </xf>
    <xf numFmtId="0" fontId="41" fillId="0" borderId="253">
      <alignment horizontal="left" vertical="center"/>
    </xf>
    <xf numFmtId="0" fontId="115" fillId="105" borderId="240" applyNumberFormat="0" applyProtection="0">
      <alignment horizontal="left" vertical="top" indent="1"/>
    </xf>
    <xf numFmtId="0" fontId="115" fillId="105" borderId="240" applyNumberFormat="0" applyProtection="0">
      <alignment horizontal="left" vertical="top" indent="1"/>
    </xf>
    <xf numFmtId="0" fontId="29" fillId="131" borderId="239" applyNumberFormat="0" applyProtection="0">
      <alignment horizontal="left" vertical="center" indent="1"/>
    </xf>
    <xf numFmtId="0" fontId="29" fillId="131" borderId="239" applyNumberFormat="0" applyProtection="0">
      <alignment horizontal="left" vertical="center" indent="1"/>
    </xf>
    <xf numFmtId="0" fontId="29" fillId="131" borderId="239" applyNumberFormat="0" applyProtection="0">
      <alignment horizontal="left" vertical="center" indent="1"/>
    </xf>
    <xf numFmtId="0" fontId="29" fillId="131" borderId="239" applyNumberFormat="0" applyProtection="0">
      <alignment horizontal="left" vertical="center" indent="1"/>
    </xf>
    <xf numFmtId="0" fontId="79" fillId="105" borderId="240" applyNumberFormat="0" applyProtection="0">
      <alignment horizontal="left" vertical="top" indent="1"/>
    </xf>
    <xf numFmtId="0" fontId="29" fillId="131" borderId="239" applyNumberFormat="0" applyProtection="0">
      <alignment horizontal="left" vertical="center" indent="1"/>
    </xf>
    <xf numFmtId="4" fontId="121" fillId="81" borderId="241">
      <alignment vertical="center"/>
    </xf>
    <xf numFmtId="4" fontId="122" fillId="81" borderId="241">
      <alignment vertical="center"/>
    </xf>
    <xf numFmtId="4" fontId="182" fillId="140" borderId="249" applyNumberFormat="0" applyProtection="0">
      <alignment horizontal="left" vertical="center" indent="1"/>
    </xf>
    <xf numFmtId="4" fontId="182" fillId="140" borderId="249" applyNumberFormat="0" applyProtection="0">
      <alignment horizontal="left" vertical="center" indent="1"/>
    </xf>
    <xf numFmtId="4" fontId="185" fillId="88" borderId="245" applyNumberFormat="0" applyProtection="0">
      <alignment horizontal="right" vertical="center"/>
    </xf>
    <xf numFmtId="4" fontId="185" fillId="88" borderId="245" applyNumberFormat="0" applyProtection="0">
      <alignment horizontal="right" vertical="center"/>
    </xf>
    <xf numFmtId="4" fontId="139" fillId="0" borderId="240" applyNumberFormat="0" applyProtection="0">
      <alignment horizontal="right" vertical="center"/>
    </xf>
    <xf numFmtId="4" fontId="139" fillId="89" borderId="239" applyNumberFormat="0" applyProtection="0">
      <alignment horizontal="right" vertical="center"/>
    </xf>
    <xf numFmtId="4" fontId="139" fillId="89" borderId="239" applyNumberFormat="0" applyProtection="0">
      <alignment horizontal="right" vertical="center"/>
    </xf>
    <xf numFmtId="4" fontId="139" fillId="90" borderId="240" applyNumberFormat="0" applyProtection="0">
      <alignment horizontal="right" vertical="center"/>
    </xf>
    <xf numFmtId="0" fontId="81" fillId="42" borderId="266" applyNumberFormat="0" applyAlignment="0" applyProtection="0"/>
    <xf numFmtId="0" fontId="81" fillId="42" borderId="266" applyNumberFormat="0" applyAlignment="0" applyProtection="0"/>
    <xf numFmtId="0" fontId="81" fillId="42" borderId="266" applyNumberFormat="0" applyAlignment="0" applyProtection="0"/>
    <xf numFmtId="0" fontId="81" fillId="42" borderId="266" applyNumberFormat="0" applyAlignment="0" applyProtection="0"/>
    <xf numFmtId="0" fontId="81" fillId="42" borderId="266" applyNumberFormat="0" applyAlignment="0" applyProtection="0"/>
    <xf numFmtId="0" fontId="81" fillId="42" borderId="266" applyNumberFormat="0" applyAlignment="0" applyProtection="0"/>
    <xf numFmtId="0" fontId="80" fillId="49" borderId="266" applyNumberFormat="0" applyAlignment="0" applyProtection="0"/>
    <xf numFmtId="0" fontId="81" fillId="42" borderId="266" applyNumberFormat="0" applyAlignment="0" applyProtection="0"/>
    <xf numFmtId="0" fontId="81" fillId="42" borderId="266" applyNumberFormat="0" applyAlignment="0" applyProtection="0"/>
    <xf numFmtId="0" fontId="80" fillId="49" borderId="266" applyNumberFormat="0" applyAlignment="0" applyProtection="0"/>
    <xf numFmtId="200" fontId="145" fillId="0" borderId="244">
      <alignment horizontal="center"/>
    </xf>
    <xf numFmtId="0" fontId="29" fillId="0" borderId="244" applyNumberFormat="0" applyFont="0" applyFill="0" applyAlignment="0" applyProtection="0"/>
    <xf numFmtId="0" fontId="29" fillId="0" borderId="244" applyNumberFormat="0" applyFont="0" applyFill="0" applyAlignment="0" applyProtection="0"/>
    <xf numFmtId="0" fontId="29" fillId="0" borderId="244" applyNumberFormat="0" applyFont="0" applyFill="0" applyAlignment="0" applyProtection="0"/>
    <xf numFmtId="0" fontId="29" fillId="0" borderId="244" applyNumberFormat="0" applyFont="0" applyFill="0" applyAlignment="0" applyProtection="0"/>
    <xf numFmtId="0" fontId="29" fillId="131" borderId="280" applyNumberFormat="0" applyProtection="0">
      <alignment horizontal="left" vertical="center" indent="1"/>
    </xf>
    <xf numFmtId="4" fontId="79" fillId="38" borderId="269" applyNumberFormat="0" applyProtection="0">
      <alignment horizontal="right" vertical="center"/>
    </xf>
    <xf numFmtId="4" fontId="79" fillId="37" borderId="269" applyNumberFormat="0" applyProtection="0">
      <alignment horizontal="right" vertical="center"/>
    </xf>
    <xf numFmtId="0" fontId="29" fillId="131" borderId="280" applyNumberFormat="0" applyProtection="0">
      <alignment horizontal="left" vertical="center" indent="1"/>
    </xf>
    <xf numFmtId="0" fontId="150" fillId="0" borderId="251" applyNumberFormat="0" applyFill="0" applyAlignment="0" applyProtection="0"/>
    <xf numFmtId="4" fontId="91" fillId="132" borderId="245" applyNumberFormat="0" applyProtection="0">
      <alignment horizontal="right" vertical="center"/>
    </xf>
    <xf numFmtId="4" fontId="91" fillId="132" borderId="245" applyNumberFormat="0" applyProtection="0">
      <alignment horizontal="right" vertical="center"/>
    </xf>
    <xf numFmtId="0" fontId="150" fillId="0" borderId="252" applyNumberFormat="0" applyFill="0" applyAlignment="0" applyProtection="0"/>
    <xf numFmtId="0" fontId="150" fillId="0" borderId="251" applyNumberFormat="0" applyFill="0" applyAlignment="0" applyProtection="0"/>
    <xf numFmtId="0" fontId="150" fillId="0" borderId="252" applyNumberFormat="0" applyFill="0" applyAlignment="0" applyProtection="0"/>
    <xf numFmtId="0" fontId="150" fillId="0" borderId="252" applyNumberFormat="0" applyFill="0" applyAlignment="0" applyProtection="0"/>
    <xf numFmtId="4" fontId="180" fillId="78" borderId="245" applyNumberFormat="0" applyProtection="0">
      <alignment vertical="center"/>
    </xf>
    <xf numFmtId="4" fontId="91" fillId="62" borderId="249" applyNumberFormat="0" applyProtection="0">
      <alignment horizontal="right" vertical="center"/>
    </xf>
    <xf numFmtId="4" fontId="79" fillId="133" borderId="280" applyNumberFormat="0" applyProtection="0">
      <alignment horizontal="right" vertical="center"/>
    </xf>
    <xf numFmtId="4" fontId="91" fillId="62" borderId="249" applyNumberFormat="0" applyProtection="0">
      <alignment horizontal="right" vertical="center"/>
    </xf>
    <xf numFmtId="198" fontId="29" fillId="0" borderId="242">
      <protection locked="0"/>
    </xf>
    <xf numFmtId="4" fontId="91" fillId="62" borderId="249" applyNumberFormat="0" applyProtection="0">
      <alignment horizontal="right" vertical="center"/>
    </xf>
    <xf numFmtId="198" fontId="29" fillId="0" borderId="242">
      <protection locked="0"/>
    </xf>
    <xf numFmtId="4" fontId="79" fillId="99" borderId="280" applyNumberFormat="0" applyProtection="0">
      <alignment horizontal="right" vertical="center"/>
    </xf>
    <xf numFmtId="4" fontId="79" fillId="99" borderId="280" applyNumberFormat="0" applyProtection="0">
      <alignment horizontal="right" vertical="center"/>
    </xf>
    <xf numFmtId="198" fontId="29" fillId="0" borderId="242">
      <protection locked="0"/>
    </xf>
    <xf numFmtId="4" fontId="91" fillId="37" borderId="245" applyNumberFormat="0" applyProtection="0">
      <alignment horizontal="right" vertical="center"/>
    </xf>
    <xf numFmtId="198" fontId="29" fillId="0" borderId="242">
      <protection locked="0"/>
    </xf>
    <xf numFmtId="198" fontId="29" fillId="0" borderId="242">
      <protection locked="0"/>
    </xf>
    <xf numFmtId="4" fontId="91" fillId="37" borderId="245" applyNumberFormat="0" applyProtection="0">
      <alignment horizontal="right" vertical="center"/>
    </xf>
    <xf numFmtId="0" fontId="29" fillId="131" borderId="280" applyNumberFormat="0" applyProtection="0">
      <alignment horizontal="left" vertical="center" indent="1"/>
    </xf>
    <xf numFmtId="4" fontId="91" fillId="37" borderId="245" applyNumberFormat="0" applyProtection="0">
      <alignment horizontal="right" vertical="center"/>
    </xf>
    <xf numFmtId="0" fontId="29" fillId="131" borderId="280" applyNumberFormat="0" applyProtection="0">
      <alignment horizontal="left" vertical="center" indent="1"/>
    </xf>
    <xf numFmtId="4" fontId="79" fillId="37" borderId="269" applyNumberFormat="0" applyProtection="0">
      <alignment horizontal="right" vertical="center"/>
    </xf>
    <xf numFmtId="4" fontId="79" fillId="38" borderId="269" applyNumberFormat="0" applyProtection="0">
      <alignment horizontal="right" vertical="center"/>
    </xf>
    <xf numFmtId="4" fontId="91" fillId="53" borderId="245" applyNumberFormat="0" applyProtection="0">
      <alignment horizontal="left" vertical="center" indent="1"/>
    </xf>
    <xf numFmtId="0" fontId="7" fillId="0" borderId="0"/>
    <xf numFmtId="0" fontId="80" fillId="49" borderId="258" applyNumberFormat="0" applyAlignment="0" applyProtection="0"/>
    <xf numFmtId="0" fontId="81" fillId="122" borderId="258" applyNumberFormat="0" applyAlignment="0" applyProtection="0"/>
    <xf numFmtId="0" fontId="165" fillId="123" borderId="259" applyNumberFormat="0" applyAlignment="0" applyProtection="0"/>
    <xf numFmtId="0" fontId="80" fillId="49" borderId="258" applyNumberFormat="0" applyAlignment="0" applyProtection="0"/>
    <xf numFmtId="0" fontId="165" fillId="123" borderId="259" applyNumberFormat="0" applyAlignment="0" applyProtection="0"/>
    <xf numFmtId="0" fontId="165" fillId="123" borderId="259" applyNumberFormat="0" applyAlignment="0" applyProtection="0"/>
    <xf numFmtId="0" fontId="81" fillId="42" borderId="258" applyNumberFormat="0" applyAlignment="0" applyProtection="0"/>
    <xf numFmtId="0" fontId="81" fillId="42" borderId="258" applyNumberFormat="0" applyAlignment="0" applyProtection="0"/>
    <xf numFmtId="0" fontId="81" fillId="42" borderId="258" applyNumberFormat="0" applyAlignment="0" applyProtection="0"/>
    <xf numFmtId="0" fontId="81" fillId="42" borderId="258" applyNumberFormat="0" applyAlignment="0" applyProtection="0"/>
    <xf numFmtId="0" fontId="81" fillId="42" borderId="258" applyNumberFormat="0" applyAlignment="0" applyProtection="0"/>
    <xf numFmtId="0" fontId="81" fillId="42" borderId="258" applyNumberFormat="0" applyAlignment="0" applyProtection="0"/>
    <xf numFmtId="0" fontId="104" fillId="44" borderId="258" applyNumberFormat="0" applyAlignment="0" applyProtection="0"/>
    <xf numFmtId="0" fontId="176" fillId="68" borderId="259" applyNumberFormat="0" applyAlignment="0" applyProtection="0"/>
    <xf numFmtId="0" fontId="104" fillId="44" borderId="258" applyNumberFormat="0" applyAlignment="0" applyProtection="0"/>
    <xf numFmtId="0" fontId="176" fillId="68" borderId="259" applyNumberFormat="0" applyAlignment="0" applyProtection="0"/>
    <xf numFmtId="0" fontId="176" fillId="68" borderId="259" applyNumberFormat="0" applyAlignment="0" applyProtection="0"/>
    <xf numFmtId="0" fontId="104" fillId="44" borderId="258" applyNumberFormat="0" applyAlignment="0" applyProtection="0"/>
    <xf numFmtId="0" fontId="104" fillId="44" borderId="258" applyNumberFormat="0" applyAlignment="0" applyProtection="0"/>
    <xf numFmtId="0" fontId="104" fillId="44" borderId="258" applyNumberFormat="0" applyAlignment="0" applyProtection="0"/>
    <xf numFmtId="0" fontId="104" fillId="44" borderId="258" applyNumberFormat="0" applyAlignment="0" applyProtection="0"/>
    <xf numFmtId="0" fontId="176" fillId="68" borderId="258" applyNumberFormat="0" applyAlignment="0" applyProtection="0"/>
    <xf numFmtId="0" fontId="104" fillId="44" borderId="258" applyNumberFormat="0" applyAlignment="0" applyProtection="0"/>
    <xf numFmtId="0" fontId="176" fillId="68" borderId="258" applyNumberFormat="0" applyAlignment="0" applyProtection="0"/>
    <xf numFmtId="0" fontId="104" fillId="44" borderId="258" applyNumberFormat="0" applyAlignment="0" applyProtection="0"/>
    <xf numFmtId="0" fontId="104" fillId="44" borderId="258" applyNumberFormat="0" applyAlignment="0" applyProtection="0"/>
    <xf numFmtId="0" fontId="104" fillId="44" borderId="258" applyNumberFormat="0" applyAlignment="0" applyProtection="0"/>
    <xf numFmtId="0" fontId="104" fillId="44" borderId="258" applyNumberFormat="0" applyAlignment="0" applyProtection="0"/>
    <xf numFmtId="0" fontId="104" fillId="44" borderId="258" applyNumberFormat="0" applyAlignment="0" applyProtection="0"/>
    <xf numFmtId="0" fontId="104" fillId="44" borderId="258" applyNumberFormat="0" applyAlignment="0" applyProtection="0"/>
    <xf numFmtId="0" fontId="104" fillId="44" borderId="258" applyNumberFormat="0" applyAlignment="0" applyProtection="0"/>
    <xf numFmtId="0" fontId="104" fillId="44" borderId="258" applyNumberFormat="0" applyAlignment="0" applyProtection="0"/>
    <xf numFmtId="0" fontId="29" fillId="67" borderId="260" applyNumberFormat="0" applyFont="0" applyAlignment="0" applyProtection="0"/>
    <xf numFmtId="0" fontId="29" fillId="40" borderId="260" applyNumberFormat="0" applyFont="0" applyAlignment="0" applyProtection="0"/>
    <xf numFmtId="0" fontId="91" fillId="67" borderId="259" applyNumberFormat="0" applyFont="0" applyAlignment="0" applyProtection="0"/>
    <xf numFmtId="0" fontId="79" fillId="40" borderId="260" applyNumberFormat="0" applyFont="0" applyAlignment="0" applyProtection="0"/>
    <xf numFmtId="0" fontId="91" fillId="67" borderId="259" applyNumberFormat="0" applyFont="0" applyAlignment="0" applyProtection="0"/>
    <xf numFmtId="0" fontId="79" fillId="40" borderId="260" applyNumberFormat="0" applyFont="0" applyAlignment="0" applyProtection="0"/>
    <xf numFmtId="0" fontId="79" fillId="40" borderId="260" applyNumberFormat="0" applyFont="0" applyAlignment="0" applyProtection="0"/>
    <xf numFmtId="0" fontId="29" fillId="40" borderId="260" applyNumberFormat="0" applyFont="0" applyAlignment="0" applyProtection="0"/>
    <xf numFmtId="0" fontId="91" fillId="67" borderId="259" applyNumberFormat="0" applyFont="0" applyAlignment="0" applyProtection="0"/>
    <xf numFmtId="0" fontId="29" fillId="40" borderId="258" applyNumberFormat="0" applyFont="0" applyAlignment="0" applyProtection="0"/>
    <xf numFmtId="0" fontId="29" fillId="40" borderId="258" applyNumberFormat="0" applyFont="0" applyAlignment="0" applyProtection="0"/>
    <xf numFmtId="0" fontId="91" fillId="67" borderId="259" applyNumberFormat="0" applyFont="0" applyAlignment="0" applyProtection="0"/>
    <xf numFmtId="0" fontId="29" fillId="40" borderId="258" applyNumberFormat="0" applyFont="0" applyAlignment="0" applyProtection="0"/>
    <xf numFmtId="0" fontId="29" fillId="40" borderId="258" applyNumberFormat="0" applyFont="0" applyAlignment="0" applyProtection="0"/>
    <xf numFmtId="0" fontId="29" fillId="40" borderId="258" applyNumberFormat="0" applyFont="0" applyAlignment="0" applyProtection="0"/>
    <xf numFmtId="0" fontId="113" fillId="122" borderId="239" applyNumberFormat="0" applyAlignment="0" applyProtection="0"/>
    <xf numFmtId="0" fontId="113" fillId="123" borderId="239" applyNumberFormat="0" applyAlignment="0" applyProtection="0"/>
    <xf numFmtId="0" fontId="113" fillId="49" borderId="239" applyNumberFormat="0" applyAlignment="0" applyProtection="0"/>
    <xf numFmtId="0" fontId="113" fillId="123" borderId="239" applyNumberFormat="0" applyAlignment="0" applyProtection="0"/>
    <xf numFmtId="0" fontId="113" fillId="49" borderId="239" applyNumberFormat="0" applyAlignment="0" applyProtection="0"/>
    <xf numFmtId="0" fontId="113" fillId="49" borderId="239" applyNumberFormat="0" applyAlignment="0" applyProtection="0"/>
    <xf numFmtId="0" fontId="113" fillId="42" borderId="239" applyNumberFormat="0" applyAlignment="0" applyProtection="0"/>
    <xf numFmtId="0" fontId="113" fillId="42" borderId="239" applyNumberFormat="0" applyAlignment="0" applyProtection="0"/>
    <xf numFmtId="0" fontId="113" fillId="42" borderId="239" applyNumberFormat="0" applyAlignment="0" applyProtection="0"/>
    <xf numFmtId="0" fontId="113" fillId="42" borderId="239" applyNumberFormat="0" applyAlignment="0" applyProtection="0"/>
    <xf numFmtId="0" fontId="113" fillId="42" borderId="239" applyNumberFormat="0" applyAlignment="0" applyProtection="0"/>
    <xf numFmtId="4" fontId="91" fillId="77" borderId="259" applyNumberFormat="0" applyProtection="0">
      <alignment vertical="center"/>
    </xf>
    <xf numFmtId="4" fontId="79" fillId="78" borderId="239" applyNumberFormat="0" applyProtection="0">
      <alignment vertical="center"/>
    </xf>
    <xf numFmtId="4" fontId="91" fillId="77" borderId="259" applyNumberFormat="0" applyProtection="0">
      <alignment vertical="center"/>
    </xf>
    <xf numFmtId="4" fontId="91" fillId="77" borderId="259" applyNumberFormat="0" applyProtection="0">
      <alignment vertical="center"/>
    </xf>
    <xf numFmtId="4" fontId="91" fillId="77" borderId="259" applyNumberFormat="0" applyProtection="0">
      <alignment vertical="center"/>
    </xf>
    <xf numFmtId="4" fontId="79" fillId="78" borderId="239" applyNumberFormat="0" applyProtection="0">
      <alignment vertical="center"/>
    </xf>
    <xf numFmtId="4" fontId="91" fillId="77" borderId="259" applyNumberFormat="0" applyProtection="0">
      <alignment vertical="center"/>
    </xf>
    <xf numFmtId="4" fontId="79" fillId="78" borderId="239" applyNumberFormat="0" applyProtection="0">
      <alignment vertical="center"/>
    </xf>
    <xf numFmtId="4" fontId="79" fillId="78" borderId="239" applyNumberFormat="0" applyProtection="0">
      <alignment vertical="center"/>
    </xf>
    <xf numFmtId="4" fontId="123" fillId="77" borderId="261" applyNumberFormat="0" applyProtection="0">
      <alignment vertical="center"/>
    </xf>
    <xf numFmtId="4" fontId="180" fillId="78" borderId="259" applyNumberFormat="0" applyProtection="0">
      <alignment vertical="center"/>
    </xf>
    <xf numFmtId="4" fontId="180" fillId="78" borderId="259" applyNumberFormat="0" applyProtection="0">
      <alignment vertical="center"/>
    </xf>
    <xf numFmtId="4" fontId="120" fillId="78" borderId="261" applyNumberFormat="0" applyProtection="0">
      <alignment vertical="center"/>
    </xf>
    <xf numFmtId="4" fontId="129" fillId="78" borderId="239" applyNumberFormat="0" applyProtection="0">
      <alignment vertical="center"/>
    </xf>
    <xf numFmtId="4" fontId="129" fillId="78" borderId="239" applyNumberFormat="0" applyProtection="0">
      <alignment vertical="center"/>
    </xf>
    <xf numFmtId="4" fontId="120" fillId="77" borderId="261" applyNumberFormat="0" applyProtection="0">
      <alignment vertical="center"/>
    </xf>
    <xf numFmtId="4" fontId="91" fillId="78" borderId="259" applyNumberFormat="0" applyProtection="0">
      <alignment horizontal="left" vertical="center" indent="1"/>
    </xf>
    <xf numFmtId="4" fontId="91" fillId="78" borderId="259" applyNumberFormat="0" applyProtection="0">
      <alignment horizontal="left" vertical="center" indent="1"/>
    </xf>
    <xf numFmtId="4" fontId="91" fillId="78" borderId="259" applyNumberFormat="0" applyProtection="0">
      <alignment horizontal="left" vertical="center" indent="1"/>
    </xf>
    <xf numFmtId="4" fontId="91" fillId="78" borderId="259" applyNumberFormat="0" applyProtection="0">
      <alignment horizontal="left" vertical="center" indent="1"/>
    </xf>
    <xf numFmtId="4" fontId="79" fillId="78" borderId="239" applyNumberFormat="0" applyProtection="0">
      <alignment horizontal="left" vertical="center" indent="1"/>
    </xf>
    <xf numFmtId="4" fontId="79" fillId="78" borderId="239" applyNumberFormat="0" applyProtection="0">
      <alignment horizontal="left" vertical="center" indent="1"/>
    </xf>
    <xf numFmtId="4" fontId="123" fillId="77" borderId="261" applyNumberFormat="0" applyProtection="0">
      <alignment horizontal="left" vertical="center" indent="1"/>
    </xf>
    <xf numFmtId="0" fontId="181" fillId="77" borderId="261" applyNumberFormat="0" applyProtection="0">
      <alignment horizontal="left" vertical="top" indent="1"/>
    </xf>
    <xf numFmtId="0" fontId="181" fillId="77" borderId="261" applyNumberFormat="0" applyProtection="0">
      <alignment horizontal="left" vertical="top" indent="1"/>
    </xf>
    <xf numFmtId="0" fontId="123" fillId="78" borderId="261" applyNumberFormat="0" applyProtection="0">
      <alignment horizontal="left" vertical="top" indent="1"/>
    </xf>
    <xf numFmtId="4" fontId="79" fillId="78" borderId="239" applyNumberFormat="0" applyProtection="0">
      <alignment horizontal="left" vertical="center" indent="1"/>
    </xf>
    <xf numFmtId="4" fontId="79" fillId="78" borderId="239" applyNumberFormat="0" applyProtection="0">
      <alignment horizontal="left" vertical="center" indent="1"/>
    </xf>
    <xf numFmtId="0" fontId="123" fillId="77" borderId="261" applyNumberFormat="0" applyProtection="0">
      <alignment horizontal="left" vertical="top" indent="1"/>
    </xf>
    <xf numFmtId="4" fontId="91" fillId="53" borderId="259" applyNumberFormat="0" applyProtection="0">
      <alignment horizontal="left" vertical="center" indent="1"/>
    </xf>
    <xf numFmtId="4" fontId="91" fillId="53" borderId="259" applyNumberFormat="0" applyProtection="0">
      <alignment horizontal="left" vertical="center" indent="1"/>
    </xf>
    <xf numFmtId="4" fontId="91" fillId="53" borderId="259" applyNumberFormat="0" applyProtection="0">
      <alignment horizontal="left" vertical="center" indent="1"/>
    </xf>
    <xf numFmtId="4" fontId="91" fillId="53" borderId="259" applyNumberFormat="0" applyProtection="0">
      <alignment horizontal="left" vertical="center" indent="1"/>
    </xf>
    <xf numFmtId="0" fontId="29" fillId="131" borderId="239" applyNumberFormat="0" applyProtection="0">
      <alignment horizontal="left" vertical="center" indent="1"/>
    </xf>
    <xf numFmtId="0" fontId="29" fillId="131" borderId="239" applyNumberFormat="0" applyProtection="0">
      <alignment horizontal="left" vertical="center" indent="1"/>
    </xf>
    <xf numFmtId="0" fontId="29" fillId="131" borderId="239" applyNumberFormat="0" applyProtection="0">
      <alignment horizontal="left" vertical="center" indent="1"/>
    </xf>
    <xf numFmtId="0" fontId="29" fillId="131" borderId="239" applyNumberFormat="0" applyProtection="0">
      <alignment horizontal="left" vertical="center" indent="1"/>
    </xf>
    <xf numFmtId="0" fontId="29" fillId="131" borderId="239" applyNumberFormat="0" applyProtection="0">
      <alignment horizontal="left" vertical="center" indent="1"/>
    </xf>
    <xf numFmtId="4" fontId="91" fillId="37" borderId="259" applyNumberFormat="0" applyProtection="0">
      <alignment horizontal="right" vertical="center"/>
    </xf>
    <xf numFmtId="4" fontId="91" fillId="37" borderId="259" applyNumberFormat="0" applyProtection="0">
      <alignment horizontal="right" vertical="center"/>
    </xf>
    <xf numFmtId="4" fontId="91" fillId="37" borderId="259" applyNumberFormat="0" applyProtection="0">
      <alignment horizontal="right" vertical="center"/>
    </xf>
    <xf numFmtId="4" fontId="91" fillId="37" borderId="259" applyNumberFormat="0" applyProtection="0">
      <alignment horizontal="right" vertical="center"/>
    </xf>
    <xf numFmtId="4" fontId="79" fillId="37" borderId="261" applyNumberFormat="0" applyProtection="0">
      <alignment horizontal="right" vertical="center"/>
    </xf>
    <xf numFmtId="4" fontId="79" fillId="99" borderId="239" applyNumberFormat="0" applyProtection="0">
      <alignment horizontal="right" vertical="center"/>
    </xf>
    <xf numFmtId="4" fontId="79" fillId="99" borderId="239" applyNumberFormat="0" applyProtection="0">
      <alignment horizontal="right" vertical="center"/>
    </xf>
    <xf numFmtId="4" fontId="79" fillId="37" borderId="261" applyNumberFormat="0" applyProtection="0">
      <alignment horizontal="right" vertical="center"/>
    </xf>
    <xf numFmtId="4" fontId="91" fillId="132" borderId="259" applyNumberFormat="0" applyProtection="0">
      <alignment horizontal="right" vertical="center"/>
    </xf>
    <xf numFmtId="4" fontId="91" fillId="132" borderId="259" applyNumberFormat="0" applyProtection="0">
      <alignment horizontal="right" vertical="center"/>
    </xf>
    <xf numFmtId="4" fontId="91" fillId="132" borderId="259" applyNumberFormat="0" applyProtection="0">
      <alignment horizontal="right" vertical="center"/>
    </xf>
    <xf numFmtId="4" fontId="91" fillId="132" borderId="259" applyNumberFormat="0" applyProtection="0">
      <alignment horizontal="right" vertical="center"/>
    </xf>
    <xf numFmtId="4" fontId="79" fillId="38" borderId="261" applyNumberFormat="0" applyProtection="0">
      <alignment horizontal="right" vertical="center"/>
    </xf>
    <xf numFmtId="4" fontId="79" fillId="133" borderId="239" applyNumberFormat="0" applyProtection="0">
      <alignment horizontal="right" vertical="center"/>
    </xf>
    <xf numFmtId="4" fontId="79" fillId="133" borderId="239" applyNumberFormat="0" applyProtection="0">
      <alignment horizontal="right" vertical="center"/>
    </xf>
    <xf numFmtId="4" fontId="79" fillId="38" borderId="261" applyNumberFormat="0" applyProtection="0">
      <alignment horizontal="right" vertical="center"/>
    </xf>
    <xf numFmtId="4" fontId="91" fillId="62" borderId="262" applyNumberFormat="0" applyProtection="0">
      <alignment horizontal="right" vertical="center"/>
    </xf>
    <xf numFmtId="4" fontId="91" fillId="62" borderId="262" applyNumberFormat="0" applyProtection="0">
      <alignment horizontal="right" vertical="center"/>
    </xf>
    <xf numFmtId="4" fontId="91" fillId="62" borderId="262" applyNumberFormat="0" applyProtection="0">
      <alignment horizontal="right" vertical="center"/>
    </xf>
    <xf numFmtId="4" fontId="91" fillId="62" borderId="262" applyNumberFormat="0" applyProtection="0">
      <alignment horizontal="right" vertical="center"/>
    </xf>
    <xf numFmtId="4" fontId="79" fillId="62" borderId="261" applyNumberFormat="0" applyProtection="0">
      <alignment horizontal="right" vertical="center"/>
    </xf>
    <xf numFmtId="4" fontId="79" fillId="91" borderId="239" applyNumberFormat="0" applyProtection="0">
      <alignment horizontal="right" vertical="center"/>
    </xf>
    <xf numFmtId="4" fontId="79" fillId="91" borderId="239" applyNumberFormat="0" applyProtection="0">
      <alignment horizontal="right" vertical="center"/>
    </xf>
    <xf numFmtId="4" fontId="79" fillId="62" borderId="261" applyNumberFormat="0" applyProtection="0">
      <alignment horizontal="right" vertical="center"/>
    </xf>
    <xf numFmtId="4" fontId="91" fillId="50" borderId="259" applyNumberFormat="0" applyProtection="0">
      <alignment horizontal="right" vertical="center"/>
    </xf>
    <xf numFmtId="4" fontId="91" fillId="50" borderId="259" applyNumberFormat="0" applyProtection="0">
      <alignment horizontal="right" vertical="center"/>
    </xf>
    <xf numFmtId="4" fontId="91" fillId="50" borderId="259" applyNumberFormat="0" applyProtection="0">
      <alignment horizontal="right" vertical="center"/>
    </xf>
    <xf numFmtId="4" fontId="91" fillId="50" borderId="259" applyNumberFormat="0" applyProtection="0">
      <alignment horizontal="right" vertical="center"/>
    </xf>
    <xf numFmtId="4" fontId="79" fillId="50" borderId="261" applyNumberFormat="0" applyProtection="0">
      <alignment horizontal="right" vertical="center"/>
    </xf>
    <xf numFmtId="4" fontId="79" fillId="96" borderId="239" applyNumberFormat="0" applyProtection="0">
      <alignment horizontal="right" vertical="center"/>
    </xf>
    <xf numFmtId="4" fontId="79" fillId="96" borderId="239" applyNumberFormat="0" applyProtection="0">
      <alignment horizontal="right" vertical="center"/>
    </xf>
    <xf numFmtId="4" fontId="79" fillId="50" borderId="261" applyNumberFormat="0" applyProtection="0">
      <alignment horizontal="right" vertical="center"/>
    </xf>
    <xf numFmtId="4" fontId="91" fillId="54" borderId="259" applyNumberFormat="0" applyProtection="0">
      <alignment horizontal="right" vertical="center"/>
    </xf>
    <xf numFmtId="4" fontId="91" fillId="54" borderId="259" applyNumberFormat="0" applyProtection="0">
      <alignment horizontal="right" vertical="center"/>
    </xf>
    <xf numFmtId="4" fontId="91" fillId="54" borderId="259" applyNumberFormat="0" applyProtection="0">
      <alignment horizontal="right" vertical="center"/>
    </xf>
    <xf numFmtId="4" fontId="91" fillId="54" borderId="259" applyNumberFormat="0" applyProtection="0">
      <alignment horizontal="right" vertical="center"/>
    </xf>
    <xf numFmtId="4" fontId="79" fillId="54" borderId="261" applyNumberFormat="0" applyProtection="0">
      <alignment horizontal="right" vertical="center"/>
    </xf>
    <xf numFmtId="4" fontId="79" fillId="134" borderId="239" applyNumberFormat="0" applyProtection="0">
      <alignment horizontal="right" vertical="center"/>
    </xf>
    <xf numFmtId="4" fontId="79" fillId="134" borderId="239" applyNumberFormat="0" applyProtection="0">
      <alignment horizontal="right" vertical="center"/>
    </xf>
    <xf numFmtId="4" fontId="79" fillId="54" borderId="261" applyNumberFormat="0" applyProtection="0">
      <alignment horizontal="right" vertical="center"/>
    </xf>
    <xf numFmtId="4" fontId="91" fillId="69" borderId="259" applyNumberFormat="0" applyProtection="0">
      <alignment horizontal="right" vertical="center"/>
    </xf>
    <xf numFmtId="4" fontId="91" fillId="69" borderId="259" applyNumberFormat="0" applyProtection="0">
      <alignment horizontal="right" vertical="center"/>
    </xf>
    <xf numFmtId="4" fontId="91" fillId="69" borderId="259" applyNumberFormat="0" applyProtection="0">
      <alignment horizontal="right" vertical="center"/>
    </xf>
    <xf numFmtId="4" fontId="91" fillId="69" borderId="259" applyNumberFormat="0" applyProtection="0">
      <alignment horizontal="right" vertical="center"/>
    </xf>
    <xf numFmtId="4" fontId="79" fillId="69" borderId="261" applyNumberFormat="0" applyProtection="0">
      <alignment horizontal="right" vertical="center"/>
    </xf>
    <xf numFmtId="4" fontId="79" fillId="100" borderId="239" applyNumberFormat="0" applyProtection="0">
      <alignment horizontal="right" vertical="center"/>
    </xf>
    <xf numFmtId="4" fontId="79" fillId="100" borderId="239" applyNumberFormat="0" applyProtection="0">
      <alignment horizontal="right" vertical="center"/>
    </xf>
    <xf numFmtId="4" fontId="79" fillId="69" borderId="261" applyNumberFormat="0" applyProtection="0">
      <alignment horizontal="right" vertical="center"/>
    </xf>
    <xf numFmtId="4" fontId="91" fillId="48" borderId="259" applyNumberFormat="0" applyProtection="0">
      <alignment horizontal="right" vertical="center"/>
    </xf>
    <xf numFmtId="4" fontId="91" fillId="48" borderId="259" applyNumberFormat="0" applyProtection="0">
      <alignment horizontal="right" vertical="center"/>
    </xf>
    <xf numFmtId="4" fontId="91" fillId="48" borderId="259" applyNumberFormat="0" applyProtection="0">
      <alignment horizontal="right" vertical="center"/>
    </xf>
    <xf numFmtId="4" fontId="91" fillId="48" borderId="259" applyNumberFormat="0" applyProtection="0">
      <alignment horizontal="right" vertical="center"/>
    </xf>
    <xf numFmtId="4" fontId="79" fillId="48" borderId="261" applyNumberFormat="0" applyProtection="0">
      <alignment horizontal="right" vertical="center"/>
    </xf>
    <xf numFmtId="4" fontId="79" fillId="135" borderId="239" applyNumberFormat="0" applyProtection="0">
      <alignment horizontal="right" vertical="center"/>
    </xf>
    <xf numFmtId="4" fontId="79" fillId="135" borderId="239" applyNumberFormat="0" applyProtection="0">
      <alignment horizontal="right" vertical="center"/>
    </xf>
    <xf numFmtId="4" fontId="79" fillId="48" borderId="261" applyNumberFormat="0" applyProtection="0">
      <alignment horizontal="right" vertical="center"/>
    </xf>
    <xf numFmtId="4" fontId="91" fillId="73" borderId="259" applyNumberFormat="0" applyProtection="0">
      <alignment horizontal="right" vertical="center"/>
    </xf>
    <xf numFmtId="4" fontId="91" fillId="73" borderId="259" applyNumberFormat="0" applyProtection="0">
      <alignment horizontal="right" vertical="center"/>
    </xf>
    <xf numFmtId="4" fontId="91" fillId="73" borderId="259" applyNumberFormat="0" applyProtection="0">
      <alignment horizontal="right" vertical="center"/>
    </xf>
    <xf numFmtId="4" fontId="91" fillId="73" borderId="259" applyNumberFormat="0" applyProtection="0">
      <alignment horizontal="right" vertical="center"/>
    </xf>
    <xf numFmtId="4" fontId="79" fillId="73" borderId="261" applyNumberFormat="0" applyProtection="0">
      <alignment horizontal="right" vertical="center"/>
    </xf>
    <xf numFmtId="4" fontId="79" fillId="136" borderId="239" applyNumberFormat="0" applyProtection="0">
      <alignment horizontal="right" vertical="center"/>
    </xf>
    <xf numFmtId="4" fontId="79" fillId="136" borderId="239" applyNumberFormat="0" applyProtection="0">
      <alignment horizontal="right" vertical="center"/>
    </xf>
    <xf numFmtId="4" fontId="79" fillId="73" borderId="261" applyNumberFormat="0" applyProtection="0">
      <alignment horizontal="right" vertical="center"/>
    </xf>
    <xf numFmtId="4" fontId="91" fillId="47" borderId="259" applyNumberFormat="0" applyProtection="0">
      <alignment horizontal="right" vertical="center"/>
    </xf>
    <xf numFmtId="4" fontId="91" fillId="47" borderId="259" applyNumberFormat="0" applyProtection="0">
      <alignment horizontal="right" vertical="center"/>
    </xf>
    <xf numFmtId="4" fontId="91" fillId="47" borderId="259" applyNumberFormat="0" applyProtection="0">
      <alignment horizontal="right" vertical="center"/>
    </xf>
    <xf numFmtId="4" fontId="91" fillId="47" borderId="259" applyNumberFormat="0" applyProtection="0">
      <alignment horizontal="right" vertical="center"/>
    </xf>
    <xf numFmtId="4" fontId="79" fillId="47" borderId="261" applyNumberFormat="0" applyProtection="0">
      <alignment horizontal="right" vertical="center"/>
    </xf>
    <xf numFmtId="4" fontId="79" fillId="95" borderId="239" applyNumberFormat="0" applyProtection="0">
      <alignment horizontal="right" vertical="center"/>
    </xf>
    <xf numFmtId="4" fontId="79" fillId="95" borderId="239" applyNumberFormat="0" applyProtection="0">
      <alignment horizontal="right" vertical="center"/>
    </xf>
    <xf numFmtId="4" fontId="79" fillId="47" borderId="261" applyNumberFormat="0" applyProtection="0">
      <alignment horizontal="right" vertical="center"/>
    </xf>
    <xf numFmtId="4" fontId="91" fillId="137" borderId="262" applyNumberFormat="0" applyProtection="0">
      <alignment horizontal="left" vertical="center" indent="1"/>
    </xf>
    <xf numFmtId="4" fontId="91" fillId="137" borderId="262" applyNumberFormat="0" applyProtection="0">
      <alignment horizontal="left" vertical="center" indent="1"/>
    </xf>
    <xf numFmtId="4" fontId="91" fillId="137" borderId="262" applyNumberFormat="0" applyProtection="0">
      <alignment horizontal="left" vertical="center" indent="1"/>
    </xf>
    <xf numFmtId="4" fontId="91" fillId="137" borderId="262" applyNumberFormat="0" applyProtection="0">
      <alignment horizontal="left" vertical="center" indent="1"/>
    </xf>
    <xf numFmtId="4" fontId="123" fillId="138" borderId="239" applyNumberFormat="0" applyProtection="0">
      <alignment horizontal="left" vertical="center" indent="1"/>
    </xf>
    <xf numFmtId="4" fontId="123" fillId="138" borderId="239" applyNumberFormat="0" applyProtection="0">
      <alignment horizontal="left" vertical="center" indent="1"/>
    </xf>
    <xf numFmtId="4" fontId="29" fillId="66" borderId="262" applyNumberFormat="0" applyProtection="0">
      <alignment horizontal="left" vertical="center" indent="1"/>
    </xf>
    <xf numFmtId="4" fontId="29" fillId="66" borderId="262" applyNumberFormat="0" applyProtection="0">
      <alignment horizontal="left" vertical="center" indent="1"/>
    </xf>
    <xf numFmtId="4" fontId="79" fillId="89" borderId="263" applyNumberFormat="0" applyProtection="0">
      <alignment horizontal="left" vertical="center" indent="1"/>
    </xf>
    <xf numFmtId="4" fontId="79" fillId="89" borderId="263" applyNumberFormat="0" applyProtection="0">
      <alignment horizontal="left" vertical="center" indent="1"/>
    </xf>
    <xf numFmtId="4" fontId="29" fillId="66" borderId="262" applyNumberFormat="0" applyProtection="0">
      <alignment horizontal="left" vertical="center" indent="1"/>
    </xf>
    <xf numFmtId="4" fontId="29" fillId="66" borderId="262" applyNumberFormat="0" applyProtection="0">
      <alignment horizontal="left" vertical="center" indent="1"/>
    </xf>
    <xf numFmtId="4" fontId="91" fillId="105" borderId="259" applyNumberFormat="0" applyProtection="0">
      <alignment horizontal="right" vertical="center"/>
    </xf>
    <xf numFmtId="4" fontId="91" fillId="105" borderId="259" applyNumberFormat="0" applyProtection="0">
      <alignment horizontal="right" vertical="center"/>
    </xf>
    <xf numFmtId="4" fontId="91" fillId="105" borderId="259" applyNumberFormat="0" applyProtection="0">
      <alignment horizontal="right" vertical="center"/>
    </xf>
    <xf numFmtId="4" fontId="91" fillId="105" borderId="259" applyNumberFormat="0" applyProtection="0">
      <alignment horizontal="right" vertical="center"/>
    </xf>
    <xf numFmtId="0" fontId="29" fillId="131" borderId="239" applyNumberFormat="0" applyProtection="0">
      <alignment horizontal="left" vertical="center" indent="1"/>
    </xf>
    <xf numFmtId="4" fontId="127" fillId="49" borderId="261" applyNumberFormat="0" applyProtection="0">
      <alignment horizontal="center" vertical="center"/>
    </xf>
    <xf numFmtId="0" fontId="29" fillId="131" borderId="239" applyNumberFormat="0" applyProtection="0">
      <alignment horizontal="left" vertical="center" indent="1"/>
    </xf>
    <xf numFmtId="0" fontId="29" fillId="131" borderId="239" applyNumberFormat="0" applyProtection="0">
      <alignment horizontal="left" vertical="center" indent="1"/>
    </xf>
    <xf numFmtId="0" fontId="29" fillId="131" borderId="239" applyNumberFormat="0" applyProtection="0">
      <alignment horizontal="left" vertical="center" indent="1"/>
    </xf>
    <xf numFmtId="4" fontId="79" fillId="105" borderId="261" applyNumberFormat="0" applyProtection="0">
      <alignment horizontal="right" vertical="center"/>
    </xf>
    <xf numFmtId="0" fontId="29" fillId="131" borderId="239" applyNumberFormat="0" applyProtection="0">
      <alignment horizontal="left" vertical="center" indent="1"/>
    </xf>
    <xf numFmtId="4" fontId="91" fillId="90" borderId="262" applyNumberFormat="0" applyProtection="0">
      <alignment horizontal="left" vertical="center" indent="1"/>
    </xf>
    <xf numFmtId="4" fontId="91" fillId="90" borderId="262" applyNumberFormat="0" applyProtection="0">
      <alignment horizontal="left" vertical="center" indent="1"/>
    </xf>
    <xf numFmtId="4" fontId="91" fillId="90" borderId="262" applyNumberFormat="0" applyProtection="0">
      <alignment horizontal="left" vertical="center" indent="1"/>
    </xf>
    <xf numFmtId="4" fontId="91" fillId="90" borderId="262" applyNumberFormat="0" applyProtection="0">
      <alignment horizontal="left" vertical="center" indent="1"/>
    </xf>
    <xf numFmtId="4" fontId="79" fillId="89" borderId="239" applyNumberFormat="0" applyProtection="0">
      <alignment horizontal="left" vertical="center" indent="1"/>
    </xf>
    <xf numFmtId="4" fontId="79" fillId="89" borderId="239" applyNumberFormat="0" applyProtection="0">
      <alignment horizontal="left" vertical="center" indent="1"/>
    </xf>
    <xf numFmtId="4" fontId="91" fillId="105" borderId="262" applyNumberFormat="0" applyProtection="0">
      <alignment horizontal="left" vertical="center" indent="1"/>
    </xf>
    <xf numFmtId="4" fontId="91" fillId="105" borderId="262" applyNumberFormat="0" applyProtection="0">
      <alignment horizontal="left" vertical="center" indent="1"/>
    </xf>
    <xf numFmtId="4" fontId="91" fillId="105" borderId="262" applyNumberFormat="0" applyProtection="0">
      <alignment horizontal="left" vertical="center" indent="1"/>
    </xf>
    <xf numFmtId="4" fontId="91" fillId="105" borderId="262" applyNumberFormat="0" applyProtection="0">
      <alignment horizontal="left" vertical="center" indent="1"/>
    </xf>
    <xf numFmtId="4" fontId="79" fillId="139" borderId="239" applyNumberFormat="0" applyProtection="0">
      <alignment horizontal="left" vertical="center" indent="1"/>
    </xf>
    <xf numFmtId="4" fontId="79" fillId="139" borderId="239" applyNumberFormat="0" applyProtection="0">
      <alignment horizontal="left" vertical="center" indent="1"/>
    </xf>
    <xf numFmtId="0" fontId="91" fillId="49" borderId="259" applyNumberFormat="0" applyProtection="0">
      <alignment horizontal="left" vertical="center" indent="1"/>
    </xf>
    <xf numFmtId="0" fontId="91" fillId="49" borderId="259" applyNumberFormat="0" applyProtection="0">
      <alignment horizontal="left" vertical="center" indent="1"/>
    </xf>
    <xf numFmtId="0" fontId="91" fillId="49" borderId="259" applyNumberFormat="0" applyProtection="0">
      <alignment horizontal="left" vertical="center" indent="1"/>
    </xf>
    <xf numFmtId="0" fontId="91" fillId="49" borderId="259" applyNumberFormat="0" applyProtection="0">
      <alignment horizontal="left" vertical="center" indent="1"/>
    </xf>
    <xf numFmtId="0" fontId="29" fillId="139" borderId="239" applyNumberFormat="0" applyProtection="0">
      <alignment horizontal="left" vertical="center" indent="1"/>
    </xf>
    <xf numFmtId="0" fontId="29" fillId="139" borderId="239" applyNumberFormat="0" applyProtection="0">
      <alignment horizontal="left" vertical="center" indent="1"/>
    </xf>
    <xf numFmtId="0" fontId="29" fillId="139" borderId="239" applyNumberFormat="0" applyProtection="0">
      <alignment horizontal="left" vertical="center" indent="1"/>
    </xf>
    <xf numFmtId="0" fontId="29" fillId="139" borderId="239" applyNumberFormat="0" applyProtection="0">
      <alignment horizontal="left" vertical="center" indent="1"/>
    </xf>
    <xf numFmtId="0" fontId="29" fillId="66" borderId="261" applyNumberFormat="0" applyProtection="0">
      <alignment horizontal="left" vertical="center" indent="1"/>
    </xf>
    <xf numFmtId="0" fontId="29" fillId="139" borderId="239" applyNumberFormat="0" applyProtection="0">
      <alignment horizontal="left" vertical="center" indent="1"/>
    </xf>
    <xf numFmtId="0" fontId="29" fillId="84" borderId="261" applyNumberFormat="0" applyProtection="0">
      <alignment horizontal="left" vertical="top" indent="1"/>
    </xf>
    <xf numFmtId="0" fontId="91" fillId="66" borderId="261" applyNumberFormat="0" applyProtection="0">
      <alignment horizontal="left" vertical="top" indent="1"/>
    </xf>
    <xf numFmtId="0" fontId="91" fillId="66" borderId="261" applyNumberFormat="0" applyProtection="0">
      <alignment horizontal="left" vertical="top" indent="1"/>
    </xf>
    <xf numFmtId="0" fontId="29" fillId="139" borderId="239" applyNumberFormat="0" applyProtection="0">
      <alignment horizontal="left" vertical="center" indent="1"/>
    </xf>
    <xf numFmtId="0" fontId="29" fillId="84" borderId="261" applyNumberFormat="0" applyProtection="0">
      <alignment horizontal="left" vertical="top" indent="1"/>
    </xf>
    <xf numFmtId="0" fontId="29" fillId="139" borderId="239" applyNumberFormat="0" applyProtection="0">
      <alignment horizontal="left" vertical="center" indent="1"/>
    </xf>
    <xf numFmtId="0" fontId="29" fillId="139" borderId="239" applyNumberFormat="0" applyProtection="0">
      <alignment horizontal="left" vertical="center" indent="1"/>
    </xf>
    <xf numFmtId="0" fontId="29" fillId="84" borderId="261" applyNumberFormat="0" applyProtection="0">
      <alignment horizontal="left" vertical="top" indent="1"/>
    </xf>
    <xf numFmtId="0" fontId="29" fillId="139" borderId="239" applyNumberFormat="0" applyProtection="0">
      <alignment horizontal="left" vertical="center" indent="1"/>
    </xf>
    <xf numFmtId="0" fontId="29" fillId="139" borderId="239" applyNumberFormat="0" applyProtection="0">
      <alignment horizontal="left" vertical="center" indent="1"/>
    </xf>
    <xf numFmtId="0" fontId="29" fillId="66" borderId="261" applyNumberFormat="0" applyProtection="0">
      <alignment horizontal="left" vertical="top" indent="1"/>
    </xf>
    <xf numFmtId="0" fontId="91" fillId="71" borderId="259" applyNumberFormat="0" applyProtection="0">
      <alignment horizontal="left" vertical="center" indent="1"/>
    </xf>
    <xf numFmtId="0" fontId="91" fillId="71" borderId="259" applyNumberFormat="0" applyProtection="0">
      <alignment horizontal="left" vertical="center" indent="1"/>
    </xf>
    <xf numFmtId="0" fontId="91" fillId="71" borderId="259" applyNumberFormat="0" applyProtection="0">
      <alignment horizontal="left" vertical="center" indent="1"/>
    </xf>
    <xf numFmtId="0" fontId="91" fillId="71" borderId="259" applyNumberFormat="0" applyProtection="0">
      <alignment horizontal="left" vertical="center" indent="1"/>
    </xf>
    <xf numFmtId="0" fontId="29" fillId="83" borderId="239" applyNumberFormat="0" applyProtection="0">
      <alignment horizontal="left" vertical="center" indent="1"/>
    </xf>
    <xf numFmtId="0" fontId="29" fillId="83" borderId="239" applyNumberFormat="0" applyProtection="0">
      <alignment horizontal="left" vertical="center" indent="1"/>
    </xf>
    <xf numFmtId="0" fontId="29" fillId="83" borderId="239" applyNumberFormat="0" applyProtection="0">
      <alignment horizontal="left" vertical="center" indent="1"/>
    </xf>
    <xf numFmtId="0" fontId="29" fillId="83" borderId="239" applyNumberFormat="0" applyProtection="0">
      <alignment horizontal="left" vertical="center" indent="1"/>
    </xf>
    <xf numFmtId="0" fontId="29" fillId="105" borderId="261" applyNumberFormat="0" applyProtection="0">
      <alignment horizontal="left" vertical="center" indent="1"/>
    </xf>
    <xf numFmtId="0" fontId="29" fillId="83" borderId="239" applyNumberFormat="0" applyProtection="0">
      <alignment horizontal="left" vertical="center" indent="1"/>
    </xf>
    <xf numFmtId="0" fontId="29" fillId="86" borderId="261" applyNumberFormat="0" applyProtection="0">
      <alignment horizontal="left" vertical="top" indent="1"/>
    </xf>
    <xf numFmtId="0" fontId="91" fillId="105" borderId="261" applyNumberFormat="0" applyProtection="0">
      <alignment horizontal="left" vertical="top" indent="1"/>
    </xf>
    <xf numFmtId="0" fontId="91" fillId="105" borderId="261" applyNumberFormat="0" applyProtection="0">
      <alignment horizontal="left" vertical="top" indent="1"/>
    </xf>
    <xf numFmtId="0" fontId="29" fillId="83" borderId="239" applyNumberFormat="0" applyProtection="0">
      <alignment horizontal="left" vertical="center" indent="1"/>
    </xf>
    <xf numFmtId="0" fontId="29" fillId="86" borderId="261" applyNumberFormat="0" applyProtection="0">
      <alignment horizontal="left" vertical="top" indent="1"/>
    </xf>
    <xf numFmtId="0" fontId="29" fillId="83" borderId="239" applyNumberFormat="0" applyProtection="0">
      <alignment horizontal="left" vertical="center" indent="1"/>
    </xf>
    <xf numFmtId="0" fontId="29" fillId="83" borderId="239" applyNumberFormat="0" applyProtection="0">
      <alignment horizontal="left" vertical="center" indent="1"/>
    </xf>
    <xf numFmtId="0" fontId="29" fillId="86" borderId="261" applyNumberFormat="0" applyProtection="0">
      <alignment horizontal="left" vertical="top" indent="1"/>
    </xf>
    <xf numFmtId="0" fontId="29" fillId="83" borderId="239" applyNumberFormat="0" applyProtection="0">
      <alignment horizontal="left" vertical="center" indent="1"/>
    </xf>
    <xf numFmtId="0" fontId="29" fillId="83" borderId="239" applyNumberFormat="0" applyProtection="0">
      <alignment horizontal="left" vertical="center" indent="1"/>
    </xf>
    <xf numFmtId="0" fontId="29" fillId="105" borderId="261" applyNumberFormat="0" applyProtection="0">
      <alignment horizontal="left" vertical="top" indent="1"/>
    </xf>
    <xf numFmtId="0" fontId="91" fillId="45" borderId="259" applyNumberFormat="0" applyProtection="0">
      <alignment horizontal="left" vertical="center" indent="1"/>
    </xf>
    <xf numFmtId="0" fontId="91" fillId="45" borderId="259" applyNumberFormat="0" applyProtection="0">
      <alignment horizontal="left" vertical="center" indent="1"/>
    </xf>
    <xf numFmtId="0" fontId="91" fillId="45" borderId="259" applyNumberFormat="0" applyProtection="0">
      <alignment horizontal="left" vertical="center" indent="1"/>
    </xf>
    <xf numFmtId="0" fontId="91" fillId="45" borderId="259" applyNumberFormat="0" applyProtection="0">
      <alignment horizontal="left" vertical="center" indent="1"/>
    </xf>
    <xf numFmtId="0" fontId="29" fillId="74" borderId="239" applyNumberFormat="0" applyProtection="0">
      <alignment horizontal="left" vertical="center" indent="1"/>
    </xf>
    <xf numFmtId="0" fontId="29" fillId="74" borderId="239" applyNumberFormat="0" applyProtection="0">
      <alignment horizontal="left" vertical="center" indent="1"/>
    </xf>
    <xf numFmtId="0" fontId="29" fillId="74" borderId="239" applyNumberFormat="0" applyProtection="0">
      <alignment horizontal="left" vertical="center" indent="1"/>
    </xf>
    <xf numFmtId="0" fontId="29" fillId="74" borderId="239" applyNumberFormat="0" applyProtection="0">
      <alignment horizontal="left" vertical="center" indent="1"/>
    </xf>
    <xf numFmtId="0" fontId="29" fillId="45" borderId="261" applyNumberFormat="0" applyProtection="0">
      <alignment horizontal="left" vertical="center" indent="1"/>
    </xf>
    <xf numFmtId="0" fontId="29" fillId="74" borderId="239" applyNumberFormat="0" applyProtection="0">
      <alignment horizontal="left" vertical="center" indent="1"/>
    </xf>
    <xf numFmtId="0" fontId="29" fillId="70" borderId="261" applyNumberFormat="0" applyProtection="0">
      <alignment horizontal="left" vertical="top" indent="1"/>
    </xf>
    <xf numFmtId="0" fontId="91" fillId="45" borderId="261" applyNumberFormat="0" applyProtection="0">
      <alignment horizontal="left" vertical="top" indent="1"/>
    </xf>
    <xf numFmtId="0" fontId="91" fillId="45" borderId="261" applyNumberFormat="0" applyProtection="0">
      <alignment horizontal="left" vertical="top" indent="1"/>
    </xf>
    <xf numFmtId="0" fontId="29" fillId="74" borderId="239" applyNumberFormat="0" applyProtection="0">
      <alignment horizontal="left" vertical="center" indent="1"/>
    </xf>
    <xf numFmtId="0" fontId="29" fillId="70" borderId="261" applyNumberFormat="0" applyProtection="0">
      <alignment horizontal="left" vertical="top" indent="1"/>
    </xf>
    <xf numFmtId="0" fontId="29" fillId="74" borderId="239" applyNumberFormat="0" applyProtection="0">
      <alignment horizontal="left" vertical="center" indent="1"/>
    </xf>
    <xf numFmtId="0" fontId="29" fillId="74" borderId="239" applyNumberFormat="0" applyProtection="0">
      <alignment horizontal="left" vertical="center" indent="1"/>
    </xf>
    <xf numFmtId="0" fontId="29" fillId="70" borderId="261" applyNumberFormat="0" applyProtection="0">
      <alignment horizontal="left" vertical="top" indent="1"/>
    </xf>
    <xf numFmtId="0" fontId="29" fillId="74" borderId="239" applyNumberFormat="0" applyProtection="0">
      <alignment horizontal="left" vertical="center" indent="1"/>
    </xf>
    <xf numFmtId="0" fontId="29" fillId="74" borderId="239" applyNumberFormat="0" applyProtection="0">
      <alignment horizontal="left" vertical="center" indent="1"/>
    </xf>
    <xf numFmtId="0" fontId="29" fillId="45" borderId="261" applyNumberFormat="0" applyProtection="0">
      <alignment horizontal="left" vertical="top" indent="1"/>
    </xf>
    <xf numFmtId="0" fontId="91" fillId="90" borderId="259" applyNumberFormat="0" applyProtection="0">
      <alignment horizontal="left" vertical="center" indent="1"/>
    </xf>
    <xf numFmtId="0" fontId="91" fillId="90" borderId="259" applyNumberFormat="0" applyProtection="0">
      <alignment horizontal="left" vertical="center" indent="1"/>
    </xf>
    <xf numFmtId="0" fontId="91" fillId="90" borderId="259" applyNumberFormat="0" applyProtection="0">
      <alignment horizontal="left" vertical="center" indent="1"/>
    </xf>
    <xf numFmtId="0" fontId="91" fillId="90" borderId="259" applyNumberFormat="0" applyProtection="0">
      <alignment horizontal="left" vertical="center" indent="1"/>
    </xf>
    <xf numFmtId="0" fontId="29" fillId="131" borderId="239" applyNumberFormat="0" applyProtection="0">
      <alignment horizontal="left" vertical="center" indent="1"/>
    </xf>
    <xf numFmtId="0" fontId="29" fillId="131" borderId="239" applyNumberFormat="0" applyProtection="0">
      <alignment horizontal="left" vertical="center" indent="1"/>
    </xf>
    <xf numFmtId="0" fontId="29" fillId="131" borderId="239" applyNumberFormat="0" applyProtection="0">
      <alignment horizontal="left" vertical="center" indent="1"/>
    </xf>
    <xf numFmtId="0" fontId="29" fillId="131" borderId="239" applyNumberFormat="0" applyProtection="0">
      <alignment horizontal="left" vertical="center" indent="1"/>
    </xf>
    <xf numFmtId="0" fontId="29" fillId="90" borderId="261" applyNumberFormat="0" applyProtection="0">
      <alignment horizontal="left" vertical="center" indent="1"/>
    </xf>
    <xf numFmtId="0" fontId="29" fillId="131" borderId="239" applyNumberFormat="0" applyProtection="0">
      <alignment horizontal="left" vertical="center" indent="1"/>
    </xf>
    <xf numFmtId="0" fontId="29" fillId="87" borderId="261" applyNumberFormat="0" applyProtection="0">
      <alignment horizontal="left" vertical="top" indent="1"/>
    </xf>
    <xf numFmtId="0" fontId="91" fillId="90" borderId="261" applyNumberFormat="0" applyProtection="0">
      <alignment horizontal="left" vertical="top" indent="1"/>
    </xf>
    <xf numFmtId="0" fontId="91" fillId="90" borderId="261" applyNumberFormat="0" applyProtection="0">
      <alignment horizontal="left" vertical="top" indent="1"/>
    </xf>
    <xf numFmtId="0" fontId="29" fillId="131" borderId="239" applyNumberFormat="0" applyProtection="0">
      <alignment horizontal="left" vertical="center" indent="1"/>
    </xf>
    <xf numFmtId="0" fontId="29" fillId="87" borderId="261" applyNumberFormat="0" applyProtection="0">
      <alignment horizontal="left" vertical="top" indent="1"/>
    </xf>
    <xf numFmtId="0" fontId="29" fillId="131" borderId="239" applyNumberFormat="0" applyProtection="0">
      <alignment horizontal="left" vertical="center" indent="1"/>
    </xf>
    <xf numFmtId="0" fontId="29" fillId="131" borderId="239" applyNumberFormat="0" applyProtection="0">
      <alignment horizontal="left" vertical="center" indent="1"/>
    </xf>
    <xf numFmtId="0" fontId="29" fillId="87" borderId="261" applyNumberFormat="0" applyProtection="0">
      <alignment horizontal="left" vertical="top" indent="1"/>
    </xf>
    <xf numFmtId="0" fontId="29" fillId="131" borderId="239" applyNumberFormat="0" applyProtection="0">
      <alignment horizontal="left" vertical="center" indent="1"/>
    </xf>
    <xf numFmtId="0" fontId="29" fillId="131" borderId="239" applyNumberFormat="0" applyProtection="0">
      <alignment horizontal="left" vertical="center" indent="1"/>
    </xf>
    <xf numFmtId="0" fontId="29" fillId="90" borderId="261" applyNumberFormat="0" applyProtection="0">
      <alignment horizontal="left" vertical="top" indent="1"/>
    </xf>
    <xf numFmtId="0" fontId="125" fillId="66" borderId="264" applyBorder="0"/>
    <xf numFmtId="0" fontId="125" fillId="66" borderId="264" applyBorder="0"/>
    <xf numFmtId="4" fontId="115" fillId="40" borderId="261" applyNumberFormat="0" applyProtection="0">
      <alignment vertical="center"/>
    </xf>
    <xf numFmtId="4" fontId="115" fillId="40" borderId="261" applyNumberFormat="0" applyProtection="0">
      <alignment vertical="center"/>
    </xf>
    <xf numFmtId="4" fontId="79" fillId="75" borderId="261" applyNumberFormat="0" applyProtection="0">
      <alignment vertical="center"/>
    </xf>
    <xf numFmtId="4" fontId="79" fillId="75" borderId="239" applyNumberFormat="0" applyProtection="0">
      <alignment vertical="center"/>
    </xf>
    <xf numFmtId="4" fontId="79" fillId="75" borderId="239" applyNumberFormat="0" applyProtection="0">
      <alignment vertical="center"/>
    </xf>
    <xf numFmtId="4" fontId="79" fillId="40" borderId="261" applyNumberFormat="0" applyProtection="0">
      <alignment vertical="center"/>
    </xf>
    <xf numFmtId="4" fontId="129" fillId="75" borderId="261" applyNumberFormat="0" applyProtection="0">
      <alignment vertical="center"/>
    </xf>
    <xf numFmtId="4" fontId="129" fillId="75" borderId="239" applyNumberFormat="0" applyProtection="0">
      <alignment vertical="center"/>
    </xf>
    <xf numFmtId="4" fontId="129" fillId="75" borderId="239" applyNumberFormat="0" applyProtection="0">
      <alignment vertical="center"/>
    </xf>
    <xf numFmtId="4" fontId="129" fillId="40" borderId="261" applyNumberFormat="0" applyProtection="0">
      <alignment vertical="center"/>
    </xf>
    <xf numFmtId="4" fontId="115" fillId="49" borderId="261" applyNumberFormat="0" applyProtection="0">
      <alignment horizontal="left" vertical="center" indent="1"/>
    </xf>
    <xf numFmtId="4" fontId="115" fillId="49" borderId="261" applyNumberFormat="0" applyProtection="0">
      <alignment horizontal="left" vertical="center" indent="1"/>
    </xf>
    <xf numFmtId="4" fontId="79" fillId="75" borderId="239" applyNumberFormat="0" applyProtection="0">
      <alignment horizontal="left" vertical="center" indent="1"/>
    </xf>
    <xf numFmtId="4" fontId="79" fillId="75" borderId="239" applyNumberFormat="0" applyProtection="0">
      <alignment horizontal="left" vertical="center" indent="1"/>
    </xf>
    <xf numFmtId="4" fontId="79" fillId="40" borderId="261" applyNumberFormat="0" applyProtection="0">
      <alignment horizontal="left" vertical="center" indent="1"/>
    </xf>
    <xf numFmtId="0" fontId="115" fillId="40" borderId="261" applyNumberFormat="0" applyProtection="0">
      <alignment horizontal="left" vertical="top" indent="1"/>
    </xf>
    <xf numFmtId="0" fontId="115" fillId="40" borderId="261" applyNumberFormat="0" applyProtection="0">
      <alignment horizontal="left" vertical="top" indent="1"/>
    </xf>
    <xf numFmtId="0" fontId="79" fillId="75" borderId="261" applyNumberFormat="0" applyProtection="0">
      <alignment horizontal="left" vertical="top" indent="1"/>
    </xf>
    <xf numFmtId="4" fontId="79" fillId="75" borderId="239" applyNumberFormat="0" applyProtection="0">
      <alignment horizontal="left" vertical="center" indent="1"/>
    </xf>
    <xf numFmtId="4" fontId="79" fillId="75" borderId="239" applyNumberFormat="0" applyProtection="0">
      <alignment horizontal="left" vertical="center" indent="1"/>
    </xf>
    <xf numFmtId="0" fontId="79" fillId="40" borderId="261" applyNumberFormat="0" applyProtection="0">
      <alignment horizontal="left" vertical="top" indent="1"/>
    </xf>
    <xf numFmtId="4" fontId="91" fillId="0" borderId="259" applyNumberFormat="0" applyProtection="0">
      <alignment horizontal="right" vertical="center"/>
    </xf>
    <xf numFmtId="4" fontId="79" fillId="89" borderId="239" applyNumberFormat="0" applyProtection="0">
      <alignment horizontal="right" vertical="center"/>
    </xf>
    <xf numFmtId="4" fontId="91" fillId="0" borderId="259" applyNumberFormat="0" applyProtection="0">
      <alignment horizontal="right" vertical="center"/>
    </xf>
    <xf numFmtId="4" fontId="91" fillId="0" borderId="259" applyNumberFormat="0" applyProtection="0">
      <alignment horizontal="right" vertical="center"/>
    </xf>
    <xf numFmtId="4" fontId="91" fillId="0" borderId="259" applyNumberFormat="0" applyProtection="0">
      <alignment horizontal="right" vertical="center"/>
    </xf>
    <xf numFmtId="4" fontId="79" fillId="89" borderId="239" applyNumberFormat="0" applyProtection="0">
      <alignment horizontal="right" vertical="center"/>
    </xf>
    <xf numFmtId="4" fontId="91" fillId="0" borderId="259" applyNumberFormat="0" applyProtection="0">
      <alignment horizontal="right" vertical="center"/>
    </xf>
    <xf numFmtId="4" fontId="79" fillId="89" borderId="239" applyNumberFormat="0" applyProtection="0">
      <alignment horizontal="right" vertical="center"/>
    </xf>
    <xf numFmtId="4" fontId="79" fillId="89" borderId="239" applyNumberFormat="0" applyProtection="0">
      <alignment horizontal="right" vertical="center"/>
    </xf>
    <xf numFmtId="4" fontId="79" fillId="90" borderId="261" applyNumberFormat="0" applyProtection="0">
      <alignment horizontal="right" vertical="center"/>
    </xf>
    <xf numFmtId="4" fontId="180" fillId="76" borderId="259" applyNumberFormat="0" applyProtection="0">
      <alignment horizontal="right" vertical="center"/>
    </xf>
    <xf numFmtId="4" fontId="180" fillId="76" borderId="259" applyNumberFormat="0" applyProtection="0">
      <alignment horizontal="right" vertical="center"/>
    </xf>
    <xf numFmtId="4" fontId="129" fillId="90" borderId="261" applyNumberFormat="0" applyProtection="0">
      <alignment horizontal="right" vertical="center"/>
    </xf>
    <xf numFmtId="4" fontId="129" fillId="89" borderId="239" applyNumberFormat="0" applyProtection="0">
      <alignment horizontal="right" vertical="center"/>
    </xf>
    <xf numFmtId="4" fontId="129" fillId="89" borderId="239" applyNumberFormat="0" applyProtection="0">
      <alignment horizontal="right" vertical="center"/>
    </xf>
    <xf numFmtId="4" fontId="129" fillId="90" borderId="261" applyNumberFormat="0" applyProtection="0">
      <alignment horizontal="right" vertical="center"/>
    </xf>
    <xf numFmtId="4" fontId="91" fillId="53" borderId="259" applyNumberFormat="0" applyProtection="0">
      <alignment horizontal="left" vertical="center" indent="1"/>
    </xf>
    <xf numFmtId="4" fontId="91" fillId="53" borderId="259" applyNumberFormat="0" applyProtection="0">
      <alignment horizontal="left" vertical="center" indent="1"/>
    </xf>
    <xf numFmtId="4" fontId="91" fillId="53" borderId="259" applyNumberFormat="0" applyProtection="0">
      <alignment horizontal="left" vertical="center" indent="1"/>
    </xf>
    <xf numFmtId="4" fontId="91" fillId="53" borderId="259" applyNumberFormat="0" applyProtection="0">
      <alignment horizontal="left" vertical="center" indent="1"/>
    </xf>
    <xf numFmtId="0" fontId="29" fillId="131" borderId="239" applyNumberFormat="0" applyProtection="0">
      <alignment horizontal="left" vertical="center" indent="1"/>
    </xf>
    <xf numFmtId="0" fontId="29" fillId="131" borderId="239" applyNumberFormat="0" applyProtection="0">
      <alignment horizontal="left" vertical="center" indent="1"/>
    </xf>
    <xf numFmtId="0" fontId="29" fillId="131" borderId="239" applyNumberFormat="0" applyProtection="0">
      <alignment horizontal="left" vertical="center" indent="1"/>
    </xf>
    <xf numFmtId="0" fontId="29" fillId="131" borderId="239" applyNumberFormat="0" applyProtection="0">
      <alignment horizontal="left" vertical="center" indent="1"/>
    </xf>
    <xf numFmtId="4" fontId="79" fillId="105" borderId="261" applyNumberFormat="0" applyProtection="0">
      <alignment horizontal="left" vertical="center" indent="1"/>
    </xf>
    <xf numFmtId="0" fontId="29" fillId="131" borderId="239" applyNumberFormat="0" applyProtection="0">
      <alignment horizontal="left" vertical="center" indent="1"/>
    </xf>
    <xf numFmtId="0" fontId="115" fillId="105" borderId="261" applyNumberFormat="0" applyProtection="0">
      <alignment horizontal="left" vertical="top" indent="1"/>
    </xf>
    <xf numFmtId="0" fontId="115" fillId="105" borderId="261" applyNumberFormat="0" applyProtection="0">
      <alignment horizontal="left" vertical="top" indent="1"/>
    </xf>
    <xf numFmtId="0" fontId="29" fillId="131" borderId="239" applyNumberFormat="0" applyProtection="0">
      <alignment horizontal="left" vertical="center" indent="1"/>
    </xf>
    <xf numFmtId="0" fontId="29" fillId="131" borderId="239" applyNumberFormat="0" applyProtection="0">
      <alignment horizontal="left" vertical="center" indent="1"/>
    </xf>
    <xf numFmtId="0" fontId="29" fillId="131" borderId="239" applyNumberFormat="0" applyProtection="0">
      <alignment horizontal="left" vertical="center" indent="1"/>
    </xf>
    <xf numFmtId="0" fontId="29" fillId="131" borderId="239" applyNumberFormat="0" applyProtection="0">
      <alignment horizontal="left" vertical="center" indent="1"/>
    </xf>
    <xf numFmtId="0" fontId="79" fillId="105" borderId="261" applyNumberFormat="0" applyProtection="0">
      <alignment horizontal="left" vertical="top" indent="1"/>
    </xf>
    <xf numFmtId="0" fontId="29" fillId="131" borderId="239" applyNumberFormat="0" applyProtection="0">
      <alignment horizontal="left" vertical="center" indent="1"/>
    </xf>
    <xf numFmtId="4" fontId="182" fillId="140" borderId="262" applyNumberFormat="0" applyProtection="0">
      <alignment horizontal="left" vertical="center" indent="1"/>
    </xf>
    <xf numFmtId="4" fontId="182" fillId="140" borderId="262" applyNumberFormat="0" applyProtection="0">
      <alignment horizontal="left" vertical="center" indent="1"/>
    </xf>
    <xf numFmtId="4" fontId="185" fillId="88" borderId="259" applyNumberFormat="0" applyProtection="0">
      <alignment horizontal="right" vertical="center"/>
    </xf>
    <xf numFmtId="4" fontId="185" fillId="88" borderId="259" applyNumberFormat="0" applyProtection="0">
      <alignment horizontal="right" vertical="center"/>
    </xf>
    <xf numFmtId="4" fontId="139" fillId="0" borderId="261" applyNumberFormat="0" applyProtection="0">
      <alignment horizontal="right" vertical="center"/>
    </xf>
    <xf numFmtId="4" fontId="139" fillId="89" borderId="239" applyNumberFormat="0" applyProtection="0">
      <alignment horizontal="right" vertical="center"/>
    </xf>
    <xf numFmtId="4" fontId="139" fillId="89" borderId="239" applyNumberFormat="0" applyProtection="0">
      <alignment horizontal="right" vertical="center"/>
    </xf>
    <xf numFmtId="4" fontId="139" fillId="90" borderId="261" applyNumberFormat="0" applyProtection="0">
      <alignment horizontal="right" vertical="center"/>
    </xf>
    <xf numFmtId="200" fontId="145" fillId="0" borderId="255">
      <alignment horizontal="center"/>
    </xf>
    <xf numFmtId="0" fontId="29" fillId="0" borderId="256" applyNumberFormat="0" applyFont="0" applyFill="0" applyAlignment="0" applyProtection="0"/>
    <xf numFmtId="0" fontId="29" fillId="0" borderId="256" applyNumberFormat="0" applyFont="0" applyFill="0" applyAlignment="0" applyProtection="0"/>
    <xf numFmtId="0" fontId="29" fillId="0" borderId="256" applyNumberFormat="0" applyFont="0" applyFill="0" applyAlignment="0" applyProtection="0"/>
    <xf numFmtId="0" fontId="29" fillId="0" borderId="256" applyNumberFormat="0" applyFont="0" applyFill="0" applyAlignment="0" applyProtection="0"/>
    <xf numFmtId="0" fontId="29" fillId="0" borderId="255" applyNumberFormat="0" applyFont="0" applyFill="0" applyAlignment="0" applyProtection="0"/>
    <xf numFmtId="0" fontId="29" fillId="0" borderId="255" applyNumberFormat="0" applyFont="0" applyFill="0" applyAlignment="0" applyProtection="0"/>
    <xf numFmtId="0" fontId="29" fillId="0" borderId="255" applyNumberFormat="0" applyFont="0" applyFill="0" applyAlignment="0" applyProtection="0"/>
    <xf numFmtId="0" fontId="29" fillId="0" borderId="255" applyNumberFormat="0" applyFont="0" applyFill="0" applyAlignment="0" applyProtection="0"/>
    <xf numFmtId="0" fontId="29" fillId="0" borderId="257" applyNumberFormat="0" applyFont="0" applyFill="0" applyAlignment="0" applyProtection="0"/>
    <xf numFmtId="0" fontId="29" fillId="0" borderId="257" applyNumberFormat="0" applyFont="0" applyFill="0" applyAlignment="0" applyProtection="0"/>
    <xf numFmtId="0" fontId="29" fillId="0" borderId="257" applyNumberFormat="0" applyFont="0" applyFill="0" applyAlignment="0" applyProtection="0"/>
    <xf numFmtId="0" fontId="29" fillId="0" borderId="257" applyNumberFormat="0" applyFont="0" applyFill="0" applyAlignment="0" applyProtection="0"/>
    <xf numFmtId="0" fontId="150" fillId="0" borderId="251" applyNumberFormat="0" applyFill="0" applyAlignment="0" applyProtection="0"/>
    <xf numFmtId="0" fontId="150" fillId="0" borderId="252" applyNumberFormat="0" applyFill="0" applyAlignment="0" applyProtection="0"/>
    <xf numFmtId="0" fontId="150" fillId="0" borderId="251" applyNumberFormat="0" applyFill="0" applyAlignment="0" applyProtection="0"/>
    <xf numFmtId="0" fontId="150" fillId="0" borderId="252" applyNumberFormat="0" applyFill="0" applyAlignment="0" applyProtection="0"/>
    <xf numFmtId="0" fontId="150" fillId="0" borderId="252" applyNumberFormat="0" applyFill="0" applyAlignment="0" applyProtection="0"/>
    <xf numFmtId="3" fontId="151" fillId="0" borderId="211" applyProtection="0"/>
    <xf numFmtId="0" fontId="115" fillId="105" borderId="269" applyNumberFormat="0" applyProtection="0">
      <alignment horizontal="left" vertical="top" indent="1"/>
    </xf>
    <xf numFmtId="0" fontId="115" fillId="105" borderId="269" applyNumberFormat="0" applyProtection="0">
      <alignment horizontal="left" vertical="top" indent="1"/>
    </xf>
    <xf numFmtId="0" fontId="29" fillId="131" borderId="268" applyNumberFormat="0" applyProtection="0">
      <alignment horizontal="left" vertical="center" indent="1"/>
    </xf>
    <xf numFmtId="0" fontId="29" fillId="131" borderId="268" applyNumberFormat="0" applyProtection="0">
      <alignment horizontal="left" vertical="center" indent="1"/>
    </xf>
    <xf numFmtId="0" fontId="29" fillId="131" borderId="268" applyNumberFormat="0" applyProtection="0">
      <alignment horizontal="left" vertical="center" indent="1"/>
    </xf>
    <xf numFmtId="0" fontId="29" fillId="131" borderId="268" applyNumberFormat="0" applyProtection="0">
      <alignment horizontal="left" vertical="center" indent="1"/>
    </xf>
    <xf numFmtId="0" fontId="79" fillId="105" borderId="269" applyNumberFormat="0" applyProtection="0">
      <alignment horizontal="left" vertical="top" indent="1"/>
    </xf>
    <xf numFmtId="0" fontId="29" fillId="131" borderId="268" applyNumberFormat="0" applyProtection="0">
      <alignment horizontal="left" vertical="center" indent="1"/>
    </xf>
    <xf numFmtId="0" fontId="41" fillId="0" borderId="265">
      <alignment horizontal="left" vertical="center"/>
    </xf>
    <xf numFmtId="0" fontId="41" fillId="0" borderId="265">
      <alignment horizontal="left" vertical="center"/>
    </xf>
    <xf numFmtId="4" fontId="139" fillId="0" borderId="269" applyNumberFormat="0" applyProtection="0">
      <alignment horizontal="right" vertical="center"/>
    </xf>
    <xf numFmtId="4" fontId="139" fillId="89" borderId="268" applyNumberFormat="0" applyProtection="0">
      <alignment horizontal="right" vertical="center"/>
    </xf>
    <xf numFmtId="4" fontId="139" fillId="89" borderId="268" applyNumberFormat="0" applyProtection="0">
      <alignment horizontal="right" vertical="center"/>
    </xf>
    <xf numFmtId="4" fontId="139" fillId="90" borderId="269" applyNumberFormat="0" applyProtection="0">
      <alignment horizontal="right" vertical="center"/>
    </xf>
    <xf numFmtId="200" fontId="145" fillId="0" borderId="270">
      <alignment horizontal="center"/>
    </xf>
    <xf numFmtId="0" fontId="29" fillId="0" borderId="270" applyNumberFormat="0" applyFont="0" applyFill="0" applyAlignment="0" applyProtection="0"/>
    <xf numFmtId="0" fontId="29" fillId="0" borderId="270" applyNumberFormat="0" applyFont="0" applyFill="0" applyAlignment="0" applyProtection="0"/>
    <xf numFmtId="0" fontId="29" fillId="0" borderId="270" applyNumberFormat="0" applyFont="0" applyFill="0" applyAlignment="0" applyProtection="0"/>
    <xf numFmtId="0" fontId="29" fillId="0" borderId="270" applyNumberFormat="0" applyFont="0" applyFill="0" applyAlignment="0" applyProtection="0"/>
    <xf numFmtId="0" fontId="150" fillId="0" borderId="275" applyNumberFormat="0" applyFill="0" applyAlignment="0" applyProtection="0"/>
    <xf numFmtId="0" fontId="150" fillId="0" borderId="271" applyNumberFormat="0" applyFill="0" applyAlignment="0" applyProtection="0"/>
    <xf numFmtId="0" fontId="150" fillId="0" borderId="275" applyNumberFormat="0" applyFill="0" applyAlignment="0" applyProtection="0"/>
    <xf numFmtId="0" fontId="150" fillId="0" borderId="271" applyNumberFormat="0" applyFill="0" applyAlignment="0" applyProtection="0"/>
    <xf numFmtId="0" fontId="150" fillId="0" borderId="271" applyNumberFormat="0" applyFill="0" applyAlignment="0" applyProtection="0"/>
    <xf numFmtId="198" fontId="29" fillId="0" borderId="272">
      <protection locked="0"/>
    </xf>
    <xf numFmtId="198" fontId="29" fillId="0" borderId="272">
      <protection locked="0"/>
    </xf>
    <xf numFmtId="198" fontId="29" fillId="0" borderId="272">
      <protection locked="0"/>
    </xf>
    <xf numFmtId="198" fontId="29" fillId="0" borderId="272">
      <protection locked="0"/>
    </xf>
    <xf numFmtId="198" fontId="29" fillId="0" borderId="272">
      <protection locked="0"/>
    </xf>
    <xf numFmtId="0" fontId="7" fillId="0" borderId="0"/>
    <xf numFmtId="4" fontId="91" fillId="62" borderId="249" applyNumberFormat="0" applyProtection="0">
      <alignment horizontal="right" vertical="center"/>
    </xf>
    <xf numFmtId="4" fontId="79" fillId="62" borderId="269" applyNumberFormat="0" applyProtection="0">
      <alignment horizontal="right" vertical="center"/>
    </xf>
    <xf numFmtId="4" fontId="79" fillId="91" borderId="280" applyNumberFormat="0" applyProtection="0">
      <alignment horizontal="right" vertical="center"/>
    </xf>
    <xf numFmtId="4" fontId="79" fillId="91" borderId="280" applyNumberFormat="0" applyProtection="0">
      <alignment horizontal="right" vertical="center"/>
    </xf>
    <xf numFmtId="4" fontId="79" fillId="62" borderId="269" applyNumberFormat="0" applyProtection="0">
      <alignment horizontal="right" vertical="center"/>
    </xf>
    <xf numFmtId="4" fontId="91" fillId="50" borderId="245" applyNumberFormat="0" applyProtection="0">
      <alignment horizontal="right" vertical="center"/>
    </xf>
    <xf numFmtId="4" fontId="91" fillId="50" borderId="245" applyNumberFormat="0" applyProtection="0">
      <alignment horizontal="right" vertical="center"/>
    </xf>
    <xf numFmtId="4" fontId="91" fillId="50" borderId="245" applyNumberFormat="0" applyProtection="0">
      <alignment horizontal="right" vertical="center"/>
    </xf>
    <xf numFmtId="4" fontId="91" fillId="50" borderId="245" applyNumberFormat="0" applyProtection="0">
      <alignment horizontal="right" vertical="center"/>
    </xf>
    <xf numFmtId="4" fontId="79" fillId="50" borderId="269" applyNumberFormat="0" applyProtection="0">
      <alignment horizontal="right" vertical="center"/>
    </xf>
    <xf numFmtId="4" fontId="79" fillId="96" borderId="280" applyNumberFormat="0" applyProtection="0">
      <alignment horizontal="right" vertical="center"/>
    </xf>
    <xf numFmtId="4" fontId="79" fillId="96" borderId="280" applyNumberFormat="0" applyProtection="0">
      <alignment horizontal="right" vertical="center"/>
    </xf>
    <xf numFmtId="4" fontId="79" fillId="50" borderId="269" applyNumberFormat="0" applyProtection="0">
      <alignment horizontal="right" vertical="center"/>
    </xf>
    <xf numFmtId="4" fontId="91" fillId="54" borderId="245" applyNumberFormat="0" applyProtection="0">
      <alignment horizontal="right" vertical="center"/>
    </xf>
    <xf numFmtId="4" fontId="91" fillId="54" borderId="245" applyNumberFormat="0" applyProtection="0">
      <alignment horizontal="right" vertical="center"/>
    </xf>
    <xf numFmtId="4" fontId="91" fillId="54" borderId="245" applyNumberFormat="0" applyProtection="0">
      <alignment horizontal="right" vertical="center"/>
    </xf>
    <xf numFmtId="4" fontId="91" fillId="54" borderId="245" applyNumberFormat="0" applyProtection="0">
      <alignment horizontal="right" vertical="center"/>
    </xf>
    <xf numFmtId="4" fontId="79" fillId="54" borderId="269" applyNumberFormat="0" applyProtection="0">
      <alignment horizontal="right" vertical="center"/>
    </xf>
    <xf numFmtId="4" fontId="79" fillId="134" borderId="280" applyNumberFormat="0" applyProtection="0">
      <alignment horizontal="right" vertical="center"/>
    </xf>
    <xf numFmtId="4" fontId="79" fillId="134" borderId="280" applyNumberFormat="0" applyProtection="0">
      <alignment horizontal="right" vertical="center"/>
    </xf>
    <xf numFmtId="4" fontId="79" fillId="54" borderId="269" applyNumberFormat="0" applyProtection="0">
      <alignment horizontal="right" vertical="center"/>
    </xf>
    <xf numFmtId="4" fontId="91" fillId="69" borderId="245" applyNumberFormat="0" applyProtection="0">
      <alignment horizontal="right" vertical="center"/>
    </xf>
    <xf numFmtId="4" fontId="91" fillId="69" borderId="245" applyNumberFormat="0" applyProtection="0">
      <alignment horizontal="right" vertical="center"/>
    </xf>
    <xf numFmtId="4" fontId="91" fillId="69" borderId="245" applyNumberFormat="0" applyProtection="0">
      <alignment horizontal="right" vertical="center"/>
    </xf>
    <xf numFmtId="4" fontId="91" fillId="69" borderId="245" applyNumberFormat="0" applyProtection="0">
      <alignment horizontal="right" vertical="center"/>
    </xf>
    <xf numFmtId="4" fontId="79" fillId="69" borderId="269" applyNumberFormat="0" applyProtection="0">
      <alignment horizontal="right" vertical="center"/>
    </xf>
    <xf numFmtId="4" fontId="79" fillId="100" borderId="280" applyNumberFormat="0" applyProtection="0">
      <alignment horizontal="right" vertical="center"/>
    </xf>
    <xf numFmtId="4" fontId="79" fillId="100" borderId="280" applyNumberFormat="0" applyProtection="0">
      <alignment horizontal="right" vertical="center"/>
    </xf>
    <xf numFmtId="4" fontId="79" fillId="69" borderId="269" applyNumberFormat="0" applyProtection="0">
      <alignment horizontal="right" vertical="center"/>
    </xf>
    <xf numFmtId="4" fontId="91" fillId="48" borderId="245" applyNumberFormat="0" applyProtection="0">
      <alignment horizontal="right" vertical="center"/>
    </xf>
    <xf numFmtId="4" fontId="91" fillId="48" borderId="245" applyNumberFormat="0" applyProtection="0">
      <alignment horizontal="right" vertical="center"/>
    </xf>
    <xf numFmtId="4" fontId="91" fillId="48" borderId="245" applyNumberFormat="0" applyProtection="0">
      <alignment horizontal="right" vertical="center"/>
    </xf>
    <xf numFmtId="4" fontId="91" fillId="48" borderId="245" applyNumberFormat="0" applyProtection="0">
      <alignment horizontal="right" vertical="center"/>
    </xf>
    <xf numFmtId="4" fontId="79" fillId="48" borderId="269" applyNumberFormat="0" applyProtection="0">
      <alignment horizontal="right" vertical="center"/>
    </xf>
    <xf numFmtId="4" fontId="79" fillId="135" borderId="280" applyNumberFormat="0" applyProtection="0">
      <alignment horizontal="right" vertical="center"/>
    </xf>
    <xf numFmtId="4" fontId="79" fillId="135" borderId="280" applyNumberFormat="0" applyProtection="0">
      <alignment horizontal="right" vertical="center"/>
    </xf>
    <xf numFmtId="4" fontId="79" fillId="48" borderId="269" applyNumberFormat="0" applyProtection="0">
      <alignment horizontal="right" vertical="center"/>
    </xf>
    <xf numFmtId="4" fontId="91" fillId="73" borderId="245" applyNumberFormat="0" applyProtection="0">
      <alignment horizontal="right" vertical="center"/>
    </xf>
    <xf numFmtId="4" fontId="91" fillId="73" borderId="245" applyNumberFormat="0" applyProtection="0">
      <alignment horizontal="right" vertical="center"/>
    </xf>
    <xf numFmtId="4" fontId="91" fillId="73" borderId="245" applyNumberFormat="0" applyProtection="0">
      <alignment horizontal="right" vertical="center"/>
    </xf>
    <xf numFmtId="4" fontId="91" fillId="73" borderId="245" applyNumberFormat="0" applyProtection="0">
      <alignment horizontal="right" vertical="center"/>
    </xf>
    <xf numFmtId="4" fontId="79" fillId="73" borderId="269" applyNumberFormat="0" applyProtection="0">
      <alignment horizontal="right" vertical="center"/>
    </xf>
    <xf numFmtId="4" fontId="79" fillId="136" borderId="280" applyNumberFormat="0" applyProtection="0">
      <alignment horizontal="right" vertical="center"/>
    </xf>
    <xf numFmtId="4" fontId="79" fillId="136" borderId="280" applyNumberFormat="0" applyProtection="0">
      <alignment horizontal="right" vertical="center"/>
    </xf>
    <xf numFmtId="4" fontId="79" fillId="73" borderId="269" applyNumberFormat="0" applyProtection="0">
      <alignment horizontal="right" vertical="center"/>
    </xf>
    <xf numFmtId="4" fontId="91" fillId="47" borderId="245" applyNumberFormat="0" applyProtection="0">
      <alignment horizontal="right" vertical="center"/>
    </xf>
    <xf numFmtId="4" fontId="91" fillId="47" borderId="245" applyNumberFormat="0" applyProtection="0">
      <alignment horizontal="right" vertical="center"/>
    </xf>
    <xf numFmtId="4" fontId="91" fillId="47" borderId="245" applyNumberFormat="0" applyProtection="0">
      <alignment horizontal="right" vertical="center"/>
    </xf>
    <xf numFmtId="4" fontId="91" fillId="47" borderId="245" applyNumberFormat="0" applyProtection="0">
      <alignment horizontal="right" vertical="center"/>
    </xf>
    <xf numFmtId="4" fontId="79" fillId="47" borderId="269" applyNumberFormat="0" applyProtection="0">
      <alignment horizontal="right" vertical="center"/>
    </xf>
    <xf numFmtId="4" fontId="79" fillId="95" borderId="280" applyNumberFormat="0" applyProtection="0">
      <alignment horizontal="right" vertical="center"/>
    </xf>
    <xf numFmtId="4" fontId="79" fillId="95" borderId="280" applyNumberFormat="0" applyProtection="0">
      <alignment horizontal="right" vertical="center"/>
    </xf>
    <xf numFmtId="4" fontId="79" fillId="47" borderId="269" applyNumberFormat="0" applyProtection="0">
      <alignment horizontal="right" vertical="center"/>
    </xf>
    <xf numFmtId="4" fontId="91" fillId="137" borderId="249" applyNumberFormat="0" applyProtection="0">
      <alignment horizontal="left" vertical="center" indent="1"/>
    </xf>
    <xf numFmtId="4" fontId="91" fillId="137" borderId="249" applyNumberFormat="0" applyProtection="0">
      <alignment horizontal="left" vertical="center" indent="1"/>
    </xf>
    <xf numFmtId="4" fontId="91" fillId="137" borderId="249" applyNumberFormat="0" applyProtection="0">
      <alignment horizontal="left" vertical="center" indent="1"/>
    </xf>
    <xf numFmtId="4" fontId="91" fillId="137" borderId="249" applyNumberFormat="0" applyProtection="0">
      <alignment horizontal="left" vertical="center" indent="1"/>
    </xf>
    <xf numFmtId="4" fontId="123" fillId="138" borderId="280" applyNumberFormat="0" applyProtection="0">
      <alignment horizontal="left" vertical="center" indent="1"/>
    </xf>
    <xf numFmtId="4" fontId="123" fillId="138" borderId="280" applyNumberFormat="0" applyProtection="0">
      <alignment horizontal="left" vertical="center" indent="1"/>
    </xf>
    <xf numFmtId="4" fontId="29" fillId="66" borderId="249" applyNumberFormat="0" applyProtection="0">
      <alignment horizontal="left" vertical="center" indent="1"/>
    </xf>
    <xf numFmtId="4" fontId="29" fillId="66" borderId="249" applyNumberFormat="0" applyProtection="0">
      <alignment horizontal="left" vertical="center" indent="1"/>
    </xf>
    <xf numFmtId="4" fontId="79" fillId="89" borderId="276" applyNumberFormat="0" applyProtection="0">
      <alignment horizontal="left" vertical="center" indent="1"/>
    </xf>
    <xf numFmtId="4" fontId="79" fillId="89" borderId="276" applyNumberFormat="0" applyProtection="0">
      <alignment horizontal="left" vertical="center" indent="1"/>
    </xf>
    <xf numFmtId="4" fontId="29" fillId="66" borderId="249" applyNumberFormat="0" applyProtection="0">
      <alignment horizontal="left" vertical="center" indent="1"/>
    </xf>
    <xf numFmtId="4" fontId="29" fillId="66" borderId="249" applyNumberFormat="0" applyProtection="0">
      <alignment horizontal="left" vertical="center" indent="1"/>
    </xf>
    <xf numFmtId="4" fontId="91" fillId="105" borderId="245" applyNumberFormat="0" applyProtection="0">
      <alignment horizontal="right" vertical="center"/>
    </xf>
    <xf numFmtId="4" fontId="91" fillId="105" borderId="245" applyNumberFormat="0" applyProtection="0">
      <alignment horizontal="right" vertical="center"/>
    </xf>
    <xf numFmtId="4" fontId="91" fillId="105" borderId="245" applyNumberFormat="0" applyProtection="0">
      <alignment horizontal="right" vertical="center"/>
    </xf>
    <xf numFmtId="4" fontId="91" fillId="105" borderId="245" applyNumberFormat="0" applyProtection="0">
      <alignment horizontal="right" vertical="center"/>
    </xf>
    <xf numFmtId="0" fontId="29" fillId="131" borderId="280" applyNumberFormat="0" applyProtection="0">
      <alignment horizontal="left" vertical="center" indent="1"/>
    </xf>
    <xf numFmtId="4" fontId="127" fillId="49" borderId="269" applyNumberFormat="0" applyProtection="0">
      <alignment horizontal="center" vertical="center"/>
    </xf>
    <xf numFmtId="0" fontId="29" fillId="131" borderId="280" applyNumberFormat="0" applyProtection="0">
      <alignment horizontal="left" vertical="center" indent="1"/>
    </xf>
    <xf numFmtId="0" fontId="29" fillId="131" borderId="280" applyNumberFormat="0" applyProtection="0">
      <alignment horizontal="left" vertical="center" indent="1"/>
    </xf>
    <xf numFmtId="0" fontId="29" fillId="131" borderId="280" applyNumberFormat="0" applyProtection="0">
      <alignment horizontal="left" vertical="center" indent="1"/>
    </xf>
    <xf numFmtId="4" fontId="79" fillId="105" borderId="269" applyNumberFormat="0" applyProtection="0">
      <alignment horizontal="right" vertical="center"/>
    </xf>
    <xf numFmtId="0" fontId="29" fillId="131" borderId="280" applyNumberFormat="0" applyProtection="0">
      <alignment horizontal="left" vertical="center" indent="1"/>
    </xf>
    <xf numFmtId="4" fontId="91" fillId="90" borderId="249" applyNumberFormat="0" applyProtection="0">
      <alignment horizontal="left" vertical="center" indent="1"/>
    </xf>
    <xf numFmtId="4" fontId="91" fillId="90" borderId="249" applyNumberFormat="0" applyProtection="0">
      <alignment horizontal="left" vertical="center" indent="1"/>
    </xf>
    <xf numFmtId="4" fontId="91" fillId="90" borderId="249" applyNumberFormat="0" applyProtection="0">
      <alignment horizontal="left" vertical="center" indent="1"/>
    </xf>
    <xf numFmtId="4" fontId="91" fillId="90" borderId="249" applyNumberFormat="0" applyProtection="0">
      <alignment horizontal="left" vertical="center" indent="1"/>
    </xf>
    <xf numFmtId="4" fontId="79" fillId="89" borderId="280" applyNumberFormat="0" applyProtection="0">
      <alignment horizontal="left" vertical="center" indent="1"/>
    </xf>
    <xf numFmtId="4" fontId="79" fillId="89" borderId="280" applyNumberFormat="0" applyProtection="0">
      <alignment horizontal="left" vertical="center" indent="1"/>
    </xf>
    <xf numFmtId="4" fontId="91" fillId="105" borderId="249" applyNumberFormat="0" applyProtection="0">
      <alignment horizontal="left" vertical="center" indent="1"/>
    </xf>
    <xf numFmtId="4" fontId="91" fillId="105" borderId="249" applyNumberFormat="0" applyProtection="0">
      <alignment horizontal="left" vertical="center" indent="1"/>
    </xf>
    <xf numFmtId="4" fontId="91" fillId="105" borderId="249" applyNumberFormat="0" applyProtection="0">
      <alignment horizontal="left" vertical="center" indent="1"/>
    </xf>
    <xf numFmtId="4" fontId="91" fillId="105" borderId="249" applyNumberFormat="0" applyProtection="0">
      <alignment horizontal="left" vertical="center" indent="1"/>
    </xf>
    <xf numFmtId="4" fontId="79" fillId="139" borderId="280" applyNumberFormat="0" applyProtection="0">
      <alignment horizontal="left" vertical="center" indent="1"/>
    </xf>
    <xf numFmtId="4" fontId="79" fillId="139" borderId="280" applyNumberFormat="0" applyProtection="0">
      <alignment horizontal="left" vertical="center" indent="1"/>
    </xf>
    <xf numFmtId="0" fontId="91" fillId="49" borderId="245" applyNumberFormat="0" applyProtection="0">
      <alignment horizontal="left" vertical="center" indent="1"/>
    </xf>
    <xf numFmtId="0" fontId="91" fillId="49" borderId="245" applyNumberFormat="0" applyProtection="0">
      <alignment horizontal="left" vertical="center" indent="1"/>
    </xf>
    <xf numFmtId="0" fontId="91" fillId="49" borderId="245" applyNumberFormat="0" applyProtection="0">
      <alignment horizontal="left" vertical="center" indent="1"/>
    </xf>
    <xf numFmtId="0" fontId="91" fillId="49" borderId="245" applyNumberFormat="0" applyProtection="0">
      <alignment horizontal="left" vertical="center" indent="1"/>
    </xf>
    <xf numFmtId="0" fontId="29" fillId="139" borderId="280" applyNumberFormat="0" applyProtection="0">
      <alignment horizontal="left" vertical="center" indent="1"/>
    </xf>
    <xf numFmtId="0" fontId="29" fillId="139" borderId="280" applyNumberFormat="0" applyProtection="0">
      <alignment horizontal="left" vertical="center" indent="1"/>
    </xf>
    <xf numFmtId="0" fontId="29" fillId="139" borderId="280" applyNumberFormat="0" applyProtection="0">
      <alignment horizontal="left" vertical="center" indent="1"/>
    </xf>
    <xf numFmtId="0" fontId="29" fillId="139" borderId="280" applyNumberFormat="0" applyProtection="0">
      <alignment horizontal="left" vertical="center" indent="1"/>
    </xf>
    <xf numFmtId="0" fontId="29" fillId="66" borderId="269" applyNumberFormat="0" applyProtection="0">
      <alignment horizontal="left" vertical="center" indent="1"/>
    </xf>
    <xf numFmtId="0" fontId="29" fillId="139" borderId="280" applyNumberFormat="0" applyProtection="0">
      <alignment horizontal="left" vertical="center" indent="1"/>
    </xf>
    <xf numFmtId="0" fontId="29" fillId="84" borderId="269" applyNumberFormat="0" applyProtection="0">
      <alignment horizontal="left" vertical="top" indent="1"/>
    </xf>
    <xf numFmtId="0" fontId="91" fillId="66" borderId="269" applyNumberFormat="0" applyProtection="0">
      <alignment horizontal="left" vertical="top" indent="1"/>
    </xf>
    <xf numFmtId="0" fontId="91" fillId="66" borderId="269" applyNumberFormat="0" applyProtection="0">
      <alignment horizontal="left" vertical="top" indent="1"/>
    </xf>
    <xf numFmtId="0" fontId="29" fillId="139" borderId="280" applyNumberFormat="0" applyProtection="0">
      <alignment horizontal="left" vertical="center" indent="1"/>
    </xf>
    <xf numFmtId="0" fontId="29" fillId="84" borderId="269" applyNumberFormat="0" applyProtection="0">
      <alignment horizontal="left" vertical="top" indent="1"/>
    </xf>
    <xf numFmtId="0" fontId="29" fillId="139" borderId="280" applyNumberFormat="0" applyProtection="0">
      <alignment horizontal="left" vertical="center" indent="1"/>
    </xf>
    <xf numFmtId="0" fontId="29" fillId="139" borderId="280" applyNumberFormat="0" applyProtection="0">
      <alignment horizontal="left" vertical="center" indent="1"/>
    </xf>
    <xf numFmtId="0" fontId="29" fillId="84" borderId="269" applyNumberFormat="0" applyProtection="0">
      <alignment horizontal="left" vertical="top" indent="1"/>
    </xf>
    <xf numFmtId="0" fontId="29" fillId="139" borderId="280" applyNumberFormat="0" applyProtection="0">
      <alignment horizontal="left" vertical="center" indent="1"/>
    </xf>
    <xf numFmtId="0" fontId="29" fillId="139" borderId="280" applyNumberFormat="0" applyProtection="0">
      <alignment horizontal="left" vertical="center" indent="1"/>
    </xf>
    <xf numFmtId="0" fontId="29" fillId="66" borderId="269" applyNumberFormat="0" applyProtection="0">
      <alignment horizontal="left" vertical="top" indent="1"/>
    </xf>
    <xf numFmtId="0" fontId="91" fillId="71" borderId="245" applyNumberFormat="0" applyProtection="0">
      <alignment horizontal="left" vertical="center" indent="1"/>
    </xf>
    <xf numFmtId="0" fontId="91" fillId="71" borderId="245" applyNumberFormat="0" applyProtection="0">
      <alignment horizontal="left" vertical="center" indent="1"/>
    </xf>
    <xf numFmtId="0" fontId="91" fillId="71" borderId="245" applyNumberFormat="0" applyProtection="0">
      <alignment horizontal="left" vertical="center" indent="1"/>
    </xf>
    <xf numFmtId="0" fontId="91" fillId="71" borderId="245" applyNumberFormat="0" applyProtection="0">
      <alignment horizontal="left" vertical="center" indent="1"/>
    </xf>
    <xf numFmtId="0" fontId="29" fillId="83" borderId="280" applyNumberFormat="0" applyProtection="0">
      <alignment horizontal="left" vertical="center" indent="1"/>
    </xf>
    <xf numFmtId="0" fontId="29" fillId="83" borderId="280" applyNumberFormat="0" applyProtection="0">
      <alignment horizontal="left" vertical="center" indent="1"/>
    </xf>
    <xf numFmtId="0" fontId="29" fillId="83" borderId="280" applyNumberFormat="0" applyProtection="0">
      <alignment horizontal="left" vertical="center" indent="1"/>
    </xf>
    <xf numFmtId="0" fontId="29" fillId="83" borderId="280" applyNumberFormat="0" applyProtection="0">
      <alignment horizontal="left" vertical="center" indent="1"/>
    </xf>
    <xf numFmtId="0" fontId="29" fillId="105" borderId="269" applyNumberFormat="0" applyProtection="0">
      <alignment horizontal="left" vertical="center" indent="1"/>
    </xf>
    <xf numFmtId="0" fontId="29" fillId="83" borderId="280" applyNumberFormat="0" applyProtection="0">
      <alignment horizontal="left" vertical="center" indent="1"/>
    </xf>
    <xf numFmtId="0" fontId="29" fillId="86" borderId="269" applyNumberFormat="0" applyProtection="0">
      <alignment horizontal="left" vertical="top" indent="1"/>
    </xf>
    <xf numFmtId="0" fontId="91" fillId="105" borderId="269" applyNumberFormat="0" applyProtection="0">
      <alignment horizontal="left" vertical="top" indent="1"/>
    </xf>
    <xf numFmtId="0" fontId="91" fillId="105" borderId="269" applyNumberFormat="0" applyProtection="0">
      <alignment horizontal="left" vertical="top" indent="1"/>
    </xf>
    <xf numFmtId="0" fontId="29" fillId="83" borderId="280" applyNumberFormat="0" applyProtection="0">
      <alignment horizontal="left" vertical="center" indent="1"/>
    </xf>
    <xf numFmtId="0" fontId="29" fillId="86" borderId="269" applyNumberFormat="0" applyProtection="0">
      <alignment horizontal="left" vertical="top" indent="1"/>
    </xf>
    <xf numFmtId="0" fontId="29" fillId="83" borderId="280" applyNumberFormat="0" applyProtection="0">
      <alignment horizontal="left" vertical="center" indent="1"/>
    </xf>
    <xf numFmtId="0" fontId="29" fillId="83" borderId="280" applyNumberFormat="0" applyProtection="0">
      <alignment horizontal="left" vertical="center" indent="1"/>
    </xf>
    <xf numFmtId="0" fontId="29" fillId="86" borderId="269" applyNumberFormat="0" applyProtection="0">
      <alignment horizontal="left" vertical="top" indent="1"/>
    </xf>
    <xf numFmtId="0" fontId="29" fillId="83" borderId="280" applyNumberFormat="0" applyProtection="0">
      <alignment horizontal="left" vertical="center" indent="1"/>
    </xf>
    <xf numFmtId="0" fontId="29" fillId="83" borderId="280" applyNumberFormat="0" applyProtection="0">
      <alignment horizontal="left" vertical="center" indent="1"/>
    </xf>
    <xf numFmtId="0" fontId="29" fillId="105" borderId="269" applyNumberFormat="0" applyProtection="0">
      <alignment horizontal="left" vertical="top" indent="1"/>
    </xf>
    <xf numFmtId="0" fontId="91" fillId="45" borderId="245" applyNumberFormat="0" applyProtection="0">
      <alignment horizontal="left" vertical="center" indent="1"/>
    </xf>
    <xf numFmtId="0" fontId="91" fillId="45" borderId="245" applyNumberFormat="0" applyProtection="0">
      <alignment horizontal="left" vertical="center" indent="1"/>
    </xf>
    <xf numFmtId="0" fontId="91" fillId="45" borderId="245" applyNumberFormat="0" applyProtection="0">
      <alignment horizontal="left" vertical="center" indent="1"/>
    </xf>
    <xf numFmtId="0" fontId="91" fillId="45" borderId="245" applyNumberFormat="0" applyProtection="0">
      <alignment horizontal="left" vertical="center" indent="1"/>
    </xf>
    <xf numFmtId="0" fontId="29" fillId="74" borderId="280" applyNumberFormat="0" applyProtection="0">
      <alignment horizontal="left" vertical="center" indent="1"/>
    </xf>
    <xf numFmtId="0" fontId="29" fillId="74" borderId="280" applyNumberFormat="0" applyProtection="0">
      <alignment horizontal="left" vertical="center" indent="1"/>
    </xf>
    <xf numFmtId="0" fontId="29" fillId="74" borderId="280" applyNumberFormat="0" applyProtection="0">
      <alignment horizontal="left" vertical="center" indent="1"/>
    </xf>
    <xf numFmtId="0" fontId="29" fillId="74" borderId="280" applyNumberFormat="0" applyProtection="0">
      <alignment horizontal="left" vertical="center" indent="1"/>
    </xf>
    <xf numFmtId="0" fontId="29" fillId="45" borderId="269" applyNumberFormat="0" applyProtection="0">
      <alignment horizontal="left" vertical="center" indent="1"/>
    </xf>
    <xf numFmtId="0" fontId="29" fillId="74" borderId="280" applyNumberFormat="0" applyProtection="0">
      <alignment horizontal="left" vertical="center" indent="1"/>
    </xf>
    <xf numFmtId="0" fontId="29" fillId="70" borderId="269" applyNumberFormat="0" applyProtection="0">
      <alignment horizontal="left" vertical="top" indent="1"/>
    </xf>
    <xf numFmtId="0" fontId="91" fillId="45" borderId="269" applyNumberFormat="0" applyProtection="0">
      <alignment horizontal="left" vertical="top" indent="1"/>
    </xf>
    <xf numFmtId="0" fontId="91" fillId="45" borderId="269" applyNumberFormat="0" applyProtection="0">
      <alignment horizontal="left" vertical="top" indent="1"/>
    </xf>
    <xf numFmtId="0" fontId="29" fillId="74" borderId="280" applyNumberFormat="0" applyProtection="0">
      <alignment horizontal="left" vertical="center" indent="1"/>
    </xf>
    <xf numFmtId="0" fontId="29" fillId="70" borderId="269" applyNumberFormat="0" applyProtection="0">
      <alignment horizontal="left" vertical="top" indent="1"/>
    </xf>
    <xf numFmtId="0" fontId="29" fillId="74" borderId="280" applyNumberFormat="0" applyProtection="0">
      <alignment horizontal="left" vertical="center" indent="1"/>
    </xf>
    <xf numFmtId="0" fontId="29" fillId="74" borderId="280" applyNumberFormat="0" applyProtection="0">
      <alignment horizontal="left" vertical="center" indent="1"/>
    </xf>
    <xf numFmtId="0" fontId="29" fillId="70" borderId="269" applyNumberFormat="0" applyProtection="0">
      <alignment horizontal="left" vertical="top" indent="1"/>
    </xf>
    <xf numFmtId="0" fontId="29" fillId="74" borderId="280" applyNumberFormat="0" applyProtection="0">
      <alignment horizontal="left" vertical="center" indent="1"/>
    </xf>
    <xf numFmtId="0" fontId="29" fillId="74" borderId="280" applyNumberFormat="0" applyProtection="0">
      <alignment horizontal="left" vertical="center" indent="1"/>
    </xf>
    <xf numFmtId="0" fontId="29" fillId="45" borderId="269" applyNumberFormat="0" applyProtection="0">
      <alignment horizontal="left" vertical="top" indent="1"/>
    </xf>
    <xf numFmtId="0" fontId="91" fillId="90" borderId="245" applyNumberFormat="0" applyProtection="0">
      <alignment horizontal="left" vertical="center" indent="1"/>
    </xf>
    <xf numFmtId="0" fontId="91" fillId="90" borderId="245" applyNumberFormat="0" applyProtection="0">
      <alignment horizontal="left" vertical="center" indent="1"/>
    </xf>
    <xf numFmtId="0" fontId="91" fillId="90" borderId="245" applyNumberFormat="0" applyProtection="0">
      <alignment horizontal="left" vertical="center" indent="1"/>
    </xf>
    <xf numFmtId="0" fontId="91" fillId="90" borderId="245" applyNumberFormat="0" applyProtection="0">
      <alignment horizontal="left" vertical="center" indent="1"/>
    </xf>
    <xf numFmtId="0" fontId="29" fillId="131" borderId="280" applyNumberFormat="0" applyProtection="0">
      <alignment horizontal="left" vertical="center" indent="1"/>
    </xf>
    <xf numFmtId="0" fontId="29" fillId="131" borderId="280" applyNumberFormat="0" applyProtection="0">
      <alignment horizontal="left" vertical="center" indent="1"/>
    </xf>
    <xf numFmtId="0" fontId="29" fillId="131" borderId="280" applyNumberFormat="0" applyProtection="0">
      <alignment horizontal="left" vertical="center" indent="1"/>
    </xf>
    <xf numFmtId="0" fontId="29" fillId="131" borderId="280" applyNumberFormat="0" applyProtection="0">
      <alignment horizontal="left" vertical="center" indent="1"/>
    </xf>
    <xf numFmtId="0" fontId="29" fillId="90" borderId="269" applyNumberFormat="0" applyProtection="0">
      <alignment horizontal="left" vertical="center" indent="1"/>
    </xf>
    <xf numFmtId="0" fontId="29" fillId="131" borderId="280" applyNumberFormat="0" applyProtection="0">
      <alignment horizontal="left" vertical="center" indent="1"/>
    </xf>
    <xf numFmtId="0" fontId="29" fillId="87" borderId="269" applyNumberFormat="0" applyProtection="0">
      <alignment horizontal="left" vertical="top" indent="1"/>
    </xf>
    <xf numFmtId="0" fontId="91" fillId="90" borderId="269" applyNumberFormat="0" applyProtection="0">
      <alignment horizontal="left" vertical="top" indent="1"/>
    </xf>
    <xf numFmtId="0" fontId="91" fillId="90" borderId="269" applyNumberFormat="0" applyProtection="0">
      <alignment horizontal="left" vertical="top" indent="1"/>
    </xf>
    <xf numFmtId="0" fontId="29" fillId="131" borderId="280" applyNumberFormat="0" applyProtection="0">
      <alignment horizontal="left" vertical="center" indent="1"/>
    </xf>
    <xf numFmtId="0" fontId="29" fillId="87" borderId="269" applyNumberFormat="0" applyProtection="0">
      <alignment horizontal="left" vertical="top" indent="1"/>
    </xf>
    <xf numFmtId="0" fontId="29" fillId="131" borderId="280" applyNumberFormat="0" applyProtection="0">
      <alignment horizontal="left" vertical="center" indent="1"/>
    </xf>
    <xf numFmtId="0" fontId="29" fillId="131" borderId="280" applyNumberFormat="0" applyProtection="0">
      <alignment horizontal="left" vertical="center" indent="1"/>
    </xf>
    <xf numFmtId="0" fontId="29" fillId="87" borderId="269" applyNumberFormat="0" applyProtection="0">
      <alignment horizontal="left" vertical="top" indent="1"/>
    </xf>
    <xf numFmtId="0" fontId="29" fillId="131" borderId="280" applyNumberFormat="0" applyProtection="0">
      <alignment horizontal="left" vertical="center" indent="1"/>
    </xf>
    <xf numFmtId="0" fontId="29" fillId="131" borderId="280" applyNumberFormat="0" applyProtection="0">
      <alignment horizontal="left" vertical="center" indent="1"/>
    </xf>
    <xf numFmtId="0" fontId="29" fillId="90" borderId="269" applyNumberFormat="0" applyProtection="0">
      <alignment horizontal="left" vertical="top" indent="1"/>
    </xf>
    <xf numFmtId="0" fontId="125" fillId="66" borderId="277" applyBorder="0"/>
    <xf numFmtId="0" fontId="125" fillId="66" borderId="277" applyBorder="0"/>
    <xf numFmtId="4" fontId="115" fillId="40" borderId="269" applyNumberFormat="0" applyProtection="0">
      <alignment vertical="center"/>
    </xf>
    <xf numFmtId="4" fontId="115" fillId="40" borderId="269" applyNumberFormat="0" applyProtection="0">
      <alignment vertical="center"/>
    </xf>
    <xf numFmtId="4" fontId="79" fillId="75" borderId="269" applyNumberFormat="0" applyProtection="0">
      <alignment vertical="center"/>
    </xf>
    <xf numFmtId="4" fontId="79" fillId="75" borderId="280" applyNumberFormat="0" applyProtection="0">
      <alignment vertical="center"/>
    </xf>
    <xf numFmtId="4" fontId="79" fillId="75" borderId="280" applyNumberFormat="0" applyProtection="0">
      <alignment vertical="center"/>
    </xf>
    <xf numFmtId="4" fontId="79" fillId="40" borderId="269" applyNumberFormat="0" applyProtection="0">
      <alignment vertical="center"/>
    </xf>
    <xf numFmtId="4" fontId="129" fillId="75" borderId="269" applyNumberFormat="0" applyProtection="0">
      <alignment vertical="center"/>
    </xf>
    <xf numFmtId="4" fontId="129" fillId="75" borderId="280" applyNumberFormat="0" applyProtection="0">
      <alignment vertical="center"/>
    </xf>
    <xf numFmtId="4" fontId="129" fillId="75" borderId="280" applyNumberFormat="0" applyProtection="0">
      <alignment vertical="center"/>
    </xf>
    <xf numFmtId="4" fontId="129" fillId="40" borderId="269" applyNumberFormat="0" applyProtection="0">
      <alignment vertical="center"/>
    </xf>
    <xf numFmtId="4" fontId="115" fillId="49" borderId="269" applyNumberFormat="0" applyProtection="0">
      <alignment horizontal="left" vertical="center" indent="1"/>
    </xf>
    <xf numFmtId="4" fontId="115" fillId="49" borderId="269" applyNumberFormat="0" applyProtection="0">
      <alignment horizontal="left" vertical="center" indent="1"/>
    </xf>
    <xf numFmtId="4" fontId="79" fillId="75" borderId="280" applyNumberFormat="0" applyProtection="0">
      <alignment horizontal="left" vertical="center" indent="1"/>
    </xf>
    <xf numFmtId="4" fontId="79" fillId="75" borderId="280" applyNumberFormat="0" applyProtection="0">
      <alignment horizontal="left" vertical="center" indent="1"/>
    </xf>
    <xf numFmtId="4" fontId="79" fillId="40" borderId="269" applyNumberFormat="0" applyProtection="0">
      <alignment horizontal="left" vertical="center" indent="1"/>
    </xf>
    <xf numFmtId="0" fontId="115" fillId="40" borderId="269" applyNumberFormat="0" applyProtection="0">
      <alignment horizontal="left" vertical="top" indent="1"/>
    </xf>
    <xf numFmtId="0" fontId="115" fillId="40" borderId="269" applyNumberFormat="0" applyProtection="0">
      <alignment horizontal="left" vertical="top" indent="1"/>
    </xf>
    <xf numFmtId="0" fontId="79" fillId="75" borderId="269" applyNumberFormat="0" applyProtection="0">
      <alignment horizontal="left" vertical="top" indent="1"/>
    </xf>
    <xf numFmtId="4" fontId="79" fillId="75" borderId="280" applyNumberFormat="0" applyProtection="0">
      <alignment horizontal="left" vertical="center" indent="1"/>
    </xf>
    <xf numFmtId="4" fontId="79" fillId="75" borderId="280" applyNumberFormat="0" applyProtection="0">
      <alignment horizontal="left" vertical="center" indent="1"/>
    </xf>
    <xf numFmtId="0" fontId="79" fillId="40" borderId="269" applyNumberFormat="0" applyProtection="0">
      <alignment horizontal="left" vertical="top" indent="1"/>
    </xf>
    <xf numFmtId="4" fontId="91" fillId="0" borderId="245" applyNumberFormat="0" applyProtection="0">
      <alignment horizontal="right" vertical="center"/>
    </xf>
    <xf numFmtId="4" fontId="79" fillId="89" borderId="280" applyNumberFormat="0" applyProtection="0">
      <alignment horizontal="right" vertical="center"/>
    </xf>
    <xf numFmtId="4" fontId="91" fillId="0" borderId="245" applyNumberFormat="0" applyProtection="0">
      <alignment horizontal="right" vertical="center"/>
    </xf>
    <xf numFmtId="4" fontId="91" fillId="0" borderId="245" applyNumberFormat="0" applyProtection="0">
      <alignment horizontal="right" vertical="center"/>
    </xf>
    <xf numFmtId="4" fontId="91" fillId="0" borderId="245" applyNumberFormat="0" applyProtection="0">
      <alignment horizontal="right" vertical="center"/>
    </xf>
    <xf numFmtId="4" fontId="79" fillId="89" borderId="280" applyNumberFormat="0" applyProtection="0">
      <alignment horizontal="right" vertical="center"/>
    </xf>
    <xf numFmtId="4" fontId="91" fillId="0" borderId="245" applyNumberFormat="0" applyProtection="0">
      <alignment horizontal="right" vertical="center"/>
    </xf>
    <xf numFmtId="4" fontId="79" fillId="89" borderId="280" applyNumberFormat="0" applyProtection="0">
      <alignment horizontal="right" vertical="center"/>
    </xf>
    <xf numFmtId="4" fontId="79" fillId="89" borderId="280" applyNumberFormat="0" applyProtection="0">
      <alignment horizontal="right" vertical="center"/>
    </xf>
    <xf numFmtId="4" fontId="79" fillId="90" borderId="269" applyNumberFormat="0" applyProtection="0">
      <alignment horizontal="right" vertical="center"/>
    </xf>
    <xf numFmtId="4" fontId="180" fillId="76" borderId="245" applyNumberFormat="0" applyProtection="0">
      <alignment horizontal="right" vertical="center"/>
    </xf>
    <xf numFmtId="4" fontId="180" fillId="76" borderId="245" applyNumberFormat="0" applyProtection="0">
      <alignment horizontal="right" vertical="center"/>
    </xf>
    <xf numFmtId="4" fontId="129" fillId="90" borderId="269" applyNumberFormat="0" applyProtection="0">
      <alignment horizontal="right" vertical="center"/>
    </xf>
    <xf numFmtId="4" fontId="129" fillId="89" borderId="280" applyNumberFormat="0" applyProtection="0">
      <alignment horizontal="right" vertical="center"/>
    </xf>
    <xf numFmtId="4" fontId="129" fillId="89" borderId="280" applyNumberFormat="0" applyProtection="0">
      <alignment horizontal="right" vertical="center"/>
    </xf>
    <xf numFmtId="4" fontId="129" fillId="90" borderId="269" applyNumberFormat="0" applyProtection="0">
      <alignment horizontal="right" vertical="center"/>
    </xf>
    <xf numFmtId="4" fontId="91" fillId="53" borderId="245" applyNumberFormat="0" applyProtection="0">
      <alignment horizontal="left" vertical="center" indent="1"/>
    </xf>
    <xf numFmtId="4" fontId="91" fillId="53" borderId="245" applyNumberFormat="0" applyProtection="0">
      <alignment horizontal="left" vertical="center" indent="1"/>
    </xf>
    <xf numFmtId="4" fontId="91" fillId="53" borderId="245" applyNumberFormat="0" applyProtection="0">
      <alignment horizontal="left" vertical="center" indent="1"/>
    </xf>
    <xf numFmtId="4" fontId="91" fillId="53" borderId="245" applyNumberFormat="0" applyProtection="0">
      <alignment horizontal="left" vertical="center" indent="1"/>
    </xf>
    <xf numFmtId="0" fontId="29" fillId="131" borderId="280" applyNumberFormat="0" applyProtection="0">
      <alignment horizontal="left" vertical="center" indent="1"/>
    </xf>
    <xf numFmtId="0" fontId="29" fillId="131" borderId="280" applyNumberFormat="0" applyProtection="0">
      <alignment horizontal="left" vertical="center" indent="1"/>
    </xf>
    <xf numFmtId="0" fontId="29" fillId="131" borderId="280" applyNumberFormat="0" applyProtection="0">
      <alignment horizontal="left" vertical="center" indent="1"/>
    </xf>
    <xf numFmtId="0" fontId="29" fillId="131" borderId="280" applyNumberFormat="0" applyProtection="0">
      <alignment horizontal="left" vertical="center" indent="1"/>
    </xf>
    <xf numFmtId="4" fontId="79" fillId="105" borderId="269" applyNumberFormat="0" applyProtection="0">
      <alignment horizontal="left" vertical="center" indent="1"/>
    </xf>
    <xf numFmtId="0" fontId="29" fillId="131" borderId="280" applyNumberFormat="0" applyProtection="0">
      <alignment horizontal="left" vertical="center" indent="1"/>
    </xf>
    <xf numFmtId="0" fontId="115" fillId="105" borderId="269" applyNumberFormat="0" applyProtection="0">
      <alignment horizontal="left" vertical="top" indent="1"/>
    </xf>
    <xf numFmtId="0" fontId="115" fillId="105" borderId="269" applyNumberFormat="0" applyProtection="0">
      <alignment horizontal="left" vertical="top" indent="1"/>
    </xf>
    <xf numFmtId="0" fontId="29" fillId="131" borderId="280" applyNumberFormat="0" applyProtection="0">
      <alignment horizontal="left" vertical="center" indent="1"/>
    </xf>
    <xf numFmtId="0" fontId="29" fillId="131" borderId="280" applyNumberFormat="0" applyProtection="0">
      <alignment horizontal="left" vertical="center" indent="1"/>
    </xf>
    <xf numFmtId="0" fontId="29" fillId="131" borderId="280" applyNumberFormat="0" applyProtection="0">
      <alignment horizontal="left" vertical="center" indent="1"/>
    </xf>
    <xf numFmtId="0" fontId="29" fillId="131" borderId="280" applyNumberFormat="0" applyProtection="0">
      <alignment horizontal="left" vertical="center" indent="1"/>
    </xf>
    <xf numFmtId="0" fontId="79" fillId="105" borderId="269" applyNumberFormat="0" applyProtection="0">
      <alignment horizontal="left" vertical="top" indent="1"/>
    </xf>
    <xf numFmtId="0" fontId="29" fillId="131" borderId="280" applyNumberFormat="0" applyProtection="0">
      <alignment horizontal="left" vertical="center" indent="1"/>
    </xf>
    <xf numFmtId="4" fontId="182" fillId="140" borderId="249" applyNumberFormat="0" applyProtection="0">
      <alignment horizontal="left" vertical="center" indent="1"/>
    </xf>
    <xf numFmtId="4" fontId="182" fillId="140" borderId="249" applyNumberFormat="0" applyProtection="0">
      <alignment horizontal="left" vertical="center" indent="1"/>
    </xf>
    <xf numFmtId="4" fontId="185" fillId="88" borderId="245" applyNumberFormat="0" applyProtection="0">
      <alignment horizontal="right" vertical="center"/>
    </xf>
    <xf numFmtId="4" fontId="185" fillId="88" borderId="245" applyNumberFormat="0" applyProtection="0">
      <alignment horizontal="right" vertical="center"/>
    </xf>
    <xf numFmtId="4" fontId="139" fillId="0" borderId="269" applyNumberFormat="0" applyProtection="0">
      <alignment horizontal="right" vertical="center"/>
    </xf>
    <xf numFmtId="4" fontId="139" fillId="89" borderId="280" applyNumberFormat="0" applyProtection="0">
      <alignment horizontal="right" vertical="center"/>
    </xf>
    <xf numFmtId="4" fontId="139" fillId="89" borderId="280" applyNumberFormat="0" applyProtection="0">
      <alignment horizontal="right" vertical="center"/>
    </xf>
    <xf numFmtId="4" fontId="139" fillId="90" borderId="269" applyNumberFormat="0" applyProtection="0">
      <alignment horizontal="right" vertical="center"/>
    </xf>
    <xf numFmtId="200" fontId="145" fillId="0" borderId="281">
      <alignment horizontal="center"/>
    </xf>
    <xf numFmtId="0" fontId="29" fillId="0" borderId="282" applyNumberFormat="0" applyFont="0" applyFill="0" applyAlignment="0" applyProtection="0"/>
    <xf numFmtId="0" fontId="29" fillId="0" borderId="282" applyNumberFormat="0" applyFont="0" applyFill="0" applyAlignment="0" applyProtection="0"/>
    <xf numFmtId="0" fontId="29" fillId="0" borderId="282" applyNumberFormat="0" applyFont="0" applyFill="0" applyAlignment="0" applyProtection="0"/>
    <xf numFmtId="0" fontId="29" fillId="0" borderId="282" applyNumberFormat="0" applyFont="0" applyFill="0" applyAlignment="0" applyProtection="0"/>
    <xf numFmtId="0" fontId="29" fillId="0" borderId="281" applyNumberFormat="0" applyFont="0" applyFill="0" applyAlignment="0" applyProtection="0"/>
    <xf numFmtId="0" fontId="29" fillId="0" borderId="281" applyNumberFormat="0" applyFont="0" applyFill="0" applyAlignment="0" applyProtection="0"/>
    <xf numFmtId="0" fontId="29" fillId="0" borderId="281" applyNumberFormat="0" applyFont="0" applyFill="0" applyAlignment="0" applyProtection="0"/>
    <xf numFmtId="0" fontId="29" fillId="0" borderId="281" applyNumberFormat="0" applyFont="0" applyFill="0" applyAlignment="0" applyProtection="0"/>
    <xf numFmtId="0" fontId="29" fillId="0" borderId="283" applyNumberFormat="0" applyFont="0" applyFill="0" applyAlignment="0" applyProtection="0"/>
    <xf numFmtId="0" fontId="29" fillId="0" borderId="283" applyNumberFormat="0" applyFont="0" applyFill="0" applyAlignment="0" applyProtection="0"/>
    <xf numFmtId="0" fontId="29" fillId="0" borderId="283" applyNumberFormat="0" applyFont="0" applyFill="0" applyAlignment="0" applyProtection="0"/>
    <xf numFmtId="0" fontId="29" fillId="0" borderId="283" applyNumberFormat="0" applyFont="0" applyFill="0" applyAlignment="0" applyProtection="0"/>
    <xf numFmtId="0" fontId="150" fillId="0" borderId="275" applyNumberFormat="0" applyFill="0" applyAlignment="0" applyProtection="0"/>
    <xf numFmtId="0" fontId="150" fillId="0" borderId="284" applyNumberFormat="0" applyFill="0" applyAlignment="0" applyProtection="0"/>
    <xf numFmtId="0" fontId="150" fillId="0" borderId="275" applyNumberFormat="0" applyFill="0" applyAlignment="0" applyProtection="0"/>
    <xf numFmtId="0" fontId="150" fillId="0" borderId="284" applyNumberFormat="0" applyFill="0" applyAlignment="0" applyProtection="0"/>
    <xf numFmtId="0" fontId="150" fillId="0" borderId="284" applyNumberFormat="0" applyFill="0" applyAlignment="0" applyProtection="0"/>
    <xf numFmtId="0" fontId="6" fillId="0" borderId="0"/>
    <xf numFmtId="0" fontId="6" fillId="45" borderId="0" applyNumberFormat="0" applyBorder="0" applyAlignment="0" applyProtection="0"/>
    <xf numFmtId="9"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9" fontId="6" fillId="0" borderId="0" applyFont="0" applyFill="0" applyBorder="0" applyAlignment="0" applyProtection="0"/>
    <xf numFmtId="44" fontId="6" fillId="0" borderId="0" applyFont="0" applyFill="0" applyBorder="0" applyAlignment="0" applyProtection="0"/>
    <xf numFmtId="0" fontId="5" fillId="0" borderId="0"/>
    <xf numFmtId="0" fontId="5" fillId="0" borderId="0"/>
    <xf numFmtId="0" fontId="5" fillId="0" borderId="0"/>
    <xf numFmtId="0" fontId="5" fillId="0" borderId="0"/>
    <xf numFmtId="0" fontId="5" fillId="45" borderId="0" applyNumberFormat="0" applyBorder="0" applyAlignment="0" applyProtection="0"/>
    <xf numFmtId="0" fontId="4" fillId="0" borderId="0"/>
    <xf numFmtId="0" fontId="4" fillId="0" borderId="0"/>
    <xf numFmtId="0" fontId="4" fillId="0" borderId="0"/>
    <xf numFmtId="0" fontId="4" fillId="0" borderId="0"/>
    <xf numFmtId="9" fontId="4" fillId="0" borderId="0" applyFont="0" applyFill="0" applyBorder="0" applyAlignment="0" applyProtection="0"/>
    <xf numFmtId="44" fontId="4" fillId="0" borderId="0" applyFont="0" applyFill="0" applyBorder="0" applyAlignment="0" applyProtection="0"/>
    <xf numFmtId="44" fontId="46" fillId="0" borderId="0" applyFont="0" applyFill="0" applyBorder="0" applyAlignment="0" applyProtection="0"/>
    <xf numFmtId="0" fontId="3" fillId="0" borderId="0"/>
    <xf numFmtId="0" fontId="3" fillId="0" borderId="0"/>
    <xf numFmtId="0" fontId="3" fillId="0" borderId="0"/>
    <xf numFmtId="0" fontId="3" fillId="0" borderId="0"/>
    <xf numFmtId="0" fontId="3" fillId="45" borderId="0" applyNumberFormat="0" applyBorder="0" applyAlignment="0" applyProtection="0"/>
    <xf numFmtId="0" fontId="3" fillId="0" borderId="0"/>
    <xf numFmtId="0" fontId="3" fillId="0" borderId="0"/>
    <xf numFmtId="0" fontId="2" fillId="0" borderId="0"/>
    <xf numFmtId="44"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4" fontId="2" fillId="0" borderId="0" applyFont="0" applyFill="0" applyBorder="0" applyAlignment="0" applyProtection="0"/>
    <xf numFmtId="44" fontId="2" fillId="0" borderId="0" applyFont="0" applyFill="0" applyBorder="0" applyAlignment="0" applyProtection="0"/>
  </cellStyleXfs>
  <cellXfs count="1298">
    <xf numFmtId="0" fontId="0" fillId="0" borderId="0" xfId="0"/>
    <xf numFmtId="0" fontId="30" fillId="0" borderId="0" xfId="2" applyFont="1"/>
    <xf numFmtId="0" fontId="30" fillId="0" borderId="0" xfId="2" applyFont="1" applyAlignment="1">
      <alignment wrapText="1"/>
    </xf>
    <xf numFmtId="0" fontId="30" fillId="0" borderId="0" xfId="2" applyFont="1" applyAlignment="1">
      <alignment horizontal="left"/>
    </xf>
    <xf numFmtId="0" fontId="32" fillId="0" borderId="0" xfId="2" applyFont="1"/>
    <xf numFmtId="0" fontId="30" fillId="0" borderId="0" xfId="2" applyFont="1" applyProtection="1">
      <protection locked="0"/>
    </xf>
    <xf numFmtId="0" fontId="28" fillId="0" borderId="0" xfId="2" applyFont="1" applyProtection="1">
      <protection locked="0"/>
    </xf>
    <xf numFmtId="168" fontId="30" fillId="0" borderId="0" xfId="2" applyNumberFormat="1" applyFont="1" applyAlignment="1" applyProtection="1">
      <alignment horizontal="center"/>
      <protection locked="0"/>
    </xf>
    <xf numFmtId="0" fontId="29" fillId="2" borderId="0" xfId="6" applyFill="1"/>
    <xf numFmtId="0" fontId="29" fillId="2" borderId="0" xfId="6" applyFill="1" applyAlignment="1">
      <alignment horizontal="center"/>
    </xf>
    <xf numFmtId="166" fontId="29" fillId="2" borderId="0" xfId="7" applyNumberFormat="1" applyFont="1" applyFill="1" applyAlignment="1">
      <alignment horizontal="center"/>
    </xf>
    <xf numFmtId="0" fontId="29" fillId="0" borderId="0" xfId="6" applyAlignment="1">
      <alignment horizontal="center" vertical="center" wrapText="1"/>
    </xf>
    <xf numFmtId="0" fontId="29" fillId="0" borderId="0" xfId="6"/>
    <xf numFmtId="0" fontId="37" fillId="0" borderId="0" xfId="6" applyFont="1" applyAlignment="1">
      <alignment horizontal="center" vertical="center" wrapText="1"/>
    </xf>
    <xf numFmtId="0" fontId="41" fillId="2" borderId="0" xfId="6" applyFont="1" applyFill="1"/>
    <xf numFmtId="166" fontId="29" fillId="2" borderId="0" xfId="7" applyNumberFormat="1" applyFont="1" applyFill="1" applyBorder="1" applyAlignment="1">
      <alignment horizontal="center"/>
    </xf>
    <xf numFmtId="166" fontId="29" fillId="0" borderId="0" xfId="7" applyNumberFormat="1" applyFont="1" applyFill="1" applyAlignment="1">
      <alignment horizontal="center"/>
    </xf>
    <xf numFmtId="166" fontId="29" fillId="0" borderId="0" xfId="7" applyNumberFormat="1" applyFont="1" applyFill="1" applyBorder="1" applyAlignment="1">
      <alignment horizontal="center"/>
    </xf>
    <xf numFmtId="166" fontId="37" fillId="0" borderId="0" xfId="7" applyNumberFormat="1" applyFont="1" applyFill="1" applyBorder="1" applyAlignment="1">
      <alignment horizontal="center" vertical="center"/>
    </xf>
    <xf numFmtId="0" fontId="37" fillId="0" borderId="0" xfId="6" applyFont="1" applyAlignment="1">
      <alignment horizontal="right" vertical="center"/>
    </xf>
    <xf numFmtId="0" fontId="28" fillId="0" borderId="0" xfId="59" applyFont="1"/>
    <xf numFmtId="0" fontId="32" fillId="0" borderId="0" xfId="2" applyFont="1" applyProtection="1">
      <protection locked="0"/>
    </xf>
    <xf numFmtId="44" fontId="30" fillId="0" borderId="0" xfId="2" applyNumberFormat="1" applyFont="1" applyAlignment="1">
      <alignment horizontal="left"/>
    </xf>
    <xf numFmtId="0" fontId="29" fillId="0" borderId="0" xfId="6" applyAlignment="1">
      <alignment horizontal="center"/>
    </xf>
    <xf numFmtId="166" fontId="37" fillId="0" borderId="0" xfId="6" applyNumberFormat="1" applyFont="1" applyAlignment="1">
      <alignment horizontal="center" vertical="center" wrapText="1"/>
    </xf>
    <xf numFmtId="0" fontId="19" fillId="0" borderId="0" xfId="20532"/>
    <xf numFmtId="0" fontId="36" fillId="0" borderId="0" xfId="20532" applyFont="1"/>
    <xf numFmtId="0" fontId="44" fillId="0" borderId="0" xfId="20532" applyFont="1"/>
    <xf numFmtId="0" fontId="42" fillId="0" borderId="7" xfId="20532" applyFont="1" applyBorder="1" applyAlignment="1">
      <alignment horizontal="center" wrapText="1"/>
    </xf>
    <xf numFmtId="172" fontId="64" fillId="0" borderId="0" xfId="20535" applyNumberFormat="1" applyFont="1"/>
    <xf numFmtId="172" fontId="0" fillId="0" borderId="0" xfId="20535" applyNumberFormat="1" applyFont="1"/>
    <xf numFmtId="0" fontId="64" fillId="0" borderId="0" xfId="20532" applyFont="1"/>
    <xf numFmtId="0" fontId="192" fillId="142" borderId="7" xfId="20532" applyFont="1" applyFill="1" applyBorder="1" applyAlignment="1">
      <alignment vertical="center" wrapText="1"/>
    </xf>
    <xf numFmtId="0" fontId="192" fillId="142" borderId="7" xfId="20532" applyFont="1" applyFill="1" applyBorder="1" applyAlignment="1">
      <alignment vertical="center"/>
    </xf>
    <xf numFmtId="0" fontId="192" fillId="0" borderId="7" xfId="20532" applyFont="1" applyBorder="1" applyAlignment="1">
      <alignment vertical="center" wrapText="1"/>
    </xf>
    <xf numFmtId="0" fontId="192" fillId="0" borderId="7" xfId="20532" applyFont="1" applyBorder="1" applyAlignment="1">
      <alignment vertical="center"/>
    </xf>
    <xf numFmtId="218" fontId="0" fillId="0" borderId="0" xfId="20535" applyNumberFormat="1" applyFont="1" applyBorder="1"/>
    <xf numFmtId="172" fontId="19" fillId="0" borderId="0" xfId="64" applyNumberFormat="1" applyFont="1"/>
    <xf numFmtId="0" fontId="191" fillId="142" borderId="110" xfId="20532" applyFont="1" applyFill="1" applyBorder="1" applyAlignment="1">
      <alignment vertical="center" wrapText="1"/>
    </xf>
    <xf numFmtId="0" fontId="191" fillId="142" borderId="102" xfId="20532" applyFont="1" applyFill="1" applyBorder="1" applyAlignment="1">
      <alignment vertical="center"/>
    </xf>
    <xf numFmtId="0" fontId="192" fillId="142" borderId="115" xfId="20532" applyFont="1" applyFill="1" applyBorder="1" applyAlignment="1">
      <alignment vertical="center" wrapText="1"/>
    </xf>
    <xf numFmtId="0" fontId="41" fillId="0" borderId="0" xfId="20547" applyFont="1"/>
    <xf numFmtId="0" fontId="30" fillId="0" borderId="0" xfId="20549" applyFont="1"/>
    <xf numFmtId="0" fontId="34" fillId="0" borderId="0" xfId="20549" applyFont="1"/>
    <xf numFmtId="0" fontId="46" fillId="0" borderId="0" xfId="20549"/>
    <xf numFmtId="0" fontId="28" fillId="0" borderId="0" xfId="20549" applyFont="1"/>
    <xf numFmtId="42" fontId="28" fillId="0" borderId="90" xfId="1856" applyNumberFormat="1" applyFont="1" applyBorder="1" applyAlignment="1">
      <alignment horizontal="left"/>
    </xf>
    <xf numFmtId="0" fontId="35" fillId="0" borderId="0" xfId="20549" applyFont="1"/>
    <xf numFmtId="0" fontId="36" fillId="0" borderId="0" xfId="20549" applyFont="1"/>
    <xf numFmtId="0" fontId="37" fillId="0" borderId="0" xfId="6" applyFont="1" applyAlignment="1">
      <alignment horizontal="center" vertical="center"/>
    </xf>
    <xf numFmtId="0" fontId="17" fillId="0" borderId="0" xfId="20548"/>
    <xf numFmtId="0" fontId="64" fillId="0" borderId="0" xfId="20548" applyFont="1"/>
    <xf numFmtId="0" fontId="17" fillId="4" borderId="0" xfId="20548" applyFill="1"/>
    <xf numFmtId="0" fontId="0" fillId="0" borderId="0" xfId="20548" applyFont="1"/>
    <xf numFmtId="0" fontId="17" fillId="0" borderId="10" xfId="20548" applyBorder="1"/>
    <xf numFmtId="166" fontId="29" fillId="0" borderId="0" xfId="6" applyNumberFormat="1" applyAlignment="1">
      <alignment horizontal="center"/>
    </xf>
    <xf numFmtId="166" fontId="45" fillId="2" borderId="0" xfId="7" applyNumberFormat="1" applyFont="1" applyFill="1" applyBorder="1" applyAlignment="1">
      <alignment horizontal="center"/>
    </xf>
    <xf numFmtId="166" fontId="45" fillId="2" borderId="0" xfId="7" applyNumberFormat="1" applyFont="1" applyFill="1" applyBorder="1" applyAlignment="1">
      <alignment horizontal="center" wrapText="1"/>
    </xf>
    <xf numFmtId="0" fontId="36" fillId="0" borderId="0" xfId="20532" applyFont="1" applyAlignment="1">
      <alignment horizontal="right"/>
    </xf>
    <xf numFmtId="0" fontId="42" fillId="0" borderId="110" xfId="20532" applyFont="1" applyBorder="1" applyAlignment="1">
      <alignment wrapText="1"/>
    </xf>
    <xf numFmtId="0" fontId="29" fillId="0" borderId="0" xfId="20557"/>
    <xf numFmtId="17" fontId="206" fillId="0" borderId="0" xfId="20557" applyNumberFormat="1" applyFont="1"/>
    <xf numFmtId="0" fontId="207" fillId="0" borderId="0" xfId="20557" applyFont="1"/>
    <xf numFmtId="0" fontId="109" fillId="0" borderId="0" xfId="20557" applyFont="1" applyAlignment="1">
      <alignment wrapText="1"/>
    </xf>
    <xf numFmtId="0" fontId="29" fillId="0" borderId="119" xfId="20557" applyBorder="1" applyAlignment="1">
      <alignment horizontal="center"/>
    </xf>
    <xf numFmtId="0" fontId="138" fillId="0" borderId="0" xfId="20558" applyFont="1" applyProtection="1">
      <protection locked="0"/>
    </xf>
    <xf numFmtId="0" fontId="138" fillId="0" borderId="120" xfId="20558" applyFont="1" applyBorder="1" applyProtection="1">
      <protection locked="0"/>
    </xf>
    <xf numFmtId="0" fontId="37" fillId="0" borderId="0" xfId="20559" applyFont="1" applyAlignment="1">
      <alignment horizontal="left"/>
    </xf>
    <xf numFmtId="0" fontId="37" fillId="0" borderId="119" xfId="20559" applyFont="1" applyBorder="1" applyAlignment="1">
      <alignment horizontal="left"/>
    </xf>
    <xf numFmtId="168" fontId="37" fillId="0" borderId="0" xfId="17592" applyNumberFormat="1" applyFont="1"/>
    <xf numFmtId="0" fontId="37" fillId="0" borderId="0" xfId="20559" applyFont="1" applyAlignment="1">
      <alignment horizontal="left" vertical="center"/>
    </xf>
    <xf numFmtId="0" fontId="37" fillId="0" borderId="118" xfId="20559" applyFont="1" applyBorder="1" applyAlignment="1">
      <alignment horizontal="left" vertical="center"/>
    </xf>
    <xf numFmtId="0" fontId="41" fillId="0" borderId="0" xfId="20559" applyFont="1" applyAlignment="1">
      <alignment horizontal="left"/>
    </xf>
    <xf numFmtId="42" fontId="37" fillId="0" borderId="119" xfId="20559" applyNumberFormat="1" applyFont="1" applyBorder="1" applyAlignment="1">
      <alignment horizontal="right"/>
    </xf>
    <xf numFmtId="0" fontId="37" fillId="0" borderId="0" xfId="20559" applyFont="1" applyAlignment="1">
      <alignment horizontal="right" vertical="center"/>
    </xf>
    <xf numFmtId="0" fontId="37" fillId="0" borderId="118" xfId="20559" applyFont="1" applyBorder="1" applyAlignment="1">
      <alignment horizontal="right" vertical="center"/>
    </xf>
    <xf numFmtId="0" fontId="37" fillId="0" borderId="0" xfId="20557" applyFont="1"/>
    <xf numFmtId="42" fontId="37" fillId="0" borderId="119" xfId="20559" applyNumberFormat="1" applyFont="1" applyBorder="1"/>
    <xf numFmtId="42" fontId="37" fillId="0" borderId="0" xfId="20559" applyNumberFormat="1" applyFont="1" applyAlignment="1">
      <alignment horizontal="center" vertical="center"/>
    </xf>
    <xf numFmtId="42" fontId="37" fillId="0" borderId="118" xfId="20559" applyNumberFormat="1" applyFont="1" applyBorder="1" applyAlignment="1">
      <alignment horizontal="center" vertical="center"/>
    </xf>
    <xf numFmtId="0" fontId="29" fillId="0" borderId="119" xfId="20557" applyBorder="1" applyAlignment="1">
      <alignment horizontal="center" vertical="center"/>
    </xf>
    <xf numFmtId="0" fontId="37" fillId="0" borderId="0" xfId="20557" applyFont="1" applyAlignment="1">
      <alignment vertical="center"/>
    </xf>
    <xf numFmtId="0" fontId="109" fillId="0" borderId="0" xfId="20557" applyFont="1" applyAlignment="1">
      <alignment vertical="center"/>
    </xf>
    <xf numFmtId="0" fontId="0" fillId="0" borderId="0" xfId="0" applyAlignment="1">
      <alignment vertical="center"/>
    </xf>
    <xf numFmtId="0" fontId="109" fillId="0" borderId="0" xfId="20557" applyFont="1"/>
    <xf numFmtId="42" fontId="29" fillId="0" borderId="119" xfId="20559" applyNumberFormat="1" applyBorder="1"/>
    <xf numFmtId="168" fontId="29" fillId="0" borderId="0" xfId="17592" applyNumberFormat="1"/>
    <xf numFmtId="42" fontId="29" fillId="0" borderId="0" xfId="20559" applyNumberFormat="1" applyAlignment="1">
      <alignment horizontal="center" vertical="center"/>
    </xf>
    <xf numFmtId="42" fontId="29" fillId="0" borderId="118" xfId="20559" applyNumberFormat="1" applyBorder="1" applyAlignment="1">
      <alignment horizontal="center" vertical="center"/>
    </xf>
    <xf numFmtId="0" fontId="109" fillId="0" borderId="0" xfId="20559" applyFont="1" applyAlignment="1">
      <alignment horizontal="left"/>
    </xf>
    <xf numFmtId="42" fontId="41" fillId="0" borderId="119" xfId="20559" applyNumberFormat="1" applyFont="1" applyBorder="1"/>
    <xf numFmtId="168" fontId="41" fillId="0" borderId="0" xfId="17592" applyNumberFormat="1" applyFont="1"/>
    <xf numFmtId="42" fontId="41" fillId="0" borderId="0" xfId="20559" applyNumberFormat="1" applyFont="1" applyAlignment="1">
      <alignment horizontal="center" vertical="center"/>
    </xf>
    <xf numFmtId="42" fontId="41" fillId="0" borderId="118" xfId="20559" applyNumberFormat="1" applyFont="1" applyBorder="1" applyAlignment="1">
      <alignment horizontal="center" vertical="center"/>
    </xf>
    <xf numFmtId="44" fontId="37" fillId="0" borderId="0" xfId="17842" applyNumberFormat="1" applyFont="1" applyFill="1" applyBorder="1" applyAlignment="1">
      <alignment horizontal="center"/>
    </xf>
    <xf numFmtId="42" fontId="41" fillId="0" borderId="6" xfId="20559" applyNumberFormat="1" applyFont="1" applyBorder="1"/>
    <xf numFmtId="168" fontId="41" fillId="0" borderId="6" xfId="17592" applyNumberFormat="1" applyFont="1" applyBorder="1" applyAlignment="1">
      <alignment horizontal="center"/>
    </xf>
    <xf numFmtId="42" fontId="41" fillId="0" borderId="6" xfId="20559" applyNumberFormat="1" applyFont="1" applyBorder="1" applyAlignment="1">
      <alignment horizontal="center" vertical="center"/>
    </xf>
    <xf numFmtId="42" fontId="41" fillId="0" borderId="7" xfId="20559" applyNumberFormat="1" applyFont="1" applyBorder="1" applyAlignment="1">
      <alignment horizontal="center" vertical="center"/>
    </xf>
    <xf numFmtId="172" fontId="41" fillId="0" borderId="0" xfId="64" applyNumberFormat="1" applyFont="1"/>
    <xf numFmtId="42" fontId="41" fillId="0" borderId="0" xfId="20557" applyNumberFormat="1" applyFont="1"/>
    <xf numFmtId="0" fontId="109" fillId="0" borderId="0" xfId="20561" applyFont="1"/>
    <xf numFmtId="0" fontId="138" fillId="0" borderId="0" xfId="20557" applyFont="1"/>
    <xf numFmtId="0" fontId="37" fillId="0" borderId="0" xfId="20558" applyFont="1" applyAlignment="1" applyProtection="1">
      <alignment horizontal="left"/>
      <protection locked="0"/>
    </xf>
    <xf numFmtId="166" fontId="37" fillId="0" borderId="0" xfId="20558" applyNumberFormat="1" applyFont="1" applyAlignment="1" applyProtection="1">
      <alignment horizontal="left"/>
      <protection locked="0"/>
    </xf>
    <xf numFmtId="0" fontId="37" fillId="3" borderId="101" xfId="20558" applyFont="1" applyFill="1" applyBorder="1" applyAlignment="1">
      <alignment horizontal="center" wrapText="1"/>
    </xf>
    <xf numFmtId="0" fontId="37" fillId="3" borderId="73" xfId="20558" applyFont="1" applyFill="1" applyBorder="1" applyAlignment="1">
      <alignment horizontal="center" wrapText="1"/>
    </xf>
    <xf numFmtId="0" fontId="37" fillId="3" borderId="7" xfId="20558" applyFont="1" applyFill="1" applyBorder="1" applyAlignment="1">
      <alignment horizontal="center" wrapText="1"/>
    </xf>
    <xf numFmtId="0" fontId="194" fillId="0" borderId="0" xfId="0" applyFont="1"/>
    <xf numFmtId="0" fontId="37" fillId="3" borderId="115" xfId="20559" applyFont="1" applyFill="1" applyBorder="1" applyAlignment="1">
      <alignment horizontal="left"/>
    </xf>
    <xf numFmtId="0" fontId="37" fillId="3" borderId="119" xfId="20558" applyFont="1" applyFill="1" applyBorder="1" applyAlignment="1" applyProtection="1">
      <alignment horizontal="center" wrapText="1"/>
      <protection locked="0"/>
    </xf>
    <xf numFmtId="168" fontId="37" fillId="3" borderId="95" xfId="17592" applyNumberFormat="1" applyFont="1" applyFill="1" applyBorder="1" applyAlignment="1" applyProtection="1">
      <alignment horizontal="center" wrapText="1"/>
      <protection locked="0"/>
    </xf>
    <xf numFmtId="0" fontId="37" fillId="3" borderId="95" xfId="20557" applyFont="1" applyFill="1" applyBorder="1" applyAlignment="1">
      <alignment horizontal="center" wrapText="1"/>
    </xf>
    <xf numFmtId="42" fontId="41" fillId="0" borderId="10" xfId="20559" applyNumberFormat="1" applyFont="1" applyBorder="1"/>
    <xf numFmtId="42" fontId="41" fillId="0" borderId="121" xfId="20559" applyNumberFormat="1" applyFont="1" applyBorder="1"/>
    <xf numFmtId="42" fontId="28" fillId="0" borderId="91" xfId="1856" applyNumberFormat="1" applyFont="1" applyBorder="1" applyAlignment="1">
      <alignment horizontal="center" wrapText="1"/>
    </xf>
    <xf numFmtId="169" fontId="28" fillId="0" borderId="92" xfId="1856" applyNumberFormat="1" applyFont="1" applyBorder="1" applyAlignment="1">
      <alignment horizontal="center" wrapText="1"/>
    </xf>
    <xf numFmtId="0" fontId="30" fillId="0" borderId="0" xfId="20549" applyFont="1" applyAlignment="1">
      <alignment horizontal="center"/>
    </xf>
    <xf numFmtId="169" fontId="28" fillId="0" borderId="92" xfId="1856" applyNumberFormat="1" applyFont="1" applyBorder="1" applyAlignment="1">
      <alignment horizontal="center"/>
    </xf>
    <xf numFmtId="42" fontId="28" fillId="0" borderId="91" xfId="1856" applyNumberFormat="1" applyFont="1" applyBorder="1" applyAlignment="1">
      <alignment horizontal="center"/>
    </xf>
    <xf numFmtId="42" fontId="28" fillId="0" borderId="90" xfId="1856" applyNumberFormat="1" applyFont="1" applyBorder="1" applyAlignment="1">
      <alignment horizontal="center"/>
    </xf>
    <xf numFmtId="0" fontId="37" fillId="144" borderId="117" xfId="6" applyFont="1" applyFill="1" applyBorder="1" applyAlignment="1">
      <alignment horizontal="center" vertical="center" wrapText="1"/>
    </xf>
    <xf numFmtId="42" fontId="28" fillId="0" borderId="0" xfId="1856" applyNumberFormat="1" applyFont="1" applyAlignment="1">
      <alignment horizontal="left"/>
    </xf>
    <xf numFmtId="42" fontId="41" fillId="0" borderId="0" xfId="20559" applyNumberFormat="1" applyFont="1"/>
    <xf numFmtId="0" fontId="37" fillId="0" borderId="2" xfId="6" applyFont="1" applyBorder="1" applyAlignment="1">
      <alignment horizontal="right" vertical="center"/>
    </xf>
    <xf numFmtId="0" fontId="37" fillId="0" borderId="2" xfId="6" applyFont="1" applyBorder="1" applyAlignment="1">
      <alignment horizontal="right" vertical="center" wrapText="1"/>
    </xf>
    <xf numFmtId="166" fontId="37" fillId="0" borderId="2" xfId="7" applyNumberFormat="1" applyFont="1" applyFill="1" applyBorder="1" applyAlignment="1">
      <alignment horizontal="center" vertical="center"/>
    </xf>
    <xf numFmtId="0" fontId="37" fillId="0" borderId="0" xfId="6" applyFont="1" applyAlignment="1">
      <alignment horizontal="right" vertical="center" wrapText="1"/>
    </xf>
    <xf numFmtId="0" fontId="16" fillId="0" borderId="0" xfId="20563"/>
    <xf numFmtId="0" fontId="16" fillId="0" borderId="0" xfId="20563" applyAlignment="1">
      <alignment horizontal="right"/>
    </xf>
    <xf numFmtId="0" fontId="16" fillId="145" borderId="0" xfId="20563" applyFill="1"/>
    <xf numFmtId="166" fontId="0" fillId="0" borderId="0" xfId="20564" applyNumberFormat="1" applyFont="1"/>
    <xf numFmtId="0" fontId="16" fillId="0" borderId="113" xfId="20563" applyBorder="1" applyAlignment="1">
      <alignment horizontal="center"/>
    </xf>
    <xf numFmtId="0" fontId="64" fillId="0" borderId="0" xfId="20563" applyFont="1" applyAlignment="1">
      <alignment horizontal="center" vertical="top" wrapText="1"/>
    </xf>
    <xf numFmtId="0" fontId="64" fillId="145" borderId="0" xfId="20563" applyFont="1" applyFill="1" applyAlignment="1">
      <alignment horizontal="center" vertical="top" wrapText="1"/>
    </xf>
    <xf numFmtId="166" fontId="64" fillId="0" borderId="0" xfId="20564" applyNumberFormat="1" applyFont="1" applyBorder="1" applyAlignment="1">
      <alignment horizontal="center" vertical="top" wrapText="1"/>
    </xf>
    <xf numFmtId="0" fontId="16" fillId="0" borderId="0" xfId="20563" applyAlignment="1">
      <alignment horizontal="center" vertical="top" wrapText="1"/>
    </xf>
    <xf numFmtId="0" fontId="64" fillId="0" borderId="111" xfId="20563" applyFont="1" applyBorder="1" applyAlignment="1">
      <alignment horizontal="center"/>
    </xf>
    <xf numFmtId="0" fontId="64" fillId="0" borderId="112" xfId="20563" applyFont="1" applyBorder="1" applyAlignment="1">
      <alignment horizontal="center" wrapText="1"/>
    </xf>
    <xf numFmtId="0" fontId="64" fillId="145" borderId="0" xfId="20563" applyFont="1" applyFill="1" applyAlignment="1">
      <alignment horizontal="center"/>
    </xf>
    <xf numFmtId="0" fontId="16" fillId="0" borderId="123" xfId="20563" applyBorder="1" applyAlignment="1">
      <alignment horizontal="center"/>
    </xf>
    <xf numFmtId="0" fontId="16" fillId="145" borderId="123" xfId="20563" applyFill="1" applyBorder="1"/>
    <xf numFmtId="209" fontId="0" fillId="0" borderId="0" xfId="20564" applyNumberFormat="1" applyFont="1"/>
    <xf numFmtId="172" fontId="0" fillId="0" borderId="0" xfId="20565" applyNumberFormat="1" applyFont="1"/>
    <xf numFmtId="0" fontId="64" fillId="0" borderId="123" xfId="20563" applyFont="1" applyBorder="1" applyAlignment="1">
      <alignment horizontal="left"/>
    </xf>
    <xf numFmtId="172" fontId="0" fillId="0" borderId="0" xfId="20565" applyNumberFormat="1" applyFont="1" applyBorder="1"/>
    <xf numFmtId="0" fontId="201" fillId="0" borderId="123" xfId="20563" applyFont="1" applyBorder="1" applyAlignment="1">
      <alignment horizontal="left"/>
    </xf>
    <xf numFmtId="0" fontId="16" fillId="0" borderId="123" xfId="20563" applyBorder="1" applyAlignment="1">
      <alignment horizontal="right"/>
    </xf>
    <xf numFmtId="166" fontId="0" fillId="0" borderId="0" xfId="20564" applyNumberFormat="1" applyFont="1" applyFill="1" applyBorder="1"/>
    <xf numFmtId="0" fontId="64" fillId="3" borderId="123" xfId="20563" applyFont="1" applyFill="1" applyBorder="1" applyAlignment="1">
      <alignment horizontal="center"/>
    </xf>
    <xf numFmtId="166" fontId="0" fillId="0" borderId="0" xfId="20564" applyNumberFormat="1" applyFont="1" applyBorder="1"/>
    <xf numFmtId="0" fontId="64" fillId="0" borderId="0" xfId="20563" applyFont="1" applyAlignment="1">
      <alignment horizontal="left"/>
    </xf>
    <xf numFmtId="0" fontId="202" fillId="0" borderId="0" xfId="20563" applyFont="1"/>
    <xf numFmtId="0" fontId="39" fillId="0" borderId="0" xfId="6" applyFont="1"/>
    <xf numFmtId="0" fontId="37" fillId="0" borderId="2" xfId="6" applyFont="1" applyBorder="1" applyAlignment="1">
      <alignment horizontal="center" vertical="center"/>
    </xf>
    <xf numFmtId="0" fontId="29" fillId="0" borderId="0" xfId="6" applyAlignment="1">
      <alignment horizontal="left" wrapText="1" indent="1"/>
    </xf>
    <xf numFmtId="0" fontId="29" fillId="0" borderId="0" xfId="6" applyAlignment="1">
      <alignment horizontal="right"/>
    </xf>
    <xf numFmtId="166" fontId="42" fillId="0" borderId="0" xfId="20550" applyNumberFormat="1" applyFont="1" applyFill="1" applyBorder="1" applyAlignment="1">
      <alignment wrapText="1"/>
    </xf>
    <xf numFmtId="0" fontId="42" fillId="0" borderId="0" xfId="20548" applyFont="1" applyAlignment="1">
      <alignment horizontal="left" vertical="top" wrapText="1"/>
    </xf>
    <xf numFmtId="0" fontId="201" fillId="0" borderId="125" xfId="20563" applyFont="1" applyBorder="1" applyAlignment="1">
      <alignment horizontal="right"/>
    </xf>
    <xf numFmtId="42" fontId="30" fillId="0" borderId="0" xfId="1856" applyNumberFormat="1" applyFont="1" applyAlignment="1">
      <alignment horizontal="left"/>
    </xf>
    <xf numFmtId="42" fontId="28" fillId="0" borderId="127" xfId="1856" applyNumberFormat="1" applyFont="1" applyBorder="1" applyAlignment="1">
      <alignment horizontal="left"/>
    </xf>
    <xf numFmtId="42" fontId="30" fillId="0" borderId="128" xfId="1856" applyNumberFormat="1" applyFont="1" applyBorder="1" applyAlignment="1">
      <alignment horizontal="left"/>
    </xf>
    <xf numFmtId="0" fontId="138" fillId="74" borderId="101" xfId="20557" applyFont="1" applyFill="1" applyBorder="1" applyAlignment="1">
      <alignment vertical="center"/>
    </xf>
    <xf numFmtId="0" fontId="138" fillId="74" borderId="73" xfId="20557" applyFont="1" applyFill="1" applyBorder="1" applyAlignment="1">
      <alignment vertical="center"/>
    </xf>
    <xf numFmtId="0" fontId="138" fillId="74" borderId="102" xfId="20557" applyFont="1" applyFill="1" applyBorder="1" applyAlignment="1">
      <alignment vertical="center"/>
    </xf>
    <xf numFmtId="0" fontId="45" fillId="2" borderId="0" xfId="6" applyFont="1" applyFill="1"/>
    <xf numFmtId="42" fontId="37" fillId="143" borderId="10" xfId="20559" applyNumberFormat="1" applyFont="1" applyFill="1" applyBorder="1" applyAlignment="1">
      <alignment vertical="center"/>
    </xf>
    <xf numFmtId="0" fontId="196" fillId="0" borderId="110" xfId="0" applyFont="1" applyBorder="1"/>
    <xf numFmtId="42" fontId="28" fillId="0" borderId="109" xfId="1856" applyNumberFormat="1" applyFont="1" applyBorder="1" applyAlignment="1">
      <alignment horizontal="center"/>
    </xf>
    <xf numFmtId="42" fontId="30" fillId="3" borderId="53" xfId="1856" applyNumberFormat="1" applyFont="1" applyFill="1" applyBorder="1" applyAlignment="1">
      <alignment horizontal="center" wrapText="1"/>
    </xf>
    <xf numFmtId="0" fontId="215" fillId="146" borderId="2" xfId="6" applyFont="1" applyFill="1" applyBorder="1" applyAlignment="1">
      <alignment horizontal="right"/>
    </xf>
    <xf numFmtId="0" fontId="215" fillId="146" borderId="2" xfId="6" applyFont="1" applyFill="1" applyBorder="1" applyAlignment="1">
      <alignment horizontal="left" wrapText="1" indent="1"/>
    </xf>
    <xf numFmtId="0" fontId="215" fillId="146" borderId="2" xfId="6" applyFont="1" applyFill="1" applyBorder="1" applyAlignment="1">
      <alignment horizontal="center"/>
    </xf>
    <xf numFmtId="166" fontId="215" fillId="146" borderId="2" xfId="7" applyNumberFormat="1" applyFont="1" applyFill="1" applyBorder="1" applyAlignment="1">
      <alignment horizontal="center"/>
    </xf>
    <xf numFmtId="0" fontId="215" fillId="146" borderId="2" xfId="6" applyFont="1" applyFill="1" applyBorder="1" applyAlignment="1">
      <alignment horizontal="left" indent="1"/>
    </xf>
    <xf numFmtId="170" fontId="215" fillId="146" borderId="2" xfId="6" applyNumberFormat="1" applyFont="1" applyFill="1" applyBorder="1" applyAlignment="1">
      <alignment horizontal="left" wrapText="1" indent="1"/>
    </xf>
    <xf numFmtId="172" fontId="199" fillId="3" borderId="123" xfId="20565" applyNumberFormat="1" applyFont="1" applyFill="1" applyBorder="1" applyAlignment="1">
      <alignment horizontal="right"/>
    </xf>
    <xf numFmtId="6" fontId="16" fillId="3" borderId="123" xfId="20563" applyNumberFormat="1" applyFill="1" applyBorder="1"/>
    <xf numFmtId="6" fontId="36" fillId="3" borderId="123" xfId="20563" applyNumberFormat="1" applyFont="1" applyFill="1" applyBorder="1"/>
    <xf numFmtId="209" fontId="36" fillId="3" borderId="123" xfId="20563" applyNumberFormat="1" applyFont="1" applyFill="1" applyBorder="1" applyAlignment="1">
      <alignment horizontal="right"/>
    </xf>
    <xf numFmtId="9" fontId="36" fillId="3" borderId="123" xfId="58" applyFont="1" applyFill="1" applyBorder="1" applyAlignment="1">
      <alignment horizontal="right"/>
    </xf>
    <xf numFmtId="209" fontId="36" fillId="3" borderId="123" xfId="20563" applyNumberFormat="1" applyFont="1" applyFill="1" applyBorder="1"/>
    <xf numFmtId="0" fontId="212" fillId="0" borderId="123" xfId="0" applyFont="1" applyBorder="1" applyAlignment="1">
      <alignment horizontal="left" indent="2"/>
    </xf>
    <xf numFmtId="0" fontId="0" fillId="0" borderId="123" xfId="0" applyBorder="1" applyAlignment="1">
      <alignment horizontal="left" indent="2"/>
    </xf>
    <xf numFmtId="42" fontId="29" fillId="3" borderId="119" xfId="20559" applyNumberFormat="1" applyFill="1" applyBorder="1"/>
    <xf numFmtId="42" fontId="37" fillId="3" borderId="119" xfId="20559" applyNumberFormat="1" applyFont="1" applyFill="1" applyBorder="1"/>
    <xf numFmtId="42" fontId="41" fillId="3" borderId="119" xfId="20559" applyNumberFormat="1" applyFont="1" applyFill="1" applyBorder="1"/>
    <xf numFmtId="42" fontId="41" fillId="3" borderId="0" xfId="20559" applyNumberFormat="1" applyFont="1" applyFill="1"/>
    <xf numFmtId="0" fontId="37" fillId="0" borderId="0" xfId="20559" applyFont="1" applyAlignment="1">
      <alignment horizontal="left" indent="1"/>
    </xf>
    <xf numFmtId="42" fontId="37" fillId="0" borderId="0" xfId="20559" applyNumberFormat="1" applyFont="1"/>
    <xf numFmtId="42" fontId="37" fillId="3" borderId="0" xfId="20559" applyNumberFormat="1" applyFont="1" applyFill="1" applyAlignment="1">
      <alignment vertical="center"/>
    </xf>
    <xf numFmtId="0" fontId="109" fillId="0" borderId="6" xfId="20557" applyFont="1" applyBorder="1"/>
    <xf numFmtId="168" fontId="37" fillId="3" borderId="0" xfId="17592" applyNumberFormat="1" applyFont="1" applyFill="1" applyAlignment="1">
      <alignment vertical="center"/>
    </xf>
    <xf numFmtId="168" fontId="37" fillId="3" borderId="118" xfId="17592" applyNumberFormat="1" applyFont="1" applyFill="1" applyBorder="1" applyAlignment="1">
      <alignment horizontal="center" vertical="center"/>
    </xf>
    <xf numFmtId="42" fontId="37" fillId="3" borderId="0" xfId="20559" applyNumberFormat="1" applyFont="1" applyFill="1" applyAlignment="1">
      <alignment horizontal="center" vertical="center"/>
    </xf>
    <xf numFmtId="168" fontId="37" fillId="3" borderId="0" xfId="17592" applyNumberFormat="1" applyFont="1" applyFill="1" applyAlignment="1">
      <alignment horizontal="center" vertical="center"/>
    </xf>
    <xf numFmtId="168" fontId="37" fillId="3" borderId="0" xfId="20560" applyNumberFormat="1" applyFont="1" applyFill="1" applyBorder="1" applyAlignment="1">
      <alignment horizontal="center" vertical="center"/>
    </xf>
    <xf numFmtId="168" fontId="37" fillId="3" borderId="118" xfId="20560" applyNumberFormat="1" applyFont="1" applyFill="1" applyBorder="1" applyAlignment="1">
      <alignment horizontal="center" vertical="center"/>
    </xf>
    <xf numFmtId="168" fontId="37" fillId="143" borderId="0" xfId="17592" applyNumberFormat="1" applyFont="1" applyFill="1"/>
    <xf numFmtId="168" fontId="37" fillId="143" borderId="0" xfId="20560" applyNumberFormat="1" applyFont="1" applyFill="1" applyBorder="1" applyAlignment="1">
      <alignment horizontal="center" vertical="center"/>
    </xf>
    <xf numFmtId="168" fontId="37" fillId="143" borderId="118" xfId="20560" applyNumberFormat="1" applyFont="1" applyFill="1" applyBorder="1" applyAlignment="1">
      <alignment horizontal="center" vertical="center"/>
    </xf>
    <xf numFmtId="42" fontId="29" fillId="143" borderId="0" xfId="20559" applyNumberFormat="1" applyFill="1" applyAlignment="1">
      <alignment horizontal="center" vertical="center"/>
    </xf>
    <xf numFmtId="42" fontId="29" fillId="143" borderId="118" xfId="20559" applyNumberFormat="1" applyFill="1" applyBorder="1" applyAlignment="1">
      <alignment horizontal="center" vertical="center"/>
    </xf>
    <xf numFmtId="168" fontId="29" fillId="143" borderId="0" xfId="17592" applyNumberFormat="1" applyFill="1"/>
    <xf numFmtId="168" fontId="37" fillId="143" borderId="0" xfId="17592" applyNumberFormat="1" applyFont="1" applyFill="1" applyAlignment="1">
      <alignment horizontal="center" vertical="center"/>
    </xf>
    <xf numFmtId="168" fontId="37" fillId="143" borderId="118" xfId="17592" applyNumberFormat="1" applyFont="1" applyFill="1" applyBorder="1" applyAlignment="1">
      <alignment horizontal="center" vertical="center"/>
    </xf>
    <xf numFmtId="168" fontId="41" fillId="143" borderId="0" xfId="17592" applyNumberFormat="1" applyFont="1" applyFill="1"/>
    <xf numFmtId="42" fontId="41" fillId="143" borderId="0" xfId="20559" applyNumberFormat="1" applyFont="1" applyFill="1" applyAlignment="1">
      <alignment horizontal="center" vertical="center"/>
    </xf>
    <xf numFmtId="42" fontId="41" fillId="143" borderId="118" xfId="20559" applyNumberFormat="1" applyFont="1" applyFill="1" applyBorder="1" applyAlignment="1">
      <alignment horizontal="center" vertical="center"/>
    </xf>
    <xf numFmtId="0" fontId="37" fillId="0" borderId="118" xfId="20559" applyFont="1" applyBorder="1" applyAlignment="1">
      <alignment horizontal="left"/>
    </xf>
    <xf numFmtId="42" fontId="37" fillId="0" borderId="0" xfId="20559" applyNumberFormat="1" applyFont="1" applyAlignment="1">
      <alignment horizontal="right"/>
    </xf>
    <xf numFmtId="42" fontId="37" fillId="0" borderId="118" xfId="20559" applyNumberFormat="1" applyFont="1" applyBorder="1" applyAlignment="1">
      <alignment horizontal="right"/>
    </xf>
    <xf numFmtId="42" fontId="37" fillId="0" borderId="118" xfId="20559" applyNumberFormat="1" applyFont="1" applyBorder="1"/>
    <xf numFmtId="0" fontId="0" fillId="143" borderId="0" xfId="0" applyFill="1" applyAlignment="1">
      <alignment vertical="center"/>
    </xf>
    <xf numFmtId="42" fontId="29" fillId="3" borderId="118" xfId="20559" applyNumberFormat="1" applyFill="1" applyBorder="1" applyAlignment="1">
      <alignment vertical="center"/>
    </xf>
    <xf numFmtId="42" fontId="29" fillId="3" borderId="0" xfId="20559" applyNumberFormat="1" applyFill="1"/>
    <xf numFmtId="42" fontId="29" fillId="3" borderId="118" xfId="20559" applyNumberFormat="1" applyFill="1" applyBorder="1"/>
    <xf numFmtId="42" fontId="29" fillId="0" borderId="0" xfId="20559" applyNumberFormat="1"/>
    <xf numFmtId="42" fontId="29" fillId="0" borderId="118" xfId="20559" applyNumberFormat="1" applyBorder="1"/>
    <xf numFmtId="42" fontId="29" fillId="0" borderId="0" xfId="20559" applyNumberFormat="1" applyAlignment="1">
      <alignment horizontal="center"/>
    </xf>
    <xf numFmtId="166" fontId="41" fillId="3" borderId="118" xfId="7" applyNumberFormat="1" applyFont="1" applyFill="1" applyBorder="1" applyAlignment="1"/>
    <xf numFmtId="166" fontId="41" fillId="0" borderId="118" xfId="7" applyNumberFormat="1" applyFont="1" applyFill="1" applyBorder="1" applyAlignment="1"/>
    <xf numFmtId="166" fontId="29" fillId="3" borderId="2" xfId="7" applyNumberFormat="1" applyFont="1" applyFill="1" applyBorder="1" applyAlignment="1">
      <alignment horizontal="center"/>
    </xf>
    <xf numFmtId="166" fontId="215" fillId="146" borderId="2" xfId="202" applyNumberFormat="1" applyFont="1" applyFill="1" applyBorder="1" applyAlignment="1">
      <alignment horizontal="center"/>
    </xf>
    <xf numFmtId="0" fontId="36" fillId="0" borderId="2" xfId="20563" applyFont="1" applyBorder="1" applyAlignment="1">
      <alignment horizontal="left" wrapText="1"/>
    </xf>
    <xf numFmtId="0" fontId="37" fillId="147" borderId="2" xfId="6" applyFont="1" applyFill="1" applyBorder="1"/>
    <xf numFmtId="0" fontId="37" fillId="147" borderId="2" xfId="6" applyFont="1" applyFill="1" applyBorder="1" applyAlignment="1">
      <alignment horizontal="center" wrapText="1"/>
    </xf>
    <xf numFmtId="166" fontId="37" fillId="147" borderId="2" xfId="7" applyNumberFormat="1" applyFont="1" applyFill="1" applyBorder="1" applyAlignment="1">
      <alignment horizontal="center"/>
    </xf>
    <xf numFmtId="0" fontId="29" fillId="147" borderId="2" xfId="6" applyFill="1" applyBorder="1" applyAlignment="1">
      <alignment horizontal="center"/>
    </xf>
    <xf numFmtId="0" fontId="37" fillId="147" borderId="2" xfId="6" applyFont="1" applyFill="1" applyBorder="1" applyAlignment="1">
      <alignment horizontal="left" wrapText="1"/>
    </xf>
    <xf numFmtId="6" fontId="32" fillId="0" borderId="0" xfId="20549" quotePrefix="1" applyNumberFormat="1" applyFont="1"/>
    <xf numFmtId="172" fontId="216" fillId="146" borderId="126" xfId="20565" applyNumberFormat="1" applyFont="1" applyFill="1" applyBorder="1" applyAlignment="1">
      <alignment horizontal="right"/>
    </xf>
    <xf numFmtId="172" fontId="216" fillId="146" borderId="125" xfId="20565" applyNumberFormat="1" applyFont="1" applyFill="1" applyBorder="1" applyAlignment="1">
      <alignment horizontal="right"/>
    </xf>
    <xf numFmtId="168" fontId="0" fillId="3" borderId="126" xfId="58" applyNumberFormat="1" applyFont="1" applyFill="1" applyBorder="1" applyAlignment="1">
      <alignment horizontal="right"/>
    </xf>
    <xf numFmtId="168" fontId="0" fillId="3" borderId="123" xfId="58" applyNumberFormat="1" applyFont="1" applyFill="1" applyBorder="1" applyAlignment="1">
      <alignment horizontal="right"/>
    </xf>
    <xf numFmtId="43" fontId="29" fillId="2" borderId="0" xfId="64" applyFont="1" applyFill="1" applyBorder="1" applyAlignment="1">
      <alignment horizontal="center"/>
    </xf>
    <xf numFmtId="43" fontId="45" fillId="2" borderId="0" xfId="64" applyFont="1" applyFill="1" applyBorder="1" applyAlignment="1">
      <alignment horizontal="center"/>
    </xf>
    <xf numFmtId="43" fontId="45" fillId="2" borderId="0" xfId="64" applyFont="1" applyFill="1" applyBorder="1" applyAlignment="1">
      <alignment horizontal="center" wrapText="1"/>
    </xf>
    <xf numFmtId="43" fontId="37" fillId="0" borderId="0" xfId="64" applyFont="1" applyFill="1" applyBorder="1" applyAlignment="1">
      <alignment horizontal="center" vertical="center"/>
    </xf>
    <xf numFmtId="43" fontId="37" fillId="0" borderId="2" xfId="64" applyFont="1" applyFill="1" applyBorder="1" applyAlignment="1">
      <alignment horizontal="center" vertical="center"/>
    </xf>
    <xf numFmtId="43" fontId="37" fillId="147" borderId="2" xfId="64" applyFont="1" applyFill="1" applyBorder="1" applyAlignment="1">
      <alignment horizontal="center"/>
    </xf>
    <xf numFmtId="43" fontId="29" fillId="0" borderId="0" xfId="64" applyFont="1" applyFill="1" applyBorder="1" applyAlignment="1">
      <alignment horizontal="center"/>
    </xf>
    <xf numFmtId="43" fontId="29" fillId="2" borderId="0" xfId="64" applyFont="1" applyFill="1" applyAlignment="1">
      <alignment horizontal="center"/>
    </xf>
    <xf numFmtId="43" fontId="29" fillId="0" borderId="0" xfId="64" applyFont="1" applyFill="1" applyAlignment="1">
      <alignment horizontal="center"/>
    </xf>
    <xf numFmtId="168" fontId="0" fillId="143" borderId="126" xfId="58" applyNumberFormat="1" applyFont="1" applyFill="1" applyBorder="1" applyAlignment="1">
      <alignment horizontal="right"/>
    </xf>
    <xf numFmtId="168" fontId="0" fillId="143" borderId="123" xfId="58" applyNumberFormat="1" applyFont="1" applyFill="1" applyBorder="1" applyAlignment="1">
      <alignment horizontal="right"/>
    </xf>
    <xf numFmtId="168" fontId="0" fillId="143" borderId="125" xfId="58" applyNumberFormat="1" applyFont="1" applyFill="1" applyBorder="1" applyAlignment="1">
      <alignment horizontal="right"/>
    </xf>
    <xf numFmtId="0" fontId="40" fillId="0" borderId="0" xfId="6" applyFont="1"/>
    <xf numFmtId="0" fontId="215" fillId="146" borderId="4" xfId="6" applyFont="1" applyFill="1" applyBorder="1" applyAlignment="1">
      <alignment horizontal="right"/>
    </xf>
    <xf numFmtId="43" fontId="215" fillId="146" borderId="5" xfId="64" applyFont="1" applyFill="1" applyBorder="1" applyAlignment="1">
      <alignment horizontal="center"/>
    </xf>
    <xf numFmtId="0" fontId="37" fillId="0" borderId="4" xfId="6" applyFont="1" applyBorder="1" applyAlignment="1">
      <alignment horizontal="right" vertical="center"/>
    </xf>
    <xf numFmtId="0" fontId="37" fillId="147" borderId="4" xfId="6" applyFont="1" applyFill="1" applyBorder="1"/>
    <xf numFmtId="0" fontId="37" fillId="3" borderId="132" xfId="6" applyFont="1" applyFill="1" applyBorder="1" applyAlignment="1">
      <alignment horizontal="right" vertical="center"/>
    </xf>
    <xf numFmtId="0" fontId="37" fillId="3" borderId="133" xfId="6" applyFont="1" applyFill="1" applyBorder="1" applyAlignment="1">
      <alignment horizontal="right" vertical="center"/>
    </xf>
    <xf numFmtId="0" fontId="37" fillId="3" borderId="133" xfId="6" applyFont="1" applyFill="1" applyBorder="1" applyAlignment="1">
      <alignment horizontal="right" vertical="center" wrapText="1"/>
    </xf>
    <xf numFmtId="0" fontId="37" fillId="3" borderId="133" xfId="6" applyFont="1" applyFill="1" applyBorder="1" applyAlignment="1">
      <alignment horizontal="center" vertical="center"/>
    </xf>
    <xf numFmtId="166" fontId="37" fillId="3" borderId="133" xfId="7" applyNumberFormat="1" applyFont="1" applyFill="1" applyBorder="1" applyAlignment="1">
      <alignment horizontal="center" vertical="center"/>
    </xf>
    <xf numFmtId="166" fontId="37" fillId="3" borderId="133" xfId="202" applyNumberFormat="1" applyFont="1" applyFill="1" applyBorder="1" applyAlignment="1">
      <alignment horizontal="center" vertical="center"/>
    </xf>
    <xf numFmtId="0" fontId="29" fillId="0" borderId="90" xfId="6" applyBorder="1" applyAlignment="1">
      <alignment horizontal="right"/>
    </xf>
    <xf numFmtId="0" fontId="29" fillId="0" borderId="91" xfId="6" applyBorder="1" applyAlignment="1">
      <alignment horizontal="right"/>
    </xf>
    <xf numFmtId="0" fontId="29" fillId="0" borderId="91" xfId="6" applyBorder="1" applyAlignment="1">
      <alignment horizontal="left" wrapText="1" indent="1"/>
    </xf>
    <xf numFmtId="0" fontId="29" fillId="0" borderId="91" xfId="6" applyBorder="1" applyAlignment="1">
      <alignment horizontal="center"/>
    </xf>
    <xf numFmtId="0" fontId="29" fillId="2" borderId="91" xfId="6" applyFill="1" applyBorder="1" applyAlignment="1">
      <alignment horizontal="center"/>
    </xf>
    <xf numFmtId="166" fontId="29" fillId="0" borderId="91" xfId="7" applyNumberFormat="1" applyFont="1" applyFill="1" applyBorder="1" applyAlignment="1">
      <alignment horizontal="center"/>
    </xf>
    <xf numFmtId="43" fontId="29" fillId="0" borderId="91" xfId="64" applyFont="1" applyFill="1" applyBorder="1" applyAlignment="1">
      <alignment horizontal="center"/>
    </xf>
    <xf numFmtId="0" fontId="37" fillId="147" borderId="90" xfId="6" applyFont="1" applyFill="1" applyBorder="1"/>
    <xf numFmtId="0" fontId="37" fillId="147" borderId="91" xfId="6" applyFont="1" applyFill="1" applyBorder="1"/>
    <xf numFmtId="0" fontId="37" fillId="147" borderId="91" xfId="6" applyFont="1" applyFill="1" applyBorder="1" applyAlignment="1">
      <alignment horizontal="center" wrapText="1"/>
    </xf>
    <xf numFmtId="166" fontId="37" fillId="147" borderId="91" xfId="7" applyNumberFormat="1" applyFont="1" applyFill="1" applyBorder="1" applyAlignment="1">
      <alignment horizontal="center"/>
    </xf>
    <xf numFmtId="0" fontId="29" fillId="147" borderId="91" xfId="6" applyFill="1" applyBorder="1" applyAlignment="1">
      <alignment horizontal="center"/>
    </xf>
    <xf numFmtId="0" fontId="37" fillId="147" borderId="91" xfId="6" applyFont="1" applyFill="1" applyBorder="1" applyAlignment="1">
      <alignment horizontal="left" wrapText="1"/>
    </xf>
    <xf numFmtId="43" fontId="37" fillId="147" borderId="91" xfId="64" applyFont="1" applyFill="1" applyBorder="1" applyAlignment="1">
      <alignment horizontal="center"/>
    </xf>
    <xf numFmtId="166" fontId="215" fillId="146" borderId="4" xfId="7" applyNumberFormat="1" applyFont="1" applyFill="1" applyBorder="1" applyAlignment="1">
      <alignment horizontal="center"/>
    </xf>
    <xf numFmtId="0" fontId="37" fillId="147" borderId="130" xfId="6" applyFont="1" applyFill="1" applyBorder="1" applyAlignment="1">
      <alignment horizontal="center" vertical="center" wrapText="1"/>
    </xf>
    <xf numFmtId="0" fontId="37" fillId="147" borderId="131" xfId="6" applyFont="1" applyFill="1" applyBorder="1" applyAlignment="1">
      <alignment horizontal="center" vertical="center" wrapText="1"/>
    </xf>
    <xf numFmtId="0" fontId="37" fillId="147" borderId="131" xfId="9" applyFont="1" applyFill="1" applyBorder="1" applyAlignment="1">
      <alignment horizontal="center" vertical="center" wrapText="1"/>
    </xf>
    <xf numFmtId="166" fontId="37" fillId="147" borderId="130" xfId="7" applyNumberFormat="1" applyFont="1" applyFill="1" applyBorder="1" applyAlignment="1" applyProtection="1">
      <alignment horizontal="center" vertical="center" wrapText="1"/>
      <protection locked="0"/>
    </xf>
    <xf numFmtId="166" fontId="37" fillId="147" borderId="131" xfId="7" applyNumberFormat="1" applyFont="1" applyFill="1" applyBorder="1" applyAlignment="1" applyProtection="1">
      <alignment horizontal="center" vertical="center" wrapText="1"/>
      <protection locked="0"/>
    </xf>
    <xf numFmtId="43" fontId="37" fillId="147" borderId="131" xfId="64" applyFont="1" applyFill="1" applyBorder="1" applyAlignment="1" applyProtection="1">
      <alignment horizontal="center" vertical="center" wrapText="1"/>
      <protection locked="0"/>
    </xf>
    <xf numFmtId="0" fontId="64" fillId="0" borderId="0" xfId="20563" applyFont="1" applyAlignment="1">
      <alignment horizontal="center"/>
    </xf>
    <xf numFmtId="166" fontId="0" fillId="0" borderId="0" xfId="20564" applyNumberFormat="1" applyFont="1" applyFill="1"/>
    <xf numFmtId="6" fontId="201" fillId="3" borderId="123" xfId="20563" applyNumberFormat="1" applyFont="1" applyFill="1" applyBorder="1"/>
    <xf numFmtId="172" fontId="197" fillId="3" borderId="123" xfId="20565" applyNumberFormat="1" applyFont="1" applyFill="1" applyBorder="1" applyAlignment="1">
      <alignment horizontal="right"/>
    </xf>
    <xf numFmtId="6" fontId="64" fillId="3" borderId="123" xfId="20563" applyNumberFormat="1" applyFont="1" applyFill="1" applyBorder="1"/>
    <xf numFmtId="172" fontId="196" fillId="3" borderId="123" xfId="20565" applyNumberFormat="1" applyFont="1" applyFill="1" applyBorder="1" applyAlignment="1">
      <alignment horizontal="right"/>
    </xf>
    <xf numFmtId="172" fontId="197" fillId="3" borderId="113" xfId="20565" applyNumberFormat="1" applyFont="1" applyFill="1" applyBorder="1" applyAlignment="1">
      <alignment horizontal="right"/>
    </xf>
    <xf numFmtId="5" fontId="216" fillId="146" borderId="112" xfId="20554" applyNumberFormat="1" applyFont="1" applyFill="1" applyBorder="1" applyAlignment="1">
      <alignment horizontal="right"/>
    </xf>
    <xf numFmtId="0" fontId="196" fillId="0" borderId="0" xfId="0" applyFont="1"/>
    <xf numFmtId="0" fontId="216" fillId="146" borderId="110" xfId="0" applyFont="1" applyFill="1" applyBorder="1"/>
    <xf numFmtId="0" fontId="217" fillId="0" borderId="0" xfId="0" applyFont="1"/>
    <xf numFmtId="0" fontId="0" fillId="0" borderId="0" xfId="0" applyAlignment="1">
      <alignment horizontal="right"/>
    </xf>
    <xf numFmtId="0" fontId="214" fillId="146" borderId="2" xfId="2" applyFont="1" applyFill="1" applyBorder="1" applyAlignment="1" applyProtection="1">
      <alignment horizontal="left" wrapText="1"/>
      <protection locked="0"/>
    </xf>
    <xf numFmtId="0" fontId="199" fillId="0" borderId="0" xfId="0" applyFont="1"/>
    <xf numFmtId="0" fontId="0" fillId="0" borderId="0" xfId="20549" applyFont="1"/>
    <xf numFmtId="6" fontId="221" fillId="146" borderId="7" xfId="20532" applyNumberFormat="1" applyFont="1" applyFill="1" applyBorder="1" applyAlignment="1">
      <alignment horizontal="right" wrapText="1"/>
    </xf>
    <xf numFmtId="0" fontId="64" fillId="147" borderId="123" xfId="20563" applyFont="1" applyFill="1" applyBorder="1" applyAlignment="1">
      <alignment horizontal="center"/>
    </xf>
    <xf numFmtId="0" fontId="64" fillId="147" borderId="112" xfId="20563" applyFont="1" applyFill="1" applyBorder="1" applyAlignment="1">
      <alignment horizontal="center" wrapText="1"/>
    </xf>
    <xf numFmtId="0" fontId="16" fillId="147" borderId="112" xfId="20563" applyFill="1" applyBorder="1" applyAlignment="1">
      <alignment horizontal="center" wrapText="1"/>
    </xf>
    <xf numFmtId="0" fontId="157" fillId="147" borderId="112" xfId="20563" applyFont="1" applyFill="1" applyBorder="1" applyAlignment="1">
      <alignment horizontal="center" wrapText="1"/>
    </xf>
    <xf numFmtId="5" fontId="0" fillId="143" borderId="112" xfId="20554" applyNumberFormat="1" applyFont="1" applyFill="1" applyBorder="1" applyAlignment="1">
      <alignment horizontal="right"/>
    </xf>
    <xf numFmtId="42" fontId="29" fillId="143" borderId="0" xfId="20559" applyNumberFormat="1" applyFill="1"/>
    <xf numFmtId="42" fontId="41" fillId="143" borderId="0" xfId="20559" applyNumberFormat="1" applyFont="1" applyFill="1"/>
    <xf numFmtId="42" fontId="215" fillId="146" borderId="119" xfId="20559" applyNumberFormat="1" applyFont="1" applyFill="1" applyBorder="1"/>
    <xf numFmtId="0" fontId="215" fillId="146" borderId="2" xfId="6" applyFont="1" applyFill="1" applyBorder="1" applyAlignment="1">
      <alignment horizontal="center" wrapText="1"/>
    </xf>
    <xf numFmtId="0" fontId="19" fillId="0" borderId="0" xfId="20532" applyAlignment="1">
      <alignment vertical="center"/>
    </xf>
    <xf numFmtId="42" fontId="28" fillId="3" borderId="10" xfId="1856" applyNumberFormat="1" applyFont="1" applyFill="1" applyBorder="1" applyAlignment="1">
      <alignment horizontal="center"/>
    </xf>
    <xf numFmtId="42" fontId="28" fillId="3" borderId="53" xfId="1856" applyNumberFormat="1" applyFont="1" applyFill="1" applyBorder="1" applyAlignment="1">
      <alignment horizontal="center" wrapText="1"/>
    </xf>
    <xf numFmtId="42" fontId="30" fillId="3" borderId="116" xfId="1856" applyNumberFormat="1" applyFont="1" applyFill="1" applyBorder="1" applyAlignment="1">
      <alignment horizontal="left"/>
    </xf>
    <xf numFmtId="0" fontId="0" fillId="143" borderId="0" xfId="0" applyFill="1"/>
    <xf numFmtId="0" fontId="29" fillId="0" borderId="120" xfId="20557" applyBorder="1" applyAlignment="1">
      <alignment horizontal="center"/>
    </xf>
    <xf numFmtId="0" fontId="109" fillId="0" borderId="115" xfId="20557" applyFont="1" applyBorder="1" applyAlignment="1">
      <alignment horizontal="center"/>
    </xf>
    <xf numFmtId="42" fontId="37" fillId="143" borderId="0" xfId="20559" applyNumberFormat="1" applyFont="1" applyFill="1" applyAlignment="1">
      <alignment vertical="center"/>
    </xf>
    <xf numFmtId="0" fontId="222" fillId="0" borderId="0" xfId="0" applyFont="1"/>
    <xf numFmtId="0" fontId="0" fillId="0" borderId="0" xfId="0" applyAlignment="1">
      <alignment vertical="top"/>
    </xf>
    <xf numFmtId="0" fontId="29" fillId="0" borderId="0" xfId="12"/>
    <xf numFmtId="220" fontId="29" fillId="0" borderId="0" xfId="390" applyNumberFormat="1" applyFont="1" applyFill="1" applyAlignment="1">
      <alignment horizontal="center" wrapText="1"/>
    </xf>
    <xf numFmtId="0" fontId="29" fillId="0" borderId="0" xfId="12" applyAlignment="1">
      <alignment horizontal="center"/>
    </xf>
    <xf numFmtId="0" fontId="29" fillId="0" borderId="0" xfId="12" applyAlignment="1">
      <alignment horizontal="center" wrapText="1"/>
    </xf>
    <xf numFmtId="0" fontId="29" fillId="0" borderId="0" xfId="12" applyAlignment="1">
      <alignment horizontal="left" wrapText="1"/>
    </xf>
    <xf numFmtId="0" fontId="29" fillId="0" borderId="0" xfId="12" applyAlignment="1">
      <alignment horizontal="left"/>
    </xf>
    <xf numFmtId="0" fontId="230" fillId="0" borderId="0" xfId="0" applyFont="1"/>
    <xf numFmtId="42" fontId="30" fillId="3" borderId="108" xfId="1856" applyNumberFormat="1" applyFont="1" applyFill="1" applyBorder="1" applyAlignment="1">
      <alignment horizontal="left"/>
    </xf>
    <xf numFmtId="0" fontId="35" fillId="0" borderId="110" xfId="20549" applyFont="1" applyBorder="1" applyAlignment="1">
      <alignment horizontal="center" wrapText="1"/>
    </xf>
    <xf numFmtId="42" fontId="30" fillId="3" borderId="91" xfId="1856" applyNumberFormat="1" applyFont="1" applyFill="1" applyBorder="1" applyAlignment="1">
      <alignment horizontal="left"/>
    </xf>
    <xf numFmtId="42" fontId="30" fillId="3" borderId="92" xfId="1856" applyNumberFormat="1" applyFont="1" applyFill="1" applyBorder="1" applyAlignment="1">
      <alignment horizontal="left"/>
    </xf>
    <xf numFmtId="42" fontId="30" fillId="3" borderId="109" xfId="1856" applyNumberFormat="1" applyFont="1" applyFill="1" applyBorder="1" applyAlignment="1">
      <alignment horizontal="left"/>
    </xf>
    <xf numFmtId="42" fontId="214" fillId="146" borderId="97" xfId="1856" applyNumberFormat="1" applyFont="1" applyFill="1" applyBorder="1" applyAlignment="1">
      <alignment horizontal="left"/>
    </xf>
    <xf numFmtId="0" fontId="43" fillId="0" borderId="97" xfId="20548" applyFont="1" applyBorder="1" applyAlignment="1">
      <alignment wrapText="1"/>
    </xf>
    <xf numFmtId="0" fontId="28" fillId="0" borderId="0" xfId="20549" applyFont="1" applyAlignment="1">
      <alignment wrapText="1"/>
    </xf>
    <xf numFmtId="0" fontId="213" fillId="0" borderId="110" xfId="20548" applyFont="1" applyBorder="1" applyAlignment="1">
      <alignment horizontal="center" wrapText="1"/>
    </xf>
    <xf numFmtId="0" fontId="213" fillId="0" borderId="136" xfId="20548" applyFont="1" applyBorder="1" applyAlignment="1">
      <alignment horizontal="center" wrapText="1"/>
    </xf>
    <xf numFmtId="0" fontId="213" fillId="0" borderId="105" xfId="20548" applyFont="1" applyBorder="1" applyAlignment="1">
      <alignment horizontal="center" wrapText="1"/>
    </xf>
    <xf numFmtId="0" fontId="213" fillId="0" borderId="106" xfId="20548" applyFont="1" applyBorder="1" applyAlignment="1">
      <alignment horizontal="center" wrapText="1"/>
    </xf>
    <xf numFmtId="0" fontId="213" fillId="0" borderId="96" xfId="20548" applyFont="1" applyBorder="1" applyAlignment="1">
      <alignment horizontal="center" wrapText="1"/>
    </xf>
    <xf numFmtId="42" fontId="0" fillId="0" borderId="0" xfId="0" applyNumberFormat="1"/>
    <xf numFmtId="9" fontId="36" fillId="3" borderId="113" xfId="58" applyFont="1" applyFill="1" applyBorder="1" applyAlignment="1">
      <alignment horizontal="right"/>
    </xf>
    <xf numFmtId="209" fontId="36" fillId="3" borderId="138" xfId="20563" applyNumberFormat="1" applyFont="1" applyFill="1" applyBorder="1"/>
    <xf numFmtId="209" fontId="36" fillId="3" borderId="139" xfId="20563" applyNumberFormat="1" applyFont="1" applyFill="1" applyBorder="1"/>
    <xf numFmtId="0" fontId="217" fillId="0" borderId="0" xfId="0" applyFont="1" applyAlignment="1">
      <alignment horizontal="center"/>
    </xf>
    <xf numFmtId="43" fontId="217" fillId="0" borderId="0" xfId="0" applyNumberFormat="1" applyFont="1"/>
    <xf numFmtId="41" fontId="217" fillId="0" borderId="0" xfId="0" applyNumberFormat="1" applyFont="1"/>
    <xf numFmtId="0" fontId="64" fillId="0" borderId="0" xfId="20563" applyFont="1" applyAlignment="1">
      <alignment horizontal="right"/>
    </xf>
    <xf numFmtId="44" fontId="28" fillId="3" borderId="10" xfId="1856" applyNumberFormat="1" applyFont="1" applyFill="1" applyBorder="1" applyAlignment="1">
      <alignment horizontal="center"/>
    </xf>
    <xf numFmtId="44" fontId="28" fillId="3" borderId="53" xfId="1856" applyNumberFormat="1" applyFont="1" applyFill="1" applyBorder="1" applyAlignment="1">
      <alignment horizontal="center" wrapText="1"/>
    </xf>
    <xf numFmtId="0" fontId="216" fillId="146" borderId="101" xfId="0" applyFont="1" applyFill="1" applyBorder="1"/>
    <xf numFmtId="0" fontId="196" fillId="0" borderId="102" xfId="0" applyFont="1" applyBorder="1"/>
    <xf numFmtId="0" fontId="19" fillId="2" borderId="110" xfId="20532" applyFill="1" applyBorder="1" applyAlignment="1">
      <alignment wrapText="1"/>
    </xf>
    <xf numFmtId="0" fontId="42" fillId="0" borderId="0" xfId="20532" applyFont="1"/>
    <xf numFmtId="0" fontId="16" fillId="145" borderId="123" xfId="20563" applyFill="1" applyBorder="1" applyAlignment="1">
      <alignment wrapText="1"/>
    </xf>
    <xf numFmtId="0" fontId="42" fillId="0" borderId="135" xfId="20532" applyFont="1" applyBorder="1" applyAlignment="1">
      <alignment wrapText="1"/>
    </xf>
    <xf numFmtId="0" fontId="43" fillId="0" borderId="135" xfId="20532" applyFont="1" applyBorder="1" applyAlignment="1">
      <alignment wrapText="1"/>
    </xf>
    <xf numFmtId="0" fontId="37" fillId="3" borderId="135" xfId="20559" applyFont="1" applyFill="1" applyBorder="1" applyAlignment="1">
      <alignment horizontal="left"/>
    </xf>
    <xf numFmtId="42" fontId="41" fillId="0" borderId="136" xfId="20559" applyNumberFormat="1" applyFont="1" applyBorder="1"/>
    <xf numFmtId="0" fontId="192" fillId="0" borderId="135" xfId="20532" applyFont="1" applyBorder="1" applyAlignment="1">
      <alignment vertical="center" wrapText="1"/>
    </xf>
    <xf numFmtId="0" fontId="233" fillId="0" borderId="0" xfId="0" applyFont="1"/>
    <xf numFmtId="0" fontId="234" fillId="0" borderId="0" xfId="2" applyFont="1" applyAlignment="1">
      <alignment horizontal="left"/>
    </xf>
    <xf numFmtId="0" fontId="234" fillId="0" borderId="0" xfId="2" applyFont="1" applyProtection="1">
      <protection locked="0"/>
    </xf>
    <xf numFmtId="0" fontId="0" fillId="0" borderId="140" xfId="0" applyBorder="1"/>
    <xf numFmtId="0" fontId="0" fillId="0" borderId="141" xfId="0" applyBorder="1"/>
    <xf numFmtId="0" fontId="0" fillId="0" borderId="142" xfId="0" applyBorder="1"/>
    <xf numFmtId="0" fontId="0" fillId="0" borderId="143" xfId="0" applyBorder="1"/>
    <xf numFmtId="0" fontId="0" fillId="0" borderId="144" xfId="0" applyBorder="1"/>
    <xf numFmtId="0" fontId="0" fillId="0" borderId="145" xfId="0" applyBorder="1"/>
    <xf numFmtId="0" fontId="29" fillId="0" borderId="146" xfId="6" applyBorder="1"/>
    <xf numFmtId="0" fontId="0" fillId="0" borderId="147" xfId="0" applyBorder="1"/>
    <xf numFmtId="0" fontId="42" fillId="0" borderId="148" xfId="20532" applyFont="1" applyBorder="1" applyAlignment="1">
      <alignment horizontal="center" wrapText="1"/>
    </xf>
    <xf numFmtId="0" fontId="138" fillId="0" borderId="148" xfId="20558" applyFont="1" applyBorder="1" applyProtection="1">
      <protection locked="0"/>
    </xf>
    <xf numFmtId="42" fontId="37" fillId="0" borderId="148" xfId="20559" applyNumberFormat="1" applyFont="1" applyBorder="1" applyAlignment="1">
      <alignment horizontal="center" vertical="center"/>
    </xf>
    <xf numFmtId="0" fontId="192" fillId="142" borderId="148" xfId="20532" applyFont="1" applyFill="1" applyBorder="1" applyAlignment="1">
      <alignment vertical="center"/>
    </xf>
    <xf numFmtId="0" fontId="0" fillId="3" borderId="95" xfId="0" applyFill="1" applyBorder="1"/>
    <xf numFmtId="0" fontId="216" fillId="146" borderId="95" xfId="0" applyFont="1" applyFill="1" applyBorder="1"/>
    <xf numFmtId="0" fontId="0" fillId="147" borderId="135" xfId="0" applyFill="1" applyBorder="1"/>
    <xf numFmtId="0" fontId="196" fillId="0" borderId="148" xfId="0" applyFont="1" applyBorder="1"/>
    <xf numFmtId="0" fontId="12" fillId="0" borderId="0" xfId="20575"/>
    <xf numFmtId="0" fontId="64" fillId="0" borderId="99" xfId="20575" applyFont="1" applyBorder="1" applyAlignment="1">
      <alignment horizontal="center" wrapText="1"/>
    </xf>
    <xf numFmtId="0" fontId="64" fillId="0" borderId="103" xfId="20575" applyFont="1" applyBorder="1" applyAlignment="1">
      <alignment horizontal="center" wrapText="1"/>
    </xf>
    <xf numFmtId="0" fontId="64" fillId="0" borderId="98" xfId="20575" applyFont="1" applyBorder="1" applyAlignment="1">
      <alignment horizontal="center" wrapText="1"/>
    </xf>
    <xf numFmtId="0" fontId="12" fillId="0" borderId="4" xfId="20575" applyBorder="1" applyAlignment="1">
      <alignment horizontal="center"/>
    </xf>
    <xf numFmtId="0" fontId="64" fillId="0" borderId="98" xfId="20575" applyFont="1" applyBorder="1"/>
    <xf numFmtId="169" fontId="28" fillId="0" borderId="5" xfId="1856" applyNumberFormat="1" applyFont="1" applyBorder="1" applyAlignment="1">
      <alignment horizontal="center"/>
    </xf>
    <xf numFmtId="0" fontId="64" fillId="149" borderId="99" xfId="20575" applyFont="1" applyFill="1" applyBorder="1" applyAlignment="1">
      <alignment horizontal="center" wrapText="1"/>
    </xf>
    <xf numFmtId="172" fontId="64" fillId="143" borderId="99" xfId="20576" applyNumberFormat="1" applyFont="1" applyFill="1" applyBorder="1"/>
    <xf numFmtId="172" fontId="64" fillId="143" borderId="103" xfId="20576" applyNumberFormat="1" applyFont="1" applyFill="1" applyBorder="1"/>
    <xf numFmtId="0" fontId="64" fillId="150" borderId="99" xfId="20575" applyFont="1" applyFill="1" applyBorder="1" applyAlignment="1">
      <alignment horizontal="center" wrapText="1"/>
    </xf>
    <xf numFmtId="0" fontId="64" fillId="145" borderId="99" xfId="20575" applyFont="1" applyFill="1" applyBorder="1" applyAlignment="1">
      <alignment horizontal="center" wrapText="1"/>
    </xf>
    <xf numFmtId="172" fontId="64" fillId="3" borderId="99" xfId="64" applyNumberFormat="1" applyFont="1" applyFill="1" applyBorder="1"/>
    <xf numFmtId="172" fontId="0" fillId="3" borderId="2" xfId="64" applyNumberFormat="1" applyFont="1" applyFill="1" applyBorder="1"/>
    <xf numFmtId="37" fontId="38" fillId="0" borderId="0" xfId="6" applyNumberFormat="1" applyFont="1" applyAlignment="1">
      <alignment horizontal="center"/>
    </xf>
    <xf numFmtId="0" fontId="29" fillId="3" borderId="2" xfId="6" applyFill="1" applyBorder="1" applyAlignment="1">
      <alignment horizontal="left" wrapText="1" indent="1"/>
    </xf>
    <xf numFmtId="0" fontId="29" fillId="3" borderId="2" xfId="6" applyFill="1" applyBorder="1" applyAlignment="1">
      <alignment horizontal="center"/>
    </xf>
    <xf numFmtId="0" fontId="29" fillId="143" borderId="2" xfId="6" applyFill="1" applyBorder="1" applyAlignment="1">
      <alignment horizontal="center"/>
    </xf>
    <xf numFmtId="168" fontId="215" fillId="146" borderId="2" xfId="58" applyNumberFormat="1" applyFont="1" applyFill="1" applyBorder="1" applyAlignment="1">
      <alignment horizontal="left" wrapText="1" indent="1"/>
    </xf>
    <xf numFmtId="0" fontId="16" fillId="145" borderId="113" xfId="20563" applyFill="1" applyBorder="1"/>
    <xf numFmtId="0" fontId="64" fillId="0" borderId="129" xfId="20575" applyFont="1" applyBorder="1" applyAlignment="1">
      <alignment horizontal="center"/>
    </xf>
    <xf numFmtId="0" fontId="64" fillId="0" borderId="102" xfId="20575" applyFont="1" applyBorder="1" applyAlignment="1">
      <alignment horizontal="center" wrapText="1"/>
    </xf>
    <xf numFmtId="0" fontId="64" fillId="0" borderId="98" xfId="20575" applyFont="1" applyBorder="1" applyAlignment="1">
      <alignment horizontal="center"/>
    </xf>
    <xf numFmtId="0" fontId="64" fillId="143" borderId="129" xfId="20575" applyFont="1" applyFill="1" applyBorder="1"/>
    <xf numFmtId="0" fontId="29" fillId="143" borderId="2" xfId="6" applyFill="1" applyBorder="1" applyAlignment="1">
      <alignment horizontal="left" wrapText="1" indent="1"/>
    </xf>
    <xf numFmtId="168" fontId="215" fillId="143" borderId="2" xfId="58" applyNumberFormat="1" applyFont="1" applyFill="1" applyBorder="1" applyAlignment="1">
      <alignment horizontal="left" wrapText="1" indent="1"/>
    </xf>
    <xf numFmtId="166" fontId="215" fillId="143" borderId="4" xfId="7" applyNumberFormat="1" applyFont="1" applyFill="1" applyBorder="1" applyAlignment="1">
      <alignment horizontal="center"/>
    </xf>
    <xf numFmtId="43" fontId="215" fillId="143" borderId="2" xfId="64" applyFont="1" applyFill="1" applyBorder="1" applyAlignment="1">
      <alignment horizontal="center"/>
    </xf>
    <xf numFmtId="43" fontId="215" fillId="143" borderId="5" xfId="64" applyFont="1" applyFill="1" applyBorder="1" applyAlignment="1">
      <alignment horizontal="center"/>
    </xf>
    <xf numFmtId="0" fontId="37" fillId="143" borderId="2" xfId="6" applyFont="1" applyFill="1" applyBorder="1" applyAlignment="1">
      <alignment horizontal="center" vertical="center"/>
    </xf>
    <xf numFmtId="166" fontId="37" fillId="143" borderId="2" xfId="7" applyNumberFormat="1" applyFont="1" applyFill="1" applyBorder="1" applyAlignment="1">
      <alignment horizontal="center" vertical="center"/>
    </xf>
    <xf numFmtId="0" fontId="37" fillId="143" borderId="133" xfId="6" applyFont="1" applyFill="1" applyBorder="1" applyAlignment="1">
      <alignment horizontal="center" vertical="center"/>
    </xf>
    <xf numFmtId="166" fontId="37" fillId="143" borderId="133" xfId="7" applyNumberFormat="1" applyFont="1" applyFill="1" applyBorder="1" applyAlignment="1">
      <alignment horizontal="center" vertical="center"/>
    </xf>
    <xf numFmtId="0" fontId="36" fillId="0" borderId="0" xfId="20563" applyFont="1" applyAlignment="1">
      <alignment horizontal="right"/>
    </xf>
    <xf numFmtId="172" fontId="0" fillId="3" borderId="2" xfId="20576" applyNumberFormat="1" applyFont="1" applyFill="1" applyBorder="1"/>
    <xf numFmtId="172" fontId="196" fillId="3" borderId="99" xfId="20576" applyNumberFormat="1" applyFont="1" applyFill="1" applyBorder="1"/>
    <xf numFmtId="172" fontId="64" fillId="3" borderId="99" xfId="20576" applyNumberFormat="1" applyFont="1" applyFill="1" applyBorder="1"/>
    <xf numFmtId="0" fontId="196" fillId="0" borderId="0" xfId="20549" applyFont="1"/>
    <xf numFmtId="0" fontId="29" fillId="3" borderId="0" xfId="6" applyFill="1" applyAlignment="1">
      <alignment horizontal="left"/>
    </xf>
    <xf numFmtId="0" fontId="27" fillId="0" borderId="0" xfId="20563" applyFont="1"/>
    <xf numFmtId="166" fontId="215" fillId="146" borderId="53" xfId="7" applyNumberFormat="1" applyFont="1" applyFill="1" applyBorder="1" applyAlignment="1">
      <alignment horizontal="center"/>
    </xf>
    <xf numFmtId="166" fontId="215" fillId="146" borderId="53" xfId="202" applyNumberFormat="1" applyFont="1" applyFill="1" applyBorder="1" applyAlignment="1">
      <alignment horizontal="center"/>
    </xf>
    <xf numFmtId="166" fontId="37" fillId="147" borderId="155" xfId="7" applyNumberFormat="1" applyFont="1" applyFill="1" applyBorder="1" applyAlignment="1" applyProtection="1">
      <alignment horizontal="center" vertical="center" wrapText="1"/>
      <protection locked="0"/>
    </xf>
    <xf numFmtId="172" fontId="49" fillId="146" borderId="126" xfId="20565" applyNumberFormat="1" applyFont="1" applyFill="1" applyBorder="1" applyAlignment="1">
      <alignment horizontal="right"/>
    </xf>
    <xf numFmtId="172" fontId="49" fillId="146" borderId="137" xfId="20565" applyNumberFormat="1" applyFont="1" applyFill="1" applyBorder="1" applyAlignment="1">
      <alignment horizontal="right"/>
    </xf>
    <xf numFmtId="5" fontId="36" fillId="3" borderId="123" xfId="20554" applyNumberFormat="1" applyFont="1" applyFill="1" applyBorder="1" applyAlignment="1">
      <alignment horizontal="right"/>
    </xf>
    <xf numFmtId="172" fontId="49" fillId="146" borderId="138" xfId="20565" applyNumberFormat="1" applyFont="1" applyFill="1" applyBorder="1" applyAlignment="1">
      <alignment horizontal="right"/>
    </xf>
    <xf numFmtId="0" fontId="239" fillId="0" borderId="0" xfId="6" applyFont="1"/>
    <xf numFmtId="0" fontId="240" fillId="0" borderId="0" xfId="6" applyFont="1"/>
    <xf numFmtId="172" fontId="0" fillId="3" borderId="5" xfId="20576" applyNumberFormat="1" applyFont="1" applyFill="1" applyBorder="1"/>
    <xf numFmtId="172" fontId="196" fillId="3" borderId="103" xfId="20576" applyNumberFormat="1" applyFont="1" applyFill="1" applyBorder="1"/>
    <xf numFmtId="172" fontId="64" fillId="3" borderId="103" xfId="20576" applyNumberFormat="1" applyFont="1" applyFill="1" applyBorder="1"/>
    <xf numFmtId="0" fontId="64" fillId="0" borderId="0" xfId="20575" applyFont="1" applyAlignment="1">
      <alignment horizontal="center"/>
    </xf>
    <xf numFmtId="0" fontId="237" fillId="0" borderId="0" xfId="20575" applyFont="1" applyAlignment="1">
      <alignment horizontal="center"/>
    </xf>
    <xf numFmtId="0" fontId="235" fillId="0" borderId="0" xfId="20575" applyFont="1" applyAlignment="1">
      <alignment horizontal="center"/>
    </xf>
    <xf numFmtId="0" fontId="41" fillId="0" borderId="0" xfId="20558" applyFont="1" applyAlignment="1">
      <alignment horizontal="left" vertical="top" wrapText="1"/>
    </xf>
    <xf numFmtId="0" fontId="41" fillId="0" borderId="0" xfId="20557" applyFont="1" applyAlignment="1">
      <alignment horizontal="left" wrapText="1"/>
    </xf>
    <xf numFmtId="0" fontId="192" fillId="142" borderId="135" xfId="20532" applyFont="1" applyFill="1" applyBorder="1" applyAlignment="1">
      <alignment vertical="center" wrapText="1"/>
    </xf>
    <xf numFmtId="0" fontId="138" fillId="0" borderId="153" xfId="20558" applyFont="1" applyBorder="1" applyProtection="1">
      <protection locked="0"/>
    </xf>
    <xf numFmtId="168" fontId="138" fillId="0" borderId="153" xfId="17592" applyNumberFormat="1" applyFont="1" applyBorder="1" applyProtection="1">
      <protection locked="0"/>
    </xf>
    <xf numFmtId="0" fontId="29" fillId="0" borderId="153" xfId="20557" applyBorder="1"/>
    <xf numFmtId="0" fontId="37" fillId="0" borderId="153" xfId="20559" applyFont="1" applyBorder="1" applyAlignment="1">
      <alignment horizontal="left" indent="1"/>
    </xf>
    <xf numFmtId="42" fontId="37" fillId="0" borderId="153" xfId="20559" applyNumberFormat="1" applyFont="1" applyBorder="1"/>
    <xf numFmtId="168" fontId="37" fillId="0" borderId="153" xfId="17592" applyNumberFormat="1" applyFont="1" applyBorder="1"/>
    <xf numFmtId="42" fontId="37" fillId="0" borderId="153" xfId="20559" applyNumberFormat="1" applyFont="1" applyBorder="1" applyAlignment="1">
      <alignment horizontal="center" vertical="center"/>
    </xf>
    <xf numFmtId="0" fontId="212" fillId="0" borderId="0" xfId="0" applyFont="1"/>
    <xf numFmtId="0" fontId="0" fillId="0" borderId="0" xfId="0" applyAlignment="1">
      <alignment wrapText="1"/>
    </xf>
    <xf numFmtId="0" fontId="243" fillId="0" borderId="0" xfId="0" applyFont="1"/>
    <xf numFmtId="0" fontId="245" fillId="0" borderId="0" xfId="0" applyFont="1"/>
    <xf numFmtId="0" fontId="245" fillId="0" borderId="0" xfId="0" applyFont="1" applyAlignment="1">
      <alignment wrapText="1"/>
    </xf>
    <xf numFmtId="0" fontId="199" fillId="0" borderId="0" xfId="0" applyFont="1" applyAlignment="1">
      <alignment vertical="center"/>
    </xf>
    <xf numFmtId="0" fontId="28" fillId="0" borderId="0" xfId="168" applyFont="1"/>
    <xf numFmtId="0" fontId="197" fillId="0" borderId="0" xfId="0" applyFont="1"/>
    <xf numFmtId="0" fontId="197" fillId="0" borderId="0" xfId="0" applyFont="1" applyAlignment="1">
      <alignment vertical="center"/>
    </xf>
    <xf numFmtId="0" fontId="196" fillId="0" borderId="0" xfId="0" applyFont="1" applyAlignment="1">
      <alignment vertical="center"/>
    </xf>
    <xf numFmtId="0" fontId="243" fillId="0" borderId="0" xfId="0" applyFont="1" applyAlignment="1">
      <alignment wrapText="1"/>
    </xf>
    <xf numFmtId="0" fontId="234" fillId="0" borderId="0" xfId="0" applyFont="1" applyAlignment="1">
      <alignment wrapText="1"/>
    </xf>
    <xf numFmtId="0" fontId="243" fillId="150" borderId="2" xfId="0" applyFont="1" applyFill="1" applyBorder="1"/>
    <xf numFmtId="0" fontId="12" fillId="0" borderId="0" xfId="20575" applyAlignment="1">
      <alignment horizontal="right"/>
    </xf>
    <xf numFmtId="9" fontId="29" fillId="3" borderId="2" xfId="7" applyNumberFormat="1" applyFont="1" applyFill="1" applyBorder="1" applyAlignment="1">
      <alignment horizontal="center"/>
    </xf>
    <xf numFmtId="9" fontId="29" fillId="0" borderId="2" xfId="7" applyNumberFormat="1" applyFont="1" applyFill="1" applyBorder="1" applyAlignment="1">
      <alignment horizontal="center"/>
    </xf>
    <xf numFmtId="172" fontId="64" fillId="146" borderId="99" xfId="20576" applyNumberFormat="1" applyFont="1" applyFill="1" applyBorder="1"/>
    <xf numFmtId="172" fontId="0" fillId="146" borderId="2" xfId="20576" applyNumberFormat="1" applyFont="1" applyFill="1" applyBorder="1"/>
    <xf numFmtId="172" fontId="0" fillId="146" borderId="5" xfId="20576" applyNumberFormat="1" applyFont="1" applyFill="1" applyBorder="1"/>
    <xf numFmtId="172" fontId="64" fillId="146" borderId="103" xfId="20576" applyNumberFormat="1" applyFont="1" applyFill="1" applyBorder="1"/>
    <xf numFmtId="172" fontId="0" fillId="143" borderId="2" xfId="20576" applyNumberFormat="1" applyFont="1" applyFill="1" applyBorder="1"/>
    <xf numFmtId="172" fontId="0" fillId="143" borderId="5" xfId="20576" applyNumberFormat="1" applyFont="1" applyFill="1" applyBorder="1"/>
    <xf numFmtId="10" fontId="29" fillId="0" borderId="0" xfId="6" applyNumberFormat="1"/>
    <xf numFmtId="166" fontId="27" fillId="0" borderId="0" xfId="20548" applyNumberFormat="1" applyFont="1"/>
    <xf numFmtId="166" fontId="46" fillId="3" borderId="285" xfId="20531" applyNumberFormat="1" applyFont="1" applyFill="1" applyBorder="1"/>
    <xf numFmtId="172" fontId="19" fillId="0" borderId="0" xfId="20532" applyNumberFormat="1"/>
    <xf numFmtId="6" fontId="29" fillId="3" borderId="2" xfId="6" applyNumberFormat="1" applyFill="1" applyBorder="1" applyAlignment="1">
      <alignment horizontal="center"/>
    </xf>
    <xf numFmtId="5" fontId="29" fillId="3" borderId="2" xfId="6" applyNumberFormat="1" applyFill="1" applyBorder="1" applyAlignment="1">
      <alignment horizontal="center"/>
    </xf>
    <xf numFmtId="5" fontId="37" fillId="3" borderId="2" xfId="6" applyNumberFormat="1" applyFont="1" applyFill="1" applyBorder="1" applyAlignment="1">
      <alignment horizontal="center"/>
    </xf>
    <xf numFmtId="0" fontId="201" fillId="4" borderId="125" xfId="20563" applyFont="1" applyFill="1" applyBorder="1" applyAlignment="1">
      <alignment horizontal="right"/>
    </xf>
    <xf numFmtId="9" fontId="216" fillId="146" borderId="5" xfId="58" applyFont="1" applyFill="1" applyBorder="1"/>
    <xf numFmtId="9" fontId="216" fillId="146" borderId="2" xfId="58" applyFont="1" applyFill="1" applyBorder="1"/>
    <xf numFmtId="172" fontId="37" fillId="0" borderId="2" xfId="64" applyNumberFormat="1" applyFont="1" applyFill="1" applyBorder="1" applyAlignment="1">
      <alignment horizontal="center" vertical="center"/>
    </xf>
    <xf numFmtId="172" fontId="37" fillId="147" borderId="2" xfId="64" applyNumberFormat="1" applyFont="1" applyFill="1" applyBorder="1" applyAlignment="1">
      <alignment horizontal="center"/>
    </xf>
    <xf numFmtId="172" fontId="201" fillId="3" borderId="123" xfId="64" applyNumberFormat="1" applyFont="1" applyFill="1" applyBorder="1"/>
    <xf numFmtId="172" fontId="215" fillId="143" borderId="2" xfId="64" applyNumberFormat="1" applyFont="1" applyFill="1" applyBorder="1" applyAlignment="1">
      <alignment horizontal="center"/>
    </xf>
    <xf numFmtId="166" fontId="215" fillId="146" borderId="285" xfId="202" applyNumberFormat="1" applyFont="1" applyFill="1" applyBorder="1" applyAlignment="1">
      <alignment horizontal="center"/>
    </xf>
    <xf numFmtId="166" fontId="37" fillId="3" borderId="285" xfId="7" applyNumberFormat="1" applyFont="1" applyFill="1" applyBorder="1" applyAlignment="1">
      <alignment horizontal="center" vertical="center"/>
    </xf>
    <xf numFmtId="5" fontId="42" fillId="3" borderId="7" xfId="20532" applyNumberFormat="1" applyFont="1" applyFill="1" applyBorder="1" applyAlignment="1">
      <alignment horizontal="right" wrapText="1"/>
    </xf>
    <xf numFmtId="0" fontId="249" fillId="0" borderId="0" xfId="20532" applyFont="1"/>
    <xf numFmtId="41" fontId="221" fillId="146" borderId="7" xfId="20532" applyNumberFormat="1" applyFont="1" applyFill="1" applyBorder="1" applyAlignment="1">
      <alignment horizontal="right" wrapText="1"/>
    </xf>
    <xf numFmtId="43" fontId="216" fillId="146" borderId="112" xfId="20554" applyNumberFormat="1" applyFont="1" applyFill="1" applyBorder="1" applyAlignment="1">
      <alignment horizontal="right"/>
    </xf>
    <xf numFmtId="43" fontId="49" fillId="146" borderId="112" xfId="20554" applyNumberFormat="1" applyFont="1" applyFill="1" applyBorder="1" applyAlignment="1">
      <alignment horizontal="right"/>
    </xf>
    <xf numFmtId="43" fontId="0" fillId="3" borderId="2" xfId="20576" applyFont="1" applyFill="1" applyBorder="1"/>
    <xf numFmtId="43" fontId="64" fillId="146" borderId="99" xfId="20576" applyFont="1" applyFill="1" applyBorder="1"/>
    <xf numFmtId="43" fontId="12" fillId="0" borderId="0" xfId="20575" applyNumberFormat="1"/>
    <xf numFmtId="43" fontId="197" fillId="3" borderId="99" xfId="20576" applyFont="1" applyFill="1" applyBorder="1"/>
    <xf numFmtId="172" fontId="16" fillId="0" borderId="0" xfId="64" applyNumberFormat="1" applyFont="1"/>
    <xf numFmtId="0" fontId="214" fillId="146" borderId="285" xfId="2" applyFont="1" applyFill="1" applyBorder="1" applyAlignment="1" applyProtection="1">
      <alignment wrapText="1"/>
      <protection locked="0"/>
    </xf>
    <xf numFmtId="221" fontId="214" fillId="146" borderId="285" xfId="58" applyNumberFormat="1" applyFont="1" applyFill="1" applyBorder="1" applyAlignment="1" applyProtection="1">
      <alignment horizontal="center"/>
      <protection locked="0"/>
    </xf>
    <xf numFmtId="0" fontId="214" fillId="146" borderId="285" xfId="2" applyFont="1" applyFill="1" applyBorder="1" applyAlignment="1" applyProtection="1">
      <alignment horizontal="left" wrapText="1" indent="3"/>
      <protection locked="0"/>
    </xf>
    <xf numFmtId="171" fontId="214" fillId="146" borderId="285" xfId="20546" applyNumberFormat="1" applyFont="1" applyFill="1" applyBorder="1" applyAlignment="1" applyProtection="1">
      <alignment horizontal="center" wrapText="1"/>
      <protection locked="0"/>
    </xf>
    <xf numFmtId="10" fontId="214" fillId="146" borderId="285" xfId="58" applyNumberFormat="1" applyFont="1" applyFill="1" applyBorder="1" applyAlignment="1" applyProtection="1">
      <alignment horizontal="center" wrapText="1"/>
      <protection locked="0"/>
    </xf>
    <xf numFmtId="9" fontId="37" fillId="3" borderId="133" xfId="58" applyFont="1" applyFill="1" applyBorder="1" applyAlignment="1">
      <alignment horizontal="center" vertical="center"/>
    </xf>
    <xf numFmtId="172" fontId="37" fillId="3" borderId="133" xfId="64" applyNumberFormat="1" applyFont="1" applyFill="1" applyBorder="1" applyAlignment="1">
      <alignment horizontal="center" vertical="center"/>
    </xf>
    <xf numFmtId="0" fontId="28" fillId="0" borderId="0" xfId="31608" applyFont="1"/>
    <xf numFmtId="0" fontId="29" fillId="3" borderId="285" xfId="31609" applyFont="1" applyFill="1" applyBorder="1" applyAlignment="1">
      <alignment horizontal="left"/>
    </xf>
    <xf numFmtId="0" fontId="29" fillId="0" borderId="0" xfId="31609" applyFont="1" applyFill="1" applyAlignment="1">
      <alignment horizontal="left"/>
    </xf>
    <xf numFmtId="0" fontId="195" fillId="0" borderId="0" xfId="31608" applyFont="1" applyAlignment="1">
      <alignment horizontal="center" vertical="center" wrapText="1"/>
    </xf>
    <xf numFmtId="0" fontId="194" fillId="2" borderId="0" xfId="31608" applyFont="1" applyFill="1" applyAlignment="1">
      <alignment vertical="center"/>
    </xf>
    <xf numFmtId="0" fontId="194" fillId="0" borderId="0" xfId="31608" applyFont="1" applyAlignment="1">
      <alignment vertical="center"/>
    </xf>
    <xf numFmtId="0" fontId="6" fillId="0" borderId="0" xfId="31608"/>
    <xf numFmtId="0" fontId="194" fillId="0" borderId="0" xfId="31608" applyFont="1" applyAlignment="1">
      <alignment horizontal="center" vertical="center"/>
    </xf>
    <xf numFmtId="0" fontId="42" fillId="0" borderId="0" xfId="31608" applyFont="1"/>
    <xf numFmtId="0" fontId="6" fillId="2" borderId="0" xfId="31608" applyFill="1"/>
    <xf numFmtId="0" fontId="241" fillId="0" borderId="0" xfId="31608" applyFont="1"/>
    <xf numFmtId="0" fontId="195" fillId="0" borderId="0" xfId="31608" applyFont="1" applyAlignment="1">
      <alignment vertical="center" wrapText="1"/>
    </xf>
    <xf numFmtId="0" fontId="194" fillId="0" borderId="0" xfId="31608" applyFont="1" applyAlignment="1">
      <alignment horizontal="center" vertical="center" wrapText="1"/>
    </xf>
    <xf numFmtId="0" fontId="194" fillId="0" borderId="279" xfId="31608" quotePrefix="1" applyFont="1" applyBorder="1" applyAlignment="1">
      <alignment horizontal="center" vertical="center" wrapText="1"/>
    </xf>
    <xf numFmtId="0" fontId="194" fillId="0" borderId="281" xfId="31608" quotePrefix="1" applyFont="1" applyBorder="1" applyAlignment="1">
      <alignment horizontal="center" vertical="center" wrapText="1"/>
    </xf>
    <xf numFmtId="0" fontId="194" fillId="0" borderId="279" xfId="31608" applyFont="1" applyBorder="1" applyAlignment="1">
      <alignment horizontal="center" vertical="center" wrapText="1"/>
    </xf>
    <xf numFmtId="0" fontId="195" fillId="0" borderId="118" xfId="31608" applyFont="1" applyBorder="1" applyAlignment="1">
      <alignment horizontal="center" vertical="center" wrapText="1"/>
    </xf>
    <xf numFmtId="0" fontId="197" fillId="3" borderId="98" xfId="31608" applyFont="1" applyFill="1" applyBorder="1" applyAlignment="1">
      <alignment horizontal="center" wrapText="1"/>
    </xf>
    <xf numFmtId="0" fontId="197" fillId="3" borderId="99" xfId="31608" applyFont="1" applyFill="1" applyBorder="1" applyAlignment="1">
      <alignment horizontal="center" wrapText="1"/>
    </xf>
    <xf numFmtId="0" fontId="197" fillId="3" borderId="103" xfId="31608" applyFont="1" applyFill="1" applyBorder="1" applyAlignment="1">
      <alignment horizontal="center" wrapText="1"/>
    </xf>
    <xf numFmtId="0" fontId="196" fillId="3" borderId="98" xfId="31608" applyFont="1" applyFill="1" applyBorder="1" applyAlignment="1">
      <alignment horizontal="center" wrapText="1"/>
    </xf>
    <xf numFmtId="0" fontId="196" fillId="3" borderId="103" xfId="31608" applyFont="1" applyFill="1" applyBorder="1" applyAlignment="1">
      <alignment horizontal="center" wrapText="1"/>
    </xf>
    <xf numFmtId="0" fontId="196" fillId="3" borderId="104" xfId="31608" applyFont="1" applyFill="1" applyBorder="1" applyAlignment="1">
      <alignment horizontal="center" wrapText="1"/>
    </xf>
    <xf numFmtId="0" fontId="197" fillId="3" borderId="105" xfId="31608" applyFont="1" applyFill="1" applyBorder="1" applyAlignment="1">
      <alignment horizontal="center" wrapText="1"/>
    </xf>
    <xf numFmtId="0" fontId="196" fillId="3" borderId="106" xfId="31608" applyFont="1" applyFill="1" applyBorder="1" applyAlignment="1">
      <alignment horizontal="center" wrapText="1"/>
    </xf>
    <xf numFmtId="0" fontId="196" fillId="0" borderId="0" xfId="31608" applyFont="1" applyAlignment="1">
      <alignment horizontal="center"/>
    </xf>
    <xf numFmtId="0" fontId="199" fillId="2" borderId="97" xfId="31608" applyFont="1" applyFill="1" applyBorder="1" applyAlignment="1">
      <alignment vertical="center" wrapText="1"/>
    </xf>
    <xf numFmtId="42" fontId="6" fillId="146" borderId="48" xfId="31608" applyNumberFormat="1" applyFill="1" applyBorder="1" applyAlignment="1">
      <alignment horizontal="right" vertical="center"/>
    </xf>
    <xf numFmtId="210" fontId="6" fillId="146" borderId="5" xfId="31608" applyNumberFormat="1" applyFill="1" applyBorder="1" applyAlignment="1">
      <alignment horizontal="center" vertical="center"/>
    </xf>
    <xf numFmtId="210" fontId="6" fillId="146" borderId="154" xfId="31608" applyNumberFormat="1" applyFill="1" applyBorder="1" applyAlignment="1">
      <alignment horizontal="center" vertical="center"/>
    </xf>
    <xf numFmtId="9" fontId="0" fillId="146" borderId="107" xfId="31610" applyFont="1" applyFill="1" applyBorder="1" applyAlignment="1">
      <alignment horizontal="center" vertical="center"/>
    </xf>
    <xf numFmtId="42" fontId="6" fillId="146" borderId="90" xfId="31608" applyNumberFormat="1" applyFill="1" applyBorder="1" applyAlignment="1">
      <alignment horizontal="right" vertical="center"/>
    </xf>
    <xf numFmtId="42" fontId="6" fillId="146" borderId="21" xfId="31608" applyNumberFormat="1" applyFill="1" applyBorder="1" applyAlignment="1">
      <alignment horizontal="center" vertical="center"/>
    </xf>
    <xf numFmtId="42" fontId="6" fillId="146" borderId="288" xfId="31608" applyNumberFormat="1" applyFill="1" applyBorder="1" applyAlignment="1">
      <alignment horizontal="center" vertical="center"/>
    </xf>
    <xf numFmtId="42" fontId="6" fillId="146" borderId="90" xfId="31608" applyNumberFormat="1" applyFill="1" applyBorder="1" applyAlignment="1">
      <alignment horizontal="center" vertical="center"/>
    </xf>
    <xf numFmtId="42" fontId="6" fillId="146" borderId="91" xfId="31608" applyNumberFormat="1" applyFill="1" applyBorder="1" applyAlignment="1">
      <alignment horizontal="center" vertical="center"/>
    </xf>
    <xf numFmtId="42" fontId="6" fillId="146" borderId="92" xfId="31608" applyNumberFormat="1" applyFill="1" applyBorder="1" applyAlignment="1">
      <alignment horizontal="center" vertical="center"/>
    </xf>
    <xf numFmtId="0" fontId="6" fillId="0" borderId="0" xfId="31608" applyAlignment="1">
      <alignment vertical="center"/>
    </xf>
    <xf numFmtId="0" fontId="199" fillId="2" borderId="289" xfId="31608" applyFont="1" applyFill="1" applyBorder="1" applyAlignment="1">
      <alignment vertical="center" wrapText="1"/>
    </xf>
    <xf numFmtId="42" fontId="6" fillId="146" borderId="290" xfId="31608" applyNumberFormat="1" applyFill="1" applyBorder="1" applyAlignment="1">
      <alignment horizontal="right" vertical="center"/>
    </xf>
    <xf numFmtId="210" fontId="6" fillId="146" borderId="291" xfId="31608" applyNumberFormat="1" applyFill="1" applyBorder="1" applyAlignment="1">
      <alignment horizontal="center" vertical="center"/>
    </xf>
    <xf numFmtId="9" fontId="0" fillId="146" borderId="289" xfId="31610" applyFont="1" applyFill="1" applyBorder="1" applyAlignment="1">
      <alignment horizontal="center" vertical="center"/>
    </xf>
    <xf numFmtId="42" fontId="6" fillId="146" borderId="292" xfId="31608" applyNumberFormat="1" applyFill="1" applyBorder="1" applyAlignment="1">
      <alignment horizontal="right" vertical="center"/>
    </xf>
    <xf numFmtId="42" fontId="6" fillId="146" borderId="285" xfId="31608" applyNumberFormat="1" applyFill="1" applyBorder="1" applyAlignment="1">
      <alignment horizontal="center" vertical="center"/>
    </xf>
    <xf numFmtId="42" fontId="6" fillId="146" borderId="291" xfId="31608" applyNumberFormat="1" applyFill="1" applyBorder="1" applyAlignment="1">
      <alignment horizontal="center" vertical="center"/>
    </xf>
    <xf numFmtId="42" fontId="6" fillId="146" borderId="292" xfId="31608" applyNumberFormat="1" applyFill="1" applyBorder="1" applyAlignment="1">
      <alignment horizontal="center" vertical="center"/>
    </xf>
    <xf numFmtId="44" fontId="0" fillId="146" borderId="292" xfId="31611" applyFont="1" applyFill="1" applyBorder="1" applyAlignment="1">
      <alignment horizontal="right" vertical="center"/>
    </xf>
    <xf numFmtId="0" fontId="199" fillId="2" borderId="287" xfId="31608" applyFont="1" applyFill="1" applyBorder="1" applyAlignment="1">
      <alignment vertical="center" wrapText="1"/>
    </xf>
    <xf numFmtId="42" fontId="6" fillId="146" borderId="293" xfId="31608" applyNumberFormat="1" applyFill="1" applyBorder="1" applyAlignment="1">
      <alignment horizontal="right" vertical="center"/>
    </xf>
    <xf numFmtId="42" fontId="6" fillId="146" borderId="286" xfId="31608" applyNumberFormat="1" applyFill="1" applyBorder="1" applyAlignment="1">
      <alignment horizontal="right" vertical="center"/>
    </xf>
    <xf numFmtId="210" fontId="6" fillId="146" borderId="294" xfId="31608" applyNumberFormat="1" applyFill="1" applyBorder="1" applyAlignment="1">
      <alignment horizontal="center" vertical="center"/>
    </xf>
    <xf numFmtId="9" fontId="0" fillId="146" borderId="287" xfId="31610" applyFont="1" applyFill="1" applyBorder="1" applyAlignment="1">
      <alignment horizontal="center" vertical="center"/>
    </xf>
    <xf numFmtId="42" fontId="6" fillId="146" borderId="295" xfId="31608" applyNumberFormat="1" applyFill="1" applyBorder="1" applyAlignment="1">
      <alignment horizontal="right" vertical="center"/>
    </xf>
    <xf numFmtId="42" fontId="6" fillId="146" borderId="286" xfId="31608" applyNumberFormat="1" applyFill="1" applyBorder="1" applyAlignment="1">
      <alignment horizontal="center" vertical="center"/>
    </xf>
    <xf numFmtId="42" fontId="6" fillId="146" borderId="294" xfId="31608" applyNumberFormat="1" applyFill="1" applyBorder="1" applyAlignment="1">
      <alignment horizontal="center" vertical="center"/>
    </xf>
    <xf numFmtId="42" fontId="6" fillId="146" borderId="295" xfId="31608" applyNumberFormat="1" applyFill="1" applyBorder="1" applyAlignment="1">
      <alignment horizontal="center" vertical="center"/>
    </xf>
    <xf numFmtId="42" fontId="6" fillId="146" borderId="108" xfId="31608" applyNumberFormat="1" applyFill="1" applyBorder="1" applyAlignment="1">
      <alignment horizontal="right" vertical="center"/>
    </xf>
    <xf numFmtId="42" fontId="6" fillId="146" borderId="2" xfId="31608" applyNumberFormat="1" applyFill="1" applyBorder="1" applyAlignment="1">
      <alignment horizontal="right" vertical="center"/>
    </xf>
    <xf numFmtId="9" fontId="199" fillId="146" borderId="107" xfId="31610" applyFont="1" applyFill="1" applyBorder="1" applyAlignment="1">
      <alignment horizontal="center" vertical="center"/>
    </xf>
    <xf numFmtId="42" fontId="6" fillId="146" borderId="2" xfId="31608" applyNumberFormat="1" applyFill="1" applyBorder="1" applyAlignment="1">
      <alignment horizontal="center" vertical="center"/>
    </xf>
    <xf numFmtId="42" fontId="6" fillId="146" borderId="5" xfId="31608" applyNumberFormat="1" applyFill="1" applyBorder="1" applyAlignment="1">
      <alignment horizontal="center" vertical="center"/>
    </xf>
    <xf numFmtId="42" fontId="6" fillId="146" borderId="4" xfId="31608" applyNumberFormat="1" applyFill="1" applyBorder="1" applyAlignment="1">
      <alignment horizontal="center" vertical="center"/>
    </xf>
    <xf numFmtId="42" fontId="6" fillId="143" borderId="292" xfId="31608" applyNumberFormat="1" applyFill="1" applyBorder="1" applyAlignment="1">
      <alignment horizontal="center" vertical="center"/>
    </xf>
    <xf numFmtId="42" fontId="6" fillId="143" borderId="285" xfId="31608" applyNumberFormat="1" applyFill="1" applyBorder="1" applyAlignment="1">
      <alignment horizontal="center" vertical="center"/>
    </xf>
    <xf numFmtId="42" fontId="6" fillId="143" borderId="291" xfId="31608" applyNumberFormat="1" applyFill="1" applyBorder="1" applyAlignment="1">
      <alignment horizontal="center" vertical="center"/>
    </xf>
    <xf numFmtId="210" fontId="6" fillId="146" borderId="296" xfId="31608" applyNumberFormat="1" applyFill="1" applyBorder="1" applyAlignment="1">
      <alignment horizontal="center" vertical="center"/>
    </xf>
    <xf numFmtId="210" fontId="6" fillId="146" borderId="297" xfId="31608" applyNumberFormat="1" applyFill="1" applyBorder="1" applyAlignment="1">
      <alignment horizontal="center" vertical="center"/>
    </xf>
    <xf numFmtId="9" fontId="0" fillId="146" borderId="97" xfId="31610" applyFont="1" applyFill="1" applyBorder="1" applyAlignment="1">
      <alignment horizontal="center" vertical="center"/>
    </xf>
    <xf numFmtId="42" fontId="6" fillId="146" borderId="4" xfId="31608" applyNumberFormat="1" applyFill="1" applyBorder="1" applyAlignment="1">
      <alignment horizontal="right" vertical="center"/>
    </xf>
    <xf numFmtId="42" fontId="6" fillId="146" borderId="281" xfId="31608" applyNumberFormat="1" applyFill="1" applyBorder="1" applyAlignment="1">
      <alignment horizontal="right" vertical="center"/>
    </xf>
    <xf numFmtId="42" fontId="6" fillId="146" borderId="91" xfId="31608" applyNumberFormat="1" applyFill="1" applyBorder="1" applyAlignment="1">
      <alignment horizontal="right" vertical="center"/>
    </xf>
    <xf numFmtId="210" fontId="6" fillId="146" borderId="92" xfId="31608" applyNumberFormat="1" applyFill="1" applyBorder="1" applyAlignment="1">
      <alignment horizontal="center" vertical="center"/>
    </xf>
    <xf numFmtId="42" fontId="6" fillId="146" borderId="285" xfId="31608" applyNumberFormat="1" applyFill="1" applyBorder="1" applyAlignment="1">
      <alignment horizontal="right" vertical="center"/>
    </xf>
    <xf numFmtId="0" fontId="199" fillId="2" borderId="298" xfId="31608" applyFont="1" applyFill="1" applyBorder="1" applyAlignment="1">
      <alignment vertical="center" wrapText="1"/>
    </xf>
    <xf numFmtId="42" fontId="6" fillId="146" borderId="279" xfId="31608" applyNumberFormat="1" applyFill="1" applyBorder="1" applyAlignment="1">
      <alignment horizontal="right" vertical="center"/>
    </xf>
    <xf numFmtId="42" fontId="6" fillId="146" borderId="279" xfId="31608" applyNumberFormat="1" applyFill="1" applyBorder="1" applyAlignment="1">
      <alignment horizontal="center" vertical="center"/>
    </xf>
    <xf numFmtId="42" fontId="6" fillId="143" borderId="279" xfId="31608" applyNumberFormat="1" applyFill="1" applyBorder="1" applyAlignment="1">
      <alignment horizontal="right" vertical="center"/>
    </xf>
    <xf numFmtId="42" fontId="6" fillId="143" borderId="281" xfId="31608" applyNumberFormat="1" applyFill="1" applyBorder="1" applyAlignment="1">
      <alignment horizontal="right" vertical="center"/>
    </xf>
    <xf numFmtId="0" fontId="199" fillId="2" borderId="95" xfId="31608" applyFont="1" applyFill="1" applyBorder="1" applyAlignment="1">
      <alignment vertical="center" wrapText="1"/>
    </xf>
    <xf numFmtId="42" fontId="6" fillId="143" borderId="299" xfId="31608" applyNumberFormat="1" applyFill="1" applyBorder="1" applyAlignment="1">
      <alignment horizontal="right" vertical="center"/>
    </xf>
    <xf numFmtId="42" fontId="6" fillId="143" borderId="279" xfId="31608" applyNumberFormat="1" applyFill="1" applyBorder="1" applyAlignment="1">
      <alignment horizontal="center" vertical="center"/>
    </xf>
    <xf numFmtId="42" fontId="6" fillId="143" borderId="21" xfId="31608" applyNumberFormat="1" applyFill="1" applyBorder="1" applyAlignment="1">
      <alignment horizontal="center" vertical="center"/>
    </xf>
    <xf numFmtId="210" fontId="6" fillId="146" borderId="288" xfId="31608" applyNumberFormat="1" applyFill="1" applyBorder="1" applyAlignment="1">
      <alignment horizontal="center" vertical="center"/>
    </xf>
    <xf numFmtId="210" fontId="6" fillId="146" borderId="289" xfId="31608" applyNumberFormat="1" applyFill="1" applyBorder="1" applyAlignment="1">
      <alignment horizontal="center" vertical="center"/>
    </xf>
    <xf numFmtId="42" fontId="6" fillId="153" borderId="149" xfId="31608" applyNumberFormat="1" applyFill="1" applyBorder="1" applyAlignment="1">
      <alignment horizontal="center" vertical="center"/>
    </xf>
    <xf numFmtId="42" fontId="6" fillId="153" borderId="21" xfId="31608" applyNumberFormat="1" applyFill="1" applyBorder="1" applyAlignment="1">
      <alignment horizontal="center" vertical="center"/>
    </xf>
    <xf numFmtId="42" fontId="6" fillId="153" borderId="288" xfId="31608" applyNumberFormat="1" applyFill="1" applyBorder="1" applyAlignment="1">
      <alignment horizontal="center" vertical="center"/>
    </xf>
    <xf numFmtId="42" fontId="6" fillId="153" borderId="292" xfId="31608" applyNumberFormat="1" applyFill="1" applyBorder="1" applyAlignment="1">
      <alignment horizontal="center" vertical="center"/>
    </xf>
    <xf numFmtId="42" fontId="6" fillId="153" borderId="285" xfId="31608" applyNumberFormat="1" applyFill="1" applyBorder="1" applyAlignment="1">
      <alignment horizontal="center" vertical="center"/>
    </xf>
    <xf numFmtId="42" fontId="6" fillId="146" borderId="149" xfId="31608" applyNumberFormat="1" applyFill="1" applyBorder="1" applyAlignment="1">
      <alignment horizontal="center" vertical="center"/>
    </xf>
    <xf numFmtId="42" fontId="6" fillId="143" borderId="295" xfId="31608" applyNumberFormat="1" applyFill="1" applyBorder="1" applyAlignment="1">
      <alignment horizontal="right" vertical="center"/>
    </xf>
    <xf numFmtId="42" fontId="6" fillId="143" borderId="286" xfId="31608" applyNumberFormat="1" applyFill="1" applyBorder="1" applyAlignment="1">
      <alignment horizontal="center" vertical="center"/>
    </xf>
    <xf numFmtId="42" fontId="6" fillId="153" borderId="291" xfId="31608" applyNumberFormat="1" applyFill="1" applyBorder="1" applyAlignment="1">
      <alignment horizontal="center" vertical="center"/>
    </xf>
    <xf numFmtId="42" fontId="6" fillId="153" borderId="133" xfId="31608" applyNumberFormat="1" applyFill="1" applyBorder="1" applyAlignment="1">
      <alignment horizontal="center" vertical="center"/>
    </xf>
    <xf numFmtId="0" fontId="197" fillId="2" borderId="110" xfId="31608" applyFont="1" applyFill="1" applyBorder="1" applyAlignment="1">
      <alignment vertical="center" wrapText="1"/>
    </xf>
    <xf numFmtId="0" fontId="196" fillId="143" borderId="110" xfId="31608" applyFont="1" applyFill="1" applyBorder="1" applyAlignment="1">
      <alignment horizontal="center" vertical="center"/>
    </xf>
    <xf numFmtId="42" fontId="196" fillId="3" borderId="99" xfId="31608" applyNumberFormat="1" applyFont="1" applyFill="1" applyBorder="1" applyAlignment="1">
      <alignment horizontal="right" vertical="center"/>
    </xf>
    <xf numFmtId="210" fontId="196" fillId="143" borderId="103" xfId="31608" applyNumberFormat="1" applyFont="1" applyFill="1" applyBorder="1" applyAlignment="1">
      <alignment horizontal="center" vertical="center"/>
    </xf>
    <xf numFmtId="210" fontId="196" fillId="143" borderId="102" xfId="31608" applyNumberFormat="1" applyFont="1" applyFill="1" applyBorder="1" applyAlignment="1">
      <alignment horizontal="center" vertical="center"/>
    </xf>
    <xf numFmtId="9" fontId="196" fillId="143" borderId="110" xfId="31610" applyFont="1" applyFill="1" applyBorder="1" applyAlignment="1">
      <alignment horizontal="center" vertical="center"/>
    </xf>
    <xf numFmtId="10" fontId="197" fillId="143" borderId="101" xfId="31610" applyNumberFormat="1" applyFont="1" applyFill="1" applyBorder="1" applyAlignment="1">
      <alignment horizontal="center" vertical="center"/>
    </xf>
    <xf numFmtId="10" fontId="197" fillId="143" borderId="73" xfId="31610" applyNumberFormat="1" applyFont="1" applyFill="1" applyBorder="1" applyAlignment="1">
      <alignment horizontal="center" vertical="center"/>
    </xf>
    <xf numFmtId="10" fontId="197" fillId="143" borderId="73" xfId="31608" applyNumberFormat="1" applyFont="1" applyFill="1" applyBorder="1" applyAlignment="1">
      <alignment horizontal="center" vertical="center"/>
    </xf>
    <xf numFmtId="10" fontId="197" fillId="143" borderId="102" xfId="31608" applyNumberFormat="1" applyFont="1" applyFill="1" applyBorder="1" applyAlignment="1">
      <alignment horizontal="center" vertical="center"/>
    </xf>
    <xf numFmtId="42" fontId="196" fillId="3" borderId="98" xfId="31608" applyNumberFormat="1" applyFont="1" applyFill="1" applyBorder="1" applyAlignment="1">
      <alignment horizontal="right" vertical="center"/>
    </xf>
    <xf numFmtId="0" fontId="196" fillId="0" borderId="0" xfId="31608" applyFont="1" applyAlignment="1">
      <alignment vertical="center"/>
    </xf>
    <xf numFmtId="0" fontId="6" fillId="2" borderId="0" xfId="31608" applyFill="1" applyAlignment="1">
      <alignment vertical="center" wrapText="1"/>
    </xf>
    <xf numFmtId="0" fontId="6" fillId="2" borderId="0" xfId="31608" applyFill="1" applyAlignment="1">
      <alignment horizontal="center" vertical="center"/>
    </xf>
    <xf numFmtId="0" fontId="6" fillId="2" borderId="0" xfId="31608" applyFill="1" applyAlignment="1">
      <alignment vertical="center"/>
    </xf>
    <xf numFmtId="0" fontId="6" fillId="0" borderId="0" xfId="31608" applyAlignment="1">
      <alignment vertical="top"/>
    </xf>
    <xf numFmtId="42" fontId="6" fillId="0" borderId="0" xfId="31608" applyNumberFormat="1" applyAlignment="1">
      <alignment vertical="top"/>
    </xf>
    <xf numFmtId="44" fontId="6" fillId="0" borderId="0" xfId="31608" applyNumberFormat="1" applyAlignment="1">
      <alignment vertical="top"/>
    </xf>
    <xf numFmtId="0" fontId="199" fillId="0" borderId="0" xfId="31608" applyFont="1" applyAlignment="1">
      <alignment horizontal="left" vertical="top" wrapText="1"/>
    </xf>
    <xf numFmtId="0" fontId="6" fillId="0" borderId="0" xfId="31608" applyAlignment="1">
      <alignment wrapText="1"/>
    </xf>
    <xf numFmtId="0" fontId="200" fillId="0" borderId="73" xfId="31608" applyFont="1" applyBorder="1" applyAlignment="1">
      <alignment horizontal="center"/>
    </xf>
    <xf numFmtId="0" fontId="200" fillId="0" borderId="102" xfId="31608" applyFont="1" applyBorder="1" applyAlignment="1">
      <alignment horizontal="center"/>
    </xf>
    <xf numFmtId="0" fontId="196" fillId="0" borderId="4" xfId="31608" applyFont="1" applyBorder="1" applyAlignment="1">
      <alignment horizontal="center"/>
    </xf>
    <xf numFmtId="0" fontId="196" fillId="0" borderId="2" xfId="31608" applyFont="1" applyBorder="1" applyAlignment="1">
      <alignment horizontal="center" wrapText="1"/>
    </xf>
    <xf numFmtId="0" fontId="196" fillId="0" borderId="5" xfId="31608" applyFont="1" applyBorder="1" applyAlignment="1">
      <alignment horizontal="center" wrapText="1"/>
    </xf>
    <xf numFmtId="0" fontId="196" fillId="0" borderId="292" xfId="31608" applyFont="1" applyBorder="1"/>
    <xf numFmtId="9" fontId="0" fillId="0" borderId="285" xfId="31610" applyFont="1" applyBorder="1" applyAlignment="1">
      <alignment horizontal="center"/>
    </xf>
    <xf numFmtId="168" fontId="0" fillId="0" borderId="285" xfId="31610" applyNumberFormat="1" applyFont="1" applyBorder="1" applyAlignment="1">
      <alignment horizontal="center"/>
    </xf>
    <xf numFmtId="168" fontId="0" fillId="0" borderId="291" xfId="31610" applyNumberFormat="1" applyFont="1" applyBorder="1" applyAlignment="1">
      <alignment horizontal="center"/>
    </xf>
    <xf numFmtId="0" fontId="196" fillId="0" borderId="295" xfId="31608" applyFont="1" applyBorder="1"/>
    <xf numFmtId="9" fontId="0" fillId="0" borderId="286" xfId="31610" applyFont="1" applyBorder="1" applyAlignment="1">
      <alignment horizontal="center"/>
    </xf>
    <xf numFmtId="168" fontId="0" fillId="0" borderId="286" xfId="31610" applyNumberFormat="1" applyFont="1" applyBorder="1" applyAlignment="1">
      <alignment horizontal="center"/>
    </xf>
    <xf numFmtId="168" fontId="0" fillId="0" borderId="294" xfId="31610" applyNumberFormat="1" applyFont="1" applyBorder="1" applyAlignment="1">
      <alignment horizontal="center"/>
    </xf>
    <xf numFmtId="0" fontId="29" fillId="3" borderId="285" xfId="6" applyFill="1" applyBorder="1" applyAlignment="1">
      <alignment horizontal="left"/>
    </xf>
    <xf numFmtId="0" fontId="36" fillId="2" borderId="290" xfId="20566" applyFont="1" applyFill="1" applyBorder="1" applyAlignment="1">
      <alignment vertical="center"/>
    </xf>
    <xf numFmtId="0" fontId="36" fillId="2" borderId="300" xfId="20566" applyFont="1" applyFill="1" applyBorder="1" applyAlignment="1">
      <alignment vertical="center"/>
    </xf>
    <xf numFmtId="0" fontId="36" fillId="2" borderId="301" xfId="20566" applyFont="1" applyFill="1" applyBorder="1" applyAlignment="1">
      <alignment vertical="center"/>
    </xf>
    <xf numFmtId="0" fontId="198" fillId="2" borderId="279" xfId="20566" applyFont="1" applyFill="1" applyBorder="1" applyAlignment="1">
      <alignment horizontal="center" vertical="center" wrapText="1"/>
    </xf>
    <xf numFmtId="0" fontId="229" fillId="2" borderId="279" xfId="12" applyFont="1" applyFill="1" applyBorder="1" applyAlignment="1">
      <alignment horizontal="center" vertical="center" wrapText="1"/>
    </xf>
    <xf numFmtId="0" fontId="198" fillId="2" borderId="279" xfId="20571" applyFont="1" applyFill="1" applyBorder="1" applyAlignment="1">
      <alignment horizontal="center" vertical="center" wrapText="1"/>
    </xf>
    <xf numFmtId="0" fontId="198" fillId="2" borderId="279" xfId="12" applyFont="1" applyFill="1" applyBorder="1" applyAlignment="1">
      <alignment horizontal="center" vertical="center" wrapText="1"/>
    </xf>
    <xf numFmtId="0" fontId="223" fillId="2" borderId="285" xfId="20566" applyFont="1" applyFill="1" applyBorder="1" applyAlignment="1">
      <alignment horizontal="center" vertical="center"/>
    </xf>
    <xf numFmtId="0" fontId="223" fillId="2" borderId="285" xfId="20566" applyFont="1" applyFill="1" applyBorder="1" applyAlignment="1">
      <alignment horizontal="center" vertical="center" wrapText="1"/>
    </xf>
    <xf numFmtId="0" fontId="224" fillId="2" borderId="285" xfId="20566" applyFont="1" applyFill="1" applyBorder="1" applyAlignment="1">
      <alignment vertical="center" wrapText="1"/>
    </xf>
    <xf numFmtId="0" fontId="223" fillId="2" borderId="285" xfId="20566" applyFont="1" applyFill="1" applyBorder="1" applyAlignment="1">
      <alignment vertical="center" wrapText="1"/>
    </xf>
    <xf numFmtId="220" fontId="223" fillId="2" borderId="285" xfId="390" applyNumberFormat="1" applyFont="1" applyFill="1" applyBorder="1" applyAlignment="1">
      <alignment horizontal="right" vertical="top"/>
    </xf>
    <xf numFmtId="172" fontId="223" fillId="2" borderId="285" xfId="20567" applyNumberFormat="1" applyFont="1" applyFill="1" applyBorder="1" applyAlignment="1">
      <alignment horizontal="right" vertical="center"/>
    </xf>
    <xf numFmtId="172" fontId="223" fillId="2" borderId="285" xfId="20567" applyNumberFormat="1" applyFont="1" applyFill="1" applyBorder="1" applyAlignment="1">
      <alignment horizontal="right" vertical="top"/>
    </xf>
    <xf numFmtId="0" fontId="210" fillId="2" borderId="285" xfId="20566" applyFont="1" applyFill="1" applyBorder="1" applyAlignment="1">
      <alignment vertical="center" wrapText="1"/>
    </xf>
    <xf numFmtId="180" fontId="223" fillId="2" borderId="285" xfId="390" applyFont="1" applyFill="1" applyBorder="1" applyAlignment="1">
      <alignment horizontal="right" vertical="top"/>
    </xf>
    <xf numFmtId="0" fontId="223" fillId="2" borderId="285" xfId="20571" applyFont="1" applyFill="1" applyBorder="1" applyAlignment="1">
      <alignment horizontal="center" vertical="center"/>
    </xf>
    <xf numFmtId="0" fontId="223" fillId="154" borderId="285" xfId="20566" applyFont="1" applyFill="1" applyBorder="1" applyAlignment="1">
      <alignment horizontal="center" vertical="center"/>
    </xf>
    <xf numFmtId="0" fontId="223" fillId="154" borderId="285" xfId="20566" applyFont="1" applyFill="1" applyBorder="1" applyAlignment="1">
      <alignment horizontal="center" vertical="center" wrapText="1"/>
    </xf>
    <xf numFmtId="0" fontId="224" fillId="154" borderId="285" xfId="20566" applyFont="1" applyFill="1" applyBorder="1" applyAlignment="1">
      <alignment vertical="center" wrapText="1"/>
    </xf>
    <xf numFmtId="0" fontId="223" fillId="154" borderId="285" xfId="20566" applyFont="1" applyFill="1" applyBorder="1" applyAlignment="1">
      <alignment vertical="center" wrapText="1"/>
    </xf>
    <xf numFmtId="180" fontId="223" fillId="154" borderId="285" xfId="390" applyFont="1" applyFill="1" applyBorder="1" applyAlignment="1">
      <alignment horizontal="right" vertical="top"/>
    </xf>
    <xf numFmtId="172" fontId="223" fillId="154" borderId="285" xfId="20567" applyNumberFormat="1" applyFont="1" applyFill="1" applyBorder="1" applyAlignment="1">
      <alignment horizontal="right" vertical="center"/>
    </xf>
    <xf numFmtId="10" fontId="223" fillId="154" borderId="285" xfId="20568" applyNumberFormat="1" applyFont="1" applyFill="1" applyBorder="1" applyAlignment="1">
      <alignment horizontal="right" vertical="top"/>
    </xf>
    <xf numFmtId="220" fontId="223" fillId="154" borderId="285" xfId="390" applyNumberFormat="1" applyFont="1" applyFill="1" applyBorder="1" applyAlignment="1">
      <alignment horizontal="right" vertical="top"/>
    </xf>
    <xf numFmtId="172" fontId="223" fillId="154" borderId="285" xfId="20567" applyNumberFormat="1" applyFont="1" applyFill="1" applyBorder="1" applyAlignment="1">
      <alignment horizontal="right" vertical="top"/>
    </xf>
    <xf numFmtId="0" fontId="210" fillId="154" borderId="285" xfId="20566" applyFont="1" applyFill="1" applyBorder="1" applyAlignment="1">
      <alignment vertical="center" wrapText="1"/>
    </xf>
    <xf numFmtId="0" fontId="29" fillId="154" borderId="0" xfId="12" applyFill="1"/>
    <xf numFmtId="0" fontId="227" fillId="2" borderId="285" xfId="20566" applyFont="1" applyFill="1" applyBorder="1" applyAlignment="1">
      <alignment vertical="center" wrapText="1"/>
    </xf>
    <xf numFmtId="10" fontId="223" fillId="2" borderId="285" xfId="20568" applyNumberFormat="1" applyFont="1" applyFill="1" applyBorder="1" applyAlignment="1">
      <alignment horizontal="right" vertical="top"/>
    </xf>
    <xf numFmtId="0" fontId="29" fillId="4" borderId="0" xfId="12" applyFill="1"/>
    <xf numFmtId="0" fontId="223" fillId="2" borderId="285" xfId="20566" applyFont="1" applyFill="1" applyBorder="1" applyAlignment="1">
      <alignment horizontal="right" vertical="center"/>
    </xf>
    <xf numFmtId="0" fontId="224" fillId="2" borderId="285" xfId="20566" applyFont="1" applyFill="1" applyBorder="1" applyAlignment="1">
      <alignment vertical="center"/>
    </xf>
    <xf numFmtId="0" fontId="210" fillId="2" borderId="285" xfId="20566" applyFont="1" applyFill="1" applyBorder="1" applyAlignment="1">
      <alignment vertical="top" wrapText="1"/>
    </xf>
    <xf numFmtId="0" fontId="223" fillId="155" borderId="285" xfId="20566" applyFont="1" applyFill="1" applyBorder="1" applyAlignment="1">
      <alignment horizontal="center" vertical="center"/>
    </xf>
    <xf numFmtId="0" fontId="223" fillId="155" borderId="285" xfId="20566" applyFont="1" applyFill="1" applyBorder="1" applyAlignment="1">
      <alignment horizontal="center" vertical="center" wrapText="1"/>
    </xf>
    <xf numFmtId="0" fontId="224" fillId="155" borderId="285" xfId="20566" applyFont="1" applyFill="1" applyBorder="1" applyAlignment="1">
      <alignment vertical="center" wrapText="1"/>
    </xf>
    <xf numFmtId="0" fontId="223" fillId="155" borderId="285" xfId="20566" applyFont="1" applyFill="1" applyBorder="1" applyAlignment="1">
      <alignment vertical="center" wrapText="1"/>
    </xf>
    <xf numFmtId="10" fontId="223" fillId="155" borderId="285" xfId="20568" applyNumberFormat="1" applyFont="1" applyFill="1" applyBorder="1" applyAlignment="1">
      <alignment horizontal="right" vertical="top"/>
    </xf>
    <xf numFmtId="172" fontId="223" fillId="155" borderId="285" xfId="20567" applyNumberFormat="1" applyFont="1" applyFill="1" applyBorder="1" applyAlignment="1">
      <alignment horizontal="right" vertical="center"/>
    </xf>
    <xf numFmtId="172" fontId="223" fillId="155" borderId="285" xfId="20567" applyNumberFormat="1" applyFont="1" applyFill="1" applyBorder="1" applyAlignment="1">
      <alignment horizontal="right" vertical="top"/>
    </xf>
    <xf numFmtId="0" fontId="210" fillId="155" borderId="285" xfId="20566" applyFont="1" applyFill="1" applyBorder="1" applyAlignment="1">
      <alignment vertical="center" wrapText="1"/>
    </xf>
    <xf numFmtId="0" fontId="29" fillId="155" borderId="0" xfId="12" applyFill="1"/>
    <xf numFmtId="0" fontId="223" fillId="156" borderId="285" xfId="20566" applyFont="1" applyFill="1" applyBorder="1" applyAlignment="1">
      <alignment horizontal="center" vertical="center"/>
    </xf>
    <xf numFmtId="0" fontId="223" fillId="156" borderId="285" xfId="20566" applyFont="1" applyFill="1" applyBorder="1" applyAlignment="1">
      <alignment horizontal="center" vertical="center" wrapText="1"/>
    </xf>
    <xf numFmtId="0" fontId="224" fillId="156" borderId="285" xfId="20566" applyFont="1" applyFill="1" applyBorder="1" applyAlignment="1">
      <alignment vertical="center" wrapText="1"/>
    </xf>
    <xf numFmtId="0" fontId="223" fillId="156" borderId="285" xfId="20566" applyFont="1" applyFill="1" applyBorder="1" applyAlignment="1">
      <alignment vertical="center" wrapText="1"/>
    </xf>
    <xf numFmtId="10" fontId="223" fillId="156" borderId="285" xfId="20568" applyNumberFormat="1" applyFont="1" applyFill="1" applyBorder="1" applyAlignment="1">
      <alignment horizontal="right" vertical="top"/>
    </xf>
    <xf numFmtId="172" fontId="223" fillId="156" borderId="285" xfId="20567" applyNumberFormat="1" applyFont="1" applyFill="1" applyBorder="1" applyAlignment="1">
      <alignment horizontal="right" vertical="center"/>
    </xf>
    <xf numFmtId="172" fontId="223" fillId="156" borderId="285" xfId="20567" applyNumberFormat="1" applyFont="1" applyFill="1" applyBorder="1" applyAlignment="1">
      <alignment horizontal="right" vertical="top"/>
    </xf>
    <xf numFmtId="0" fontId="210" fillId="156" borderId="285" xfId="20566" applyFont="1" applyFill="1" applyBorder="1" applyAlignment="1">
      <alignment vertical="center" wrapText="1"/>
    </xf>
    <xf numFmtId="0" fontId="29" fillId="156" borderId="0" xfId="12" applyFill="1"/>
    <xf numFmtId="9" fontId="223" fillId="2" borderId="285" xfId="20568" applyFont="1" applyFill="1" applyBorder="1" applyAlignment="1">
      <alignment horizontal="right" vertical="center"/>
    </xf>
    <xf numFmtId="0" fontId="223" fillId="151" borderId="285" xfId="20566" applyFont="1" applyFill="1" applyBorder="1" applyAlignment="1">
      <alignment horizontal="center" vertical="center"/>
    </xf>
    <xf numFmtId="0" fontId="223" fillId="151" borderId="285" xfId="20566" applyFont="1" applyFill="1" applyBorder="1" applyAlignment="1">
      <alignment horizontal="center" vertical="center" wrapText="1"/>
    </xf>
    <xf numFmtId="0" fontId="224" fillId="151" borderId="285" xfId="20566" applyFont="1" applyFill="1" applyBorder="1" applyAlignment="1">
      <alignment vertical="center" wrapText="1"/>
    </xf>
    <xf numFmtId="0" fontId="223" fillId="151" borderId="285" xfId="20566" applyFont="1" applyFill="1" applyBorder="1" applyAlignment="1">
      <alignment vertical="center" wrapText="1"/>
    </xf>
    <xf numFmtId="10" fontId="223" fillId="151" borderId="285" xfId="20568" applyNumberFormat="1" applyFont="1" applyFill="1" applyBorder="1" applyAlignment="1">
      <alignment horizontal="right" vertical="top"/>
    </xf>
    <xf numFmtId="172" fontId="223" fillId="151" borderId="285" xfId="20567" applyNumberFormat="1" applyFont="1" applyFill="1" applyBorder="1" applyAlignment="1">
      <alignment horizontal="right" vertical="center"/>
    </xf>
    <xf numFmtId="172" fontId="223" fillId="151" borderId="285" xfId="20567" applyNumberFormat="1" applyFont="1" applyFill="1" applyBorder="1" applyAlignment="1">
      <alignment horizontal="right" vertical="top"/>
    </xf>
    <xf numFmtId="0" fontId="210" fillId="151" borderId="285" xfId="20566" applyFont="1" applyFill="1" applyBorder="1" applyAlignment="1">
      <alignment vertical="center" wrapText="1"/>
    </xf>
    <xf numFmtId="0" fontId="29" fillId="151" borderId="0" xfId="12" applyFill="1"/>
    <xf numFmtId="0" fontId="223" fillId="157" borderId="285" xfId="20566" applyFont="1" applyFill="1" applyBorder="1" applyAlignment="1">
      <alignment horizontal="center" vertical="center"/>
    </xf>
    <xf numFmtId="0" fontId="223" fillId="157" borderId="285" xfId="20566" applyFont="1" applyFill="1" applyBorder="1" applyAlignment="1">
      <alignment horizontal="center" vertical="center" wrapText="1"/>
    </xf>
    <xf numFmtId="0" fontId="224" fillId="157" borderId="285" xfId="20566" applyFont="1" applyFill="1" applyBorder="1" applyAlignment="1">
      <alignment vertical="center" wrapText="1"/>
    </xf>
    <xf numFmtId="0" fontId="223" fillId="157" borderId="285" xfId="20566" applyFont="1" applyFill="1" applyBorder="1" applyAlignment="1">
      <alignment vertical="center" wrapText="1"/>
    </xf>
    <xf numFmtId="10" fontId="223" fillId="157" borderId="285" xfId="20568" applyNumberFormat="1" applyFont="1" applyFill="1" applyBorder="1" applyAlignment="1">
      <alignment horizontal="right" vertical="top"/>
    </xf>
    <xf numFmtId="172" fontId="223" fillId="157" borderId="285" xfId="20567" applyNumberFormat="1" applyFont="1" applyFill="1" applyBorder="1" applyAlignment="1">
      <alignment horizontal="right" vertical="center"/>
    </xf>
    <xf numFmtId="172" fontId="223" fillId="157" borderId="285" xfId="20567" applyNumberFormat="1" applyFont="1" applyFill="1" applyBorder="1" applyAlignment="1">
      <alignment horizontal="right" vertical="top"/>
    </xf>
    <xf numFmtId="0" fontId="210" fillId="157" borderId="285" xfId="20566" applyFont="1" applyFill="1" applyBorder="1" applyAlignment="1">
      <alignment vertical="center" wrapText="1"/>
    </xf>
    <xf numFmtId="0" fontId="29" fillId="157" borderId="0" xfId="12" applyFill="1"/>
    <xf numFmtId="172" fontId="223" fillId="2" borderId="53" xfId="20567" applyNumberFormat="1" applyFont="1" applyFill="1" applyBorder="1" applyAlignment="1">
      <alignment horizontal="right" vertical="top"/>
    </xf>
    <xf numFmtId="172" fontId="223" fillId="2" borderId="301" xfId="20567" applyNumberFormat="1" applyFont="1" applyFill="1" applyBorder="1" applyAlignment="1">
      <alignment horizontal="right" vertical="top"/>
    </xf>
    <xf numFmtId="0" fontId="223" fillId="158" borderId="285" xfId="20566" applyFont="1" applyFill="1" applyBorder="1" applyAlignment="1">
      <alignment horizontal="center" vertical="center"/>
    </xf>
    <xf numFmtId="0" fontId="223" fillId="158" borderId="285" xfId="20566" applyFont="1" applyFill="1" applyBorder="1" applyAlignment="1">
      <alignment horizontal="center" vertical="center" wrapText="1"/>
    </xf>
    <xf numFmtId="0" fontId="224" fillId="158" borderId="285" xfId="20566" applyFont="1" applyFill="1" applyBorder="1" applyAlignment="1">
      <alignment horizontal="left" vertical="center" wrapText="1"/>
    </xf>
    <xf numFmtId="0" fontId="224" fillId="158" borderId="285" xfId="20566" applyFont="1" applyFill="1" applyBorder="1" applyAlignment="1">
      <alignment vertical="center" wrapText="1"/>
    </xf>
    <xf numFmtId="0" fontId="223" fillId="158" borderId="285" xfId="20566" applyFont="1" applyFill="1" applyBorder="1" applyAlignment="1">
      <alignment vertical="center" wrapText="1"/>
    </xf>
    <xf numFmtId="220" fontId="223" fillId="158" borderId="285" xfId="390" applyNumberFormat="1" applyFont="1" applyFill="1" applyBorder="1" applyAlignment="1">
      <alignment horizontal="right" vertical="top"/>
    </xf>
    <xf numFmtId="172" fontId="223" fillId="158" borderId="285" xfId="20567" applyNumberFormat="1" applyFont="1" applyFill="1" applyBorder="1" applyAlignment="1">
      <alignment horizontal="right" vertical="center"/>
    </xf>
    <xf numFmtId="172" fontId="223" fillId="158" borderId="285" xfId="20567" applyNumberFormat="1" applyFont="1" applyFill="1" applyBorder="1" applyAlignment="1">
      <alignment horizontal="right" vertical="top"/>
    </xf>
    <xf numFmtId="172" fontId="223" fillId="158" borderId="301" xfId="20567" applyNumberFormat="1" applyFont="1" applyFill="1" applyBorder="1" applyAlignment="1">
      <alignment horizontal="right" vertical="top"/>
    </xf>
    <xf numFmtId="0" fontId="210" fillId="158" borderId="285" xfId="20566" applyFont="1" applyFill="1" applyBorder="1" applyAlignment="1">
      <alignment vertical="center" wrapText="1"/>
    </xf>
    <xf numFmtId="0" fontId="29" fillId="158" borderId="0" xfId="12" applyFill="1"/>
    <xf numFmtId="9" fontId="223" fillId="158" borderId="285" xfId="20568" applyFont="1" applyFill="1" applyBorder="1" applyAlignment="1">
      <alignment horizontal="right" vertical="top"/>
    </xf>
    <xf numFmtId="0" fontId="224" fillId="158" borderId="285" xfId="20570" applyFont="1" applyFill="1" applyBorder="1" applyAlignment="1">
      <alignment horizontal="left" vertical="center" wrapText="1"/>
    </xf>
    <xf numFmtId="180" fontId="223" fillId="158" borderId="285" xfId="390" applyFont="1" applyFill="1" applyBorder="1" applyAlignment="1">
      <alignment horizontal="right" vertical="top"/>
    </xf>
    <xf numFmtId="10" fontId="223" fillId="158" borderId="285" xfId="20568" applyNumberFormat="1" applyFont="1" applyFill="1" applyBorder="1" applyAlignment="1">
      <alignment horizontal="right" vertical="top"/>
    </xf>
    <xf numFmtId="0" fontId="29" fillId="154" borderId="285" xfId="20566" applyFont="1" applyFill="1" applyBorder="1" applyAlignment="1">
      <alignment horizontal="center" vertical="center" wrapText="1"/>
    </xf>
    <xf numFmtId="220" fontId="223" fillId="154" borderId="285" xfId="390" applyNumberFormat="1" applyFont="1" applyFill="1" applyBorder="1" applyAlignment="1">
      <alignment horizontal="right" vertical="top" wrapText="1"/>
    </xf>
    <xf numFmtId="0" fontId="223" fillId="154" borderId="285" xfId="390" applyNumberFormat="1" applyFont="1" applyFill="1" applyBorder="1" applyAlignment="1">
      <alignment horizontal="right" vertical="top" wrapText="1"/>
    </xf>
    <xf numFmtId="10" fontId="223" fillId="154" borderId="285" xfId="20568" applyNumberFormat="1" applyFont="1" applyFill="1" applyBorder="1" applyAlignment="1">
      <alignment horizontal="right" vertical="top" wrapText="1"/>
    </xf>
    <xf numFmtId="0" fontId="91" fillId="154" borderId="285" xfId="20566" applyFont="1" applyFill="1" applyBorder="1" applyAlignment="1">
      <alignment horizontal="left" vertical="center" wrapText="1"/>
    </xf>
    <xf numFmtId="0" fontId="223" fillId="159" borderId="285" xfId="20566" applyFont="1" applyFill="1" applyBorder="1" applyAlignment="1">
      <alignment horizontal="center" vertical="center" wrapText="1"/>
    </xf>
    <xf numFmtId="0" fontId="223" fillId="159" borderId="285" xfId="20566" applyFont="1" applyFill="1" applyBorder="1" applyAlignment="1">
      <alignment horizontal="center" vertical="center"/>
    </xf>
    <xf numFmtId="0" fontId="224" fillId="159" borderId="285" xfId="20566" applyFont="1" applyFill="1" applyBorder="1" applyAlignment="1">
      <alignment vertical="center" wrapText="1"/>
    </xf>
    <xf numFmtId="0" fontId="223" fillId="159" borderId="285" xfId="20566" applyFont="1" applyFill="1" applyBorder="1" applyAlignment="1">
      <alignment vertical="center" wrapText="1"/>
    </xf>
    <xf numFmtId="220" fontId="223" fillId="159" borderId="285" xfId="390" applyNumberFormat="1" applyFont="1" applyFill="1" applyBorder="1" applyAlignment="1">
      <alignment horizontal="right" vertical="top"/>
    </xf>
    <xf numFmtId="172" fontId="223" fillId="159" borderId="285" xfId="20567" applyNumberFormat="1" applyFont="1" applyFill="1" applyBorder="1" applyAlignment="1">
      <alignment horizontal="right" vertical="center"/>
    </xf>
    <xf numFmtId="172" fontId="223" fillId="159" borderId="285" xfId="20567" applyNumberFormat="1" applyFont="1" applyFill="1" applyBorder="1" applyAlignment="1">
      <alignment horizontal="right" vertical="top"/>
    </xf>
    <xf numFmtId="0" fontId="210" fillId="159" borderId="285" xfId="20566" applyFont="1" applyFill="1" applyBorder="1" applyAlignment="1">
      <alignment vertical="center" wrapText="1"/>
    </xf>
    <xf numFmtId="0" fontId="29" fillId="159" borderId="0" xfId="12" applyFill="1"/>
    <xf numFmtId="10" fontId="223" fillId="159" borderId="285" xfId="20568" applyNumberFormat="1" applyFont="1" applyFill="1" applyBorder="1" applyAlignment="1">
      <alignment horizontal="right" vertical="top"/>
    </xf>
    <xf numFmtId="0" fontId="29" fillId="2" borderId="285" xfId="12" applyFill="1" applyBorder="1" applyAlignment="1">
      <alignment horizontal="center"/>
    </xf>
    <xf numFmtId="0" fontId="29" fillId="2" borderId="0" xfId="12" applyFill="1"/>
    <xf numFmtId="0" fontId="0" fillId="0" borderId="285" xfId="0" applyBorder="1"/>
    <xf numFmtId="0" fontId="198" fillId="0" borderId="285" xfId="20566" applyFont="1" applyBorder="1" applyAlignment="1">
      <alignment horizontal="center" vertical="center" wrapText="1"/>
    </xf>
    <xf numFmtId="0" fontId="198" fillId="0" borderId="285" xfId="20566" applyFont="1" applyBorder="1" applyAlignment="1">
      <alignment horizontal="center" vertical="center"/>
    </xf>
    <xf numFmtId="0" fontId="196" fillId="150" borderId="285" xfId="0" applyFont="1" applyFill="1" applyBorder="1"/>
    <xf numFmtId="0" fontId="0" fillId="150" borderId="285" xfId="0" applyFill="1" applyBorder="1"/>
    <xf numFmtId="0" fontId="199" fillId="150" borderId="285" xfId="0" applyFont="1" applyFill="1" applyBorder="1"/>
    <xf numFmtId="0" fontId="217" fillId="150" borderId="285" xfId="0" applyFont="1" applyFill="1" applyBorder="1"/>
    <xf numFmtId="0" fontId="222" fillId="150" borderId="285" xfId="0" applyFont="1" applyFill="1" applyBorder="1"/>
    <xf numFmtId="0" fontId="197" fillId="150" borderId="285" xfId="0" applyFont="1" applyFill="1" applyBorder="1"/>
    <xf numFmtId="0" fontId="0" fillId="0" borderId="279" xfId="0" applyBorder="1"/>
    <xf numFmtId="0" fontId="243" fillId="0" borderId="285" xfId="0" applyFont="1" applyBorder="1"/>
    <xf numFmtId="0" fontId="229" fillId="0" borderId="285" xfId="0" applyFont="1" applyBorder="1" applyAlignment="1">
      <alignment wrapText="1"/>
    </xf>
    <xf numFmtId="0" fontId="242" fillId="0" borderId="285" xfId="0" applyFont="1" applyBorder="1" applyAlignment="1">
      <alignment wrapText="1"/>
    </xf>
    <xf numFmtId="0" fontId="193" fillId="0" borderId="285" xfId="0" applyFont="1" applyBorder="1" applyAlignment="1">
      <alignment wrapText="1"/>
    </xf>
    <xf numFmtId="0" fontId="244" fillId="0" borderId="285" xfId="0" applyFont="1" applyBorder="1" applyAlignment="1">
      <alignment wrapText="1"/>
    </xf>
    <xf numFmtId="0" fontId="243" fillId="160" borderId="0" xfId="0" applyFont="1" applyFill="1" applyAlignment="1">
      <alignment wrapText="1"/>
    </xf>
    <xf numFmtId="0" fontId="243" fillId="150" borderId="285" xfId="0" applyFont="1" applyFill="1" applyBorder="1"/>
    <xf numFmtId="0" fontId="243" fillId="161" borderId="0" xfId="0" applyFont="1" applyFill="1" applyAlignment="1">
      <alignment wrapText="1"/>
    </xf>
    <xf numFmtId="0" fontId="245" fillId="150" borderId="285" xfId="0" applyFont="1" applyFill="1" applyBorder="1"/>
    <xf numFmtId="0" fontId="12" fillId="0" borderId="119" xfId="20575" applyBorder="1" applyAlignment="1">
      <alignment horizontal="center" vertical="center"/>
    </xf>
    <xf numFmtId="0" fontId="28" fillId="0" borderId="0" xfId="31623" applyFont="1"/>
    <xf numFmtId="43" fontId="29" fillId="2" borderId="0" xfId="20567" applyFont="1" applyFill="1" applyBorder="1" applyAlignment="1">
      <alignment horizontal="center"/>
    </xf>
    <xf numFmtId="0" fontId="64" fillId="0" borderId="0" xfId="31624" applyFont="1"/>
    <xf numFmtId="43" fontId="45" fillId="2" borderId="0" xfId="20567" applyFont="1" applyFill="1" applyBorder="1" applyAlignment="1">
      <alignment horizontal="center" wrapText="1"/>
    </xf>
    <xf numFmtId="0" fontId="41" fillId="0" borderId="0" xfId="31625" applyFont="1"/>
    <xf numFmtId="43" fontId="45" fillId="2" borderId="0" xfId="20567" applyFont="1" applyFill="1" applyBorder="1" applyAlignment="1">
      <alignment horizontal="center"/>
    </xf>
    <xf numFmtId="0" fontId="36" fillId="0" borderId="0" xfId="31626" applyFont="1"/>
    <xf numFmtId="9" fontId="36" fillId="0" borderId="0" xfId="31627" applyFont="1" applyFill="1" applyAlignment="1">
      <alignment horizontal="right"/>
    </xf>
    <xf numFmtId="2" fontId="36" fillId="0" borderId="0" xfId="31626" applyNumberFormat="1" applyFont="1" applyAlignment="1">
      <alignment horizontal="right"/>
    </xf>
    <xf numFmtId="166" fontId="36" fillId="0" borderId="0" xfId="31628" applyNumberFormat="1" applyFont="1" applyFill="1" applyAlignment="1">
      <alignment horizontal="right"/>
    </xf>
    <xf numFmtId="0" fontId="36" fillId="0" borderId="0" xfId="31626" applyFont="1" applyAlignment="1">
      <alignment wrapText="1"/>
    </xf>
    <xf numFmtId="0" fontId="4" fillId="0" borderId="0" xfId="31626" applyAlignment="1">
      <alignment wrapText="1"/>
    </xf>
    <xf numFmtId="0" fontId="4" fillId="0" borderId="0" xfId="31626"/>
    <xf numFmtId="0" fontId="201" fillId="0" borderId="0" xfId="31626" applyFont="1"/>
    <xf numFmtId="0" fontId="64" fillId="0" borderId="0" xfId="31626" applyFont="1" applyAlignment="1">
      <alignment wrapText="1"/>
    </xf>
    <xf numFmtId="0" fontId="64" fillId="0" borderId="0" xfId="31626" applyFont="1"/>
    <xf numFmtId="0" fontId="64" fillId="0" borderId="285" xfId="31626" applyFont="1" applyBorder="1" applyAlignment="1">
      <alignment horizontal="center" vertical="center" wrapText="1"/>
    </xf>
    <xf numFmtId="9" fontId="64" fillId="0" borderId="285" xfId="31627" applyFont="1" applyFill="1" applyBorder="1" applyAlignment="1">
      <alignment horizontal="center" vertical="center" wrapText="1"/>
    </xf>
    <xf numFmtId="2" fontId="64" fillId="0" borderId="285" xfId="31626" applyNumberFormat="1" applyFont="1" applyBorder="1" applyAlignment="1">
      <alignment horizontal="center" vertical="center" wrapText="1"/>
    </xf>
    <xf numFmtId="166" fontId="64" fillId="0" borderId="285" xfId="31628" applyNumberFormat="1" applyFont="1" applyFill="1" applyBorder="1" applyAlignment="1">
      <alignment horizontal="center" vertical="center" wrapText="1"/>
    </xf>
    <xf numFmtId="0" fontId="201" fillId="0" borderId="285" xfId="31626" applyFont="1" applyBorder="1" applyAlignment="1">
      <alignment horizontal="center" vertical="center" wrapText="1"/>
    </xf>
    <xf numFmtId="0" fontId="64" fillId="0" borderId="0" xfId="31626" applyFont="1" applyAlignment="1">
      <alignment vertical="center" wrapText="1"/>
    </xf>
    <xf numFmtId="0" fontId="4" fillId="0" borderId="0" xfId="31626" applyAlignment="1">
      <alignment vertical="center"/>
    </xf>
    <xf numFmtId="0" fontId="247" fillId="0" borderId="0" xfId="20566" applyFont="1" applyAlignment="1">
      <alignment wrapText="1"/>
    </xf>
    <xf numFmtId="0" fontId="4" fillId="150" borderId="285" xfId="31626" applyFill="1" applyBorder="1" applyAlignment="1">
      <alignment wrapText="1"/>
    </xf>
    <xf numFmtId="0" fontId="4" fillId="150" borderId="285" xfId="31626" applyFill="1" applyBorder="1"/>
    <xf numFmtId="10" fontId="4" fillId="150" borderId="285" xfId="31626" applyNumberFormat="1" applyFill="1" applyBorder="1"/>
    <xf numFmtId="2" fontId="4" fillId="150" borderId="285" xfId="31626" applyNumberFormat="1" applyFill="1" applyBorder="1" applyAlignment="1">
      <alignment horizontal="right"/>
    </xf>
    <xf numFmtId="166" fontId="0" fillId="150" borderId="285" xfId="31628" applyNumberFormat="1" applyFont="1" applyFill="1" applyBorder="1" applyAlignment="1">
      <alignment horizontal="right"/>
    </xf>
    <xf numFmtId="0" fontId="36" fillId="150" borderId="285" xfId="31626" applyFont="1" applyFill="1" applyBorder="1" applyAlignment="1">
      <alignment wrapText="1"/>
    </xf>
    <xf numFmtId="16" fontId="4" fillId="150" borderId="285" xfId="31626" quotePrefix="1" applyNumberFormat="1" applyFill="1" applyBorder="1" applyAlignment="1">
      <alignment horizontal="center" wrapText="1"/>
    </xf>
    <xf numFmtId="16" fontId="4" fillId="0" borderId="0" xfId="31626" quotePrefix="1" applyNumberFormat="1" applyAlignment="1">
      <alignment horizontal="center" wrapText="1"/>
    </xf>
    <xf numFmtId="10" fontId="4" fillId="0" borderId="0" xfId="31626" applyNumberFormat="1"/>
    <xf numFmtId="2" fontId="4" fillId="0" borderId="0" xfId="31626" applyNumberFormat="1" applyAlignment="1">
      <alignment horizontal="right"/>
    </xf>
    <xf numFmtId="166" fontId="0" fillId="0" borderId="0" xfId="31628" applyNumberFormat="1" applyFont="1" applyBorder="1" applyAlignment="1">
      <alignment horizontal="right"/>
    </xf>
    <xf numFmtId="9" fontId="4" fillId="0" borderId="0" xfId="31626" applyNumberFormat="1"/>
    <xf numFmtId="0" fontId="36" fillId="150" borderId="285" xfId="31626" applyFont="1" applyFill="1" applyBorder="1"/>
    <xf numFmtId="9" fontId="4" fillId="150" borderId="285" xfId="31626" applyNumberFormat="1" applyFill="1" applyBorder="1"/>
    <xf numFmtId="2" fontId="36" fillId="150" borderId="285" xfId="31626" applyNumberFormat="1" applyFont="1" applyFill="1" applyBorder="1" applyAlignment="1">
      <alignment horizontal="right"/>
    </xf>
    <xf numFmtId="166" fontId="36" fillId="150" borderId="285" xfId="31629" applyNumberFormat="1" applyFont="1" applyFill="1" applyBorder="1" applyAlignment="1">
      <alignment horizontal="right"/>
    </xf>
    <xf numFmtId="0" fontId="4" fillId="150" borderId="285" xfId="31626" quotePrefix="1" applyFill="1" applyBorder="1" applyAlignment="1">
      <alignment horizontal="center" wrapText="1"/>
    </xf>
    <xf numFmtId="9" fontId="36" fillId="150" borderId="285" xfId="20544" applyFont="1" applyFill="1" applyBorder="1" applyAlignment="1">
      <alignment horizontal="right"/>
    </xf>
    <xf numFmtId="166" fontId="36" fillId="150" borderId="285" xfId="31628" applyNumberFormat="1" applyFont="1" applyFill="1" applyBorder="1" applyAlignment="1">
      <alignment horizontal="right"/>
    </xf>
    <xf numFmtId="0" fontId="64" fillId="0" borderId="285" xfId="31624" applyFont="1" applyBorder="1" applyAlignment="1">
      <alignment horizontal="center" vertical="center"/>
    </xf>
    <xf numFmtId="0" fontId="201" fillId="0" borderId="285" xfId="20566" applyFont="1" applyBorder="1" applyAlignment="1">
      <alignment horizontal="center" vertical="center" wrapText="1"/>
    </xf>
    <xf numFmtId="0" fontId="64" fillId="0" borderId="285" xfId="20566" applyFont="1" applyBorder="1" applyAlignment="1">
      <alignment horizontal="center" vertical="center" wrapText="1"/>
    </xf>
    <xf numFmtId="166" fontId="36" fillId="0" borderId="0" xfId="31628" applyNumberFormat="1" applyFont="1" applyFill="1" applyBorder="1" applyAlignment="1">
      <alignment horizontal="right"/>
    </xf>
    <xf numFmtId="0" fontId="36" fillId="150" borderId="285" xfId="31626" applyFont="1" applyFill="1" applyBorder="1" applyAlignment="1">
      <alignment horizontal="center"/>
    </xf>
    <xf numFmtId="14" fontId="36" fillId="150" borderId="285" xfId="31628" applyNumberFormat="1" applyFont="1" applyFill="1" applyBorder="1" applyAlignment="1">
      <alignment horizontal="right"/>
    </xf>
    <xf numFmtId="0" fontId="64" fillId="0" borderId="285" xfId="31626" applyFont="1" applyBorder="1" applyAlignment="1">
      <alignment vertical="center" wrapText="1"/>
    </xf>
    <xf numFmtId="16" fontId="4" fillId="150" borderId="285" xfId="31626" quotePrefix="1" applyNumberFormat="1" applyFill="1" applyBorder="1" applyAlignment="1">
      <alignment horizontal="left" wrapText="1"/>
    </xf>
    <xf numFmtId="16" fontId="4" fillId="143" borderId="285" xfId="31626" quotePrefix="1" applyNumberFormat="1" applyFill="1" applyBorder="1" applyAlignment="1">
      <alignment horizontal="center" wrapText="1"/>
    </xf>
    <xf numFmtId="14" fontId="4" fillId="150" borderId="285" xfId="31626" quotePrefix="1" applyNumberFormat="1" applyFill="1" applyBorder="1" applyAlignment="1">
      <alignment horizontal="center" wrapText="1"/>
    </xf>
    <xf numFmtId="14" fontId="4" fillId="150" borderId="285" xfId="31626" applyNumberFormat="1" applyFill="1" applyBorder="1" applyAlignment="1">
      <alignment wrapText="1"/>
    </xf>
    <xf numFmtId="0" fontId="6" fillId="0" borderId="0" xfId="31608" applyAlignment="1">
      <alignment vertical="center" wrapText="1"/>
    </xf>
    <xf numFmtId="0" fontId="6" fillId="0" borderId="0" xfId="31608" applyAlignment="1">
      <alignment horizontal="center" vertical="center"/>
    </xf>
    <xf numFmtId="0" fontId="199" fillId="0" borderId="0" xfId="31608" applyFont="1" applyAlignment="1">
      <alignment horizontal="left" vertical="top"/>
    </xf>
    <xf numFmtId="0" fontId="6" fillId="0" borderId="0" xfId="31608" applyAlignment="1">
      <alignment horizontal="left" vertical="top"/>
    </xf>
    <xf numFmtId="10" fontId="199" fillId="3" borderId="4" xfId="31610" applyNumberFormat="1" applyFont="1" applyFill="1" applyBorder="1" applyAlignment="1">
      <alignment horizontal="center" vertical="center"/>
    </xf>
    <xf numFmtId="10" fontId="199" fillId="3" borderId="295" xfId="31610" applyNumberFormat="1" applyFont="1" applyFill="1" applyBorder="1" applyAlignment="1">
      <alignment horizontal="center" vertical="center"/>
    </xf>
    <xf numFmtId="10" fontId="199" fillId="3" borderId="287" xfId="31610" applyNumberFormat="1" applyFont="1" applyFill="1" applyBorder="1" applyAlignment="1">
      <alignment horizontal="center" vertical="center"/>
    </xf>
    <xf numFmtId="172" fontId="201" fillId="0" borderId="125" xfId="64" applyNumberFormat="1" applyFont="1" applyBorder="1" applyAlignment="1">
      <alignment horizontal="right"/>
    </xf>
    <xf numFmtId="172" fontId="49" fillId="146" borderId="112" xfId="64" applyNumberFormat="1" applyFont="1" applyFill="1" applyBorder="1" applyAlignment="1">
      <alignment horizontal="right"/>
    </xf>
    <xf numFmtId="172" fontId="216" fillId="146" borderId="112" xfId="64" applyNumberFormat="1" applyFont="1" applyFill="1" applyBorder="1" applyAlignment="1">
      <alignment horizontal="right"/>
    </xf>
    <xf numFmtId="172" fontId="0" fillId="0" borderId="0" xfId="64" applyNumberFormat="1" applyFont="1"/>
    <xf numFmtId="172" fontId="0" fillId="0" borderId="0" xfId="64" applyNumberFormat="1" applyFont="1" applyBorder="1"/>
    <xf numFmtId="0" fontId="30" fillId="0" borderId="3" xfId="2" applyFont="1" applyBorder="1" applyAlignment="1">
      <alignment horizontal="left"/>
    </xf>
    <xf numFmtId="166" fontId="42" fillId="0" borderId="0" xfId="20531" applyNumberFormat="1" applyFont="1"/>
    <xf numFmtId="166" fontId="64" fillId="0" borderId="0" xfId="20531" applyNumberFormat="1" applyFont="1" applyAlignment="1">
      <alignment horizontal="center"/>
    </xf>
    <xf numFmtId="166" fontId="36" fillId="0" borderId="0" xfId="20531" applyNumberFormat="1" applyFont="1" applyAlignment="1">
      <alignment horizontal="right"/>
    </xf>
    <xf numFmtId="166" fontId="64" fillId="0" borderId="99" xfId="20531" applyNumberFormat="1" applyFont="1" applyBorder="1" applyAlignment="1">
      <alignment horizontal="center" wrapText="1"/>
    </xf>
    <xf numFmtId="166" fontId="0" fillId="3" borderId="2" xfId="20531" applyNumberFormat="1" applyFont="1" applyFill="1" applyBorder="1"/>
    <xf numFmtId="166" fontId="0" fillId="3" borderId="21" xfId="20531" applyNumberFormat="1" applyFont="1" applyFill="1" applyBorder="1"/>
    <xf numFmtId="166" fontId="196" fillId="3" borderId="99" xfId="20531" applyNumberFormat="1" applyFont="1" applyFill="1" applyBorder="1"/>
    <xf numFmtId="166" fontId="64" fillId="3" borderId="99" xfId="20531" applyNumberFormat="1" applyFont="1" applyFill="1" applyBorder="1"/>
    <xf numFmtId="166" fontId="12" fillId="0" borderId="0" xfId="20531" applyNumberFormat="1" applyFont="1"/>
    <xf numFmtId="0" fontId="36" fillId="0" borderId="10" xfId="20548" applyFont="1" applyBorder="1"/>
    <xf numFmtId="0" fontId="36" fillId="0" borderId="0" xfId="20548" applyFont="1"/>
    <xf numFmtId="172" fontId="16" fillId="147" borderId="112" xfId="20563" applyNumberFormat="1" applyFill="1" applyBorder="1" applyAlignment="1">
      <alignment horizontal="center" wrapText="1"/>
    </xf>
    <xf numFmtId="172" fontId="157" fillId="147" borderId="112" xfId="20563" applyNumberFormat="1" applyFont="1" applyFill="1" applyBorder="1" applyAlignment="1">
      <alignment horizontal="center" wrapText="1"/>
    </xf>
    <xf numFmtId="44" fontId="16" fillId="0" borderId="0" xfId="20563" applyNumberFormat="1"/>
    <xf numFmtId="0" fontId="28" fillId="0" borderId="0" xfId="31630" applyFont="1"/>
    <xf numFmtId="0" fontId="29" fillId="0" borderId="0" xfId="6" applyAlignment="1">
      <alignment horizontal="left"/>
    </xf>
    <xf numFmtId="172" fontId="37" fillId="0" borderId="0" xfId="64" applyNumberFormat="1" applyFont="1"/>
    <xf numFmtId="43" fontId="29" fillId="0" borderId="0" xfId="64" applyFont="1"/>
    <xf numFmtId="172" fontId="29" fillId="0" borderId="0" xfId="64" applyNumberFormat="1" applyFont="1"/>
    <xf numFmtId="0" fontId="64" fillId="0" borderId="0" xfId="31631" applyFont="1"/>
    <xf numFmtId="0" fontId="3" fillId="0" borderId="0" xfId="31631"/>
    <xf numFmtId="172" fontId="37" fillId="0" borderId="0" xfId="64" applyNumberFormat="1" applyFont="1" applyFill="1"/>
    <xf numFmtId="43" fontId="37" fillId="0" borderId="0" xfId="64" applyFont="1" applyFill="1"/>
    <xf numFmtId="0" fontId="198" fillId="152" borderId="279" xfId="20571" applyFont="1" applyFill="1" applyBorder="1" applyAlignment="1">
      <alignment horizontal="center" vertical="center" wrapText="1"/>
    </xf>
    <xf numFmtId="0" fontId="201" fillId="2" borderId="279" xfId="31632" applyFont="1" applyFill="1" applyBorder="1" applyAlignment="1">
      <alignment horizontal="center" vertical="center" wrapText="1"/>
    </xf>
    <xf numFmtId="0" fontId="37" fillId="0" borderId="0" xfId="12" applyFont="1" applyAlignment="1">
      <alignment horizontal="center" vertical="center" wrapText="1"/>
    </xf>
    <xf numFmtId="43" fontId="223" fillId="2" borderId="285" xfId="64" applyFont="1" applyFill="1" applyBorder="1" applyAlignment="1">
      <alignment horizontal="right" vertical="top"/>
    </xf>
    <xf numFmtId="10" fontId="223" fillId="2" borderId="285" xfId="58" applyNumberFormat="1" applyFont="1" applyFill="1" applyBorder="1" applyAlignment="1">
      <alignment horizontal="right" vertical="top"/>
    </xf>
    <xf numFmtId="0" fontId="195" fillId="2" borderId="53" xfId="31633" applyFont="1" applyFill="1" applyBorder="1" applyAlignment="1">
      <alignment vertical="center" wrapText="1"/>
    </xf>
    <xf numFmtId="0" fontId="195" fillId="2" borderId="2" xfId="31633" applyFont="1" applyFill="1" applyBorder="1" applyAlignment="1">
      <alignment vertical="center" wrapText="1"/>
    </xf>
    <xf numFmtId="0" fontId="195" fillId="2" borderId="301" xfId="31633" applyFont="1" applyFill="1" applyBorder="1" applyAlignment="1">
      <alignment vertical="center" wrapText="1"/>
    </xf>
    <xf numFmtId="0" fontId="195" fillId="2" borderId="285" xfId="31633" applyFont="1" applyFill="1" applyBorder="1" applyAlignment="1">
      <alignment vertical="center" wrapText="1"/>
    </xf>
    <xf numFmtId="0" fontId="195" fillId="158" borderId="301" xfId="31633" applyFont="1" applyFill="1" applyBorder="1" applyAlignment="1">
      <alignment vertical="center" wrapText="1"/>
    </xf>
    <xf numFmtId="0" fontId="195" fillId="158" borderId="285" xfId="31633" applyFont="1" applyFill="1" applyBorder="1" applyAlignment="1">
      <alignment vertical="center" wrapText="1"/>
    </xf>
    <xf numFmtId="0" fontId="194" fillId="158" borderId="301" xfId="31633" applyFont="1" applyFill="1" applyBorder="1" applyAlignment="1">
      <alignment vertical="center" wrapText="1"/>
    </xf>
    <xf numFmtId="0" fontId="194" fillId="158" borderId="285" xfId="31633" applyFont="1" applyFill="1" applyBorder="1" applyAlignment="1">
      <alignment vertical="center" wrapText="1"/>
    </xf>
    <xf numFmtId="0" fontId="29" fillId="2" borderId="285" xfId="12" applyFill="1" applyBorder="1" applyAlignment="1">
      <alignment horizontal="left"/>
    </xf>
    <xf numFmtId="220" fontId="29" fillId="2" borderId="285" xfId="390" applyNumberFormat="1" applyFont="1" applyFill="1" applyBorder="1" applyAlignment="1">
      <alignment horizontal="center"/>
    </xf>
    <xf numFmtId="0" fontId="29" fillId="3" borderId="285" xfId="31634" applyFont="1" applyFill="1" applyBorder="1" applyAlignment="1">
      <alignment horizontal="left"/>
    </xf>
    <xf numFmtId="0" fontId="29" fillId="3" borderId="0" xfId="31634" applyFont="1" applyFill="1" applyAlignment="1">
      <alignment horizontal="left"/>
    </xf>
    <xf numFmtId="0" fontId="64" fillId="0" borderId="0" xfId="31635" applyFont="1"/>
    <xf numFmtId="0" fontId="3" fillId="0" borderId="0" xfId="31635"/>
    <xf numFmtId="0" fontId="201" fillId="0" borderId="285" xfId="31636" applyFont="1" applyBorder="1" applyAlignment="1">
      <alignment horizontal="center" vertical="center" wrapText="1"/>
    </xf>
    <xf numFmtId="2" fontId="16" fillId="0" borderId="0" xfId="20563" applyNumberFormat="1" applyAlignment="1">
      <alignment horizontal="center"/>
    </xf>
    <xf numFmtId="2" fontId="64" fillId="0" borderId="0" xfId="20575" applyNumberFormat="1" applyFont="1" applyAlignment="1">
      <alignment horizontal="center"/>
    </xf>
    <xf numFmtId="2" fontId="64" fillId="0" borderId="99" xfId="20575" applyNumberFormat="1" applyFont="1" applyBorder="1" applyAlignment="1">
      <alignment horizontal="center" wrapText="1"/>
    </xf>
    <xf numFmtId="2" fontId="251" fillId="146" borderId="99" xfId="20576" applyNumberFormat="1" applyFont="1" applyFill="1" applyBorder="1" applyAlignment="1">
      <alignment horizontal="center"/>
    </xf>
    <xf numFmtId="2" fontId="196" fillId="3" borderId="99" xfId="20576" applyNumberFormat="1" applyFont="1" applyFill="1" applyBorder="1" applyAlignment="1">
      <alignment horizontal="center"/>
    </xf>
    <xf numFmtId="2" fontId="250" fillId="146" borderId="99" xfId="20576" applyNumberFormat="1" applyFont="1" applyFill="1" applyBorder="1" applyAlignment="1">
      <alignment horizontal="center"/>
    </xf>
    <xf numFmtId="2" fontId="64" fillId="3" borderId="99" xfId="20576" applyNumberFormat="1" applyFont="1" applyFill="1" applyBorder="1" applyAlignment="1">
      <alignment horizontal="center"/>
    </xf>
    <xf numFmtId="2" fontId="12" fillId="0" borderId="0" xfId="20575" applyNumberFormat="1" applyAlignment="1">
      <alignment horizontal="center"/>
    </xf>
    <xf numFmtId="0" fontId="28" fillId="0" borderId="0" xfId="31637" applyFont="1"/>
    <xf numFmtId="164" fontId="30" fillId="0" borderId="0" xfId="31638" applyNumberFormat="1" applyFont="1"/>
    <xf numFmtId="165" fontId="30" fillId="0" borderId="0" xfId="31638" applyNumberFormat="1" applyFont="1"/>
    <xf numFmtId="166" fontId="30" fillId="0" borderId="0" xfId="31638" applyNumberFormat="1" applyFont="1"/>
    <xf numFmtId="0" fontId="28" fillId="0" borderId="292" xfId="2" applyFont="1" applyBorder="1" applyAlignment="1">
      <alignment horizontal="left" wrapText="1"/>
    </xf>
    <xf numFmtId="164" fontId="28" fillId="0" borderId="285" xfId="31638" applyNumberFormat="1" applyFont="1" applyFill="1" applyBorder="1" applyAlignment="1">
      <alignment horizontal="center" wrapText="1"/>
    </xf>
    <xf numFmtId="165" fontId="28" fillId="0" borderId="285" xfId="31638" applyNumberFormat="1" applyFont="1" applyFill="1" applyBorder="1" applyAlignment="1">
      <alignment horizontal="center" wrapText="1"/>
    </xf>
    <xf numFmtId="166" fontId="28" fillId="0" borderId="285" xfId="31638" applyNumberFormat="1" applyFont="1" applyFill="1" applyBorder="1" applyAlignment="1">
      <alignment horizontal="center" wrapText="1"/>
    </xf>
    <xf numFmtId="166" fontId="28" fillId="0" borderId="291" xfId="31638" applyNumberFormat="1" applyFont="1" applyFill="1" applyBorder="1" applyAlignment="1">
      <alignment horizontal="center" wrapText="1"/>
    </xf>
    <xf numFmtId="164" fontId="31" fillId="0" borderId="285" xfId="31638" applyNumberFormat="1" applyFont="1" applyFill="1" applyBorder="1" applyAlignment="1">
      <alignment horizontal="center" wrapText="1"/>
    </xf>
    <xf numFmtId="165" fontId="31" fillId="0" borderId="285" xfId="31638" applyNumberFormat="1" applyFont="1" applyFill="1" applyBorder="1" applyAlignment="1">
      <alignment horizontal="center" wrapText="1"/>
    </xf>
    <xf numFmtId="166" fontId="31" fillId="0" borderId="285" xfId="31638" applyNumberFormat="1" applyFont="1" applyFill="1" applyBorder="1" applyAlignment="1">
      <alignment horizontal="center" wrapText="1"/>
    </xf>
    <xf numFmtId="166" fontId="31" fillId="0" borderId="291" xfId="31638" applyNumberFormat="1" applyFont="1" applyFill="1" applyBorder="1" applyAlignment="1">
      <alignment horizontal="center" wrapText="1"/>
    </xf>
    <xf numFmtId="0" fontId="30" fillId="0" borderId="292" xfId="2" applyFont="1" applyBorder="1" applyAlignment="1">
      <alignment horizontal="left" wrapText="1" indent="1"/>
    </xf>
    <xf numFmtId="164" fontId="219" fillId="146" borderId="285" xfId="31638" applyNumberFormat="1" applyFont="1" applyFill="1" applyBorder="1" applyAlignment="1">
      <alignment horizontal="center" wrapText="1"/>
    </xf>
    <xf numFmtId="166" fontId="219" fillId="146" borderId="285" xfId="31638" applyNumberFormat="1" applyFont="1" applyFill="1" applyBorder="1" applyAlignment="1">
      <alignment horizontal="center" wrapText="1"/>
    </xf>
    <xf numFmtId="166" fontId="219" fillId="146" borderId="291" xfId="31638" applyNumberFormat="1" applyFont="1" applyFill="1" applyBorder="1" applyAlignment="1">
      <alignment horizontal="center" wrapText="1"/>
    </xf>
    <xf numFmtId="0" fontId="30" fillId="0" borderId="295" xfId="2" applyFont="1" applyBorder="1" applyAlignment="1">
      <alignment horizontal="left" wrapText="1" indent="1"/>
    </xf>
    <xf numFmtId="164" fontId="219" fillId="146" borderId="286" xfId="31638" applyNumberFormat="1" applyFont="1" applyFill="1" applyBorder="1" applyAlignment="1">
      <alignment horizontal="center" wrapText="1"/>
    </xf>
    <xf numFmtId="166" fontId="219" fillId="146" borderId="286" xfId="31638" applyNumberFormat="1" applyFont="1" applyFill="1" applyBorder="1" applyAlignment="1">
      <alignment horizontal="center" wrapText="1"/>
    </xf>
    <xf numFmtId="166" fontId="219" fillId="146" borderId="294" xfId="31638" applyNumberFormat="1" applyFont="1" applyFill="1" applyBorder="1" applyAlignment="1">
      <alignment horizontal="center" wrapText="1"/>
    </xf>
    <xf numFmtId="166" fontId="30" fillId="0" borderId="0" xfId="31638" applyNumberFormat="1" applyFont="1" applyFill="1" applyAlignment="1"/>
    <xf numFmtId="164" fontId="32" fillId="0" borderId="0" xfId="31638" applyNumberFormat="1" applyFont="1" applyFill="1"/>
    <xf numFmtId="165" fontId="32" fillId="0" borderId="0" xfId="31638" applyNumberFormat="1" applyFont="1" applyFill="1"/>
    <xf numFmtId="166" fontId="32" fillId="0" borderId="0" xfId="31638" applyNumberFormat="1" applyFont="1" applyFill="1"/>
    <xf numFmtId="166" fontId="30" fillId="0" borderId="0" xfId="31638" applyNumberFormat="1" applyFont="1" applyFill="1"/>
    <xf numFmtId="0" fontId="2" fillId="0" borderId="0" xfId="31640"/>
    <xf numFmtId="0" fontId="2" fillId="0" borderId="0" xfId="31641"/>
    <xf numFmtId="164" fontId="30" fillId="0" borderId="0" xfId="31638" applyNumberFormat="1" applyFont="1" applyFill="1"/>
    <xf numFmtId="165" fontId="30" fillId="0" borderId="0" xfId="31638" applyNumberFormat="1" applyFont="1" applyFill="1"/>
    <xf numFmtId="0" fontId="2" fillId="0" borderId="0" xfId="31642"/>
    <xf numFmtId="0" fontId="2" fillId="0" borderId="0" xfId="31644"/>
    <xf numFmtId="165" fontId="30" fillId="0" borderId="0" xfId="31645" applyNumberFormat="1" applyFont="1" applyFill="1" applyProtection="1">
      <protection locked="0"/>
    </xf>
    <xf numFmtId="166" fontId="30" fillId="0" borderId="0" xfId="31645" applyNumberFormat="1" applyFont="1" applyFill="1" applyProtection="1">
      <protection locked="0"/>
    </xf>
    <xf numFmtId="165" fontId="30" fillId="0" borderId="0" xfId="31645" applyNumberFormat="1" applyFont="1" applyProtection="1">
      <protection locked="0"/>
    </xf>
    <xf numFmtId="166" fontId="30" fillId="0" borderId="0" xfId="31645" applyNumberFormat="1" applyFont="1" applyProtection="1">
      <protection locked="0"/>
    </xf>
    <xf numFmtId="0" fontId="28" fillId="0" borderId="285" xfId="31645" applyNumberFormat="1" applyFont="1" applyFill="1" applyBorder="1" applyAlignment="1" applyProtection="1">
      <alignment horizontal="center" wrapText="1"/>
      <protection locked="0"/>
    </xf>
    <xf numFmtId="166" fontId="214" fillId="146" borderId="285" xfId="31645" applyNumberFormat="1" applyFont="1" applyFill="1" applyBorder="1" applyAlignment="1" applyProtection="1">
      <alignment horizontal="center" wrapText="1"/>
      <protection locked="0"/>
    </xf>
    <xf numFmtId="167" fontId="214" fillId="146" borderId="285" xfId="31646" applyNumberFormat="1" applyFont="1" applyFill="1" applyBorder="1" applyAlignment="1" applyProtection="1">
      <alignment horizontal="center" wrapText="1"/>
      <protection locked="0"/>
    </xf>
    <xf numFmtId="166" fontId="214" fillId="146" borderId="285" xfId="31645" applyNumberFormat="1" applyFont="1" applyFill="1" applyBorder="1" applyAlignment="1" applyProtection="1">
      <alignment horizontal="left" wrapText="1"/>
      <protection locked="0"/>
    </xf>
    <xf numFmtId="166" fontId="214" fillId="146" borderId="285" xfId="31645" applyNumberFormat="1" applyFont="1" applyFill="1" applyBorder="1" applyAlignment="1" applyProtection="1">
      <alignment horizontal="center"/>
      <protection locked="0"/>
    </xf>
    <xf numFmtId="167" fontId="214" fillId="146" borderId="285" xfId="31645" applyNumberFormat="1" applyFont="1" applyFill="1" applyBorder="1" applyAlignment="1" applyProtection="1">
      <alignment horizontal="center"/>
      <protection locked="0"/>
    </xf>
    <xf numFmtId="167" fontId="214" fillId="146" borderId="285" xfId="31646" applyNumberFormat="1" applyFont="1" applyFill="1" applyBorder="1" applyAlignment="1" applyProtection="1">
      <alignment horizontal="center"/>
      <protection locked="0"/>
    </xf>
    <xf numFmtId="168" fontId="214" fillId="146" borderId="285" xfId="31646" applyNumberFormat="1" applyFont="1" applyFill="1" applyBorder="1" applyAlignment="1" applyProtection="1">
      <alignment horizontal="center"/>
      <protection locked="0"/>
    </xf>
    <xf numFmtId="0" fontId="214" fillId="146" borderId="285" xfId="2" applyFont="1" applyFill="1" applyBorder="1" applyAlignment="1" applyProtection="1">
      <alignment horizontal="left" indent="3"/>
      <protection locked="0"/>
    </xf>
    <xf numFmtId="0" fontId="214" fillId="146" borderId="285" xfId="2" applyFont="1" applyFill="1" applyBorder="1" applyAlignment="1" applyProtection="1">
      <alignment horizontal="left" wrapText="1" indent="1"/>
      <protection locked="0"/>
    </xf>
    <xf numFmtId="0" fontId="218" fillId="146" borderId="285" xfId="2" applyFont="1" applyFill="1" applyBorder="1" applyAlignment="1" applyProtection="1">
      <alignment horizontal="left" wrapText="1" indent="1"/>
      <protection locked="0"/>
    </xf>
    <xf numFmtId="166" fontId="32" fillId="0" borderId="0" xfId="31645" applyNumberFormat="1" applyFont="1" applyFill="1" applyBorder="1" applyAlignment="1" applyProtection="1">
      <alignment horizontal="center"/>
      <protection locked="0"/>
    </xf>
    <xf numFmtId="167" fontId="32" fillId="0" borderId="0" xfId="31645" applyNumberFormat="1" applyFont="1" applyFill="1" applyBorder="1" applyAlignment="1" applyProtection="1">
      <alignment horizontal="center"/>
      <protection locked="0"/>
    </xf>
    <xf numFmtId="166" fontId="32" fillId="0" borderId="3" xfId="31645" applyNumberFormat="1" applyFont="1" applyFill="1" applyBorder="1" applyAlignment="1" applyProtection="1">
      <alignment horizontal="center"/>
      <protection locked="0"/>
    </xf>
    <xf numFmtId="167" fontId="32" fillId="0" borderId="3" xfId="31645" applyNumberFormat="1" applyFont="1" applyFill="1" applyBorder="1" applyAlignment="1" applyProtection="1">
      <alignment horizontal="center"/>
      <protection locked="0"/>
    </xf>
    <xf numFmtId="0" fontId="33" fillId="0" borderId="0" xfId="2" applyFont="1" applyAlignment="1" applyProtection="1">
      <alignment horizontal="left"/>
      <protection locked="0"/>
    </xf>
    <xf numFmtId="164" fontId="28" fillId="0" borderId="285" xfId="31645" applyNumberFormat="1" applyFont="1" applyFill="1" applyBorder="1" applyAlignment="1" applyProtection="1">
      <alignment horizontal="center" wrapText="1"/>
      <protection locked="0"/>
    </xf>
    <xf numFmtId="167" fontId="214" fillId="146" borderId="285" xfId="31645" applyNumberFormat="1" applyFont="1" applyFill="1" applyBorder="1" applyAlignment="1" applyProtection="1">
      <alignment horizontal="center" wrapText="1"/>
      <protection locked="0"/>
    </xf>
    <xf numFmtId="164" fontId="214" fillId="146" borderId="285" xfId="31645" applyNumberFormat="1" applyFont="1" applyFill="1" applyBorder="1" applyAlignment="1" applyProtection="1">
      <alignment horizontal="center" wrapText="1"/>
      <protection locked="0"/>
    </xf>
    <xf numFmtId="166" fontId="219" fillId="146" borderId="285" xfId="31645" applyNumberFormat="1" applyFont="1" applyFill="1" applyBorder="1" applyAlignment="1" applyProtection="1">
      <alignment horizontal="center" wrapText="1"/>
      <protection locked="0"/>
    </xf>
    <xf numFmtId="38" fontId="214" fillId="146" borderId="285" xfId="31645" applyNumberFormat="1" applyFont="1" applyFill="1" applyBorder="1" applyAlignment="1" applyProtection="1">
      <alignment horizontal="center" wrapText="1"/>
      <protection locked="0"/>
    </xf>
    <xf numFmtId="167" fontId="30" fillId="0" borderId="0" xfId="31645" applyNumberFormat="1" applyFont="1" applyFill="1" applyBorder="1" applyAlignment="1" applyProtection="1">
      <alignment horizontal="center" wrapText="1"/>
      <protection locked="0"/>
    </xf>
    <xf numFmtId="0" fontId="0" fillId="0" borderId="0" xfId="0" applyAlignment="1">
      <alignment horizontal="left" wrapText="1"/>
    </xf>
    <xf numFmtId="0" fontId="0" fillId="0" borderId="0" xfId="0" applyAlignment="1">
      <alignment horizontal="center"/>
    </xf>
    <xf numFmtId="0" fontId="28" fillId="0" borderId="90" xfId="2" applyFont="1" applyBorder="1" applyAlignment="1">
      <alignment horizontal="left"/>
    </xf>
    <xf numFmtId="0" fontId="28" fillId="0" borderId="91" xfId="2" applyFont="1" applyBorder="1" applyAlignment="1">
      <alignment horizontal="left"/>
    </xf>
    <xf numFmtId="0" fontId="28" fillId="0" borderId="92" xfId="2" applyFont="1" applyBorder="1" applyAlignment="1">
      <alignment horizontal="left"/>
    </xf>
    <xf numFmtId="0" fontId="30" fillId="0" borderId="0" xfId="2" applyFont="1" applyAlignment="1">
      <alignment horizontal="left" wrapText="1"/>
    </xf>
    <xf numFmtId="0" fontId="235" fillId="0" borderId="0" xfId="20575" applyFont="1" applyAlignment="1">
      <alignment horizontal="center"/>
    </xf>
    <xf numFmtId="0" fontId="64" fillId="0" borderId="0" xfId="20575" applyFont="1" applyAlignment="1">
      <alignment horizontal="center"/>
    </xf>
    <xf numFmtId="0" fontId="64" fillId="0" borderId="120" xfId="20575" applyFont="1" applyBorder="1" applyAlignment="1">
      <alignment horizontal="center"/>
    </xf>
    <xf numFmtId="0" fontId="64" fillId="0" borderId="115" xfId="20575" applyFont="1" applyBorder="1" applyAlignment="1">
      <alignment horizontal="center"/>
    </xf>
    <xf numFmtId="0" fontId="64" fillId="0" borderId="101" xfId="20575" applyFont="1" applyBorder="1" applyAlignment="1">
      <alignment horizontal="center" wrapText="1"/>
    </xf>
    <xf numFmtId="0" fontId="64" fillId="0" borderId="129" xfId="20575" applyFont="1" applyBorder="1" applyAlignment="1">
      <alignment horizontal="center" wrapText="1"/>
    </xf>
    <xf numFmtId="0" fontId="64" fillId="0" borderId="100" xfId="20575" applyFont="1" applyBorder="1" applyAlignment="1">
      <alignment horizontal="center" wrapText="1"/>
    </xf>
    <xf numFmtId="0" fontId="35" fillId="0" borderId="73" xfId="20549" applyFont="1" applyBorder="1" applyAlignment="1">
      <alignment horizontal="center"/>
    </xf>
    <xf numFmtId="0" fontId="35" fillId="0" borderId="102" xfId="20549" applyFont="1" applyBorder="1" applyAlignment="1">
      <alignment horizontal="center"/>
    </xf>
    <xf numFmtId="0" fontId="35" fillId="0" borderId="101" xfId="20549" applyFont="1" applyBorder="1" applyAlignment="1">
      <alignment horizontal="center"/>
    </xf>
    <xf numFmtId="0" fontId="35" fillId="0" borderId="129" xfId="20549" applyFont="1" applyBorder="1" applyAlignment="1">
      <alignment horizontal="center"/>
    </xf>
    <xf numFmtId="37" fontId="38" fillId="0" borderId="101" xfId="6" applyNumberFormat="1" applyFont="1" applyBorder="1" applyAlignment="1">
      <alignment horizontal="center"/>
    </xf>
    <xf numFmtId="37" fontId="38" fillId="0" borderId="73" xfId="6" applyNumberFormat="1" applyFont="1" applyBorder="1" applyAlignment="1">
      <alignment horizontal="center"/>
    </xf>
    <xf numFmtId="37" fontId="38" fillId="0" borderId="102" xfId="6" applyNumberFormat="1" applyFont="1" applyBorder="1" applyAlignment="1">
      <alignment horizontal="center"/>
    </xf>
    <xf numFmtId="0" fontId="37" fillId="0" borderId="101" xfId="7" applyNumberFormat="1" applyFont="1" applyFill="1" applyBorder="1" applyAlignment="1">
      <alignment horizontal="center" vertical="center"/>
    </xf>
    <xf numFmtId="0" fontId="37" fillId="0" borderId="73" xfId="7" applyNumberFormat="1" applyFont="1" applyFill="1" applyBorder="1" applyAlignment="1">
      <alignment horizontal="center" vertical="center"/>
    </xf>
    <xf numFmtId="0" fontId="37" fillId="0" borderId="102" xfId="7" applyNumberFormat="1" applyFont="1" applyFill="1" applyBorder="1" applyAlignment="1">
      <alignment horizontal="center" vertical="center"/>
    </xf>
    <xf numFmtId="37" fontId="38" fillId="0" borderId="6" xfId="6" applyNumberFormat="1" applyFont="1" applyBorder="1" applyAlignment="1">
      <alignment horizontal="center"/>
    </xf>
    <xf numFmtId="0" fontId="64" fillId="0" borderId="285" xfId="31626" applyFont="1" applyBorder="1" applyAlignment="1">
      <alignment horizontal="center" vertical="center" wrapText="1"/>
    </xf>
    <xf numFmtId="0" fontId="42" fillId="0" borderId="0" xfId="20532" applyFont="1" applyAlignment="1">
      <alignment horizontal="left"/>
    </xf>
    <xf numFmtId="0" fontId="42" fillId="0" borderId="96" xfId="20532" applyFont="1" applyBorder="1" applyAlignment="1">
      <alignment horizontal="center" wrapText="1"/>
    </xf>
    <xf numFmtId="0" fontId="42" fillId="0" borderId="8" xfId="20532" applyFont="1" applyBorder="1" applyAlignment="1">
      <alignment horizontal="center" wrapText="1"/>
    </xf>
    <xf numFmtId="0" fontId="6" fillId="2" borderId="96" xfId="31608" applyFill="1" applyBorder="1" applyAlignment="1">
      <alignment horizontal="center" vertical="center"/>
    </xf>
    <xf numFmtId="0" fontId="6" fillId="2" borderId="95" xfId="31608" applyFill="1" applyBorder="1" applyAlignment="1">
      <alignment horizontal="center" vertical="center"/>
    </xf>
    <xf numFmtId="0" fontId="6" fillId="2" borderId="135" xfId="31608" applyFill="1" applyBorder="1" applyAlignment="1">
      <alignment horizontal="center" vertical="center"/>
    </xf>
    <xf numFmtId="0" fontId="199" fillId="0" borderId="0" xfId="31608" applyFont="1" applyAlignment="1">
      <alignment horizontal="left" vertical="top" wrapText="1"/>
    </xf>
    <xf numFmtId="0" fontId="200" fillId="0" borderId="101" xfId="31608" applyFont="1" applyBorder="1" applyAlignment="1">
      <alignment horizontal="center"/>
    </xf>
    <xf numFmtId="0" fontId="200" fillId="0" borderId="73" xfId="31608" applyFont="1" applyBorder="1" applyAlignment="1">
      <alignment horizontal="center"/>
    </xf>
    <xf numFmtId="0" fontId="197" fillId="3" borderId="101" xfId="31608" applyFont="1" applyFill="1" applyBorder="1" applyAlignment="1">
      <alignment horizontal="center" vertical="center" wrapText="1"/>
    </xf>
    <xf numFmtId="0" fontId="197" fillId="3" borderId="73" xfId="31608" applyFont="1" applyFill="1" applyBorder="1" applyAlignment="1">
      <alignment horizontal="center" vertical="center" wrapText="1"/>
    </xf>
    <xf numFmtId="0" fontId="197" fillId="3" borderId="102" xfId="31608" applyFont="1" applyFill="1" applyBorder="1" applyAlignment="1">
      <alignment horizontal="center" vertical="center" wrapText="1"/>
    </xf>
    <xf numFmtId="0" fontId="6" fillId="2" borderId="97" xfId="31608" applyFill="1" applyBorder="1" applyAlignment="1">
      <alignment horizontal="center" vertical="center"/>
    </xf>
    <xf numFmtId="0" fontId="6" fillId="2" borderId="289" xfId="31608" applyFill="1" applyBorder="1" applyAlignment="1">
      <alignment horizontal="center" vertical="center"/>
    </xf>
    <xf numFmtId="0" fontId="6" fillId="2" borderId="287" xfId="31608" applyFill="1" applyBorder="1" applyAlignment="1">
      <alignment horizontal="center" vertical="center"/>
    </xf>
    <xf numFmtId="0" fontId="197" fillId="3" borderId="98" xfId="31608" applyFont="1" applyFill="1" applyBorder="1" applyAlignment="1">
      <alignment horizontal="center" vertical="center" wrapText="1"/>
    </xf>
    <xf numFmtId="0" fontId="197" fillId="3" borderId="99" xfId="31608" applyFont="1" applyFill="1" applyBorder="1" applyAlignment="1">
      <alignment horizontal="center" vertical="center" wrapText="1"/>
    </xf>
    <xf numFmtId="0" fontId="197" fillId="3" borderId="100" xfId="31608" applyFont="1" applyFill="1" applyBorder="1" applyAlignment="1">
      <alignment horizontal="center" vertical="center" wrapText="1"/>
    </xf>
    <xf numFmtId="0" fontId="197" fillId="3" borderId="97" xfId="31608" applyFont="1" applyFill="1" applyBorder="1" applyAlignment="1">
      <alignment horizontal="center" wrapText="1"/>
    </xf>
    <xf numFmtId="0" fontId="197" fillId="3" borderId="287" xfId="31608" applyFont="1" applyFill="1" applyBorder="1" applyAlignment="1">
      <alignment horizontal="center" wrapText="1"/>
    </xf>
    <xf numFmtId="0" fontId="197" fillId="3" borderId="96" xfId="31608" applyFont="1" applyFill="1" applyBorder="1" applyAlignment="1">
      <alignment horizontal="center" wrapText="1"/>
    </xf>
    <xf numFmtId="0" fontId="197" fillId="3" borderId="135" xfId="31608" applyFont="1" applyFill="1" applyBorder="1" applyAlignment="1">
      <alignment horizontal="center" wrapText="1"/>
    </xf>
    <xf numFmtId="0" fontId="196" fillId="3" borderId="96" xfId="31608" applyFont="1" applyFill="1" applyBorder="1" applyAlignment="1">
      <alignment horizontal="center" wrapText="1"/>
    </xf>
    <xf numFmtId="0" fontId="196" fillId="3" borderId="135" xfId="31608" applyFont="1" applyFill="1" applyBorder="1" applyAlignment="1">
      <alignment horizontal="center" wrapText="1"/>
    </xf>
    <xf numFmtId="0" fontId="195" fillId="0" borderId="0" xfId="31608" applyFont="1" applyAlignment="1">
      <alignment horizontal="center" vertical="center" wrapText="1"/>
    </xf>
    <xf numFmtId="0" fontId="195" fillId="0" borderId="3" xfId="31608" applyFont="1" applyBorder="1" applyAlignment="1">
      <alignment horizontal="center" vertical="center" wrapText="1"/>
    </xf>
    <xf numFmtId="0" fontId="196" fillId="3" borderId="97" xfId="31608" applyFont="1" applyFill="1" applyBorder="1" applyAlignment="1">
      <alignment horizontal="center" wrapText="1"/>
    </xf>
    <xf numFmtId="0" fontId="196" fillId="3" borderId="287" xfId="31608" applyFont="1" applyFill="1" applyBorder="1" applyAlignment="1">
      <alignment horizontal="center" wrapText="1"/>
    </xf>
    <xf numFmtId="0" fontId="196" fillId="148" borderId="97" xfId="31608" applyFont="1" applyFill="1" applyBorder="1" applyAlignment="1">
      <alignment horizontal="center" wrapText="1"/>
    </xf>
    <xf numFmtId="0" fontId="196" fillId="148" borderId="287" xfId="31608" applyFont="1" applyFill="1" applyBorder="1" applyAlignment="1">
      <alignment horizontal="center" wrapText="1"/>
    </xf>
    <xf numFmtId="0" fontId="237" fillId="0" borderId="0" xfId="20575" applyFont="1" applyAlignment="1">
      <alignment horizontal="center"/>
    </xf>
    <xf numFmtId="0" fontId="12" fillId="0" borderId="104" xfId="20575" applyBorder="1" applyAlignment="1">
      <alignment horizontal="center" vertical="center"/>
    </xf>
    <xf numFmtId="0" fontId="12" fillId="0" borderId="149" xfId="20575" applyBorder="1" applyAlignment="1">
      <alignment horizontal="center" vertical="center"/>
    </xf>
    <xf numFmtId="0" fontId="12" fillId="0" borderId="128" xfId="20575" applyBorder="1" applyAlignment="1">
      <alignment horizontal="center" vertical="center"/>
    </xf>
    <xf numFmtId="0" fontId="12" fillId="0" borderId="115" xfId="20575" applyBorder="1" applyAlignment="1">
      <alignment horizontal="center" vertical="center"/>
    </xf>
    <xf numFmtId="0" fontId="12" fillId="0" borderId="120" xfId="20575" applyBorder="1" applyAlignment="1">
      <alignment horizontal="center" vertical="center"/>
    </xf>
    <xf numFmtId="0" fontId="12" fillId="0" borderId="119" xfId="20575" applyBorder="1" applyAlignment="1">
      <alignment horizontal="center" vertical="center"/>
    </xf>
    <xf numFmtId="0" fontId="16" fillId="145" borderId="112" xfId="20563" applyFill="1" applyBorder="1" applyAlignment="1">
      <alignment horizontal="left" wrapText="1"/>
    </xf>
    <xf numFmtId="0" fontId="64" fillId="0" borderId="150" xfId="20563" applyFont="1" applyBorder="1" applyAlignment="1">
      <alignment horizontal="center" vertical="top" wrapText="1"/>
    </xf>
    <xf numFmtId="0" fontId="64" fillId="0" borderId="151" xfId="20563" applyFont="1" applyBorder="1" applyAlignment="1">
      <alignment horizontal="center" vertical="top" wrapText="1"/>
    </xf>
    <xf numFmtId="0" fontId="64" fillId="0" borderId="152" xfId="20563" applyFont="1" applyBorder="1" applyAlignment="1">
      <alignment horizontal="center" vertical="top" wrapText="1"/>
    </xf>
    <xf numFmtId="0" fontId="109" fillId="0" borderId="0" xfId="20561" applyFont="1" applyAlignment="1">
      <alignment horizontal="left" vertical="top" wrapText="1"/>
    </xf>
    <xf numFmtId="0" fontId="109" fillId="0" borderId="0" xfId="20561" applyFont="1" applyAlignment="1">
      <alignment horizontal="left" wrapText="1"/>
    </xf>
    <xf numFmtId="0" fontId="41" fillId="3" borderId="101" xfId="20558" applyFont="1" applyFill="1" applyBorder="1" applyAlignment="1">
      <alignment horizontal="center" wrapText="1"/>
    </xf>
    <xf numFmtId="0" fontId="41" fillId="3" borderId="73" xfId="20558" applyFont="1" applyFill="1" applyBorder="1" applyAlignment="1">
      <alignment horizontal="center" wrapText="1"/>
    </xf>
    <xf numFmtId="0" fontId="41" fillId="3" borderId="102" xfId="20558" applyFont="1" applyFill="1" applyBorder="1" applyAlignment="1">
      <alignment horizontal="center" wrapText="1"/>
    </xf>
    <xf numFmtId="0" fontId="41" fillId="0" borderId="0" xfId="20558" applyFont="1" applyAlignment="1">
      <alignment horizontal="left" vertical="top" wrapText="1"/>
    </xf>
    <xf numFmtId="0" fontId="41" fillId="0" borderId="0" xfId="20557" applyFont="1" applyAlignment="1">
      <alignment horizontal="left" vertical="top" wrapText="1"/>
    </xf>
    <xf numFmtId="0" fontId="41" fillId="0" borderId="0" xfId="20557" applyFont="1" applyAlignment="1">
      <alignment horizontal="left" wrapText="1"/>
    </xf>
    <xf numFmtId="0" fontId="192" fillId="142" borderId="94" xfId="20532" applyFont="1" applyFill="1" applyBorder="1" applyAlignment="1">
      <alignment vertical="center" wrapText="1"/>
    </xf>
    <xf numFmtId="0" fontId="192" fillId="142" borderId="8" xfId="20532" applyFont="1" applyFill="1" applyBorder="1" applyAlignment="1">
      <alignment vertical="center" wrapText="1"/>
    </xf>
    <xf numFmtId="0" fontId="192" fillId="142" borderId="94" xfId="20532" applyFont="1" applyFill="1" applyBorder="1" applyAlignment="1">
      <alignment vertical="center"/>
    </xf>
    <xf numFmtId="0" fontId="192" fillId="142" borderId="8" xfId="20532" applyFont="1" applyFill="1" applyBorder="1" applyAlignment="1">
      <alignment vertical="center"/>
    </xf>
    <xf numFmtId="0" fontId="192" fillId="142" borderId="96" xfId="20532" applyFont="1" applyFill="1" applyBorder="1" applyAlignment="1">
      <alignment vertical="center" wrapText="1"/>
    </xf>
    <xf numFmtId="0" fontId="192" fillId="142" borderId="95" xfId="20532" applyFont="1" applyFill="1" applyBorder="1" applyAlignment="1">
      <alignment vertical="center" wrapText="1"/>
    </xf>
    <xf numFmtId="0" fontId="192" fillId="142" borderId="135" xfId="20532" applyFont="1" applyFill="1" applyBorder="1" applyAlignment="1">
      <alignment vertical="center" wrapText="1"/>
    </xf>
    <xf numFmtId="0" fontId="192" fillId="142" borderId="96" xfId="20532" applyFont="1" applyFill="1" applyBorder="1" applyAlignment="1">
      <alignment horizontal="center" vertical="center"/>
    </xf>
    <xf numFmtId="0" fontId="192" fillId="142" borderId="135" xfId="20532" applyFont="1" applyFill="1" applyBorder="1" applyAlignment="1">
      <alignment horizontal="center" vertical="center"/>
    </xf>
    <xf numFmtId="0" fontId="198" fillId="2" borderId="290" xfId="20571" applyFont="1" applyFill="1" applyBorder="1" applyAlignment="1">
      <alignment horizontal="center" vertical="center" wrapText="1"/>
    </xf>
    <xf numFmtId="0" fontId="198" fillId="2" borderId="300" xfId="20571" applyFont="1" applyFill="1" applyBorder="1" applyAlignment="1">
      <alignment horizontal="center" vertical="center" wrapText="1"/>
    </xf>
    <xf numFmtId="0" fontId="198" fillId="2" borderId="301" xfId="20571" applyFont="1" applyFill="1" applyBorder="1" applyAlignment="1">
      <alignment horizontal="center" vertical="center" wrapText="1"/>
    </xf>
    <xf numFmtId="0" fontId="222" fillId="0" borderId="3" xfId="0" applyFont="1" applyBorder="1" applyAlignment="1">
      <alignment horizontal="center"/>
    </xf>
    <xf numFmtId="0" fontId="0" fillId="0" borderId="0" xfId="0" applyAlignment="1">
      <alignment horizontal="center" wrapText="1"/>
    </xf>
    <xf numFmtId="0" fontId="1" fillId="0" borderId="0" xfId="20563" applyFont="1"/>
    <xf numFmtId="0" fontId="196" fillId="0" borderId="285" xfId="0" applyFont="1" applyBorder="1" applyAlignment="1">
      <alignment horizontal="center"/>
    </xf>
    <xf numFmtId="42" fontId="0" fillId="0" borderId="285" xfId="0" applyNumberFormat="1" applyBorder="1"/>
    <xf numFmtId="42" fontId="0" fillId="143" borderId="285" xfId="0" applyNumberFormat="1" applyFill="1" applyBorder="1"/>
    <xf numFmtId="42" fontId="196" fillId="0" borderId="285" xfId="0" applyNumberFormat="1" applyFont="1" applyBorder="1" applyAlignment="1">
      <alignment horizontal="center"/>
    </xf>
    <xf numFmtId="0" fontId="196" fillId="0" borderId="285" xfId="0" applyFont="1" applyBorder="1" applyAlignment="1">
      <alignment horizontal="center"/>
    </xf>
    <xf numFmtId="42" fontId="196" fillId="0" borderId="285" xfId="0" applyNumberFormat="1" applyFont="1" applyBorder="1" applyAlignment="1">
      <alignment horizontal="center"/>
    </xf>
    <xf numFmtId="0" fontId="0" fillId="143" borderId="285" xfId="0" applyFill="1" applyBorder="1"/>
    <xf numFmtId="166" fontId="0" fillId="0" borderId="285" xfId="0" applyNumberFormat="1" applyBorder="1"/>
    <xf numFmtId="166" fontId="0" fillId="143" borderId="285" xfId="0" applyNumberFormat="1" applyFill="1" applyBorder="1"/>
    <xf numFmtId="0" fontId="196" fillId="0" borderId="285" xfId="0" applyFont="1" applyBorder="1" applyAlignment="1">
      <alignment horizontal="center" wrapText="1"/>
    </xf>
    <xf numFmtId="0" fontId="196" fillId="3" borderId="285" xfId="0" applyFont="1" applyFill="1" applyBorder="1" applyAlignment="1">
      <alignment horizontal="center" wrapText="1"/>
    </xf>
    <xf numFmtId="172" fontId="1" fillId="0" borderId="0" xfId="31639" applyNumberFormat="1" applyFont="1"/>
    <xf numFmtId="172" fontId="1" fillId="0" borderId="0" xfId="31639" applyNumberFormat="1" applyFont="1" applyFill="1"/>
    <xf numFmtId="172" fontId="1" fillId="0" borderId="0" xfId="31643" applyNumberFormat="1" applyFont="1"/>
    <xf numFmtId="166" fontId="32" fillId="0" borderId="93" xfId="31645" applyNumberFormat="1" applyFont="1" applyFill="1" applyBorder="1" applyAlignment="1" applyProtection="1">
      <alignment horizontal="center"/>
      <protection locked="0"/>
    </xf>
    <xf numFmtId="167" fontId="32" fillId="0" borderId="93" xfId="31645" applyNumberFormat="1" applyFont="1" applyFill="1" applyBorder="1" applyAlignment="1" applyProtection="1">
      <alignment horizontal="center"/>
      <protection locked="0"/>
    </xf>
    <xf numFmtId="0" fontId="12" fillId="0" borderId="292" xfId="20575" applyBorder="1" applyAlignment="1">
      <alignment horizontal="center"/>
    </xf>
    <xf numFmtId="172" fontId="0" fillId="3" borderId="285" xfId="64" applyNumberFormat="1" applyFont="1" applyFill="1" applyBorder="1"/>
    <xf numFmtId="9" fontId="216" fillId="146" borderId="291" xfId="58" applyFont="1" applyFill="1" applyBorder="1"/>
    <xf numFmtId="172" fontId="0" fillId="3" borderId="279" xfId="64" applyNumberFormat="1" applyFont="1" applyFill="1" applyBorder="1"/>
    <xf numFmtId="172" fontId="0" fillId="146" borderId="285" xfId="20576" applyNumberFormat="1" applyFont="1" applyFill="1" applyBorder="1"/>
    <xf numFmtId="172" fontId="0" fillId="146" borderId="291" xfId="20576" applyNumberFormat="1" applyFont="1" applyFill="1" applyBorder="1"/>
    <xf numFmtId="172" fontId="0" fillId="146" borderId="279" xfId="20576" applyNumberFormat="1" applyFont="1" applyFill="1" applyBorder="1"/>
    <xf numFmtId="0" fontId="34" fillId="0" borderId="290" xfId="20549" applyFont="1" applyBorder="1" applyAlignment="1">
      <alignment horizontal="center"/>
    </xf>
    <xf numFmtId="0" fontId="34" fillId="0" borderId="300" xfId="20549" applyFont="1" applyBorder="1" applyAlignment="1">
      <alignment horizontal="center"/>
    </xf>
    <xf numFmtId="0" fontId="34" fillId="0" borderId="301" xfId="20549" applyFont="1" applyBorder="1" applyAlignment="1">
      <alignment horizontal="center"/>
    </xf>
    <xf numFmtId="0" fontId="30" fillId="0" borderId="292" xfId="1856" applyFont="1" applyBorder="1" applyAlignment="1">
      <alignment horizontal="left"/>
    </xf>
    <xf numFmtId="42" fontId="30" fillId="3" borderId="291" xfId="1856" applyNumberFormat="1" applyFont="1" applyFill="1" applyBorder="1" applyAlignment="1">
      <alignment horizontal="left"/>
    </xf>
    <xf numFmtId="0" fontId="28" fillId="0" borderId="295" xfId="1856" applyFont="1" applyBorder="1" applyAlignment="1">
      <alignment horizontal="left"/>
    </xf>
    <xf numFmtId="42" fontId="28" fillId="3" borderId="294" xfId="1856" applyNumberFormat="1" applyFont="1" applyFill="1" applyBorder="1" applyAlignment="1">
      <alignment horizontal="left"/>
    </xf>
    <xf numFmtId="42" fontId="30" fillId="0" borderId="292" xfId="1856" applyNumberFormat="1" applyFont="1" applyBorder="1" applyAlignment="1">
      <alignment horizontal="left"/>
    </xf>
    <xf numFmtId="166" fontId="30" fillId="3" borderId="285" xfId="1856" applyNumberFormat="1" applyFont="1" applyFill="1" applyBorder="1" applyAlignment="1">
      <alignment horizontal="left"/>
    </xf>
    <xf numFmtId="9" fontId="214" fillId="146" borderId="291" xfId="1856" applyNumberFormat="1" applyFont="1" applyFill="1" applyBorder="1" applyAlignment="1">
      <alignment horizontal="center"/>
    </xf>
    <xf numFmtId="42" fontId="28" fillId="0" borderId="295" xfId="1856" applyNumberFormat="1" applyFont="1" applyBorder="1" applyAlignment="1">
      <alignment horizontal="left"/>
    </xf>
    <xf numFmtId="166" fontId="28" fillId="3" borderId="286" xfId="1856" applyNumberFormat="1" applyFont="1" applyFill="1" applyBorder="1" applyAlignment="1">
      <alignment horizontal="left"/>
    </xf>
    <xf numFmtId="9" fontId="28" fillId="0" borderId="294" xfId="1856" applyNumberFormat="1" applyFont="1" applyBorder="1" applyAlignment="1">
      <alignment horizontal="center"/>
    </xf>
    <xf numFmtId="9" fontId="30" fillId="3" borderId="291" xfId="1856" applyNumberFormat="1" applyFont="1" applyFill="1" applyBorder="1" applyAlignment="1">
      <alignment horizontal="center"/>
    </xf>
    <xf numFmtId="42" fontId="30" fillId="0" borderId="299" xfId="1856" applyNumberFormat="1" applyFont="1" applyBorder="1" applyAlignment="1">
      <alignment horizontal="left"/>
    </xf>
    <xf numFmtId="42" fontId="28" fillId="3" borderId="286" xfId="1856" applyNumberFormat="1" applyFont="1" applyFill="1" applyBorder="1" applyAlignment="1">
      <alignment horizontal="right"/>
    </xf>
    <xf numFmtId="166" fontId="30" fillId="3" borderId="292" xfId="1856" applyNumberFormat="1" applyFont="1" applyFill="1" applyBorder="1" applyAlignment="1">
      <alignment horizontal="left"/>
    </xf>
    <xf numFmtId="166" fontId="30" fillId="3" borderId="291" xfId="1856" applyNumberFormat="1" applyFont="1" applyFill="1" applyBorder="1" applyAlignment="1">
      <alignment horizontal="left"/>
    </xf>
    <xf numFmtId="44" fontId="214" fillId="146" borderId="291" xfId="1856" applyNumberFormat="1" applyFont="1" applyFill="1" applyBorder="1" applyAlignment="1">
      <alignment horizontal="left"/>
    </xf>
    <xf numFmtId="169" fontId="30" fillId="0" borderId="302" xfId="1856" applyNumberFormat="1" applyFont="1" applyBorder="1" applyAlignment="1">
      <alignment horizontal="left"/>
    </xf>
    <xf numFmtId="42" fontId="214" fillId="146" borderId="291" xfId="1856" applyNumberFormat="1" applyFont="1" applyFill="1" applyBorder="1" applyAlignment="1">
      <alignment horizontal="left"/>
    </xf>
    <xf numFmtId="169" fontId="30" fillId="0" borderId="303" xfId="1856" applyNumberFormat="1" applyFont="1" applyBorder="1" applyAlignment="1">
      <alignment horizontal="left"/>
    </xf>
    <xf numFmtId="42" fontId="30" fillId="143" borderId="299" xfId="1856" applyNumberFormat="1" applyFont="1" applyFill="1" applyBorder="1" applyAlignment="1">
      <alignment horizontal="left"/>
    </xf>
    <xf numFmtId="42" fontId="30" fillId="143" borderId="279" xfId="1856" applyNumberFormat="1" applyFont="1" applyFill="1" applyBorder="1" applyAlignment="1">
      <alignment horizontal="left"/>
    </xf>
    <xf numFmtId="42" fontId="30" fillId="143" borderId="296" xfId="1856" applyNumberFormat="1" applyFont="1" applyFill="1" applyBorder="1" applyAlignment="1">
      <alignment horizontal="left"/>
    </xf>
    <xf numFmtId="44" fontId="214" fillId="146" borderId="296" xfId="20531" applyFont="1" applyFill="1" applyBorder="1" applyAlignment="1">
      <alignment horizontal="left"/>
    </xf>
    <xf numFmtId="42" fontId="28" fillId="0" borderId="304" xfId="1856" applyNumberFormat="1" applyFont="1" applyBorder="1" applyAlignment="1">
      <alignment horizontal="left"/>
    </xf>
    <xf numFmtId="42" fontId="30" fillId="3" borderId="295" xfId="1856" applyNumberFormat="1" applyFont="1" applyFill="1" applyBorder="1" applyAlignment="1">
      <alignment horizontal="center"/>
    </xf>
    <xf numFmtId="44" fontId="30" fillId="3" borderId="305" xfId="1856" applyNumberFormat="1" applyFont="1" applyFill="1" applyBorder="1" applyAlignment="1">
      <alignment horizontal="right"/>
    </xf>
    <xf numFmtId="44" fontId="30" fillId="3" borderId="286" xfId="1856" applyNumberFormat="1" applyFont="1" applyFill="1" applyBorder="1" applyAlignment="1">
      <alignment horizontal="right"/>
    </xf>
    <xf numFmtId="44" fontId="30" fillId="3" borderId="294" xfId="1856" applyNumberFormat="1" applyFont="1" applyFill="1" applyBorder="1" applyAlignment="1">
      <alignment horizontal="right"/>
    </xf>
    <xf numFmtId="42" fontId="30" fillId="3" borderId="292" xfId="1856" applyNumberFormat="1" applyFont="1" applyFill="1" applyBorder="1" applyAlignment="1">
      <alignment horizontal="center"/>
    </xf>
    <xf numFmtId="42" fontId="30" fillId="3" borderId="291" xfId="1856" applyNumberFormat="1" applyFont="1" applyFill="1" applyBorder="1" applyAlignment="1">
      <alignment horizontal="center"/>
    </xf>
    <xf numFmtId="42" fontId="30" fillId="143" borderId="291" xfId="1856" applyNumberFormat="1" applyFont="1" applyFill="1" applyBorder="1" applyAlignment="1">
      <alignment horizontal="center"/>
    </xf>
    <xf numFmtId="42" fontId="214" fillId="146" borderId="291" xfId="1856" applyNumberFormat="1" applyFont="1" applyFill="1" applyBorder="1" applyAlignment="1">
      <alignment horizontal="center"/>
    </xf>
    <xf numFmtId="42" fontId="30" fillId="3" borderId="301" xfId="1856" applyNumberFormat="1" applyFont="1" applyFill="1" applyBorder="1" applyAlignment="1">
      <alignment horizontal="center"/>
    </xf>
    <xf numFmtId="42" fontId="30" fillId="3" borderId="285" xfId="1856" applyNumberFormat="1" applyFont="1" applyFill="1" applyBorder="1" applyAlignment="1">
      <alignment horizontal="center"/>
    </xf>
    <xf numFmtId="42" fontId="30" fillId="3" borderId="279" xfId="1856" applyNumberFormat="1" applyFont="1" applyFill="1" applyBorder="1" applyAlignment="1">
      <alignment horizontal="left"/>
    </xf>
    <xf numFmtId="42" fontId="30" fillId="3" borderId="286" xfId="1856" applyNumberFormat="1" applyFont="1" applyFill="1" applyBorder="1" applyAlignment="1">
      <alignment horizontal="center"/>
    </xf>
    <xf numFmtId="42" fontId="30" fillId="3" borderId="294" xfId="1856" applyNumberFormat="1" applyFont="1" applyFill="1" applyBorder="1" applyAlignment="1">
      <alignment horizontal="center"/>
    </xf>
    <xf numFmtId="166" fontId="30" fillId="3" borderId="291" xfId="20531" applyNumberFormat="1" applyFont="1" applyFill="1" applyBorder="1" applyAlignment="1">
      <alignment horizontal="center" wrapText="1"/>
    </xf>
    <xf numFmtId="42" fontId="30" fillId="143" borderId="292" xfId="1856" applyNumberFormat="1" applyFont="1" applyFill="1" applyBorder="1" applyAlignment="1">
      <alignment horizontal="center"/>
    </xf>
    <xf numFmtId="42" fontId="30" fillId="143" borderId="285" xfId="1856" applyNumberFormat="1" applyFont="1" applyFill="1" applyBorder="1" applyAlignment="1">
      <alignment horizontal="center"/>
    </xf>
    <xf numFmtId="0" fontId="43" fillId="0" borderId="289" xfId="20548" applyFont="1" applyBorder="1" applyAlignment="1">
      <alignment wrapText="1"/>
    </xf>
    <xf numFmtId="42" fontId="30" fillId="143" borderId="289" xfId="1856" applyNumberFormat="1" applyFont="1" applyFill="1" applyBorder="1" applyAlignment="1">
      <alignment horizontal="center"/>
    </xf>
    <xf numFmtId="42" fontId="30" fillId="3" borderId="301" xfId="1856" applyNumberFormat="1" applyFont="1" applyFill="1" applyBorder="1" applyAlignment="1">
      <alignment horizontal="left"/>
    </xf>
    <xf numFmtId="42" fontId="30" fillId="3" borderId="285" xfId="1856" applyNumberFormat="1" applyFont="1" applyFill="1" applyBorder="1" applyAlignment="1">
      <alignment horizontal="left"/>
    </xf>
    <xf numFmtId="42" fontId="30" fillId="3" borderId="290" xfId="1856" applyNumberFormat="1" applyFont="1" applyFill="1" applyBorder="1" applyAlignment="1">
      <alignment horizontal="left"/>
    </xf>
    <xf numFmtId="0" fontId="42" fillId="0" borderId="287" xfId="20548" applyFont="1" applyBorder="1" applyAlignment="1">
      <alignment horizontal="right" wrapText="1"/>
    </xf>
    <xf numFmtId="42" fontId="28" fillId="3" borderId="287" xfId="1856" applyNumberFormat="1" applyFont="1" applyFill="1" applyBorder="1" applyAlignment="1">
      <alignment horizontal="left"/>
    </xf>
    <xf numFmtId="42" fontId="28" fillId="3" borderId="305" xfId="1856" applyNumberFormat="1" applyFont="1" applyFill="1" applyBorder="1" applyAlignment="1">
      <alignment horizontal="left"/>
    </xf>
    <xf numFmtId="42" fontId="28" fillId="3" borderId="286" xfId="1856" applyNumberFormat="1" applyFont="1" applyFill="1" applyBorder="1" applyAlignment="1">
      <alignment horizontal="left"/>
    </xf>
    <xf numFmtId="42" fontId="28" fillId="3" borderId="294" xfId="1856" applyNumberFormat="1" applyFont="1" applyFill="1" applyBorder="1" applyAlignment="1">
      <alignment horizontal="center"/>
    </xf>
    <xf numFmtId="0" fontId="1" fillId="0" borderId="0" xfId="20548" applyFont="1" applyAlignment="1">
      <alignment horizontal="left" wrapText="1"/>
    </xf>
    <xf numFmtId="0" fontId="1" fillId="0" borderId="0" xfId="20548" applyFont="1"/>
    <xf numFmtId="0" fontId="215" fillId="146" borderId="285" xfId="6" applyFont="1" applyFill="1" applyBorder="1" applyAlignment="1">
      <alignment horizontal="center"/>
    </xf>
    <xf numFmtId="0" fontId="215" fillId="146" borderId="285" xfId="6" applyFont="1" applyFill="1" applyBorder="1" applyAlignment="1">
      <alignment horizontal="left" wrapText="1" indent="1"/>
    </xf>
    <xf numFmtId="166" fontId="215" fillId="146" borderId="285" xfId="7" applyNumberFormat="1" applyFont="1" applyFill="1" applyBorder="1" applyAlignment="1">
      <alignment horizontal="center"/>
    </xf>
    <xf numFmtId="166" fontId="215" fillId="146" borderId="301" xfId="7" applyNumberFormat="1" applyFont="1" applyFill="1" applyBorder="1" applyAlignment="1">
      <alignment horizontal="center"/>
    </xf>
    <xf numFmtId="166" fontId="29" fillId="3" borderId="285" xfId="7" applyNumberFormat="1" applyFont="1" applyFill="1" applyBorder="1" applyAlignment="1">
      <alignment horizontal="center"/>
    </xf>
    <xf numFmtId="166" fontId="29" fillId="3" borderId="285" xfId="202" applyNumberFormat="1" applyFill="1" applyBorder="1" applyAlignment="1">
      <alignment horizontal="center"/>
    </xf>
    <xf numFmtId="172" fontId="215" fillId="146" borderId="285" xfId="64" applyNumberFormat="1" applyFont="1" applyFill="1" applyBorder="1" applyAlignment="1">
      <alignment horizontal="center"/>
    </xf>
    <xf numFmtId="166" fontId="215" fillId="146" borderId="292" xfId="7" applyNumberFormat="1" applyFont="1" applyFill="1" applyBorder="1" applyAlignment="1">
      <alignment horizontal="center"/>
    </xf>
    <xf numFmtId="43" fontId="215" fillId="146" borderId="291" xfId="64" applyFont="1" applyFill="1" applyBorder="1" applyAlignment="1">
      <alignment horizontal="center"/>
    </xf>
    <xf numFmtId="0" fontId="215" fillId="146" borderId="285" xfId="6" applyFont="1" applyFill="1" applyBorder="1" applyAlignment="1">
      <alignment horizontal="right"/>
    </xf>
    <xf numFmtId="0" fontId="215" fillId="146" borderId="285" xfId="6" applyFont="1" applyFill="1" applyBorder="1" applyAlignment="1">
      <alignment horizontal="left" indent="1"/>
    </xf>
    <xf numFmtId="170" fontId="215" fillId="146" borderId="285" xfId="6" applyNumberFormat="1" applyFont="1" applyFill="1" applyBorder="1" applyAlignment="1">
      <alignment horizontal="left" wrapText="1" indent="1"/>
    </xf>
    <xf numFmtId="1" fontId="215" fillId="146" borderId="285" xfId="6" applyNumberFormat="1" applyFont="1" applyFill="1" applyBorder="1" applyAlignment="1">
      <alignment horizontal="right"/>
    </xf>
    <xf numFmtId="0" fontId="215" fillId="146" borderId="292" xfId="6" applyFont="1" applyFill="1" applyBorder="1" applyAlignment="1">
      <alignment horizontal="right"/>
    </xf>
    <xf numFmtId="43" fontId="215" fillId="146" borderId="285" xfId="64" applyFont="1" applyFill="1" applyBorder="1" applyAlignment="1">
      <alignment horizontal="center"/>
    </xf>
    <xf numFmtId="43" fontId="215" fillId="146" borderId="290" xfId="64" applyFont="1" applyFill="1" applyBorder="1" applyAlignment="1">
      <alignment horizontal="center"/>
    </xf>
    <xf numFmtId="0" fontId="37" fillId="3" borderId="292" xfId="6" applyFont="1" applyFill="1" applyBorder="1" applyAlignment="1">
      <alignment horizontal="right" vertical="center"/>
    </xf>
    <xf numFmtId="0" fontId="37" fillId="3" borderId="285" xfId="6" applyFont="1" applyFill="1" applyBorder="1" applyAlignment="1">
      <alignment horizontal="right" vertical="center"/>
    </xf>
    <xf numFmtId="0" fontId="37" fillId="3" borderId="285" xfId="6" applyFont="1" applyFill="1" applyBorder="1" applyAlignment="1">
      <alignment horizontal="right" vertical="center" wrapText="1"/>
    </xf>
    <xf numFmtId="0" fontId="37" fillId="3" borderId="285" xfId="6" applyFont="1" applyFill="1" applyBorder="1" applyAlignment="1">
      <alignment horizontal="center" vertical="center"/>
    </xf>
    <xf numFmtId="166" fontId="220" fillId="146" borderId="285" xfId="7" applyNumberFormat="1" applyFont="1" applyFill="1" applyBorder="1" applyAlignment="1">
      <alignment horizontal="center" vertical="center"/>
    </xf>
    <xf numFmtId="166" fontId="37" fillId="3" borderId="305" xfId="7" applyNumberFormat="1" applyFont="1" applyFill="1" applyBorder="1" applyAlignment="1">
      <alignment horizontal="center" vertical="center"/>
    </xf>
    <xf numFmtId="166" fontId="37" fillId="3" borderId="286" xfId="7" applyNumberFormat="1" applyFont="1" applyFill="1" applyBorder="1" applyAlignment="1">
      <alignment horizontal="center" vertical="center"/>
    </xf>
    <xf numFmtId="172" fontId="37" fillId="3" borderId="286" xfId="64" applyNumberFormat="1" applyFont="1" applyFill="1" applyBorder="1" applyAlignment="1">
      <alignment horizontal="center" vertical="center"/>
    </xf>
    <xf numFmtId="172" fontId="37" fillId="3" borderId="294" xfId="64" applyNumberFormat="1" applyFont="1" applyFill="1" applyBorder="1" applyAlignment="1">
      <alignment horizontal="center" vertical="center"/>
    </xf>
    <xf numFmtId="166" fontId="37" fillId="3" borderId="295" xfId="7" applyNumberFormat="1" applyFont="1" applyFill="1" applyBorder="1" applyAlignment="1">
      <alignment horizontal="center" vertical="center"/>
    </xf>
    <xf numFmtId="43" fontId="37" fillId="3" borderId="294" xfId="64" applyFont="1" applyFill="1" applyBorder="1" applyAlignment="1">
      <alignment horizontal="center" vertical="center"/>
    </xf>
    <xf numFmtId="0" fontId="37" fillId="0" borderId="285" xfId="6" applyFont="1" applyBorder="1" applyAlignment="1">
      <alignment horizontal="center" vertical="center"/>
    </xf>
    <xf numFmtId="0" fontId="29" fillId="147" borderId="285" xfId="6" applyFill="1" applyBorder="1" applyAlignment="1">
      <alignment horizontal="center"/>
    </xf>
    <xf numFmtId="168" fontId="29" fillId="0" borderId="285" xfId="5259" applyNumberFormat="1" applyFont="1" applyFill="1" applyBorder="1"/>
    <xf numFmtId="0" fontId="29" fillId="0" borderId="285" xfId="5259" applyFont="1" applyFill="1" applyBorder="1" applyAlignment="1">
      <alignment horizontal="left" wrapText="1" indent="1"/>
    </xf>
    <xf numFmtId="0" fontId="29" fillId="143" borderId="285" xfId="5259" applyFont="1" applyFill="1" applyBorder="1" applyAlignment="1">
      <alignment horizontal="left" wrapText="1" indent="1"/>
    </xf>
    <xf numFmtId="0" fontId="29" fillId="143" borderId="285" xfId="5259" applyFont="1" applyFill="1" applyBorder="1" applyAlignment="1">
      <alignment horizontal="center"/>
    </xf>
    <xf numFmtId="166" fontId="215" fillId="143" borderId="285" xfId="202" applyNumberFormat="1" applyFont="1" applyFill="1" applyBorder="1" applyAlignment="1">
      <alignment horizontal="center"/>
    </xf>
    <xf numFmtId="172" fontId="215" fillId="143" borderId="285" xfId="64" applyNumberFormat="1" applyFont="1" applyFill="1" applyBorder="1" applyAlignment="1">
      <alignment horizontal="center"/>
    </xf>
    <xf numFmtId="43" fontId="215" fillId="143" borderId="285" xfId="64" applyFont="1" applyFill="1" applyBorder="1" applyAlignment="1">
      <alignment horizontal="center"/>
    </xf>
    <xf numFmtId="0" fontId="37" fillId="143" borderId="285" xfId="6" applyFont="1" applyFill="1" applyBorder="1" applyAlignment="1">
      <alignment horizontal="right" vertical="center" wrapText="1"/>
    </xf>
    <xf numFmtId="0" fontId="37" fillId="143" borderId="285" xfId="6" applyFont="1" applyFill="1" applyBorder="1" applyAlignment="1">
      <alignment horizontal="center" vertical="center"/>
    </xf>
    <xf numFmtId="166" fontId="37" fillId="143" borderId="285" xfId="7" applyNumberFormat="1" applyFont="1" applyFill="1" applyBorder="1" applyAlignment="1">
      <alignment horizontal="center" vertical="center"/>
    </xf>
    <xf numFmtId="172" fontId="37" fillId="143" borderId="285" xfId="7" applyNumberFormat="1" applyFont="1" applyFill="1" applyBorder="1" applyAlignment="1">
      <alignment horizontal="center" vertical="center"/>
    </xf>
    <xf numFmtId="0" fontId="37" fillId="143" borderId="285" xfId="7" applyNumberFormat="1" applyFont="1" applyFill="1" applyBorder="1" applyAlignment="1">
      <alignment horizontal="center" vertical="center"/>
    </xf>
    <xf numFmtId="0" fontId="37" fillId="0" borderId="292" xfId="6" applyFont="1" applyBorder="1" applyAlignment="1">
      <alignment horizontal="right" vertical="center"/>
    </xf>
    <xf numFmtId="0" fontId="37" fillId="0" borderId="285" xfId="6" applyFont="1" applyBorder="1" applyAlignment="1">
      <alignment horizontal="right" vertical="center"/>
    </xf>
    <xf numFmtId="0" fontId="37" fillId="0" borderId="285" xfId="6" applyFont="1" applyBorder="1" applyAlignment="1">
      <alignment horizontal="right" vertical="center" wrapText="1"/>
    </xf>
    <xf numFmtId="166" fontId="37" fillId="0" borderId="285" xfId="7" applyNumberFormat="1" applyFont="1" applyFill="1" applyBorder="1" applyAlignment="1">
      <alignment horizontal="center" vertical="center"/>
    </xf>
    <xf numFmtId="172" fontId="37" fillId="0" borderId="285" xfId="64" applyNumberFormat="1" applyFont="1" applyFill="1" applyBorder="1" applyAlignment="1">
      <alignment horizontal="center" vertical="center"/>
    </xf>
    <xf numFmtId="43" fontId="37" fillId="0" borderId="285" xfId="64" applyFont="1" applyFill="1" applyBorder="1" applyAlignment="1">
      <alignment horizontal="center" vertical="center"/>
    </xf>
    <xf numFmtId="172" fontId="37" fillId="3" borderId="285" xfId="64" applyNumberFormat="1" applyFont="1" applyFill="1" applyBorder="1" applyAlignment="1">
      <alignment horizontal="center" vertical="center"/>
    </xf>
    <xf numFmtId="43" fontId="37" fillId="3" borderId="285" xfId="64" applyFont="1" applyFill="1" applyBorder="1" applyAlignment="1">
      <alignment horizontal="center" vertical="center"/>
    </xf>
    <xf numFmtId="0" fontId="37" fillId="2" borderId="292" xfId="6" applyFont="1" applyFill="1" applyBorder="1" applyAlignment="1">
      <alignment horizontal="right" vertical="center"/>
    </xf>
    <xf numFmtId="0" fontId="37" fillId="2" borderId="285" xfId="6" applyFont="1" applyFill="1" applyBorder="1" applyAlignment="1">
      <alignment horizontal="right" vertical="center"/>
    </xf>
    <xf numFmtId="0" fontId="37" fillId="2" borderId="285" xfId="6" applyFont="1" applyFill="1" applyBorder="1" applyAlignment="1">
      <alignment horizontal="right" vertical="center" wrapText="1"/>
    </xf>
    <xf numFmtId="0" fontId="37" fillId="2" borderId="285" xfId="6" applyFont="1" applyFill="1" applyBorder="1" applyAlignment="1">
      <alignment horizontal="center" vertical="center"/>
    </xf>
    <xf numFmtId="166" fontId="37" fillId="2" borderId="285" xfId="7" applyNumberFormat="1" applyFont="1" applyFill="1" applyBorder="1" applyAlignment="1">
      <alignment horizontal="center" vertical="center"/>
    </xf>
    <xf numFmtId="43" fontId="37" fillId="2" borderId="285" xfId="64" applyFont="1" applyFill="1" applyBorder="1" applyAlignment="1">
      <alignment horizontal="center" vertical="center"/>
    </xf>
    <xf numFmtId="166" fontId="29" fillId="146" borderId="285" xfId="7" applyNumberFormat="1" applyFont="1" applyFill="1" applyBorder="1" applyAlignment="1">
      <alignment horizontal="center"/>
    </xf>
    <xf numFmtId="0" fontId="37" fillId="3" borderId="295" xfId="6" applyFont="1" applyFill="1" applyBorder="1" applyAlignment="1">
      <alignment horizontal="right" vertical="center"/>
    </xf>
    <xf numFmtId="0" fontId="37" fillId="3" borderId="286" xfId="6" applyFont="1" applyFill="1" applyBorder="1" applyAlignment="1">
      <alignment horizontal="right" vertical="center"/>
    </xf>
    <xf numFmtId="0" fontId="37" fillId="3" borderId="286" xfId="6" applyFont="1" applyFill="1" applyBorder="1" applyAlignment="1">
      <alignment horizontal="center" vertical="center" wrapText="1"/>
    </xf>
    <xf numFmtId="0" fontId="37" fillId="3" borderId="286" xfId="6" applyFont="1" applyFill="1" applyBorder="1" applyAlignment="1">
      <alignment horizontal="center" vertical="center"/>
    </xf>
    <xf numFmtId="43" fontId="37" fillId="3" borderId="286" xfId="64" applyFont="1" applyFill="1" applyBorder="1" applyAlignment="1">
      <alignment horizontal="center" vertical="center"/>
    </xf>
    <xf numFmtId="0" fontId="29" fillId="146" borderId="292" xfId="6" applyFill="1" applyBorder="1" applyAlignment="1">
      <alignment horizontal="right"/>
    </xf>
    <xf numFmtId="0" fontId="29" fillId="146" borderId="285" xfId="6" applyFill="1" applyBorder="1" applyAlignment="1">
      <alignment horizontal="right"/>
    </xf>
    <xf numFmtId="0" fontId="29" fillId="146" borderId="285" xfId="6" applyFill="1" applyBorder="1" applyAlignment="1">
      <alignment horizontal="left" wrapText="1" indent="1"/>
    </xf>
    <xf numFmtId="10" fontId="29" fillId="3" borderId="285" xfId="58" applyNumberFormat="1" applyFont="1" applyFill="1" applyBorder="1" applyAlignment="1">
      <alignment horizontal="center"/>
    </xf>
    <xf numFmtId="9" fontId="29" fillId="3" borderId="285" xfId="58" applyFont="1" applyFill="1" applyBorder="1" applyAlignment="1">
      <alignment horizontal="center"/>
    </xf>
    <xf numFmtId="0" fontId="29" fillId="146" borderId="295" xfId="6" applyFill="1" applyBorder="1" applyAlignment="1">
      <alignment horizontal="right"/>
    </xf>
    <xf numFmtId="0" fontId="29" fillId="146" borderId="286" xfId="6" applyFill="1" applyBorder="1" applyAlignment="1">
      <alignment horizontal="right"/>
    </xf>
    <xf numFmtId="0" fontId="29" fillId="146" borderId="286" xfId="6" applyFill="1" applyBorder="1" applyAlignment="1">
      <alignment horizontal="left" wrapText="1" indent="1"/>
    </xf>
    <xf numFmtId="0" fontId="29" fillId="146" borderId="286" xfId="6" applyFill="1" applyBorder="1" applyAlignment="1">
      <alignment horizontal="center"/>
    </xf>
    <xf numFmtId="166" fontId="29" fillId="146" borderId="286" xfId="7" applyNumberFormat="1" applyFont="1" applyFill="1" applyBorder="1" applyAlignment="1">
      <alignment horizontal="center"/>
    </xf>
    <xf numFmtId="166" fontId="29" fillId="3" borderId="286" xfId="202" applyNumberFormat="1" applyFill="1" applyBorder="1" applyAlignment="1">
      <alignment horizontal="center"/>
    </xf>
    <xf numFmtId="43" fontId="29" fillId="146" borderId="286" xfId="64" applyFont="1" applyFill="1" applyBorder="1" applyAlignment="1">
      <alignment horizontal="center"/>
    </xf>
    <xf numFmtId="0" fontId="1" fillId="0" borderId="0" xfId="20563" applyFont="1" applyAlignment="1">
      <alignment horizontal="left"/>
    </xf>
    <xf numFmtId="0" fontId="29" fillId="3" borderId="285" xfId="6" applyFill="1" applyBorder="1" applyAlignment="1">
      <alignment horizontal="center"/>
    </xf>
    <xf numFmtId="168" fontId="215" fillId="146" borderId="285" xfId="58" applyNumberFormat="1" applyFont="1" applyFill="1" applyBorder="1" applyAlignment="1">
      <alignment horizontal="left" wrapText="1" indent="1"/>
    </xf>
    <xf numFmtId="0" fontId="29" fillId="3" borderId="285" xfId="6" applyFill="1" applyBorder="1" applyAlignment="1">
      <alignment horizontal="left" wrapText="1" indent="1"/>
    </xf>
    <xf numFmtId="0" fontId="29" fillId="3" borderId="285" xfId="6" applyFill="1" applyBorder="1" applyAlignment="1">
      <alignment horizontal="left" indent="1"/>
    </xf>
    <xf numFmtId="168" fontId="215" fillId="146" borderId="285" xfId="58" applyNumberFormat="1" applyFont="1" applyFill="1" applyBorder="1" applyAlignment="1">
      <alignment horizontal="left" indent="1"/>
    </xf>
    <xf numFmtId="0" fontId="29" fillId="143" borderId="285" xfId="6" applyFill="1" applyBorder="1" applyAlignment="1">
      <alignment horizontal="left" indent="1"/>
    </xf>
    <xf numFmtId="0" fontId="29" fillId="143" borderId="285" xfId="6" applyFill="1" applyBorder="1" applyAlignment="1">
      <alignment horizontal="center"/>
    </xf>
    <xf numFmtId="168" fontId="215" fillId="143" borderId="285" xfId="58" applyNumberFormat="1" applyFont="1" applyFill="1" applyBorder="1" applyAlignment="1">
      <alignment horizontal="left" indent="1"/>
    </xf>
    <xf numFmtId="166" fontId="215" fillId="143" borderId="292" xfId="7" applyNumberFormat="1" applyFont="1" applyFill="1" applyBorder="1" applyAlignment="1">
      <alignment horizontal="center"/>
    </xf>
    <xf numFmtId="43" fontId="215" fillId="143" borderId="291" xfId="64" applyFont="1" applyFill="1" applyBorder="1" applyAlignment="1">
      <alignment horizontal="center"/>
    </xf>
    <xf numFmtId="170" fontId="29" fillId="3" borderId="285" xfId="6" applyNumberFormat="1" applyFill="1" applyBorder="1" applyAlignment="1">
      <alignment horizontal="left" wrapText="1" indent="1"/>
    </xf>
    <xf numFmtId="166" fontId="220" fillId="143" borderId="285" xfId="7" applyNumberFormat="1" applyFont="1" applyFill="1" applyBorder="1" applyAlignment="1">
      <alignment horizontal="center" vertical="center"/>
    </xf>
    <xf numFmtId="172" fontId="37" fillId="2" borderId="285" xfId="64" applyNumberFormat="1" applyFont="1" applyFill="1" applyBorder="1" applyAlignment="1">
      <alignment horizontal="center" vertical="center"/>
    </xf>
    <xf numFmtId="0" fontId="36" fillId="0" borderId="285" xfId="20563" applyFont="1" applyBorder="1" applyAlignment="1">
      <alignment horizontal="left" wrapText="1"/>
    </xf>
    <xf numFmtId="172" fontId="37" fillId="143" borderId="285" xfId="64" applyNumberFormat="1" applyFont="1" applyFill="1" applyBorder="1" applyAlignment="1">
      <alignment horizontal="center" vertical="center"/>
    </xf>
    <xf numFmtId="166" fontId="37" fillId="143" borderId="285" xfId="202" applyNumberFormat="1" applyFont="1" applyFill="1" applyBorder="1" applyAlignment="1">
      <alignment horizontal="center" vertical="center"/>
    </xf>
    <xf numFmtId="0" fontId="215" fillId="143" borderId="285" xfId="6" applyFont="1" applyFill="1" applyBorder="1" applyAlignment="1">
      <alignment horizontal="center"/>
    </xf>
    <xf numFmtId="0" fontId="215" fillId="143" borderId="285" xfId="6" applyFont="1" applyFill="1" applyBorder="1" applyAlignment="1">
      <alignment horizontal="left" wrapText="1" indent="1"/>
    </xf>
    <xf numFmtId="0" fontId="37" fillId="143" borderId="286" xfId="6" applyFont="1" applyFill="1" applyBorder="1" applyAlignment="1">
      <alignment horizontal="center" vertical="center"/>
    </xf>
    <xf numFmtId="166" fontId="37" fillId="143" borderId="286" xfId="7" applyNumberFormat="1" applyFont="1" applyFill="1" applyBorder="1" applyAlignment="1">
      <alignment horizontal="center" vertical="center"/>
    </xf>
    <xf numFmtId="166" fontId="215" fillId="146" borderId="285" xfId="20531" applyNumberFormat="1" applyFont="1" applyFill="1" applyBorder="1" applyAlignment="1">
      <alignment horizontal="center"/>
    </xf>
    <xf numFmtId="166" fontId="1" fillId="0" borderId="0" xfId="20531" applyNumberFormat="1" applyFont="1" applyAlignment="1">
      <alignment horizontal="right"/>
    </xf>
    <xf numFmtId="166" fontId="1" fillId="0" borderId="0" xfId="20531" applyNumberFormat="1" applyFont="1"/>
    <xf numFmtId="0" fontId="1" fillId="0" borderId="0" xfId="20575" applyFont="1" applyAlignment="1">
      <alignment horizontal="center"/>
    </xf>
    <xf numFmtId="0" fontId="1" fillId="0" borderId="53" xfId="20575" applyFont="1" applyBorder="1" applyAlignment="1">
      <alignment horizontal="center"/>
    </xf>
    <xf numFmtId="0" fontId="1" fillId="0" borderId="285" xfId="20575" applyFont="1" applyBorder="1" applyAlignment="1">
      <alignment horizontal="center"/>
    </xf>
    <xf numFmtId="166" fontId="0" fillId="3" borderId="285" xfId="20531" applyNumberFormat="1" applyFont="1" applyFill="1" applyBorder="1"/>
    <xf numFmtId="166" fontId="0" fillId="143" borderId="285" xfId="20531" applyNumberFormat="1" applyFont="1" applyFill="1" applyBorder="1"/>
    <xf numFmtId="43" fontId="0" fillId="143" borderId="285" xfId="20576" applyFont="1" applyFill="1" applyBorder="1"/>
    <xf numFmtId="172" fontId="0" fillId="143" borderId="285" xfId="20576" applyNumberFormat="1" applyFont="1" applyFill="1" applyBorder="1"/>
    <xf numFmtId="172" fontId="0" fillId="143" borderId="306" xfId="20576" applyNumberFormat="1" applyFont="1" applyFill="1" applyBorder="1"/>
    <xf numFmtId="172" fontId="0" fillId="143" borderId="291" xfId="20576" applyNumberFormat="1" applyFont="1" applyFill="1" applyBorder="1"/>
    <xf numFmtId="0" fontId="1" fillId="0" borderId="10" xfId="20575" applyFont="1" applyBorder="1" applyAlignment="1">
      <alignment horizontal="center"/>
    </xf>
    <xf numFmtId="0" fontId="12" fillId="0" borderId="299" xfId="20575" applyBorder="1" applyAlignment="1">
      <alignment horizontal="center" vertical="center"/>
    </xf>
    <xf numFmtId="0" fontId="64" fillId="0" borderId="285" xfId="20575" applyFont="1" applyBorder="1" applyAlignment="1">
      <alignment horizontal="center" vertical="center"/>
    </xf>
    <xf numFmtId="43" fontId="12" fillId="146" borderId="285" xfId="20575" applyNumberFormat="1" applyFill="1" applyBorder="1"/>
    <xf numFmtId="172" fontId="12" fillId="0" borderId="285" xfId="20575" applyNumberFormat="1" applyBorder="1"/>
    <xf numFmtId="166" fontId="1" fillId="143" borderId="285" xfId="20531" applyNumberFormat="1" applyFont="1" applyFill="1" applyBorder="1"/>
    <xf numFmtId="43" fontId="12" fillId="143" borderId="285" xfId="20575" applyNumberFormat="1" applyFill="1" applyBorder="1"/>
    <xf numFmtId="172" fontId="12" fillId="143" borderId="285" xfId="20575" applyNumberFormat="1" applyFill="1" applyBorder="1"/>
    <xf numFmtId="166" fontId="64" fillId="3" borderId="285" xfId="20531" applyNumberFormat="1" applyFont="1" applyFill="1" applyBorder="1"/>
    <xf numFmtId="43" fontId="64" fillId="146" borderId="285" xfId="20576" applyFont="1" applyFill="1" applyBorder="1"/>
    <xf numFmtId="172" fontId="64" fillId="3" borderId="285" xfId="20576" applyNumberFormat="1" applyFont="1" applyFill="1" applyBorder="1"/>
    <xf numFmtId="0" fontId="1" fillId="0" borderId="0" xfId="20575" applyFont="1" applyAlignment="1">
      <alignment horizontal="right"/>
    </xf>
    <xf numFmtId="0" fontId="1" fillId="0" borderId="0" xfId="20575" applyFont="1"/>
    <xf numFmtId="0" fontId="1" fillId="0" borderId="91" xfId="20575" applyFont="1" applyBorder="1" applyAlignment="1">
      <alignment horizontal="center"/>
    </xf>
    <xf numFmtId="166" fontId="220" fillId="146" borderId="285" xfId="20531" applyNumberFormat="1" applyFont="1" applyFill="1" applyBorder="1" applyAlignment="1">
      <alignment horizontal="center" vertical="center"/>
    </xf>
    <xf numFmtId="2" fontId="220" fillId="146" borderId="285" xfId="7" applyNumberFormat="1" applyFont="1" applyFill="1" applyBorder="1" applyAlignment="1">
      <alignment horizontal="center" vertical="center"/>
    </xf>
    <xf numFmtId="0" fontId="1" fillId="0" borderId="2" xfId="20575" applyFont="1" applyBorder="1" applyAlignment="1">
      <alignment horizontal="center"/>
    </xf>
    <xf numFmtId="0" fontId="1" fillId="0" borderId="133" xfId="20575" applyFont="1" applyBorder="1" applyAlignment="1">
      <alignment horizontal="center"/>
    </xf>
    <xf numFmtId="166" fontId="220" fillId="143" borderId="285" xfId="20531" applyNumberFormat="1" applyFont="1" applyFill="1" applyBorder="1" applyAlignment="1">
      <alignment horizontal="center" vertical="center"/>
    </xf>
    <xf numFmtId="2" fontId="220" fillId="143" borderId="285" xfId="7" applyNumberFormat="1" applyFont="1" applyFill="1" applyBorder="1" applyAlignment="1">
      <alignment horizontal="center" vertical="center"/>
    </xf>
    <xf numFmtId="2" fontId="220" fillId="146" borderId="285" xfId="64" applyNumberFormat="1" applyFont="1" applyFill="1" applyBorder="1" applyAlignment="1">
      <alignment horizontal="center" vertical="center"/>
    </xf>
    <xf numFmtId="166" fontId="1" fillId="0" borderId="285" xfId="20531" applyNumberFormat="1" applyFont="1" applyBorder="1"/>
    <xf numFmtId="166" fontId="1" fillId="3" borderId="285" xfId="20531" applyNumberFormat="1" applyFont="1" applyFill="1" applyBorder="1"/>
    <xf numFmtId="2" fontId="12" fillId="146" borderId="285" xfId="20575" applyNumberFormat="1" applyFill="1" applyBorder="1" applyAlignment="1">
      <alignment horizontal="center"/>
    </xf>
    <xf numFmtId="0" fontId="64" fillId="0" borderId="285" xfId="20575" applyFont="1" applyBorder="1" applyAlignment="1">
      <alignment horizontal="center"/>
    </xf>
    <xf numFmtId="2" fontId="64" fillId="146" borderId="285" xfId="20576" applyNumberFormat="1" applyFont="1" applyFill="1" applyBorder="1" applyAlignment="1">
      <alignment horizontal="center"/>
    </xf>
    <xf numFmtId="0" fontId="16" fillId="0" borderId="307" xfId="20563" applyBorder="1" applyAlignment="1">
      <alignment horizontal="center" wrapText="1"/>
    </xf>
    <xf numFmtId="0" fontId="157" fillId="0" borderId="307" xfId="20563" applyFont="1" applyBorder="1" applyAlignment="1">
      <alignment horizontal="center" wrapText="1"/>
    </xf>
    <xf numFmtId="0" fontId="1" fillId="0" borderId="307" xfId="20563" applyFont="1" applyBorder="1" applyAlignment="1">
      <alignment horizontal="center" wrapText="1"/>
    </xf>
    <xf numFmtId="172" fontId="1" fillId="3" borderId="123" xfId="64" applyNumberFormat="1" applyFont="1" applyFill="1" applyBorder="1"/>
    <xf numFmtId="0" fontId="1" fillId="145" borderId="123" xfId="20563" applyFont="1" applyFill="1" applyBorder="1"/>
    <xf numFmtId="0" fontId="1" fillId="145" borderId="113" xfId="20563" applyFont="1" applyFill="1" applyBorder="1" applyAlignment="1">
      <alignment horizontal="left" wrapText="1"/>
    </xf>
    <xf numFmtId="43" fontId="1" fillId="3" borderId="123" xfId="64" applyFont="1" applyFill="1" applyBorder="1"/>
    <xf numFmtId="9" fontId="1" fillId="0" borderId="0" xfId="20563" applyNumberFormat="1" applyFont="1" applyAlignment="1">
      <alignment horizontal="right"/>
    </xf>
    <xf numFmtId="172" fontId="1" fillId="0" borderId="0" xfId="20565" applyNumberFormat="1" applyFont="1" applyBorder="1" applyAlignment="1">
      <alignment horizontal="right"/>
    </xf>
    <xf numFmtId="172" fontId="1" fillId="0" borderId="0" xfId="64" applyNumberFormat="1" applyFont="1"/>
    <xf numFmtId="172" fontId="1" fillId="143" borderId="126" xfId="64" applyNumberFormat="1" applyFont="1" applyFill="1" applyBorder="1" applyAlignment="1">
      <alignment horizontal="right"/>
    </xf>
    <xf numFmtId="172" fontId="1" fillId="143" borderId="123" xfId="64" applyNumberFormat="1" applyFont="1" applyFill="1" applyBorder="1" applyAlignment="1">
      <alignment horizontal="right"/>
    </xf>
    <xf numFmtId="172" fontId="1" fillId="143" borderId="125" xfId="64" applyNumberFormat="1" applyFont="1" applyFill="1" applyBorder="1" applyAlignment="1">
      <alignment horizontal="right"/>
    </xf>
    <xf numFmtId="172" fontId="1" fillId="145" borderId="123" xfId="64" applyNumberFormat="1" applyFont="1" applyFill="1" applyBorder="1"/>
    <xf numFmtId="168" fontId="1" fillId="143" borderId="126" xfId="58" applyNumberFormat="1" applyFont="1" applyFill="1" applyBorder="1" applyAlignment="1">
      <alignment horizontal="right"/>
    </xf>
    <xf numFmtId="168" fontId="1" fillId="143" borderId="123" xfId="58" applyNumberFormat="1" applyFont="1" applyFill="1" applyBorder="1" applyAlignment="1">
      <alignment horizontal="right"/>
    </xf>
    <xf numFmtId="168" fontId="1" fillId="143" borderId="125" xfId="58" applyNumberFormat="1" applyFont="1" applyFill="1" applyBorder="1" applyAlignment="1">
      <alignment horizontal="right"/>
    </xf>
    <xf numFmtId="0" fontId="1" fillId="145" borderId="113" xfId="20563" applyFont="1" applyFill="1" applyBorder="1" applyAlignment="1">
      <alignment wrapText="1"/>
    </xf>
    <xf numFmtId="0" fontId="1" fillId="145" borderId="124" xfId="20563" applyFont="1" applyFill="1" applyBorder="1" applyAlignment="1">
      <alignment wrapText="1"/>
    </xf>
    <xf numFmtId="0" fontId="1" fillId="145" borderId="112" xfId="20563" applyFont="1" applyFill="1" applyBorder="1" applyAlignment="1">
      <alignment wrapText="1"/>
    </xf>
    <xf numFmtId="5" fontId="1" fillId="3" borderId="112" xfId="20554" applyNumberFormat="1" applyFont="1" applyFill="1" applyBorder="1" applyAlignment="1">
      <alignment horizontal="right"/>
    </xf>
    <xf numFmtId="172" fontId="1" fillId="3" borderId="112" xfId="20554" applyNumberFormat="1" applyFont="1" applyFill="1" applyBorder="1" applyAlignment="1">
      <alignment horizontal="right"/>
    </xf>
    <xf numFmtId="172" fontId="1" fillId="0" borderId="0" xfId="20563" applyNumberFormat="1" applyFont="1" applyAlignment="1">
      <alignment horizontal="right"/>
    </xf>
    <xf numFmtId="0" fontId="1" fillId="0" borderId="0" xfId="20563" applyFont="1" applyAlignment="1">
      <alignment horizontal="right"/>
    </xf>
    <xf numFmtId="209" fontId="1" fillId="0" borderId="0" xfId="20563" applyNumberFormat="1" applyFont="1" applyAlignment="1">
      <alignment horizontal="right"/>
    </xf>
    <xf numFmtId="0" fontId="1" fillId="0" borderId="123" xfId="20563" applyFont="1" applyBorder="1" applyAlignment="1">
      <alignment horizontal="right"/>
    </xf>
    <xf numFmtId="0" fontId="1" fillId="0" borderId="0" xfId="20563" applyFont="1" applyAlignment="1">
      <alignment horizontal="right" vertical="center" wrapText="1"/>
    </xf>
    <xf numFmtId="0" fontId="1" fillId="0" borderId="138" xfId="20563" applyFont="1" applyBorder="1" applyAlignment="1">
      <alignment horizontal="right"/>
    </xf>
    <xf numFmtId="0" fontId="192" fillId="0" borderId="291" xfId="20532" applyFont="1" applyBorder="1" applyAlignment="1">
      <alignment vertical="center" wrapText="1"/>
    </xf>
    <xf numFmtId="0" fontId="1" fillId="0" borderId="285" xfId="20532" applyFont="1" applyBorder="1" applyAlignment="1">
      <alignment horizontal="center"/>
    </xf>
    <xf numFmtId="0" fontId="19" fillId="0" borderId="285" xfId="20532" applyBorder="1" applyAlignment="1">
      <alignment horizontal="center"/>
    </xf>
    <xf numFmtId="172" fontId="1" fillId="0" borderId="285" xfId="64" applyNumberFormat="1" applyFont="1" applyFill="1" applyBorder="1" applyAlignment="1">
      <alignment horizontal="center"/>
    </xf>
    <xf numFmtId="0" fontId="19" fillId="0" borderId="285" xfId="20532" applyBorder="1"/>
    <xf numFmtId="0" fontId="19" fillId="0" borderId="285" xfId="20532" applyBorder="1" applyAlignment="1">
      <alignment horizontal="center" vertical="center"/>
    </xf>
    <xf numFmtId="0" fontId="19" fillId="0" borderId="285" xfId="20532" applyBorder="1" applyAlignment="1">
      <alignment horizontal="center" vertical="center" wrapText="1"/>
    </xf>
    <xf numFmtId="172" fontId="1" fillId="0" borderId="285" xfId="64" applyNumberFormat="1" applyFont="1" applyFill="1" applyBorder="1" applyAlignment="1">
      <alignment horizontal="center" vertical="center"/>
    </xf>
    <xf numFmtId="42" fontId="196" fillId="3" borderId="285" xfId="20531" applyNumberFormat="1" applyFont="1" applyFill="1" applyBorder="1"/>
    <xf numFmtId="42" fontId="199" fillId="3" borderId="285" xfId="20531" applyNumberFormat="1" applyFont="1" applyFill="1" applyBorder="1"/>
    <xf numFmtId="172" fontId="216" fillId="146" borderId="285" xfId="64" applyNumberFormat="1" applyFont="1" applyFill="1" applyBorder="1"/>
    <xf numFmtId="172" fontId="0" fillId="3" borderId="285" xfId="20535" applyNumberFormat="1" applyFont="1" applyFill="1" applyBorder="1"/>
    <xf numFmtId="0" fontId="1" fillId="0" borderId="285" xfId="20532" applyFont="1" applyBorder="1"/>
    <xf numFmtId="0" fontId="36" fillId="0" borderId="285" xfId="20532" applyFont="1" applyBorder="1"/>
    <xf numFmtId="0" fontId="19" fillId="3" borderId="285" xfId="20532" applyFill="1" applyBorder="1"/>
    <xf numFmtId="42" fontId="0" fillId="3" borderId="285" xfId="20531" applyNumberFormat="1" applyFont="1" applyFill="1" applyBorder="1"/>
    <xf numFmtId="42" fontId="216" fillId="146" borderId="285" xfId="20531" applyNumberFormat="1" applyFont="1" applyFill="1" applyBorder="1"/>
    <xf numFmtId="42" fontId="196" fillId="151" borderId="285" xfId="20531" applyNumberFormat="1" applyFont="1" applyFill="1" applyBorder="1"/>
    <xf numFmtId="172" fontId="216" fillId="143" borderId="285" xfId="64" applyNumberFormat="1" applyFont="1" applyFill="1" applyBorder="1"/>
    <xf numFmtId="43" fontId="216" fillId="143" borderId="285" xfId="20535" applyFont="1" applyFill="1" applyBorder="1"/>
    <xf numFmtId="172" fontId="0" fillId="143" borderId="285" xfId="20535" applyNumberFormat="1" applyFont="1" applyFill="1" applyBorder="1"/>
    <xf numFmtId="0" fontId="1" fillId="3" borderId="285" xfId="20532" applyFont="1" applyFill="1" applyBorder="1"/>
    <xf numFmtId="172" fontId="196" fillId="3" borderId="285" xfId="20535" applyNumberFormat="1" applyFont="1" applyFill="1" applyBorder="1"/>
    <xf numFmtId="0" fontId="1" fillId="0" borderId="21" xfId="20532" applyFont="1" applyBorder="1"/>
    <xf numFmtId="0" fontId="1" fillId="0" borderId="0" xfId="20532" applyFont="1"/>
    <xf numFmtId="0" fontId="29" fillId="3" borderId="279" xfId="6" applyFill="1" applyBorder="1" applyAlignment="1">
      <alignment horizontal="left"/>
    </xf>
    <xf numFmtId="0" fontId="1" fillId="0" borderId="285" xfId="20532" applyFont="1" applyBorder="1" applyAlignment="1">
      <alignment horizontal="center" vertical="center" wrapText="1"/>
    </xf>
    <xf numFmtId="0" fontId="19" fillId="2" borderId="285" xfId="20532" applyFill="1" applyBorder="1"/>
    <xf numFmtId="218" fontId="216" fillId="146" borderId="285" xfId="20535" applyNumberFormat="1" applyFont="1" applyFill="1" applyBorder="1"/>
    <xf numFmtId="0" fontId="1" fillId="2" borderId="285" xfId="20532" applyFont="1" applyFill="1" applyBorder="1"/>
    <xf numFmtId="0" fontId="19" fillId="2" borderId="285" xfId="20532" applyFill="1" applyBorder="1" applyAlignment="1">
      <alignment horizontal="right"/>
    </xf>
    <xf numFmtId="43" fontId="0" fillId="3" borderId="285" xfId="20535" applyFont="1" applyFill="1" applyBorder="1"/>
    <xf numFmtId="0" fontId="17" fillId="0" borderId="285" xfId="20548" applyBorder="1"/>
    <xf numFmtId="0" fontId="17" fillId="0" borderId="285" xfId="20548" applyBorder="1" applyAlignment="1">
      <alignment horizontal="left"/>
    </xf>
    <xf numFmtId="0" fontId="7" fillId="0" borderId="285" xfId="28929" applyBorder="1" applyAlignment="1">
      <alignment horizontal="center" wrapText="1"/>
    </xf>
    <xf numFmtId="0" fontId="1" fillId="0" borderId="285" xfId="20548" applyFont="1" applyBorder="1" applyAlignment="1">
      <alignment horizontal="center" wrapText="1"/>
    </xf>
    <xf numFmtId="0" fontId="17" fillId="2" borderId="285" xfId="20548" applyFill="1" applyBorder="1"/>
    <xf numFmtId="166" fontId="216" fillId="146" borderId="285" xfId="20555" applyNumberFormat="1" applyFont="1" applyFill="1" applyBorder="1"/>
    <xf numFmtId="166" fontId="49" fillId="146" borderId="285" xfId="20548" applyNumberFormat="1" applyFont="1" applyFill="1" applyBorder="1"/>
    <xf numFmtId="166" fontId="216" fillId="146" borderId="285" xfId="20548" applyNumberFormat="1" applyFont="1" applyFill="1" applyBorder="1"/>
    <xf numFmtId="0" fontId="17" fillId="3" borderId="285" xfId="20548" applyFill="1" applyBorder="1"/>
    <xf numFmtId="166" fontId="196" fillId="3" borderId="285" xfId="20555" applyNumberFormat="1" applyFont="1" applyFill="1" applyBorder="1"/>
    <xf numFmtId="0" fontId="1" fillId="0" borderId="285" xfId="20548" applyFont="1" applyBorder="1"/>
    <xf numFmtId="0" fontId="0" fillId="0" borderId="285" xfId="20548" applyFont="1" applyBorder="1"/>
    <xf numFmtId="0" fontId="1" fillId="0" borderId="21" xfId="20548" applyFont="1" applyBorder="1"/>
    <xf numFmtId="0" fontId="1" fillId="3" borderId="285" xfId="20548" applyFont="1" applyFill="1" applyBorder="1"/>
    <xf numFmtId="0" fontId="1" fillId="0" borderId="10" xfId="20548" applyFont="1" applyBorder="1"/>
    <xf numFmtId="0" fontId="0" fillId="152" borderId="285" xfId="0" applyFill="1" applyBorder="1" applyAlignment="1">
      <alignment horizontal="center"/>
    </xf>
  </cellXfs>
  <cellStyles count="31647">
    <cellStyle name="%" xfId="182" xr:uid="{00000000-0005-0000-0000-000000000000}"/>
    <cellStyle name="*MB Hardwired" xfId="179" xr:uid="{00000000-0005-0000-0000-000001000000}"/>
    <cellStyle name="*MB Input Table Calc" xfId="180" xr:uid="{00000000-0005-0000-0000-000002000000}"/>
    <cellStyle name="*MB Normal" xfId="202" xr:uid="{00000000-0005-0000-0000-000003000000}"/>
    <cellStyle name="*MB Normal 2" xfId="5552" xr:uid="{00000000-0005-0000-0000-000004000000}"/>
    <cellStyle name="*MB Placeholder" xfId="181" xr:uid="{00000000-0005-0000-0000-000004000000}"/>
    <cellStyle name="_x0013_,î3_x0001_N@4" xfId="111" xr:uid="{00000000-0005-0000-0000-000005000000}"/>
    <cellStyle name=":¨áy¡’?(" xfId="191" xr:uid="{00000000-0005-0000-0000-000006000000}"/>
    <cellStyle name="?? [0]_??" xfId="190" xr:uid="{00000000-0005-0000-0000-000007000000}"/>
    <cellStyle name="?????_VERA" xfId="193" xr:uid="{00000000-0005-0000-0000-000008000000}"/>
    <cellStyle name="??_?.????" xfId="198" xr:uid="{00000000-0005-0000-0000-000009000000}"/>
    <cellStyle name="_2530023 2Q05 Analysis" xfId="200" xr:uid="{00000000-0005-0000-0000-00000A000000}"/>
    <cellStyle name="_August Expense Reports" xfId="175" xr:uid="{00000000-0005-0000-0000-00000B000000}"/>
    <cellStyle name="_August Expense Reports_PwrGen" xfId="176" xr:uid="{00000000-0005-0000-0000-00000C000000}"/>
    <cellStyle name="_IDSM Contracts- 10 15 10 tlc" xfId="115" xr:uid="{00000000-0005-0000-0000-00000D000000}"/>
    <cellStyle name="_July YTD Staff Aug_all IDSM Manipulated" xfId="177" xr:uid="{00000000-0005-0000-0000-00000E000000}"/>
    <cellStyle name="_July YTD Staff Aug_Teri" xfId="117" xr:uid="{00000000-0005-0000-0000-00000F000000}"/>
    <cellStyle name="_Labor and OH from Pavel" xfId="167" xr:uid="{00000000-0005-0000-0000-000010000000}"/>
    <cellStyle name="_L-Other Non Current Liab" xfId="168" xr:uid="{00000000-0005-0000-0000-000011000000}"/>
    <cellStyle name="_Pavel_Staff Aug PCC charged 8.30" xfId="204" xr:uid="{00000000-0005-0000-0000-000012000000}"/>
    <cellStyle name="_Transfers - Adjustments" xfId="160" xr:uid="{00000000-0005-0000-0000-000013000000}"/>
    <cellStyle name="_Transfers - Adjustments_PwrGen" xfId="116" xr:uid="{00000000-0005-0000-0000-000014000000}"/>
    <cellStyle name="_x0010_“+ˆÉ•?pý¤" xfId="197" xr:uid="{00000000-0005-0000-0000-000015000000}"/>
    <cellStyle name="_x0010_“+ˆÉ•?pý¤ 2" xfId="5495" xr:uid="{00000000-0005-0000-0000-000017000000}"/>
    <cellStyle name="10 in (Normal)" xfId="183" xr:uid="{00000000-0005-0000-0000-000016000000}"/>
    <cellStyle name="20% - Accent1" xfId="82" builtinId="30" customBuiltin="1"/>
    <cellStyle name="20% - Accent1 10" xfId="5586" xr:uid="{00000000-0005-0000-0000-000019000000}"/>
    <cellStyle name="20% - Accent1 10 2" xfId="5272" xr:uid="{00000000-0005-0000-0000-00001A000000}"/>
    <cellStyle name="20% - Accent1 10 2 2" xfId="5589" xr:uid="{00000000-0005-0000-0000-00001B000000}"/>
    <cellStyle name="20% - Accent1 10 2 2 2" xfId="23364" xr:uid="{2ECA4F5E-022E-4896-81B3-AB7979AE08ED}"/>
    <cellStyle name="20% - Accent1 10 2 3" xfId="5592" xr:uid="{00000000-0005-0000-0000-00001C000000}"/>
    <cellStyle name="20% - Accent1 10 2 3 2" xfId="23367" xr:uid="{7E4FF7F9-3C8B-4BBA-8B2D-68FF87E25A23}"/>
    <cellStyle name="20% - Accent1 10 2 4" xfId="23280" xr:uid="{6EF1984F-7C0E-43F1-8BAB-06ACFAC07CEF}"/>
    <cellStyle name="20% - Accent1 10 3" xfId="5595" xr:uid="{00000000-0005-0000-0000-00001D000000}"/>
    <cellStyle name="20% - Accent1 10 3 2" xfId="23370" xr:uid="{89266F5A-E412-47FA-8747-2570513DC780}"/>
    <cellStyle name="20% - Accent1 10 4" xfId="5598" xr:uid="{00000000-0005-0000-0000-00001E000000}"/>
    <cellStyle name="20% - Accent1 10 4 2" xfId="5601" xr:uid="{00000000-0005-0000-0000-00001F000000}"/>
    <cellStyle name="20% - Accent1 10 4 2 2" xfId="23376" xr:uid="{BFE0818C-D47F-40FD-863D-6619A2221822}"/>
    <cellStyle name="20% - Accent1 10 4 3" xfId="23373" xr:uid="{AFA3713E-EFA6-4953-AFC4-AB486F01C1A3}"/>
    <cellStyle name="20% - Accent1 10 5" xfId="5604" xr:uid="{00000000-0005-0000-0000-000020000000}"/>
    <cellStyle name="20% - Accent1 10 5 2" xfId="23379" xr:uid="{61A81C49-5D5F-43F9-8CFA-51193E2B0419}"/>
    <cellStyle name="20% - Accent1 10 6" xfId="23361" xr:uid="{222EC7D9-B9F2-4978-8340-A39137253125}"/>
    <cellStyle name="20% - Accent1 11" xfId="5605" xr:uid="{00000000-0005-0000-0000-000021000000}"/>
    <cellStyle name="20% - Accent1 11 2" xfId="5271" xr:uid="{00000000-0005-0000-0000-000022000000}"/>
    <cellStyle name="20% - Accent1 11 2 2" xfId="23279" xr:uid="{A2699EE0-AF60-42B5-A8EE-B7965604AD61}"/>
    <cellStyle name="20% - Accent1 11 3" xfId="5270" xr:uid="{00000000-0005-0000-0000-000023000000}"/>
    <cellStyle name="20% - Accent1 11 3 2" xfId="5585" xr:uid="{00000000-0005-0000-0000-000024000000}"/>
    <cellStyle name="20% - Accent1 11 3 2 2" xfId="23360" xr:uid="{C73EC827-A725-439E-8ED8-A67419686D5B}"/>
    <cellStyle name="20% - Accent1 11 3 3" xfId="23278" xr:uid="{725D1430-98AE-4C71-B435-C30E053F0F8B}"/>
    <cellStyle name="20% - Accent1 11 4" xfId="23380" xr:uid="{EC321483-47A3-4ABD-B53B-7A5BC334315C}"/>
    <cellStyle name="20% - Accent1 12" xfId="5535" xr:uid="{00000000-0005-0000-0000-000025000000}"/>
    <cellStyle name="20% - Accent1 12 2" xfId="5269" xr:uid="{00000000-0005-0000-0000-000026000000}"/>
    <cellStyle name="20% - Accent1 12 2 2" xfId="23277" xr:uid="{88C413B9-7112-4000-B15C-03E9D3A67EAE}"/>
    <cellStyle name="20% - Accent1 12 3" xfId="5268" xr:uid="{00000000-0005-0000-0000-000027000000}"/>
    <cellStyle name="20% - Accent1 12 3 2" xfId="23276" xr:uid="{2297C04B-0949-4A77-8C77-8808FE7796FC}"/>
    <cellStyle name="20% - Accent1 12 4" xfId="23329" xr:uid="{4032E07D-DA7F-4299-B5E7-B3EAF3ACBE49}"/>
    <cellStyle name="20% - Accent1 13" xfId="5267" xr:uid="{00000000-0005-0000-0000-000028000000}"/>
    <cellStyle name="20% - Accent1 13 2" xfId="5584" xr:uid="{00000000-0005-0000-0000-000029000000}"/>
    <cellStyle name="20% - Accent1 13 2 2" xfId="23359" xr:uid="{FC5B7E5B-34BC-4D3C-B586-BC339AD09205}"/>
    <cellStyle name="20% - Accent1 13 3" xfId="5534" xr:uid="{00000000-0005-0000-0000-00002A000000}"/>
    <cellStyle name="20% - Accent1 13 3 2" xfId="23328" xr:uid="{7AD014A0-700B-4B9E-8590-0A301D211911}"/>
    <cellStyle name="20% - Accent1 13 4" xfId="23275" xr:uid="{5888741D-C449-4F20-9B2B-4E13A759D2C2}"/>
    <cellStyle name="20% - Accent1 14" xfId="5266" xr:uid="{00000000-0005-0000-0000-00002B000000}"/>
    <cellStyle name="20% - Accent1 14 2" xfId="5265" xr:uid="{00000000-0005-0000-0000-00002C000000}"/>
    <cellStyle name="20% - Accent1 14 2 2" xfId="23274" xr:uid="{6DFE78BD-1DFD-40DF-9E56-9118D5024EAB}"/>
    <cellStyle name="20% - Accent1 15" xfId="5264" xr:uid="{00000000-0005-0000-0000-00002D000000}"/>
    <cellStyle name="20% - Accent1 15 2" xfId="23273" xr:uid="{FD1BD7B8-3431-4465-B8BA-3CEC86489F67}"/>
    <cellStyle name="20% - Accent1 16" xfId="5612" xr:uid="{00000000-0005-0000-0000-00002E000000}"/>
    <cellStyle name="20% - Accent1 17" xfId="20659" xr:uid="{3086C2AB-E7B6-4BF9-B43B-697C8D4D692A}"/>
    <cellStyle name="20% - Accent1 2" xfId="184" xr:uid="{00000000-0005-0000-0000-000017000000}"/>
    <cellStyle name="20% - Accent1 2 2" xfId="5617" xr:uid="{00000000-0005-0000-0000-000030000000}"/>
    <cellStyle name="20% - Accent1 2 3" xfId="5620" xr:uid="{00000000-0005-0000-0000-000031000000}"/>
    <cellStyle name="20% - Accent1 2 3 2" xfId="5623" xr:uid="{00000000-0005-0000-0000-000032000000}"/>
    <cellStyle name="20% - Accent1 2 3 2 2" xfId="5626" xr:uid="{00000000-0005-0000-0000-000033000000}"/>
    <cellStyle name="20% - Accent1 2 3 2 2 2" xfId="5627" xr:uid="{00000000-0005-0000-0000-000034000000}"/>
    <cellStyle name="20% - Accent1 2 3 2 2 2 2" xfId="5630" xr:uid="{00000000-0005-0000-0000-000035000000}"/>
    <cellStyle name="20% - Accent1 2 3 2 2 2 2 2" xfId="23401" xr:uid="{CE51615E-4FC6-4578-AE16-681DEBC8B8FB}"/>
    <cellStyle name="20% - Accent1 2 3 2 2 2 3" xfId="5558" xr:uid="{00000000-0005-0000-0000-000036000000}"/>
    <cellStyle name="20% - Accent1 2 3 2 2 2 3 2" xfId="23335" xr:uid="{0878A951-02EB-4496-8A07-86E9D4C89198}"/>
    <cellStyle name="20% - Accent1 2 3 2 2 2 4" xfId="23398" xr:uid="{90BA7C71-0A94-4A0F-B028-0A34D58CD558}"/>
    <cellStyle name="20% - Accent1 2 3 2 2 3" xfId="5559" xr:uid="{00000000-0005-0000-0000-000037000000}"/>
    <cellStyle name="20% - Accent1 2 3 2 2 3 2" xfId="5263" xr:uid="{00000000-0005-0000-0000-000038000000}"/>
    <cellStyle name="20% - Accent1 2 3 2 2 3 2 2" xfId="23272" xr:uid="{7624F891-6506-45D8-984B-5A29E8FCD8B0}"/>
    <cellStyle name="20% - Accent1 2 3 2 2 3 3" xfId="23336" xr:uid="{9D8ACC2C-CF6E-4DB3-A46A-6571D1D83FF6}"/>
    <cellStyle name="20% - Accent1 2 3 2 2 4" xfId="5262" xr:uid="{00000000-0005-0000-0000-000039000000}"/>
    <cellStyle name="20% - Accent1 2 3 2 2 4 2" xfId="23271" xr:uid="{20649566-43F3-4012-8056-F29F100E7552}"/>
    <cellStyle name="20% - Accent1 2 3 2 2 5" xfId="23397" xr:uid="{7A61739A-8329-44D4-9C18-75B357B27AD8}"/>
    <cellStyle name="20% - Accent1 2 3 2 3" xfId="5261" xr:uid="{00000000-0005-0000-0000-00003A000000}"/>
    <cellStyle name="20% - Accent1 2 3 2 3 2" xfId="5260" xr:uid="{00000000-0005-0000-0000-00003B000000}"/>
    <cellStyle name="20% - Accent1 2 3 2 3 2 2" xfId="5259" xr:uid="{00000000-0005-0000-0000-00003C000000}"/>
    <cellStyle name="20% - Accent1 2 3 2 3 2 2 2" xfId="23268" xr:uid="{12D5B93F-AB82-4D9D-AE70-3F0955E4BB10}"/>
    <cellStyle name="20% - Accent1 2 3 2 3 2 2 3" xfId="31609" xr:uid="{4905BDE8-C4DD-455E-9285-9216736E9463}"/>
    <cellStyle name="20% - Accent1 2 3 2 3 2 2 4" xfId="31622" xr:uid="{988AB6E5-B049-4C86-8136-DC95C42EFA66}"/>
    <cellStyle name="20% - Accent1 2 3 2 3 2 2 4 2" xfId="31634" xr:uid="{1FCADBCF-DB55-48CB-9C13-1F0C37B2C8AB}"/>
    <cellStyle name="20% - Accent1 2 3 2 3 2 3" xfId="5258" xr:uid="{00000000-0005-0000-0000-00003D000000}"/>
    <cellStyle name="20% - Accent1 2 3 2 3 2 3 2" xfId="23267" xr:uid="{5BD0EA2E-31B4-41DC-85D8-8C7411F38AF5}"/>
    <cellStyle name="20% - Accent1 2 3 2 3 2 4" xfId="23269" xr:uid="{18FC9BE8-B44B-43AB-8EC5-419BE13CBF6C}"/>
    <cellStyle name="20% - Accent1 2 3 2 3 3" xfId="5257" xr:uid="{00000000-0005-0000-0000-00003E000000}"/>
    <cellStyle name="20% - Accent1 2 3 2 3 3 2" xfId="5256" xr:uid="{00000000-0005-0000-0000-00003F000000}"/>
    <cellStyle name="20% - Accent1 2 3 2 3 3 2 2" xfId="23265" xr:uid="{76899FAA-34B8-4A10-906F-CDF1B560E0E2}"/>
    <cellStyle name="20% - Accent1 2 3 2 3 3 3" xfId="23266" xr:uid="{49751C53-5D93-4C4D-B590-C067285C286E}"/>
    <cellStyle name="20% - Accent1 2 3 2 3 4" xfId="5255" xr:uid="{00000000-0005-0000-0000-000040000000}"/>
    <cellStyle name="20% - Accent1 2 3 2 3 4 2" xfId="23264" xr:uid="{AE94FF4C-6BC9-4556-8E96-0B96C4BF949A}"/>
    <cellStyle name="20% - Accent1 2 3 2 3 5" xfId="23270" xr:uid="{851B1E2B-06D5-4F38-8720-9BAE20734E21}"/>
    <cellStyle name="20% - Accent1 2 3 2 4" xfId="5254" xr:uid="{00000000-0005-0000-0000-000041000000}"/>
    <cellStyle name="20% - Accent1 2 3 2 4 2" xfId="5253" xr:uid="{00000000-0005-0000-0000-000042000000}"/>
    <cellStyle name="20% - Accent1 2 3 2 4 2 2" xfId="23262" xr:uid="{715C726E-6551-4C3B-9BE3-66188B5D1666}"/>
    <cellStyle name="20% - Accent1 2 3 2 4 3" xfId="5252" xr:uid="{00000000-0005-0000-0000-000043000000}"/>
    <cellStyle name="20% - Accent1 2 3 2 4 3 2" xfId="23261" xr:uid="{E79D5CDA-9676-4823-8A50-856AFCAE9B95}"/>
    <cellStyle name="20% - Accent1 2 3 2 4 4" xfId="23263" xr:uid="{FD4F79B9-DF9A-438C-8EE8-E2D79F694929}"/>
    <cellStyle name="20% - Accent1 2 3 2 5" xfId="5251" xr:uid="{00000000-0005-0000-0000-000044000000}"/>
    <cellStyle name="20% - Accent1 2 3 2 5 2" xfId="23260" xr:uid="{A9D5D324-49EA-4744-84D8-68F613C6A115}"/>
    <cellStyle name="20% - Accent1 2 3 2 6" xfId="5250" xr:uid="{00000000-0005-0000-0000-000045000000}"/>
    <cellStyle name="20% - Accent1 2 3 2 6 2" xfId="5249" xr:uid="{00000000-0005-0000-0000-000046000000}"/>
    <cellStyle name="20% - Accent1 2 3 2 6 2 2" xfId="23258" xr:uid="{C1C8D983-0212-4EBE-99BD-D7FBA56D157F}"/>
    <cellStyle name="20% - Accent1 2 3 2 6 3" xfId="23259" xr:uid="{49E120D3-B4FC-47CF-9159-1179BF7749CB}"/>
    <cellStyle name="20% - Accent1 2 3 2 7" xfId="5248" xr:uid="{00000000-0005-0000-0000-000047000000}"/>
    <cellStyle name="20% - Accent1 2 3 2 7 2" xfId="23257" xr:uid="{55714239-931E-4156-A7F0-98CBC37E8483}"/>
    <cellStyle name="20% - Accent1 2 3 2 8" xfId="23394" xr:uid="{630AF169-21B3-41CF-AEBF-2868220A41BB}"/>
    <cellStyle name="20% - Accent1 2 3 3" xfId="5247" xr:uid="{00000000-0005-0000-0000-000048000000}"/>
    <cellStyle name="20% - Accent1 2 3 3 2" xfId="5246" xr:uid="{00000000-0005-0000-0000-000049000000}"/>
    <cellStyle name="20% - Accent1 2 3 3 2 2" xfId="5245" xr:uid="{00000000-0005-0000-0000-00004A000000}"/>
    <cellStyle name="20% - Accent1 2 3 3 2 2 2" xfId="23254" xr:uid="{C59EE4B7-3E9B-4DB6-AB80-EBEE44826B87}"/>
    <cellStyle name="20% - Accent1 2 3 3 2 3" xfId="5244" xr:uid="{00000000-0005-0000-0000-00004B000000}"/>
    <cellStyle name="20% - Accent1 2 3 3 2 3 2" xfId="23253" xr:uid="{144CC683-AEB9-4A98-9546-0FA7A59E8D93}"/>
    <cellStyle name="20% - Accent1 2 3 3 2 4" xfId="23255" xr:uid="{14A58A75-0276-4B0E-A026-8B7ECFFA71EC}"/>
    <cellStyle name="20% - Accent1 2 3 3 3" xfId="5243" xr:uid="{00000000-0005-0000-0000-00004C000000}"/>
    <cellStyle name="20% - Accent1 2 3 3 3 2" xfId="5242" xr:uid="{00000000-0005-0000-0000-00004D000000}"/>
    <cellStyle name="20% - Accent1 2 3 3 3 2 2" xfId="23251" xr:uid="{C969410C-9C1A-4D63-96FA-D99A8FECFCFE}"/>
    <cellStyle name="20% - Accent1 2 3 3 3 3" xfId="23252" xr:uid="{914C8F3C-3A5A-48EB-A252-3E1159976CA7}"/>
    <cellStyle name="20% - Accent1 2 3 3 4" xfId="5241" xr:uid="{00000000-0005-0000-0000-00004E000000}"/>
    <cellStyle name="20% - Accent1 2 3 3 4 2" xfId="23250" xr:uid="{15FF5D56-D2C0-431F-B4F7-7A37E621D102}"/>
    <cellStyle name="20% - Accent1 2 3 3 5" xfId="23256" xr:uid="{635373F6-47AB-4A2A-9946-9CE03E7B4DEC}"/>
    <cellStyle name="20% - Accent1 2 3 4" xfId="5240" xr:uid="{00000000-0005-0000-0000-00004F000000}"/>
    <cellStyle name="20% - Accent1 2 3 4 2" xfId="5239" xr:uid="{00000000-0005-0000-0000-000050000000}"/>
    <cellStyle name="20% - Accent1 2 3 4 2 2" xfId="5238" xr:uid="{00000000-0005-0000-0000-000051000000}"/>
    <cellStyle name="20% - Accent1 2 3 4 2 2 2" xfId="23247" xr:uid="{7557428A-5FF2-4A94-AEE8-E19A8B6FCB28}"/>
    <cellStyle name="20% - Accent1 2 3 4 2 3" xfId="5237" xr:uid="{00000000-0005-0000-0000-000052000000}"/>
    <cellStyle name="20% - Accent1 2 3 4 2 3 2" xfId="23246" xr:uid="{055331D0-E824-4659-9EAB-F369F5FB8D95}"/>
    <cellStyle name="20% - Accent1 2 3 4 2 4" xfId="23248" xr:uid="{643E6E72-FBAE-4063-A3B7-08048E8EB579}"/>
    <cellStyle name="20% - Accent1 2 3 4 3" xfId="5236" xr:uid="{00000000-0005-0000-0000-000053000000}"/>
    <cellStyle name="20% - Accent1 2 3 4 3 2" xfId="5235" xr:uid="{00000000-0005-0000-0000-000054000000}"/>
    <cellStyle name="20% - Accent1 2 3 4 3 2 2" xfId="23244" xr:uid="{CF99E57D-1279-48BA-9777-41F1206A29EF}"/>
    <cellStyle name="20% - Accent1 2 3 4 3 3" xfId="23245" xr:uid="{96641420-DC73-4DF2-817F-78EC87A90C73}"/>
    <cellStyle name="20% - Accent1 2 3 4 4" xfId="5234" xr:uid="{00000000-0005-0000-0000-000055000000}"/>
    <cellStyle name="20% - Accent1 2 3 4 4 2" xfId="23243" xr:uid="{6B0F612D-E489-4F4E-AB35-3A9F05499347}"/>
    <cellStyle name="20% - Accent1 2 3 4 5" xfId="23249" xr:uid="{72F90F45-F041-41F9-84B6-691248D79BC1}"/>
    <cellStyle name="20% - Accent1 2 3 5" xfId="5233" xr:uid="{00000000-0005-0000-0000-000056000000}"/>
    <cellStyle name="20% - Accent1 2 3 5 2" xfId="5232" xr:uid="{00000000-0005-0000-0000-000057000000}"/>
    <cellStyle name="20% - Accent1 2 3 5 2 2" xfId="23241" xr:uid="{F54C4804-D905-4C9A-801B-FAFEFDD1B225}"/>
    <cellStyle name="20% - Accent1 2 3 5 3" xfId="5231" xr:uid="{00000000-0005-0000-0000-000058000000}"/>
    <cellStyle name="20% - Accent1 2 3 5 3 2" xfId="23240" xr:uid="{72267B74-7973-42D5-B53C-5235EDB614C2}"/>
    <cellStyle name="20% - Accent1 2 3 5 4" xfId="23242" xr:uid="{E9CE7360-173F-492C-8FD3-58161B841D4A}"/>
    <cellStyle name="20% - Accent1 2 3 6" xfId="5230" xr:uid="{00000000-0005-0000-0000-000059000000}"/>
    <cellStyle name="20% - Accent1 2 3 6 2" xfId="23239" xr:uid="{CC855564-E753-495F-A2B7-12FBCAEE25C7}"/>
    <cellStyle name="20% - Accent1 2 3 7" xfId="5229" xr:uid="{00000000-0005-0000-0000-00005A000000}"/>
    <cellStyle name="20% - Accent1 2 3 7 2" xfId="5228" xr:uid="{00000000-0005-0000-0000-00005B000000}"/>
    <cellStyle name="20% - Accent1 2 3 7 2 2" xfId="23237" xr:uid="{8BECDB04-940E-48E4-A25A-6ABAA54900F3}"/>
    <cellStyle name="20% - Accent1 2 3 7 3" xfId="23238" xr:uid="{FB0D0BAB-E883-470D-92F9-5E9DE6A9A9E7}"/>
    <cellStyle name="20% - Accent1 2 3 8" xfId="5227" xr:uid="{00000000-0005-0000-0000-00005C000000}"/>
    <cellStyle name="20% - Accent1 2 3 8 2" xfId="23236" xr:uid="{0B13C0E1-E205-43B2-BF7C-BCB47F0387AE}"/>
    <cellStyle name="20% - Accent1 2 3 9" xfId="23391" xr:uid="{8589294F-81FC-438A-BF9B-4228F525D7D2}"/>
    <cellStyle name="20% - Accent1 2 4" xfId="5226" xr:uid="{00000000-0005-0000-0000-00005D000000}"/>
    <cellStyle name="20% - Accent1 2 4 2" xfId="5225" xr:uid="{00000000-0005-0000-0000-00005E000000}"/>
    <cellStyle name="20% - Accent1 2 4 2 2" xfId="5224" xr:uid="{00000000-0005-0000-0000-00005F000000}"/>
    <cellStyle name="20% - Accent1 2 4 2 2 2" xfId="5223" xr:uid="{00000000-0005-0000-0000-000060000000}"/>
    <cellStyle name="20% - Accent1 2 4 2 2 2 2" xfId="5222" xr:uid="{00000000-0005-0000-0000-000061000000}"/>
    <cellStyle name="20% - Accent1 2 4 2 2 2 2 2" xfId="23231" xr:uid="{6FE58D47-138D-4D4E-A48A-60B837AF87C2}"/>
    <cellStyle name="20% - Accent1 2 4 2 2 2 3" xfId="5221" xr:uid="{00000000-0005-0000-0000-000062000000}"/>
    <cellStyle name="20% - Accent1 2 4 2 2 2 3 2" xfId="23230" xr:uid="{0C481ABB-0D7C-4428-AFAE-F65F5DAA235C}"/>
    <cellStyle name="20% - Accent1 2 4 2 2 2 4" xfId="23232" xr:uid="{5CF473BB-F2D0-4B0F-976A-2BC3203242A0}"/>
    <cellStyle name="20% - Accent1 2 4 2 2 3" xfId="5220" xr:uid="{00000000-0005-0000-0000-000063000000}"/>
    <cellStyle name="20% - Accent1 2 4 2 2 3 2" xfId="5219" xr:uid="{00000000-0005-0000-0000-000064000000}"/>
    <cellStyle name="20% - Accent1 2 4 2 2 3 2 2" xfId="23228" xr:uid="{CA33E354-9086-4248-86CB-37D02111A0C5}"/>
    <cellStyle name="20% - Accent1 2 4 2 2 3 3" xfId="23229" xr:uid="{0971CC83-EDF5-4526-9293-EB2C3CD994FE}"/>
    <cellStyle name="20% - Accent1 2 4 2 2 4" xfId="5218" xr:uid="{00000000-0005-0000-0000-000065000000}"/>
    <cellStyle name="20% - Accent1 2 4 2 2 4 2" xfId="23227" xr:uid="{721BE8A4-799A-49BE-8452-471DE3BCCBBA}"/>
    <cellStyle name="20% - Accent1 2 4 2 2 5" xfId="23233" xr:uid="{06BB4F05-5CB0-4652-8700-B91FECF1BDFD}"/>
    <cellStyle name="20% - Accent1 2 4 2 3" xfId="5217" xr:uid="{00000000-0005-0000-0000-000066000000}"/>
    <cellStyle name="20% - Accent1 2 4 2 3 2" xfId="5216" xr:uid="{00000000-0005-0000-0000-000067000000}"/>
    <cellStyle name="20% - Accent1 2 4 2 3 2 2" xfId="5215" xr:uid="{00000000-0005-0000-0000-000068000000}"/>
    <cellStyle name="20% - Accent1 2 4 2 3 2 2 2" xfId="23224" xr:uid="{79754BE8-B500-4C66-A8F6-E57DA7B22080}"/>
    <cellStyle name="20% - Accent1 2 4 2 3 2 3" xfId="5214" xr:uid="{00000000-0005-0000-0000-000069000000}"/>
    <cellStyle name="20% - Accent1 2 4 2 3 2 3 2" xfId="23223" xr:uid="{A06AA506-021B-42D9-A60C-B62F734DAD6B}"/>
    <cellStyle name="20% - Accent1 2 4 2 3 2 4" xfId="23225" xr:uid="{E339A261-8503-4945-9A9D-4494F673944F}"/>
    <cellStyle name="20% - Accent1 2 4 2 3 3" xfId="5213" xr:uid="{00000000-0005-0000-0000-00006A000000}"/>
    <cellStyle name="20% - Accent1 2 4 2 3 3 2" xfId="5212" xr:uid="{00000000-0005-0000-0000-00006B000000}"/>
    <cellStyle name="20% - Accent1 2 4 2 3 3 2 2" xfId="23221" xr:uid="{DC2390FC-EDAF-44B1-BB96-82CE2368160A}"/>
    <cellStyle name="20% - Accent1 2 4 2 3 3 3" xfId="23222" xr:uid="{53E931C2-0A08-433B-810A-1C8A59B09FBF}"/>
    <cellStyle name="20% - Accent1 2 4 2 3 4" xfId="5211" xr:uid="{00000000-0005-0000-0000-00006C000000}"/>
    <cellStyle name="20% - Accent1 2 4 2 3 4 2" xfId="23220" xr:uid="{246AFC25-98DD-4538-8098-AFF37C7C9FFA}"/>
    <cellStyle name="20% - Accent1 2 4 2 3 5" xfId="23226" xr:uid="{12C4BD97-EF28-4608-AC05-2B8334E34435}"/>
    <cellStyle name="20% - Accent1 2 4 2 4" xfId="5210" xr:uid="{00000000-0005-0000-0000-00006D000000}"/>
    <cellStyle name="20% - Accent1 2 4 2 4 2" xfId="5209" xr:uid="{00000000-0005-0000-0000-00006E000000}"/>
    <cellStyle name="20% - Accent1 2 4 2 4 2 2" xfId="23218" xr:uid="{647F342F-F981-4D45-B5FC-613570D11B26}"/>
    <cellStyle name="20% - Accent1 2 4 2 4 3" xfId="5208" xr:uid="{00000000-0005-0000-0000-00006F000000}"/>
    <cellStyle name="20% - Accent1 2 4 2 4 3 2" xfId="23217" xr:uid="{2B24CC47-6B21-43E7-AE4D-B4E0864EE7A3}"/>
    <cellStyle name="20% - Accent1 2 4 2 4 4" xfId="23219" xr:uid="{8E689056-45FE-481A-80AD-9BDF3D2FFEF8}"/>
    <cellStyle name="20% - Accent1 2 4 2 5" xfId="5207" xr:uid="{00000000-0005-0000-0000-000070000000}"/>
    <cellStyle name="20% - Accent1 2 4 2 5 2" xfId="23216" xr:uid="{667F899D-449B-4B45-BA1B-D79B7E3FC1DE}"/>
    <cellStyle name="20% - Accent1 2 4 2 6" xfId="5206" xr:uid="{00000000-0005-0000-0000-000071000000}"/>
    <cellStyle name="20% - Accent1 2 4 2 6 2" xfId="5205" xr:uid="{00000000-0005-0000-0000-000072000000}"/>
    <cellStyle name="20% - Accent1 2 4 2 6 2 2" xfId="23214" xr:uid="{801EBD31-79CA-4B43-8094-DBC3891E7851}"/>
    <cellStyle name="20% - Accent1 2 4 2 6 3" xfId="23215" xr:uid="{6B022AE2-AC51-4076-BBA2-4B9CFABD3EC4}"/>
    <cellStyle name="20% - Accent1 2 4 2 7" xfId="5204" xr:uid="{00000000-0005-0000-0000-000073000000}"/>
    <cellStyle name="20% - Accent1 2 4 2 7 2" xfId="23213" xr:uid="{0F8E68E4-902F-46D8-B52C-3B5A8D94C367}"/>
    <cellStyle name="20% - Accent1 2 4 2 8" xfId="23234" xr:uid="{6BD07A41-B96F-4F59-8F46-E25DCC7C380B}"/>
    <cellStyle name="20% - Accent1 2 4 3" xfId="5203" xr:uid="{00000000-0005-0000-0000-000074000000}"/>
    <cellStyle name="20% - Accent1 2 4 3 2" xfId="5202" xr:uid="{00000000-0005-0000-0000-000075000000}"/>
    <cellStyle name="20% - Accent1 2 4 3 2 2" xfId="5201" xr:uid="{00000000-0005-0000-0000-000076000000}"/>
    <cellStyle name="20% - Accent1 2 4 3 2 2 2" xfId="23210" xr:uid="{605EAE19-1BA3-4C84-AFF4-437372482C25}"/>
    <cellStyle name="20% - Accent1 2 4 3 2 3" xfId="5200" xr:uid="{00000000-0005-0000-0000-000077000000}"/>
    <cellStyle name="20% - Accent1 2 4 3 2 3 2" xfId="23209" xr:uid="{64690BB8-7B56-47CA-AE14-573F8BED91CB}"/>
    <cellStyle name="20% - Accent1 2 4 3 2 4" xfId="23211" xr:uid="{EAA2D5A0-9698-46D7-B69E-FC76AFEA413F}"/>
    <cellStyle name="20% - Accent1 2 4 3 3" xfId="5199" xr:uid="{00000000-0005-0000-0000-000078000000}"/>
    <cellStyle name="20% - Accent1 2 4 3 3 2" xfId="5198" xr:uid="{00000000-0005-0000-0000-000079000000}"/>
    <cellStyle name="20% - Accent1 2 4 3 3 2 2" xfId="23207" xr:uid="{5326F6AA-098F-4D3B-97B2-8E5380EB8907}"/>
    <cellStyle name="20% - Accent1 2 4 3 3 3" xfId="23208" xr:uid="{770CCFF4-6B60-4485-B46F-D6D721E55C5A}"/>
    <cellStyle name="20% - Accent1 2 4 3 4" xfId="5197" xr:uid="{00000000-0005-0000-0000-00007A000000}"/>
    <cellStyle name="20% - Accent1 2 4 3 4 2" xfId="23206" xr:uid="{3F1732F6-1FF7-408A-A483-B32F92944E52}"/>
    <cellStyle name="20% - Accent1 2 4 3 5" xfId="23212" xr:uid="{FEA5C3D2-836E-4ECC-A02B-BFF7F371237F}"/>
    <cellStyle name="20% - Accent1 2 4 4" xfId="5196" xr:uid="{00000000-0005-0000-0000-00007B000000}"/>
    <cellStyle name="20% - Accent1 2 4 4 2" xfId="5195" xr:uid="{00000000-0005-0000-0000-00007C000000}"/>
    <cellStyle name="20% - Accent1 2 4 4 2 2" xfId="5194" xr:uid="{00000000-0005-0000-0000-00007D000000}"/>
    <cellStyle name="20% - Accent1 2 4 4 2 2 2" xfId="23203" xr:uid="{9A06C1ED-4F23-4CC6-A8ED-EBFEEB0BC1B3}"/>
    <cellStyle name="20% - Accent1 2 4 4 2 3" xfId="5193" xr:uid="{00000000-0005-0000-0000-00007E000000}"/>
    <cellStyle name="20% - Accent1 2 4 4 2 3 2" xfId="23202" xr:uid="{445630F3-0714-4F77-808D-AABD3D226369}"/>
    <cellStyle name="20% - Accent1 2 4 4 2 4" xfId="23204" xr:uid="{F48EDE40-5F50-4078-AF59-01F5E6BD32F1}"/>
    <cellStyle name="20% - Accent1 2 4 4 3" xfId="5192" xr:uid="{00000000-0005-0000-0000-00007F000000}"/>
    <cellStyle name="20% - Accent1 2 4 4 3 2" xfId="5191" xr:uid="{00000000-0005-0000-0000-000080000000}"/>
    <cellStyle name="20% - Accent1 2 4 4 3 2 2" xfId="23200" xr:uid="{922AD034-93DA-4577-8D83-AD06598F131B}"/>
    <cellStyle name="20% - Accent1 2 4 4 3 3" xfId="23201" xr:uid="{19CD7A4C-142D-4637-8FFC-38477EAF00F0}"/>
    <cellStyle name="20% - Accent1 2 4 4 4" xfId="5190" xr:uid="{00000000-0005-0000-0000-000081000000}"/>
    <cellStyle name="20% - Accent1 2 4 4 4 2" xfId="23199" xr:uid="{58C9558F-A613-4167-9629-84C0A49B14CE}"/>
    <cellStyle name="20% - Accent1 2 4 4 5" xfId="23205" xr:uid="{C7175EE6-321A-4ECE-AF3A-BB00512DE944}"/>
    <cellStyle name="20% - Accent1 2 4 5" xfId="5189" xr:uid="{00000000-0005-0000-0000-000082000000}"/>
    <cellStyle name="20% - Accent1 2 4 5 2" xfId="5188" xr:uid="{00000000-0005-0000-0000-000083000000}"/>
    <cellStyle name="20% - Accent1 2 4 5 2 2" xfId="23197" xr:uid="{438A8A17-124D-4966-8ADD-A7223142A016}"/>
    <cellStyle name="20% - Accent1 2 4 5 3" xfId="5187" xr:uid="{00000000-0005-0000-0000-000084000000}"/>
    <cellStyle name="20% - Accent1 2 4 5 3 2" xfId="23196" xr:uid="{510D2387-1FAA-437B-89B4-B76DEE0956AB}"/>
    <cellStyle name="20% - Accent1 2 4 5 4" xfId="23198" xr:uid="{975CED0E-6C9C-40A7-87EC-B4383DD196B3}"/>
    <cellStyle name="20% - Accent1 2 4 6" xfId="5186" xr:uid="{00000000-0005-0000-0000-000085000000}"/>
    <cellStyle name="20% - Accent1 2 4 6 2" xfId="23195" xr:uid="{47E57EA9-1419-4671-94AB-8E46B80E3D14}"/>
    <cellStyle name="20% - Accent1 2 4 7" xfId="5185" xr:uid="{00000000-0005-0000-0000-000086000000}"/>
    <cellStyle name="20% - Accent1 2 4 7 2" xfId="5184" xr:uid="{00000000-0005-0000-0000-000087000000}"/>
    <cellStyle name="20% - Accent1 2 4 7 2 2" xfId="23193" xr:uid="{3B3D395C-F909-438A-95D8-9433CA923BE2}"/>
    <cellStyle name="20% - Accent1 2 4 7 3" xfId="23194" xr:uid="{508D0DA0-6DF8-48D5-A03B-19EDEA762EA2}"/>
    <cellStyle name="20% - Accent1 2 4 8" xfId="5183" xr:uid="{00000000-0005-0000-0000-000088000000}"/>
    <cellStyle name="20% - Accent1 2 4 8 2" xfId="23192" xr:uid="{0D834259-B352-43B3-8DE5-798B22C36F58}"/>
    <cellStyle name="20% - Accent1 2 4 9" xfId="23235" xr:uid="{D750491F-7FF6-4319-ACE8-01045DEC8B48}"/>
    <cellStyle name="20% - Accent1 2 5" xfId="5182" xr:uid="{00000000-0005-0000-0000-000089000000}"/>
    <cellStyle name="20% - Accent1 2 5 2" xfId="5181" xr:uid="{00000000-0005-0000-0000-00008A000000}"/>
    <cellStyle name="20% - Accent1 2 5 2 2" xfId="5180" xr:uid="{00000000-0005-0000-0000-00008B000000}"/>
    <cellStyle name="20% - Accent1 2 5 2 2 2" xfId="5179" xr:uid="{00000000-0005-0000-0000-00008C000000}"/>
    <cellStyle name="20% - Accent1 2 5 2 2 2 2" xfId="5178" xr:uid="{00000000-0005-0000-0000-00008D000000}"/>
    <cellStyle name="20% - Accent1 2 5 2 2 2 2 2" xfId="23187" xr:uid="{D9F9CF48-E3BE-43A8-8952-92734C0CC3D7}"/>
    <cellStyle name="20% - Accent1 2 5 2 2 2 3" xfId="5177" xr:uid="{00000000-0005-0000-0000-00008E000000}"/>
    <cellStyle name="20% - Accent1 2 5 2 2 2 3 2" xfId="23186" xr:uid="{06BE35E6-368F-404B-B0FC-A490EB9E1BFA}"/>
    <cellStyle name="20% - Accent1 2 5 2 2 2 4" xfId="23188" xr:uid="{D451FF09-249E-4138-A290-06283C755E83}"/>
    <cellStyle name="20% - Accent1 2 5 2 2 3" xfId="5176" xr:uid="{00000000-0005-0000-0000-00008F000000}"/>
    <cellStyle name="20% - Accent1 2 5 2 2 3 2" xfId="5175" xr:uid="{00000000-0005-0000-0000-000090000000}"/>
    <cellStyle name="20% - Accent1 2 5 2 2 3 2 2" xfId="23184" xr:uid="{6E00B0A3-3D8C-4F2F-A357-9D9DFD855776}"/>
    <cellStyle name="20% - Accent1 2 5 2 2 3 3" xfId="23185" xr:uid="{8A0A9EB0-E560-4DAC-AC61-01D9997E5D58}"/>
    <cellStyle name="20% - Accent1 2 5 2 2 4" xfId="5174" xr:uid="{00000000-0005-0000-0000-000091000000}"/>
    <cellStyle name="20% - Accent1 2 5 2 2 4 2" xfId="23183" xr:uid="{C0F0F582-EF47-40BD-B061-CFCB1EF92CF1}"/>
    <cellStyle name="20% - Accent1 2 5 2 2 5" xfId="23189" xr:uid="{1FD43385-E428-47B6-B24E-D2D02AB1B3CB}"/>
    <cellStyle name="20% - Accent1 2 5 2 3" xfId="5173" xr:uid="{00000000-0005-0000-0000-000092000000}"/>
    <cellStyle name="20% - Accent1 2 5 2 3 2" xfId="5172" xr:uid="{00000000-0005-0000-0000-000093000000}"/>
    <cellStyle name="20% - Accent1 2 5 2 3 2 2" xfId="5171" xr:uid="{00000000-0005-0000-0000-000094000000}"/>
    <cellStyle name="20% - Accent1 2 5 2 3 2 2 2" xfId="23180" xr:uid="{F97C6573-3870-4F3D-8563-EA75D2B75DB4}"/>
    <cellStyle name="20% - Accent1 2 5 2 3 2 3" xfId="5170" xr:uid="{00000000-0005-0000-0000-000095000000}"/>
    <cellStyle name="20% - Accent1 2 5 2 3 2 3 2" xfId="23179" xr:uid="{BDA16168-2489-4F9F-A8C1-077A9846B6AC}"/>
    <cellStyle name="20% - Accent1 2 5 2 3 2 4" xfId="23181" xr:uid="{A19E1E94-96B5-4BD6-A6D6-BF2943773322}"/>
    <cellStyle name="20% - Accent1 2 5 2 3 3" xfId="5169" xr:uid="{00000000-0005-0000-0000-000096000000}"/>
    <cellStyle name="20% - Accent1 2 5 2 3 3 2" xfId="5168" xr:uid="{00000000-0005-0000-0000-000097000000}"/>
    <cellStyle name="20% - Accent1 2 5 2 3 3 2 2" xfId="23177" xr:uid="{E9968248-D778-4B55-A0CB-0AE0F3F0B9CC}"/>
    <cellStyle name="20% - Accent1 2 5 2 3 3 3" xfId="23178" xr:uid="{95361FB1-FC60-4D92-9A51-3902404500BF}"/>
    <cellStyle name="20% - Accent1 2 5 2 3 4" xfId="5167" xr:uid="{00000000-0005-0000-0000-000098000000}"/>
    <cellStyle name="20% - Accent1 2 5 2 3 4 2" xfId="23176" xr:uid="{F5C362A1-989B-45AB-9489-8E6B4AF8B7A0}"/>
    <cellStyle name="20% - Accent1 2 5 2 3 5" xfId="23182" xr:uid="{8CC69A52-3A60-4D51-92EF-B5FC69BA67E6}"/>
    <cellStyle name="20% - Accent1 2 5 2 4" xfId="5166" xr:uid="{00000000-0005-0000-0000-000099000000}"/>
    <cellStyle name="20% - Accent1 2 5 2 4 2" xfId="5165" xr:uid="{00000000-0005-0000-0000-00009A000000}"/>
    <cellStyle name="20% - Accent1 2 5 2 4 2 2" xfId="23174" xr:uid="{745C2744-4EBA-4159-B12B-65A4BFC5E6A1}"/>
    <cellStyle name="20% - Accent1 2 5 2 4 3" xfId="5164" xr:uid="{00000000-0005-0000-0000-00009B000000}"/>
    <cellStyle name="20% - Accent1 2 5 2 4 3 2" xfId="23173" xr:uid="{1ED332E1-BD94-40E7-97A0-8EFAA2D01969}"/>
    <cellStyle name="20% - Accent1 2 5 2 4 4" xfId="23175" xr:uid="{7CF0AEE0-C332-4CBB-9084-1177B2958498}"/>
    <cellStyle name="20% - Accent1 2 5 2 5" xfId="5163" xr:uid="{00000000-0005-0000-0000-00009C000000}"/>
    <cellStyle name="20% - Accent1 2 5 2 5 2" xfId="23172" xr:uid="{24105BC9-F416-47E4-96AF-7180A68D2726}"/>
    <cellStyle name="20% - Accent1 2 5 2 6" xfId="5162" xr:uid="{00000000-0005-0000-0000-00009D000000}"/>
    <cellStyle name="20% - Accent1 2 5 2 6 2" xfId="5161" xr:uid="{00000000-0005-0000-0000-00009E000000}"/>
    <cellStyle name="20% - Accent1 2 5 2 6 2 2" xfId="23170" xr:uid="{345B73CC-7F63-4B1B-8D86-8422956DC9D9}"/>
    <cellStyle name="20% - Accent1 2 5 2 6 3" xfId="23171" xr:uid="{2B91A083-48F1-4BEE-A7D3-D5B7B62265E2}"/>
    <cellStyle name="20% - Accent1 2 5 2 7" xfId="5160" xr:uid="{00000000-0005-0000-0000-00009F000000}"/>
    <cellStyle name="20% - Accent1 2 5 2 7 2" xfId="23169" xr:uid="{D6C4B0A0-68F4-45AB-8208-6F24C174EFA8}"/>
    <cellStyle name="20% - Accent1 2 5 2 8" xfId="23190" xr:uid="{12681A03-544A-4E8F-85F5-1F6CE3EBD6FA}"/>
    <cellStyle name="20% - Accent1 2 5 3" xfId="5159" xr:uid="{00000000-0005-0000-0000-0000A0000000}"/>
    <cellStyle name="20% - Accent1 2 5 3 2" xfId="5158" xr:uid="{00000000-0005-0000-0000-0000A1000000}"/>
    <cellStyle name="20% - Accent1 2 5 3 2 2" xfId="5157" xr:uid="{00000000-0005-0000-0000-0000A2000000}"/>
    <cellStyle name="20% - Accent1 2 5 3 2 2 2" xfId="23166" xr:uid="{9E159FA8-AB87-40EE-BADE-55C0E6644A40}"/>
    <cellStyle name="20% - Accent1 2 5 3 2 3" xfId="5156" xr:uid="{00000000-0005-0000-0000-0000A3000000}"/>
    <cellStyle name="20% - Accent1 2 5 3 2 3 2" xfId="23165" xr:uid="{D6E743F5-10A4-4690-84D0-85772E7CA054}"/>
    <cellStyle name="20% - Accent1 2 5 3 2 4" xfId="23167" xr:uid="{A70D0316-99F1-4D0D-888A-2CFD3E729DAB}"/>
    <cellStyle name="20% - Accent1 2 5 3 3" xfId="5155" xr:uid="{00000000-0005-0000-0000-0000A4000000}"/>
    <cellStyle name="20% - Accent1 2 5 3 3 2" xfId="5154" xr:uid="{00000000-0005-0000-0000-0000A5000000}"/>
    <cellStyle name="20% - Accent1 2 5 3 3 2 2" xfId="23163" xr:uid="{9C97F483-F5F5-4017-92F3-B598B6EEAC9F}"/>
    <cellStyle name="20% - Accent1 2 5 3 3 3" xfId="23164" xr:uid="{52953129-49A1-4447-8999-ADB87BD32EF9}"/>
    <cellStyle name="20% - Accent1 2 5 3 4" xfId="5153" xr:uid="{00000000-0005-0000-0000-0000A6000000}"/>
    <cellStyle name="20% - Accent1 2 5 3 4 2" xfId="23162" xr:uid="{3F993A5B-4A24-466D-A960-9F461563EFCD}"/>
    <cellStyle name="20% - Accent1 2 5 3 5" xfId="23168" xr:uid="{85AB29C0-0A55-4A37-A340-075A60D40558}"/>
    <cellStyle name="20% - Accent1 2 5 4" xfId="5152" xr:uid="{00000000-0005-0000-0000-0000A7000000}"/>
    <cellStyle name="20% - Accent1 2 5 4 2" xfId="5151" xr:uid="{00000000-0005-0000-0000-0000A8000000}"/>
    <cellStyle name="20% - Accent1 2 5 4 2 2" xfId="5150" xr:uid="{00000000-0005-0000-0000-0000A9000000}"/>
    <cellStyle name="20% - Accent1 2 5 4 2 2 2" xfId="23159" xr:uid="{9A955FCD-8A1F-4B4C-B96B-4D8648B998F5}"/>
    <cellStyle name="20% - Accent1 2 5 4 2 3" xfId="5149" xr:uid="{00000000-0005-0000-0000-0000AA000000}"/>
    <cellStyle name="20% - Accent1 2 5 4 2 3 2" xfId="23158" xr:uid="{542E3405-545A-446D-BA68-D6C3A7E9DC29}"/>
    <cellStyle name="20% - Accent1 2 5 4 2 4" xfId="23160" xr:uid="{7190D246-931A-48A2-AA8C-65C0AC0ADB5B}"/>
    <cellStyle name="20% - Accent1 2 5 4 3" xfId="5148" xr:uid="{00000000-0005-0000-0000-0000AB000000}"/>
    <cellStyle name="20% - Accent1 2 5 4 3 2" xfId="5147" xr:uid="{00000000-0005-0000-0000-0000AC000000}"/>
    <cellStyle name="20% - Accent1 2 5 4 3 2 2" xfId="23156" xr:uid="{0CA3B8E0-7204-4674-8B4E-F3CC51D5CA58}"/>
    <cellStyle name="20% - Accent1 2 5 4 3 3" xfId="23157" xr:uid="{A8511FEA-A576-485A-B8E3-A3F015913AAF}"/>
    <cellStyle name="20% - Accent1 2 5 4 4" xfId="5146" xr:uid="{00000000-0005-0000-0000-0000AD000000}"/>
    <cellStyle name="20% - Accent1 2 5 4 4 2" xfId="23155" xr:uid="{D1E37AAF-F450-491E-819C-CCB9817E7492}"/>
    <cellStyle name="20% - Accent1 2 5 4 5" xfId="23161" xr:uid="{146F018A-F275-48A9-A284-93EF9FC2329B}"/>
    <cellStyle name="20% - Accent1 2 5 5" xfId="5145" xr:uid="{00000000-0005-0000-0000-0000AE000000}"/>
    <cellStyle name="20% - Accent1 2 5 5 2" xfId="5144" xr:uid="{00000000-0005-0000-0000-0000AF000000}"/>
    <cellStyle name="20% - Accent1 2 5 5 2 2" xfId="23153" xr:uid="{94CB808D-73C2-49FE-B4E1-01D1271D5BCD}"/>
    <cellStyle name="20% - Accent1 2 5 5 3" xfId="5143" xr:uid="{00000000-0005-0000-0000-0000B0000000}"/>
    <cellStyle name="20% - Accent1 2 5 5 3 2" xfId="23152" xr:uid="{A5B6CEBF-AE81-409C-B1F0-81CEF3FF5B78}"/>
    <cellStyle name="20% - Accent1 2 5 5 4" xfId="23154" xr:uid="{D0C1F335-17A4-49D8-8652-86B8FA2332C4}"/>
    <cellStyle name="20% - Accent1 2 5 6" xfId="5142" xr:uid="{00000000-0005-0000-0000-0000B1000000}"/>
    <cellStyle name="20% - Accent1 2 5 6 2" xfId="23151" xr:uid="{5D6EB3E7-5BA8-4AEB-9145-04BA1B3D3367}"/>
    <cellStyle name="20% - Accent1 2 5 7" xfId="5141" xr:uid="{00000000-0005-0000-0000-0000B2000000}"/>
    <cellStyle name="20% - Accent1 2 5 7 2" xfId="5140" xr:uid="{00000000-0005-0000-0000-0000B3000000}"/>
    <cellStyle name="20% - Accent1 2 5 7 2 2" xfId="23149" xr:uid="{ADCECF7D-1863-48E0-9790-F44AF16E60F5}"/>
    <cellStyle name="20% - Accent1 2 5 7 3" xfId="23150" xr:uid="{C95572EE-EFDF-4E48-8DB4-651C143555D1}"/>
    <cellStyle name="20% - Accent1 2 5 8" xfId="5139" xr:uid="{00000000-0005-0000-0000-0000B4000000}"/>
    <cellStyle name="20% - Accent1 2 5 8 2" xfId="23148" xr:uid="{35330311-D59E-4F22-80A3-6DC51EA3CD52}"/>
    <cellStyle name="20% - Accent1 2 5 9" xfId="23191" xr:uid="{817D6F34-8F12-4EC5-8FD6-D5D578E9E2D6}"/>
    <cellStyle name="20% - Accent1 2 6" xfId="5138" xr:uid="{00000000-0005-0000-0000-0000B5000000}"/>
    <cellStyle name="20% - Accent1 2 6 2" xfId="5137" xr:uid="{00000000-0005-0000-0000-0000B6000000}"/>
    <cellStyle name="20% - Accent1 2 6 2 2" xfId="5136" xr:uid="{00000000-0005-0000-0000-0000B7000000}"/>
    <cellStyle name="20% - Accent1 2 6 2 2 2" xfId="5135" xr:uid="{00000000-0005-0000-0000-0000B8000000}"/>
    <cellStyle name="20% - Accent1 2 6 2 2 2 2" xfId="5134" xr:uid="{00000000-0005-0000-0000-0000B9000000}"/>
    <cellStyle name="20% - Accent1 2 6 2 2 2 2 2" xfId="23143" xr:uid="{DE1F1EDC-0340-44DC-8395-742288B4C13C}"/>
    <cellStyle name="20% - Accent1 2 6 2 2 2 3" xfId="5133" xr:uid="{00000000-0005-0000-0000-0000BA000000}"/>
    <cellStyle name="20% - Accent1 2 6 2 2 2 3 2" xfId="23142" xr:uid="{2E85F800-0F2C-452A-A809-43B4F8EFB8B8}"/>
    <cellStyle name="20% - Accent1 2 6 2 2 2 4" xfId="23144" xr:uid="{ABFA6F2B-A3EC-4C1A-9A23-03A703F6A789}"/>
    <cellStyle name="20% - Accent1 2 6 2 2 3" xfId="5132" xr:uid="{00000000-0005-0000-0000-0000BB000000}"/>
    <cellStyle name="20% - Accent1 2 6 2 2 3 2" xfId="5131" xr:uid="{00000000-0005-0000-0000-0000BC000000}"/>
    <cellStyle name="20% - Accent1 2 6 2 2 3 2 2" xfId="23140" xr:uid="{5034484E-37F4-4FA1-922C-FD3BC4ECBFC5}"/>
    <cellStyle name="20% - Accent1 2 6 2 2 3 3" xfId="23141" xr:uid="{CCC39474-5270-4ACC-B84E-779FD1AE781F}"/>
    <cellStyle name="20% - Accent1 2 6 2 2 4" xfId="5130" xr:uid="{00000000-0005-0000-0000-0000BD000000}"/>
    <cellStyle name="20% - Accent1 2 6 2 2 4 2" xfId="23139" xr:uid="{23204862-86D4-49FF-AA54-4A3318FD01F3}"/>
    <cellStyle name="20% - Accent1 2 6 2 2 5" xfId="23145" xr:uid="{BB50CE0E-176F-42DB-8919-C1FE83258405}"/>
    <cellStyle name="20% - Accent1 2 6 2 3" xfId="5129" xr:uid="{00000000-0005-0000-0000-0000BE000000}"/>
    <cellStyle name="20% - Accent1 2 6 2 3 2" xfId="5128" xr:uid="{00000000-0005-0000-0000-0000BF000000}"/>
    <cellStyle name="20% - Accent1 2 6 2 3 2 2" xfId="5127" xr:uid="{00000000-0005-0000-0000-0000C0000000}"/>
    <cellStyle name="20% - Accent1 2 6 2 3 2 2 2" xfId="23136" xr:uid="{B9660A54-E10E-4CDA-8878-19881D6E391B}"/>
    <cellStyle name="20% - Accent1 2 6 2 3 2 3" xfId="5126" xr:uid="{00000000-0005-0000-0000-0000C1000000}"/>
    <cellStyle name="20% - Accent1 2 6 2 3 2 3 2" xfId="23135" xr:uid="{9F7FDCA3-90AE-4E4A-B7F0-E438D78CBE81}"/>
    <cellStyle name="20% - Accent1 2 6 2 3 2 4" xfId="23137" xr:uid="{755E4AD6-AD89-4C7D-A15F-F351CE214300}"/>
    <cellStyle name="20% - Accent1 2 6 2 3 3" xfId="5125" xr:uid="{00000000-0005-0000-0000-0000C2000000}"/>
    <cellStyle name="20% - Accent1 2 6 2 3 3 2" xfId="5124" xr:uid="{00000000-0005-0000-0000-0000C3000000}"/>
    <cellStyle name="20% - Accent1 2 6 2 3 3 2 2" xfId="23133" xr:uid="{B25B1233-6288-47D4-BFD4-F3D3198B71AA}"/>
    <cellStyle name="20% - Accent1 2 6 2 3 3 3" xfId="23134" xr:uid="{87C0D528-7BAB-4E73-96AC-3FEB473A519C}"/>
    <cellStyle name="20% - Accent1 2 6 2 3 4" xfId="5123" xr:uid="{00000000-0005-0000-0000-0000C4000000}"/>
    <cellStyle name="20% - Accent1 2 6 2 3 4 2" xfId="23132" xr:uid="{4DBCE811-5178-4212-8F23-EB0B1EBAF510}"/>
    <cellStyle name="20% - Accent1 2 6 2 3 5" xfId="23138" xr:uid="{E3539500-5756-4F82-9517-DC6938F8B4FF}"/>
    <cellStyle name="20% - Accent1 2 6 2 4" xfId="5122" xr:uid="{00000000-0005-0000-0000-0000C5000000}"/>
    <cellStyle name="20% - Accent1 2 6 2 4 2" xfId="5121" xr:uid="{00000000-0005-0000-0000-0000C6000000}"/>
    <cellStyle name="20% - Accent1 2 6 2 4 2 2" xfId="23130" xr:uid="{89E21E10-89A7-4F12-9F93-3880565E5857}"/>
    <cellStyle name="20% - Accent1 2 6 2 4 3" xfId="5120" xr:uid="{00000000-0005-0000-0000-0000C7000000}"/>
    <cellStyle name="20% - Accent1 2 6 2 4 3 2" xfId="23129" xr:uid="{67462964-36EB-4825-BF02-FA8035B05B1A}"/>
    <cellStyle name="20% - Accent1 2 6 2 4 4" xfId="23131" xr:uid="{6AAA3882-BD34-43B0-9899-5C5DED1CE4AD}"/>
    <cellStyle name="20% - Accent1 2 6 2 5" xfId="5119" xr:uid="{00000000-0005-0000-0000-0000C8000000}"/>
    <cellStyle name="20% - Accent1 2 6 2 5 2" xfId="23128" xr:uid="{DC309FFE-DEF8-4D51-963E-0C2F2504637E}"/>
    <cellStyle name="20% - Accent1 2 6 2 6" xfId="5118" xr:uid="{00000000-0005-0000-0000-0000C9000000}"/>
    <cellStyle name="20% - Accent1 2 6 2 6 2" xfId="5117" xr:uid="{00000000-0005-0000-0000-0000CA000000}"/>
    <cellStyle name="20% - Accent1 2 6 2 6 2 2" xfId="23126" xr:uid="{F8C68ADC-974A-42EF-9FEF-50AE3BAF1D90}"/>
    <cellStyle name="20% - Accent1 2 6 2 6 3" xfId="23127" xr:uid="{61A480B1-C55A-4A24-8D61-B9A91325CF5F}"/>
    <cellStyle name="20% - Accent1 2 6 2 7" xfId="5116" xr:uid="{00000000-0005-0000-0000-0000CB000000}"/>
    <cellStyle name="20% - Accent1 2 6 2 7 2" xfId="23125" xr:uid="{1D420418-E181-4FD6-AA1A-4B8C0C1D4C83}"/>
    <cellStyle name="20% - Accent1 2 6 2 8" xfId="23146" xr:uid="{C82E1350-99C6-467A-855B-3D4D135078CF}"/>
    <cellStyle name="20% - Accent1 2 6 3" xfId="5115" xr:uid="{00000000-0005-0000-0000-0000CC000000}"/>
    <cellStyle name="20% - Accent1 2 6 3 2" xfId="5114" xr:uid="{00000000-0005-0000-0000-0000CD000000}"/>
    <cellStyle name="20% - Accent1 2 6 3 2 2" xfId="5113" xr:uid="{00000000-0005-0000-0000-0000CE000000}"/>
    <cellStyle name="20% - Accent1 2 6 3 2 2 2" xfId="23122" xr:uid="{26F1631C-662D-4EA1-8544-440CFD651E46}"/>
    <cellStyle name="20% - Accent1 2 6 3 2 3" xfId="5112" xr:uid="{00000000-0005-0000-0000-0000CF000000}"/>
    <cellStyle name="20% - Accent1 2 6 3 2 3 2" xfId="23121" xr:uid="{C7E48A27-1FC8-4B67-96E3-C28F612DD897}"/>
    <cellStyle name="20% - Accent1 2 6 3 2 4" xfId="23123" xr:uid="{3DF92CAB-97D7-49F4-9A03-9961C2314C99}"/>
    <cellStyle name="20% - Accent1 2 6 3 3" xfId="5111" xr:uid="{00000000-0005-0000-0000-0000D0000000}"/>
    <cellStyle name="20% - Accent1 2 6 3 3 2" xfId="5110" xr:uid="{00000000-0005-0000-0000-0000D1000000}"/>
    <cellStyle name="20% - Accent1 2 6 3 3 2 2" xfId="23119" xr:uid="{3B8B3C97-C1F9-41D5-B417-B899217C19E2}"/>
    <cellStyle name="20% - Accent1 2 6 3 3 3" xfId="23120" xr:uid="{081403E8-44A7-4450-8D20-51002811E23C}"/>
    <cellStyle name="20% - Accent1 2 6 3 4" xfId="5109" xr:uid="{00000000-0005-0000-0000-0000D2000000}"/>
    <cellStyle name="20% - Accent1 2 6 3 4 2" xfId="23118" xr:uid="{E018A68A-CF1C-4D6A-AAD0-314CBAE79142}"/>
    <cellStyle name="20% - Accent1 2 6 3 5" xfId="23124" xr:uid="{2EC76FDE-47D0-4AD7-AF2A-613B0ACEC1D3}"/>
    <cellStyle name="20% - Accent1 2 6 4" xfId="5108" xr:uid="{00000000-0005-0000-0000-0000D3000000}"/>
    <cellStyle name="20% - Accent1 2 6 4 2" xfId="5107" xr:uid="{00000000-0005-0000-0000-0000D4000000}"/>
    <cellStyle name="20% - Accent1 2 6 4 2 2" xfId="5106" xr:uid="{00000000-0005-0000-0000-0000D5000000}"/>
    <cellStyle name="20% - Accent1 2 6 4 2 2 2" xfId="23115" xr:uid="{902F9780-C20B-489D-B2B7-9AE4A6165DF5}"/>
    <cellStyle name="20% - Accent1 2 6 4 2 3" xfId="5105" xr:uid="{00000000-0005-0000-0000-0000D6000000}"/>
    <cellStyle name="20% - Accent1 2 6 4 2 3 2" xfId="23114" xr:uid="{9E91F78F-F683-44FD-9154-D5B3D03258B1}"/>
    <cellStyle name="20% - Accent1 2 6 4 2 4" xfId="23116" xr:uid="{7420ED29-E975-4EC1-A4BE-00A637A3D637}"/>
    <cellStyle name="20% - Accent1 2 6 4 3" xfId="5104" xr:uid="{00000000-0005-0000-0000-0000D7000000}"/>
    <cellStyle name="20% - Accent1 2 6 4 3 2" xfId="5103" xr:uid="{00000000-0005-0000-0000-0000D8000000}"/>
    <cellStyle name="20% - Accent1 2 6 4 3 2 2" xfId="23112" xr:uid="{4D61A212-CE90-4C98-91AE-EA0433D62972}"/>
    <cellStyle name="20% - Accent1 2 6 4 3 3" xfId="23113" xr:uid="{C9DD1E33-5965-4FFF-8D8E-BF12C357428F}"/>
    <cellStyle name="20% - Accent1 2 6 4 4" xfId="5102" xr:uid="{00000000-0005-0000-0000-0000D9000000}"/>
    <cellStyle name="20% - Accent1 2 6 4 4 2" xfId="23111" xr:uid="{356F9139-7A1D-4670-B71F-C7E6ED1BB5B6}"/>
    <cellStyle name="20% - Accent1 2 6 4 5" xfId="23117" xr:uid="{CA4B8F99-8876-43C6-ABED-E3A556D141F2}"/>
    <cellStyle name="20% - Accent1 2 6 5" xfId="5101" xr:uid="{00000000-0005-0000-0000-0000DA000000}"/>
    <cellStyle name="20% - Accent1 2 6 5 2" xfId="5100" xr:uid="{00000000-0005-0000-0000-0000DB000000}"/>
    <cellStyle name="20% - Accent1 2 6 5 2 2" xfId="23109" xr:uid="{A1929910-F4BA-4575-A50B-C8B4F4C02518}"/>
    <cellStyle name="20% - Accent1 2 6 5 3" xfId="5099" xr:uid="{00000000-0005-0000-0000-0000DC000000}"/>
    <cellStyle name="20% - Accent1 2 6 5 3 2" xfId="23108" xr:uid="{8D0FE420-87BD-4A75-B10F-A26D56A89B99}"/>
    <cellStyle name="20% - Accent1 2 6 5 4" xfId="23110" xr:uid="{50367809-3A8B-4A44-B6B1-B410F1343213}"/>
    <cellStyle name="20% - Accent1 2 6 6" xfId="5098" xr:uid="{00000000-0005-0000-0000-0000DD000000}"/>
    <cellStyle name="20% - Accent1 2 6 6 2" xfId="23107" xr:uid="{8FC5A972-A219-4D77-AF6F-9B6FEF7813D9}"/>
    <cellStyle name="20% - Accent1 2 6 7" xfId="5097" xr:uid="{00000000-0005-0000-0000-0000DE000000}"/>
    <cellStyle name="20% - Accent1 2 6 7 2" xfId="5096" xr:uid="{00000000-0005-0000-0000-0000DF000000}"/>
    <cellStyle name="20% - Accent1 2 6 7 2 2" xfId="23105" xr:uid="{5DB3E362-0DC6-4136-9A78-126D108897DD}"/>
    <cellStyle name="20% - Accent1 2 6 7 3" xfId="23106" xr:uid="{3DBA836E-A53F-4040-8A42-7892C9E8FA91}"/>
    <cellStyle name="20% - Accent1 2 6 8" xfId="5095" xr:uid="{00000000-0005-0000-0000-0000E0000000}"/>
    <cellStyle name="20% - Accent1 2 6 8 2" xfId="23104" xr:uid="{C543662F-E65C-4F8B-8565-72B7C58F84E8}"/>
    <cellStyle name="20% - Accent1 2 6 9" xfId="23147" xr:uid="{DC2A3D18-BDF1-46DF-8622-21D07418B6F8}"/>
    <cellStyle name="20% - Accent1 2 7" xfId="5094" xr:uid="{00000000-0005-0000-0000-0000E1000000}"/>
    <cellStyle name="20% - Accent1 2 7 2" xfId="5093" xr:uid="{00000000-0005-0000-0000-0000E2000000}"/>
    <cellStyle name="20% - Accent1 2 7 2 2" xfId="5092" xr:uid="{00000000-0005-0000-0000-0000E3000000}"/>
    <cellStyle name="20% - Accent1 2 7 2 2 2" xfId="23101" xr:uid="{A6C2BB0F-3CB3-4226-802C-F2DBF8C385FD}"/>
    <cellStyle name="20% - Accent1 2 7 2 3" xfId="5091" xr:uid="{00000000-0005-0000-0000-0000E4000000}"/>
    <cellStyle name="20% - Accent1 2 7 2 3 2" xfId="23100" xr:uid="{11FCEEFC-40F8-4A24-8D77-4CCCA69214B6}"/>
    <cellStyle name="20% - Accent1 2 7 2 4" xfId="23102" xr:uid="{857B802C-FCAF-471F-9BC5-0CB81A210075}"/>
    <cellStyle name="20% - Accent1 2 7 3" xfId="5090" xr:uid="{00000000-0005-0000-0000-0000E5000000}"/>
    <cellStyle name="20% - Accent1 2 7 3 2" xfId="5089" xr:uid="{00000000-0005-0000-0000-0000E6000000}"/>
    <cellStyle name="20% - Accent1 2 7 3 2 2" xfId="23098" xr:uid="{E1F32895-27D7-4C94-BF48-6291F20CAE53}"/>
    <cellStyle name="20% - Accent1 2 7 3 3" xfId="23099" xr:uid="{F3CF37B9-1C4E-4F59-A1A0-7B04B8EC6276}"/>
    <cellStyle name="20% - Accent1 2 7 4" xfId="5088" xr:uid="{00000000-0005-0000-0000-0000E7000000}"/>
    <cellStyle name="20% - Accent1 2 7 4 2" xfId="23097" xr:uid="{86D147B7-E8D9-404E-AF38-91831CA830B5}"/>
    <cellStyle name="20% - Accent1 2 7 5" xfId="23103" xr:uid="{8B3AE17A-86B8-40BD-9AFF-3E5C085626FD}"/>
    <cellStyle name="20% - Accent1 3" xfId="169" xr:uid="{00000000-0005-0000-0000-000018000000}"/>
    <cellStyle name="20% - Accent1 3 10" xfId="5087" xr:uid="{00000000-0005-0000-0000-0000E8000000}"/>
    <cellStyle name="20% - Accent1 3 10 2" xfId="23096" xr:uid="{443115BF-8B1D-459A-858B-B5FCF29A1C70}"/>
    <cellStyle name="20% - Accent1 3 2" xfId="5086" xr:uid="{00000000-0005-0000-0000-0000E9000000}"/>
    <cellStyle name="20% - Accent1 3 2 2" xfId="5085" xr:uid="{00000000-0005-0000-0000-0000EA000000}"/>
    <cellStyle name="20% - Accent1 3 2 2 2" xfId="5084" xr:uid="{00000000-0005-0000-0000-0000EB000000}"/>
    <cellStyle name="20% - Accent1 3 2 2 2 2" xfId="5083" xr:uid="{00000000-0005-0000-0000-0000EC000000}"/>
    <cellStyle name="20% - Accent1 3 2 2 2 2 2" xfId="5082" xr:uid="{00000000-0005-0000-0000-0000ED000000}"/>
    <cellStyle name="20% - Accent1 3 2 2 2 2 2 2" xfId="23092" xr:uid="{28AA0BDA-CE93-41A9-89D8-9DF6CBD8ED83}"/>
    <cellStyle name="20% - Accent1 3 2 2 2 2 3" xfId="5081" xr:uid="{00000000-0005-0000-0000-0000EE000000}"/>
    <cellStyle name="20% - Accent1 3 2 2 2 2 3 2" xfId="23091" xr:uid="{E9F5F9B7-BA57-4890-A6F0-E6F619DFA4DD}"/>
    <cellStyle name="20% - Accent1 3 2 2 2 2 4" xfId="23093" xr:uid="{F59AC440-DCCF-4FC4-BA3F-B42D64EC9CCE}"/>
    <cellStyle name="20% - Accent1 3 2 2 2 3" xfId="5080" xr:uid="{00000000-0005-0000-0000-0000EF000000}"/>
    <cellStyle name="20% - Accent1 3 2 2 2 3 2" xfId="5079" xr:uid="{00000000-0005-0000-0000-0000F0000000}"/>
    <cellStyle name="20% - Accent1 3 2 2 2 3 2 2" xfId="23089" xr:uid="{67417C3D-9FAD-401C-9409-0B168F32D8B1}"/>
    <cellStyle name="20% - Accent1 3 2 2 2 3 3" xfId="23090" xr:uid="{55D342D5-3A0F-4D26-8340-EDDD83E0DB1F}"/>
    <cellStyle name="20% - Accent1 3 2 2 2 4" xfId="5078" xr:uid="{00000000-0005-0000-0000-0000F1000000}"/>
    <cellStyle name="20% - Accent1 3 2 2 2 4 2" xfId="23088" xr:uid="{14BFBC90-D87B-4539-907D-D6D49259EC6F}"/>
    <cellStyle name="20% - Accent1 3 2 2 2 5" xfId="23094" xr:uid="{FF58C73E-A399-4EAE-BBB3-97DB7F2C2422}"/>
    <cellStyle name="20% - Accent1 3 2 2 3" xfId="5077" xr:uid="{00000000-0005-0000-0000-0000F2000000}"/>
    <cellStyle name="20% - Accent1 3 2 2 3 2" xfId="5076" xr:uid="{00000000-0005-0000-0000-0000F3000000}"/>
    <cellStyle name="20% - Accent1 3 2 2 3 2 2" xfId="23086" xr:uid="{9F91F7E8-6B4E-4106-B736-EB0F174924FB}"/>
    <cellStyle name="20% - Accent1 3 2 2 3 3" xfId="5075" xr:uid="{00000000-0005-0000-0000-0000F4000000}"/>
    <cellStyle name="20% - Accent1 3 2 2 3 3 2" xfId="23085" xr:uid="{B633AB82-9917-4BF6-8FBD-A4B4DB3FC833}"/>
    <cellStyle name="20% - Accent1 3 2 2 3 4" xfId="23087" xr:uid="{44F009BB-6EEF-44B5-B820-EAC8C4911184}"/>
    <cellStyle name="20% - Accent1 3 2 2 4" xfId="5074" xr:uid="{00000000-0005-0000-0000-0000F5000000}"/>
    <cellStyle name="20% - Accent1 3 2 2 4 2" xfId="23084" xr:uid="{36CCFE21-682C-42B3-8A69-DBDC57E93227}"/>
    <cellStyle name="20% - Accent1 3 2 2 5" xfId="5073" xr:uid="{00000000-0005-0000-0000-0000F6000000}"/>
    <cellStyle name="20% - Accent1 3 2 2 5 2" xfId="5072" xr:uid="{00000000-0005-0000-0000-0000F7000000}"/>
    <cellStyle name="20% - Accent1 3 2 2 5 2 2" xfId="23082" xr:uid="{C60F4901-3240-4A06-BE15-0C2B5BAB7F0D}"/>
    <cellStyle name="20% - Accent1 3 2 2 5 3" xfId="23083" xr:uid="{21E4D216-1E09-407F-87AC-CAC366104408}"/>
    <cellStyle name="20% - Accent1 3 2 2 6" xfId="5071" xr:uid="{00000000-0005-0000-0000-0000F8000000}"/>
    <cellStyle name="20% - Accent1 3 2 2 6 2" xfId="23081" xr:uid="{CE4292E6-C908-4512-A874-070419948AB9}"/>
    <cellStyle name="20% - Accent1 3 2 2 7" xfId="23095" xr:uid="{6832E03F-F612-4626-B16C-F1A4CC71D3F8}"/>
    <cellStyle name="20% - Accent1 3 2 3" xfId="5070" xr:uid="{00000000-0005-0000-0000-0000F9000000}"/>
    <cellStyle name="20% - Accent1 3 2 3 2" xfId="5069" xr:uid="{00000000-0005-0000-0000-0000FA000000}"/>
    <cellStyle name="20% - Accent1 3 2 3 2 2" xfId="5068" xr:uid="{00000000-0005-0000-0000-0000FB000000}"/>
    <cellStyle name="20% - Accent1 3 2 3 2 2 2" xfId="23078" xr:uid="{210FBB49-C39F-4C29-BE68-958105D81482}"/>
    <cellStyle name="20% - Accent1 3 2 3 2 3" xfId="5067" xr:uid="{00000000-0005-0000-0000-0000FC000000}"/>
    <cellStyle name="20% - Accent1 3 2 3 2 3 2" xfId="23077" xr:uid="{480DB8C7-F984-4BBE-B47E-25D1F603FEA9}"/>
    <cellStyle name="20% - Accent1 3 2 3 2 4" xfId="23079" xr:uid="{2C936DA9-0E58-4D83-861C-268355752AF7}"/>
    <cellStyle name="20% - Accent1 3 2 3 3" xfId="5066" xr:uid="{00000000-0005-0000-0000-0000FD000000}"/>
    <cellStyle name="20% - Accent1 3 2 3 3 2" xfId="5065" xr:uid="{00000000-0005-0000-0000-0000FE000000}"/>
    <cellStyle name="20% - Accent1 3 2 3 3 2 2" xfId="23075" xr:uid="{1179D75E-DE1E-4AD1-8FCF-57F8D68C0387}"/>
    <cellStyle name="20% - Accent1 3 2 3 3 3" xfId="23076" xr:uid="{E68FE76A-D2C7-4F5A-A213-E789B171F992}"/>
    <cellStyle name="20% - Accent1 3 2 3 4" xfId="5064" xr:uid="{00000000-0005-0000-0000-0000FF000000}"/>
    <cellStyle name="20% - Accent1 3 2 3 4 2" xfId="23074" xr:uid="{2F63A17D-F621-47CA-8E53-614C8B88F450}"/>
    <cellStyle name="20% - Accent1 3 2 3 5" xfId="23080" xr:uid="{5156EA5A-6522-414F-ACDE-ADE4C52BBA5C}"/>
    <cellStyle name="20% - Accent1 3 2 4" xfId="5063" xr:uid="{00000000-0005-0000-0000-000000010000}"/>
    <cellStyle name="20% - Accent1 3 2 5" xfId="5062" xr:uid="{00000000-0005-0000-0000-000001010000}"/>
    <cellStyle name="20% - Accent1 3 2 5 2" xfId="23073" xr:uid="{10D606E8-EC8C-40B1-A08D-BCD9C6EB107E}"/>
    <cellStyle name="20% - Accent1 3 3" xfId="5061" xr:uid="{00000000-0005-0000-0000-000002010000}"/>
    <cellStyle name="20% - Accent1 3 3 2" xfId="5060" xr:uid="{00000000-0005-0000-0000-000003010000}"/>
    <cellStyle name="20% - Accent1 3 3 2 2" xfId="5059" xr:uid="{00000000-0005-0000-0000-000004010000}"/>
    <cellStyle name="20% - Accent1 3 3 2 2 2" xfId="23070" xr:uid="{F96CE1D1-2AC0-49C7-8370-E873628474E9}"/>
    <cellStyle name="20% - Accent1 3 3 2 3" xfId="5058" xr:uid="{00000000-0005-0000-0000-000005010000}"/>
    <cellStyle name="20% - Accent1 3 3 2 3 2" xfId="5057" xr:uid="{00000000-0005-0000-0000-000006010000}"/>
    <cellStyle name="20% - Accent1 3 3 2 3 2 2" xfId="23068" xr:uid="{33E3BAAA-C49E-4F1A-AA08-A404CB5D0564}"/>
    <cellStyle name="20% - Accent1 3 3 2 3 3" xfId="23069" xr:uid="{1906BB5F-AB8B-41D5-9CE9-5917AD353A64}"/>
    <cellStyle name="20% - Accent1 3 3 2 4" xfId="23071" xr:uid="{A87987E2-8180-4826-8D06-754C9253D252}"/>
    <cellStyle name="20% - Accent1 3 3 3" xfId="5056" xr:uid="{00000000-0005-0000-0000-000007010000}"/>
    <cellStyle name="20% - Accent1 3 3 3 2" xfId="23067" xr:uid="{3C3AFFCC-4D16-4203-908F-4E4D7BFC0DE5}"/>
    <cellStyle name="20% - Accent1 3 3 4" xfId="5055" xr:uid="{00000000-0005-0000-0000-000008010000}"/>
    <cellStyle name="20% - Accent1 3 3 4 2" xfId="5054" xr:uid="{00000000-0005-0000-0000-000009010000}"/>
    <cellStyle name="20% - Accent1 3 3 4 2 2" xfId="23065" xr:uid="{5D37AF39-81A8-4553-8C96-DE9523D040D5}"/>
    <cellStyle name="20% - Accent1 3 3 4 3" xfId="23066" xr:uid="{5B278B2A-10E5-483E-88EB-C6BDB67B47E8}"/>
    <cellStyle name="20% - Accent1 3 3 5" xfId="5053" xr:uid="{00000000-0005-0000-0000-00000A010000}"/>
    <cellStyle name="20% - Accent1 3 3 5 2" xfId="23064" xr:uid="{50F96707-6FF7-4DB0-BA53-46BAEBFE7A72}"/>
    <cellStyle name="20% - Accent1 3 3 6" xfId="23072" xr:uid="{BEA1440B-214E-41A6-A9DB-F4964C32535D}"/>
    <cellStyle name="20% - Accent1 3 4" xfId="5052" xr:uid="{00000000-0005-0000-0000-00000B010000}"/>
    <cellStyle name="20% - Accent1 3 4 2" xfId="5051" xr:uid="{00000000-0005-0000-0000-00000C010000}"/>
    <cellStyle name="20% - Accent1 3 4 2 2" xfId="5050" xr:uid="{00000000-0005-0000-0000-00000D010000}"/>
    <cellStyle name="20% - Accent1 3 4 2 2 2" xfId="23061" xr:uid="{3F84500D-76E7-453C-B356-939CC583A701}"/>
    <cellStyle name="20% - Accent1 3 4 2 3" xfId="5049" xr:uid="{00000000-0005-0000-0000-00000E010000}"/>
    <cellStyle name="20% - Accent1 3 4 2 3 2" xfId="23060" xr:uid="{4569F71F-49ED-41B4-B83B-1F93F25BF62E}"/>
    <cellStyle name="20% - Accent1 3 4 2 4" xfId="23062" xr:uid="{29EE6B02-0A59-4D64-9109-82933FBE2C07}"/>
    <cellStyle name="20% - Accent1 3 4 3" xfId="5048" xr:uid="{00000000-0005-0000-0000-00000F010000}"/>
    <cellStyle name="20% - Accent1 3 4 3 2" xfId="23059" xr:uid="{2275802A-427E-4961-AD33-E588856EAF01}"/>
    <cellStyle name="20% - Accent1 3 4 4" xfId="5047" xr:uid="{00000000-0005-0000-0000-000010010000}"/>
    <cellStyle name="20% - Accent1 3 4 4 2" xfId="5046" xr:uid="{00000000-0005-0000-0000-000011010000}"/>
    <cellStyle name="20% - Accent1 3 4 4 2 2" xfId="23057" xr:uid="{61ED0EA0-F5E9-43B6-B2D3-5221B8958BAC}"/>
    <cellStyle name="20% - Accent1 3 4 4 3" xfId="23058" xr:uid="{84B681AA-631E-4FD1-9B8C-CF0E883B4FB7}"/>
    <cellStyle name="20% - Accent1 3 4 5" xfId="5045" xr:uid="{00000000-0005-0000-0000-000012010000}"/>
    <cellStyle name="20% - Accent1 3 4 5 2" xfId="23056" xr:uid="{DDB903D2-26EC-4E53-B8CC-AA1911DDFBBF}"/>
    <cellStyle name="20% - Accent1 3 4 6" xfId="23063" xr:uid="{BDAF19B5-CC3C-46C2-B0A3-F6E66B670A2F}"/>
    <cellStyle name="20% - Accent1 3 5" xfId="5044" xr:uid="{00000000-0005-0000-0000-000013010000}"/>
    <cellStyle name="20% - Accent1 3 5 2" xfId="5043" xr:uid="{00000000-0005-0000-0000-000014010000}"/>
    <cellStyle name="20% - Accent1 3 5 2 2" xfId="5042" xr:uid="{00000000-0005-0000-0000-000015010000}"/>
    <cellStyle name="20% - Accent1 3 5 2 2 2" xfId="23053" xr:uid="{B70EFA2F-656C-4D46-9380-E58C2BDBF0A8}"/>
    <cellStyle name="20% - Accent1 3 5 2 3" xfId="5041" xr:uid="{00000000-0005-0000-0000-000016010000}"/>
    <cellStyle name="20% - Accent1 3 5 2 3 2" xfId="23052" xr:uid="{3F7F0F8B-8C84-47A6-AAC0-51BA977FAAC2}"/>
    <cellStyle name="20% - Accent1 3 5 2 4" xfId="23054" xr:uid="{7BC2D377-96AC-42F5-A54F-9CE2C8DC08F4}"/>
    <cellStyle name="20% - Accent1 3 5 3" xfId="5040" xr:uid="{00000000-0005-0000-0000-000017010000}"/>
    <cellStyle name="20% - Accent1 3 5 3 2" xfId="5039" xr:uid="{00000000-0005-0000-0000-000018010000}"/>
    <cellStyle name="20% - Accent1 3 5 3 2 2" xfId="23050" xr:uid="{15989BC7-CC1A-491C-81EA-43723F628AE1}"/>
    <cellStyle name="20% - Accent1 3 5 3 3" xfId="23051" xr:uid="{DBADAB4B-8174-48CE-A42C-F525EC97EDEE}"/>
    <cellStyle name="20% - Accent1 3 5 4" xfId="5038" xr:uid="{00000000-0005-0000-0000-000019010000}"/>
    <cellStyle name="20% - Accent1 3 5 4 2" xfId="23049" xr:uid="{37C1AA20-AAE6-4C2E-BA00-D96A8185BC58}"/>
    <cellStyle name="20% - Accent1 3 5 5" xfId="23055" xr:uid="{9D686E67-FD94-4ECB-8D4E-867A7450319C}"/>
    <cellStyle name="20% - Accent1 3 6" xfId="5037" xr:uid="{00000000-0005-0000-0000-00001A010000}"/>
    <cellStyle name="20% - Accent1 3 6 2" xfId="5036" xr:uid="{00000000-0005-0000-0000-00001B010000}"/>
    <cellStyle name="20% - Accent1 3 6 2 2" xfId="23047" xr:uid="{365D181D-291F-4F52-9FF6-6BC67EB19FCC}"/>
    <cellStyle name="20% - Accent1 3 6 3" xfId="5035" xr:uid="{00000000-0005-0000-0000-00001C010000}"/>
    <cellStyle name="20% - Accent1 3 6 3 2" xfId="23046" xr:uid="{80D3FCE8-A267-412B-B9D6-3412F259B42C}"/>
    <cellStyle name="20% - Accent1 3 6 4" xfId="23048" xr:uid="{DF7E1008-5E4C-4D00-84DA-A55AB4F7D63F}"/>
    <cellStyle name="20% - Accent1 3 7" xfId="5034" xr:uid="{00000000-0005-0000-0000-00001D010000}"/>
    <cellStyle name="20% - Accent1 3 7 2" xfId="23045" xr:uid="{07408F6E-7EA1-4F10-8E87-E7EAC2FE7BEF}"/>
    <cellStyle name="20% - Accent1 3 8" xfId="5033" xr:uid="{00000000-0005-0000-0000-00001E010000}"/>
    <cellStyle name="20% - Accent1 3 8 2" xfId="5032" xr:uid="{00000000-0005-0000-0000-00001F010000}"/>
    <cellStyle name="20% - Accent1 3 8 2 2" xfId="23043" xr:uid="{7194B6CD-1819-45CD-A543-F356C70BF2FC}"/>
    <cellStyle name="20% - Accent1 3 8 3" xfId="23044" xr:uid="{0FC57528-99C6-4FFD-A268-B3B924764236}"/>
    <cellStyle name="20% - Accent1 3 9" xfId="5031" xr:uid="{00000000-0005-0000-0000-000020010000}"/>
    <cellStyle name="20% - Accent1 3 9 2" xfId="23042" xr:uid="{A3DF3FBB-01D3-44BB-860F-4FD5B27D58DC}"/>
    <cellStyle name="20% - Accent1 4" xfId="194" xr:uid="{00000000-0005-0000-0000-000019000000}"/>
    <cellStyle name="20% - Accent1 4 10" xfId="5030" xr:uid="{00000000-0005-0000-0000-000021010000}"/>
    <cellStyle name="20% - Accent1 4 10 2" xfId="23041" xr:uid="{3F5EB1F2-9B04-4E54-90FB-FE1B5D103216}"/>
    <cellStyle name="20% - Accent1 4 2" xfId="5029" xr:uid="{00000000-0005-0000-0000-000022010000}"/>
    <cellStyle name="20% - Accent1 4 2 2" xfId="5028" xr:uid="{00000000-0005-0000-0000-000023010000}"/>
    <cellStyle name="20% - Accent1 4 2 2 2" xfId="5027" xr:uid="{00000000-0005-0000-0000-000024010000}"/>
    <cellStyle name="20% - Accent1 4 2 2 2 2" xfId="5026" xr:uid="{00000000-0005-0000-0000-000025010000}"/>
    <cellStyle name="20% - Accent1 4 2 2 2 2 2" xfId="5025" xr:uid="{00000000-0005-0000-0000-000026010000}"/>
    <cellStyle name="20% - Accent1 4 2 2 2 2 2 2" xfId="23037" xr:uid="{347CCA9D-5E35-4B4E-8A55-505B3578F34A}"/>
    <cellStyle name="20% - Accent1 4 2 2 2 2 3" xfId="5024" xr:uid="{00000000-0005-0000-0000-000027010000}"/>
    <cellStyle name="20% - Accent1 4 2 2 2 2 3 2" xfId="23036" xr:uid="{59C50D8B-B526-4F41-80BD-59F3A6EB2B48}"/>
    <cellStyle name="20% - Accent1 4 2 2 2 2 4" xfId="23038" xr:uid="{085587BD-6ACB-47B9-BA62-23B3378274FD}"/>
    <cellStyle name="20% - Accent1 4 2 2 2 3" xfId="5023" xr:uid="{00000000-0005-0000-0000-000028010000}"/>
    <cellStyle name="20% - Accent1 4 2 2 2 3 2" xfId="5022" xr:uid="{00000000-0005-0000-0000-000029010000}"/>
    <cellStyle name="20% - Accent1 4 2 2 2 3 2 2" xfId="23034" xr:uid="{D793A5AC-FF86-4C94-8278-0DDC6A3E8A3F}"/>
    <cellStyle name="20% - Accent1 4 2 2 2 3 3" xfId="23035" xr:uid="{9CD8DBB7-9B4B-47D3-AC2F-D66854497388}"/>
    <cellStyle name="20% - Accent1 4 2 2 2 4" xfId="5021" xr:uid="{00000000-0005-0000-0000-00002A010000}"/>
    <cellStyle name="20% - Accent1 4 2 2 2 4 2" xfId="23033" xr:uid="{529A4034-79F1-4A90-967E-B6C70419DAA7}"/>
    <cellStyle name="20% - Accent1 4 2 2 2 5" xfId="23039" xr:uid="{A399D830-55FA-4C20-B8F2-FF01979511FC}"/>
    <cellStyle name="20% - Accent1 4 2 2 3" xfId="5020" xr:uid="{00000000-0005-0000-0000-00002B010000}"/>
    <cellStyle name="20% - Accent1 4 2 2 3 2" xfId="5019" xr:uid="{00000000-0005-0000-0000-00002C010000}"/>
    <cellStyle name="20% - Accent1 4 2 2 3 2 2" xfId="23031" xr:uid="{C01E80BB-CB14-4691-B12B-B17670ED5180}"/>
    <cellStyle name="20% - Accent1 4 2 2 3 3" xfId="5018" xr:uid="{00000000-0005-0000-0000-00002D010000}"/>
    <cellStyle name="20% - Accent1 4 2 2 3 3 2" xfId="23030" xr:uid="{BF81DC31-FDC3-4366-BB7A-1BCF87E6F092}"/>
    <cellStyle name="20% - Accent1 4 2 2 3 4" xfId="23032" xr:uid="{95F8F092-BBDE-4BEF-91CE-26142D893F07}"/>
    <cellStyle name="20% - Accent1 4 2 2 4" xfId="5017" xr:uid="{00000000-0005-0000-0000-00002E010000}"/>
    <cellStyle name="20% - Accent1 4 2 2 4 2" xfId="23029" xr:uid="{DC5DB5D7-A30B-4E9A-B204-550AA83D4F59}"/>
    <cellStyle name="20% - Accent1 4 2 2 5" xfId="5016" xr:uid="{00000000-0005-0000-0000-00002F010000}"/>
    <cellStyle name="20% - Accent1 4 2 2 5 2" xfId="5015" xr:uid="{00000000-0005-0000-0000-000030010000}"/>
    <cellStyle name="20% - Accent1 4 2 2 5 2 2" xfId="23027" xr:uid="{A6CB3988-B7D6-4294-BFA3-E8842D439942}"/>
    <cellStyle name="20% - Accent1 4 2 2 5 3" xfId="23028" xr:uid="{1A71CC07-6144-40D4-8B59-9A505FEACFC9}"/>
    <cellStyle name="20% - Accent1 4 2 2 6" xfId="5014" xr:uid="{00000000-0005-0000-0000-000031010000}"/>
    <cellStyle name="20% - Accent1 4 2 2 6 2" xfId="23026" xr:uid="{8415A102-6933-4F42-A493-B9A97018EF67}"/>
    <cellStyle name="20% - Accent1 4 2 2 7" xfId="23040" xr:uid="{0316593A-5C4E-4596-B1AE-17FAA8598FF5}"/>
    <cellStyle name="20% - Accent1 4 2 3" xfId="5013" xr:uid="{00000000-0005-0000-0000-000032010000}"/>
    <cellStyle name="20% - Accent1 4 2 3 2" xfId="5012" xr:uid="{00000000-0005-0000-0000-000033010000}"/>
    <cellStyle name="20% - Accent1 4 2 3 2 2" xfId="5011" xr:uid="{00000000-0005-0000-0000-000034010000}"/>
    <cellStyle name="20% - Accent1 4 2 3 2 2 2" xfId="23023" xr:uid="{6BB082EF-81C8-4A8B-8800-F6E2E15EFB01}"/>
    <cellStyle name="20% - Accent1 4 2 3 2 3" xfId="5010" xr:uid="{00000000-0005-0000-0000-000035010000}"/>
    <cellStyle name="20% - Accent1 4 2 3 2 3 2" xfId="23022" xr:uid="{1535322F-7D43-4886-A986-FC616A296723}"/>
    <cellStyle name="20% - Accent1 4 2 3 2 4" xfId="23024" xr:uid="{B0D1218F-E0D8-414B-9E0E-6304804FCC09}"/>
    <cellStyle name="20% - Accent1 4 2 3 3" xfId="5009" xr:uid="{00000000-0005-0000-0000-000036010000}"/>
    <cellStyle name="20% - Accent1 4 2 3 3 2" xfId="5008" xr:uid="{00000000-0005-0000-0000-000037010000}"/>
    <cellStyle name="20% - Accent1 4 2 3 3 2 2" xfId="23020" xr:uid="{7C749FAF-B263-4BE2-A3C7-184E9992D78E}"/>
    <cellStyle name="20% - Accent1 4 2 3 3 3" xfId="23021" xr:uid="{5CFA2F90-4177-44BC-9C6A-03328D946D10}"/>
    <cellStyle name="20% - Accent1 4 2 3 4" xfId="5007" xr:uid="{00000000-0005-0000-0000-000038010000}"/>
    <cellStyle name="20% - Accent1 4 2 3 4 2" xfId="23019" xr:uid="{F638E209-05D3-4B0F-AE20-5B57F584B9FB}"/>
    <cellStyle name="20% - Accent1 4 2 3 5" xfId="23025" xr:uid="{37600C97-C475-4D04-95F7-71C61EA80EF3}"/>
    <cellStyle name="20% - Accent1 4 2 4" xfId="5006" xr:uid="{00000000-0005-0000-0000-000039010000}"/>
    <cellStyle name="20% - Accent1 4 2 5" xfId="5005" xr:uid="{00000000-0005-0000-0000-00003A010000}"/>
    <cellStyle name="20% - Accent1 4 2 5 2" xfId="23018" xr:uid="{61261F39-2A53-451F-A932-7B484DCAD044}"/>
    <cellStyle name="20% - Accent1 4 3" xfId="5004" xr:uid="{00000000-0005-0000-0000-00003B010000}"/>
    <cellStyle name="20% - Accent1 4 3 2" xfId="5003" xr:uid="{00000000-0005-0000-0000-00003C010000}"/>
    <cellStyle name="20% - Accent1 4 3 2 2" xfId="5002" xr:uid="{00000000-0005-0000-0000-00003D010000}"/>
    <cellStyle name="20% - Accent1 4 3 2 2 2" xfId="23015" xr:uid="{09821870-086D-45CD-A1E4-869FC6FDEE29}"/>
    <cellStyle name="20% - Accent1 4 3 2 3" xfId="5001" xr:uid="{00000000-0005-0000-0000-00003E010000}"/>
    <cellStyle name="20% - Accent1 4 3 2 3 2" xfId="23014" xr:uid="{6745D43B-88D0-45B4-98B7-16F13A832BCA}"/>
    <cellStyle name="20% - Accent1 4 3 2 4" xfId="23016" xr:uid="{CE5E96D2-09EA-478B-9AE1-3490E6D8D33E}"/>
    <cellStyle name="20% - Accent1 4 3 3" xfId="5000" xr:uid="{00000000-0005-0000-0000-00003F010000}"/>
    <cellStyle name="20% - Accent1 4 3 3 2" xfId="23013" xr:uid="{52DC93BF-B207-49DB-BFBC-ED7669EE571A}"/>
    <cellStyle name="20% - Accent1 4 3 4" xfId="4999" xr:uid="{00000000-0005-0000-0000-000040010000}"/>
    <cellStyle name="20% - Accent1 4 3 4 2" xfId="4998" xr:uid="{00000000-0005-0000-0000-000041010000}"/>
    <cellStyle name="20% - Accent1 4 3 4 2 2" xfId="23011" xr:uid="{26809FAE-922B-4800-A7C8-44C226BA4B73}"/>
    <cellStyle name="20% - Accent1 4 3 4 3" xfId="23012" xr:uid="{139E2197-24B7-46E4-B10A-DF0C640693D2}"/>
    <cellStyle name="20% - Accent1 4 3 5" xfId="4997" xr:uid="{00000000-0005-0000-0000-000042010000}"/>
    <cellStyle name="20% - Accent1 4 3 5 2" xfId="23010" xr:uid="{52E2B4D9-88D8-4436-A338-D5CC121E2A8E}"/>
    <cellStyle name="20% - Accent1 4 3 6" xfId="23017" xr:uid="{438D3E27-9FCC-422B-8CED-9CF83F494CCB}"/>
    <cellStyle name="20% - Accent1 4 4" xfId="4996" xr:uid="{00000000-0005-0000-0000-000043010000}"/>
    <cellStyle name="20% - Accent1 4 4 2" xfId="4995" xr:uid="{00000000-0005-0000-0000-000044010000}"/>
    <cellStyle name="20% - Accent1 4 4 2 2" xfId="4994" xr:uid="{00000000-0005-0000-0000-000045010000}"/>
    <cellStyle name="20% - Accent1 4 4 2 2 2" xfId="23007" xr:uid="{8370B039-CC9F-40CF-B33E-1B4FEF375484}"/>
    <cellStyle name="20% - Accent1 4 4 2 3" xfId="4993" xr:uid="{00000000-0005-0000-0000-000046010000}"/>
    <cellStyle name="20% - Accent1 4 4 2 3 2" xfId="23006" xr:uid="{3B636481-C0BB-4E43-8ED9-4D25A50AD560}"/>
    <cellStyle name="20% - Accent1 4 4 2 4" xfId="23008" xr:uid="{884451D0-CCA5-407D-B8B2-983A767E019F}"/>
    <cellStyle name="20% - Accent1 4 4 3" xfId="5579" xr:uid="{00000000-0005-0000-0000-000047010000}"/>
    <cellStyle name="20% - Accent1 4 4 3 2" xfId="5533" xr:uid="{00000000-0005-0000-0000-000048010000}"/>
    <cellStyle name="20% - Accent1 4 4 3 2 2" xfId="23327" xr:uid="{B0630B3A-EE21-4D25-9CB3-31BB1CD7FA46}"/>
    <cellStyle name="20% - Accent1 4 4 3 3" xfId="23354" xr:uid="{D1402974-DB75-4FD7-A38C-F040A38791C4}"/>
    <cellStyle name="20% - Accent1 4 4 4" xfId="4992" xr:uid="{00000000-0005-0000-0000-000049010000}"/>
    <cellStyle name="20% - Accent1 4 4 4 2" xfId="23005" xr:uid="{EFCA865B-69B1-4CCA-A97D-2D9E7B024AF9}"/>
    <cellStyle name="20% - Accent1 4 4 5" xfId="23009" xr:uid="{620EC457-0220-44BA-8CF1-ED10006B0891}"/>
    <cellStyle name="20% - Accent1 4 5" xfId="4991" xr:uid="{00000000-0005-0000-0000-00004A010000}"/>
    <cellStyle name="20% - Accent1 4 5 2" xfId="4990" xr:uid="{00000000-0005-0000-0000-00004B010000}"/>
    <cellStyle name="20% - Accent1 4 5 2 2" xfId="4989" xr:uid="{00000000-0005-0000-0000-00004C010000}"/>
    <cellStyle name="20% - Accent1 4 5 2 2 2" xfId="23002" xr:uid="{857966FC-8555-4AEB-B1EF-94C3AF21B751}"/>
    <cellStyle name="20% - Accent1 4 5 2 3" xfId="4988" xr:uid="{00000000-0005-0000-0000-00004D010000}"/>
    <cellStyle name="20% - Accent1 4 5 2 3 2" xfId="23001" xr:uid="{12D68450-BCFE-4B40-B73F-375937D4395B}"/>
    <cellStyle name="20% - Accent1 4 5 2 4" xfId="23003" xr:uid="{E76F3007-7323-4848-80D4-03EF0CD7F1A2}"/>
    <cellStyle name="20% - Accent1 4 5 3" xfId="4987" xr:uid="{00000000-0005-0000-0000-00004E010000}"/>
    <cellStyle name="20% - Accent1 4 5 3 2" xfId="4986" xr:uid="{00000000-0005-0000-0000-00004F010000}"/>
    <cellStyle name="20% - Accent1 4 5 3 2 2" xfId="22999" xr:uid="{B7DC1A43-0619-4E3E-9AAC-FCC092265689}"/>
    <cellStyle name="20% - Accent1 4 5 3 3" xfId="23000" xr:uid="{5ACD8335-82FD-4FF9-8AA4-E9DB884DA3C3}"/>
    <cellStyle name="20% - Accent1 4 5 4" xfId="4985" xr:uid="{00000000-0005-0000-0000-000050010000}"/>
    <cellStyle name="20% - Accent1 4 5 4 2" xfId="22998" xr:uid="{8C044B74-3387-489E-8EF3-6AABCED0B549}"/>
    <cellStyle name="20% - Accent1 4 5 5" xfId="23004" xr:uid="{9C3A1776-2EE1-4261-AE39-37BB1164A32A}"/>
    <cellStyle name="20% - Accent1 4 6" xfId="4984" xr:uid="{00000000-0005-0000-0000-000051010000}"/>
    <cellStyle name="20% - Accent1 4 6 2" xfId="4983" xr:uid="{00000000-0005-0000-0000-000052010000}"/>
    <cellStyle name="20% - Accent1 4 6 2 2" xfId="22996" xr:uid="{72E116A6-1D6E-46C0-A59B-A90F4620A518}"/>
    <cellStyle name="20% - Accent1 4 6 3" xfId="4982" xr:uid="{00000000-0005-0000-0000-000053010000}"/>
    <cellStyle name="20% - Accent1 4 6 3 2" xfId="22995" xr:uid="{8FD612C3-A186-415E-9D0C-DDFF3A6A896D}"/>
    <cellStyle name="20% - Accent1 4 6 4" xfId="22997" xr:uid="{49DB54AA-EA45-4571-8015-47D66E23F45A}"/>
    <cellStyle name="20% - Accent1 4 7" xfId="4981" xr:uid="{00000000-0005-0000-0000-000054010000}"/>
    <cellStyle name="20% - Accent1 4 7 2" xfId="22994" xr:uid="{E8C4EFD4-E29C-48AB-98FE-95D997B03D2B}"/>
    <cellStyle name="20% - Accent1 4 8" xfId="4980" xr:uid="{00000000-0005-0000-0000-000055010000}"/>
    <cellStyle name="20% - Accent1 4 8 2" xfId="4979" xr:uid="{00000000-0005-0000-0000-000056010000}"/>
    <cellStyle name="20% - Accent1 4 8 2 2" xfId="22992" xr:uid="{A2B667FE-9992-49AD-A8C2-02D6056CB8D2}"/>
    <cellStyle name="20% - Accent1 4 8 3" xfId="22993" xr:uid="{0C52EC9F-6B1A-4BC4-87AD-F4C6DF176611}"/>
    <cellStyle name="20% - Accent1 4 9" xfId="4978" xr:uid="{00000000-0005-0000-0000-000057010000}"/>
    <cellStyle name="20% - Accent1 4 9 2" xfId="22991" xr:uid="{B1CEF31E-3832-4002-9F63-4029B3B7F121}"/>
    <cellStyle name="20% - Accent1 5" xfId="199" xr:uid="{00000000-0005-0000-0000-00001A000000}"/>
    <cellStyle name="20% - Accent1 5 2" xfId="4976" xr:uid="{00000000-0005-0000-0000-000059010000}"/>
    <cellStyle name="20% - Accent1 5 2 2" xfId="4975" xr:uid="{00000000-0005-0000-0000-00005A010000}"/>
    <cellStyle name="20% - Accent1 5 2 2 2" xfId="4974" xr:uid="{00000000-0005-0000-0000-00005B010000}"/>
    <cellStyle name="20% - Accent1 5 2 2 2 2" xfId="4973" xr:uid="{00000000-0005-0000-0000-00005C010000}"/>
    <cellStyle name="20% - Accent1 5 2 2 2 2 2" xfId="4972" xr:uid="{00000000-0005-0000-0000-00005D010000}"/>
    <cellStyle name="20% - Accent1 5 2 2 2 2 2 2" xfId="22986" xr:uid="{8E6EEC3B-7470-486E-8847-2C21A7D6607D}"/>
    <cellStyle name="20% - Accent1 5 2 2 2 2 3" xfId="4971" xr:uid="{00000000-0005-0000-0000-00005E010000}"/>
    <cellStyle name="20% - Accent1 5 2 2 2 2 3 2" xfId="22985" xr:uid="{9682ED05-DA9F-470C-A263-A886BF0734F3}"/>
    <cellStyle name="20% - Accent1 5 2 2 2 2 4" xfId="22987" xr:uid="{769C76EF-F045-4005-B97F-F6B78B78D958}"/>
    <cellStyle name="20% - Accent1 5 2 2 2 3" xfId="4970" xr:uid="{00000000-0005-0000-0000-00005F010000}"/>
    <cellStyle name="20% - Accent1 5 2 2 2 3 2" xfId="4969" xr:uid="{00000000-0005-0000-0000-000060010000}"/>
    <cellStyle name="20% - Accent1 5 2 2 2 3 2 2" xfId="22983" xr:uid="{B8A1BB51-3596-498D-A026-581C06448E79}"/>
    <cellStyle name="20% - Accent1 5 2 2 2 3 3" xfId="22984" xr:uid="{D9D19476-CA38-4B6E-A4CC-0C5AB98F472E}"/>
    <cellStyle name="20% - Accent1 5 2 2 2 4" xfId="4968" xr:uid="{00000000-0005-0000-0000-000061010000}"/>
    <cellStyle name="20% - Accent1 5 2 2 2 4 2" xfId="22982" xr:uid="{7A166480-6EED-479E-9719-BA31E78FE2C6}"/>
    <cellStyle name="20% - Accent1 5 2 2 2 5" xfId="22988" xr:uid="{F613CCF9-D5CC-44E5-B041-CB952DB4876E}"/>
    <cellStyle name="20% - Accent1 5 2 2 3" xfId="4967" xr:uid="{00000000-0005-0000-0000-000062010000}"/>
    <cellStyle name="20% - Accent1 5 2 2 3 2" xfId="4966" xr:uid="{00000000-0005-0000-0000-000063010000}"/>
    <cellStyle name="20% - Accent1 5 2 2 3 2 2" xfId="22980" xr:uid="{5C93F793-5CB5-4F4A-827E-95EAB1AB704F}"/>
    <cellStyle name="20% - Accent1 5 2 2 3 3" xfId="4965" xr:uid="{00000000-0005-0000-0000-000064010000}"/>
    <cellStyle name="20% - Accent1 5 2 2 3 3 2" xfId="22979" xr:uid="{598F013B-4639-4568-AEF2-2FB1D95C188F}"/>
    <cellStyle name="20% - Accent1 5 2 2 3 4" xfId="22981" xr:uid="{D5254812-7128-449D-8A67-C0DCA580B166}"/>
    <cellStyle name="20% - Accent1 5 2 2 4" xfId="4964" xr:uid="{00000000-0005-0000-0000-000065010000}"/>
    <cellStyle name="20% - Accent1 5 2 2 4 2" xfId="22978" xr:uid="{CFEEFA7F-DE7E-46CE-80B6-20CEA73859BA}"/>
    <cellStyle name="20% - Accent1 5 2 2 5" xfId="4963" xr:uid="{00000000-0005-0000-0000-000066010000}"/>
    <cellStyle name="20% - Accent1 5 2 2 5 2" xfId="4962" xr:uid="{00000000-0005-0000-0000-000067010000}"/>
    <cellStyle name="20% - Accent1 5 2 2 5 2 2" xfId="22976" xr:uid="{65BD70FD-5705-43F9-B026-C881668F0167}"/>
    <cellStyle name="20% - Accent1 5 2 2 5 3" xfId="22977" xr:uid="{649CA634-B7E1-4A45-B31D-404F5531CCA1}"/>
    <cellStyle name="20% - Accent1 5 2 2 6" xfId="4961" xr:uid="{00000000-0005-0000-0000-000068010000}"/>
    <cellStyle name="20% - Accent1 5 2 2 6 2" xfId="22975" xr:uid="{0D0C1857-B5CC-478F-BA89-FCBA74C4BCD8}"/>
    <cellStyle name="20% - Accent1 5 2 2 7" xfId="22989" xr:uid="{AC812AD0-FCD1-4FFB-879F-B14AFF95DBAE}"/>
    <cellStyle name="20% - Accent1 5 2 3" xfId="4960" xr:uid="{00000000-0005-0000-0000-000069010000}"/>
    <cellStyle name="20% - Accent1 5 2 3 2" xfId="4959" xr:uid="{00000000-0005-0000-0000-00006A010000}"/>
    <cellStyle name="20% - Accent1 5 2 3 2 2" xfId="4958" xr:uid="{00000000-0005-0000-0000-00006B010000}"/>
    <cellStyle name="20% - Accent1 5 2 3 2 2 2" xfId="22972" xr:uid="{3C09C8B3-AD1C-4E9F-BDAA-0926E86EB793}"/>
    <cellStyle name="20% - Accent1 5 2 3 2 3" xfId="4957" xr:uid="{00000000-0005-0000-0000-00006C010000}"/>
    <cellStyle name="20% - Accent1 5 2 3 2 3 2" xfId="22971" xr:uid="{65537695-5296-487E-8B54-57B07E70EB8D}"/>
    <cellStyle name="20% - Accent1 5 2 3 2 4" xfId="22973" xr:uid="{375A1181-3FC0-442B-83C6-B87464A30028}"/>
    <cellStyle name="20% - Accent1 5 2 3 3" xfId="4956" xr:uid="{00000000-0005-0000-0000-00006D010000}"/>
    <cellStyle name="20% - Accent1 5 2 3 3 2" xfId="4955" xr:uid="{00000000-0005-0000-0000-00006E010000}"/>
    <cellStyle name="20% - Accent1 5 2 3 3 2 2" xfId="22969" xr:uid="{D72CAC6C-6998-48B3-858B-3B807BCE3BE0}"/>
    <cellStyle name="20% - Accent1 5 2 3 3 3" xfId="22970" xr:uid="{A5A05158-71B5-4748-8A36-1CF2A28FD717}"/>
    <cellStyle name="20% - Accent1 5 2 3 4" xfId="4954" xr:uid="{00000000-0005-0000-0000-00006F010000}"/>
    <cellStyle name="20% - Accent1 5 2 3 4 2" xfId="22968" xr:uid="{F39F6224-D160-45E2-8261-A493D5D09333}"/>
    <cellStyle name="20% - Accent1 5 2 3 5" xfId="22974" xr:uid="{9517EDF4-AD8F-4E7E-91C1-7CC5D00E0E49}"/>
    <cellStyle name="20% - Accent1 5 2 4" xfId="4953" xr:uid="{00000000-0005-0000-0000-000070010000}"/>
    <cellStyle name="20% - Accent1 5 2 5" xfId="4952" xr:uid="{00000000-0005-0000-0000-000071010000}"/>
    <cellStyle name="20% - Accent1 5 2 5 2" xfId="22967" xr:uid="{5843E950-FAA8-479F-A0C4-D4756C21E6FF}"/>
    <cellStyle name="20% - Accent1 5 3" xfId="4951" xr:uid="{00000000-0005-0000-0000-000072010000}"/>
    <cellStyle name="20% - Accent1 5 3 2" xfId="4950" xr:uid="{00000000-0005-0000-0000-000073010000}"/>
    <cellStyle name="20% - Accent1 5 3 2 2" xfId="4949" xr:uid="{00000000-0005-0000-0000-000074010000}"/>
    <cellStyle name="20% - Accent1 5 3 2 2 2" xfId="22964" xr:uid="{DFFB3839-1DE3-43E7-A87C-E40444EFA716}"/>
    <cellStyle name="20% - Accent1 5 3 2 3" xfId="4948" xr:uid="{00000000-0005-0000-0000-000075010000}"/>
    <cellStyle name="20% - Accent1 5 3 2 3 2" xfId="22963" xr:uid="{95354135-3112-4D48-A548-49E4B7E26181}"/>
    <cellStyle name="20% - Accent1 5 3 2 4" xfId="22965" xr:uid="{11996393-BB3F-44B0-8430-C446903BC60C}"/>
    <cellStyle name="20% - Accent1 5 3 3" xfId="4947" xr:uid="{00000000-0005-0000-0000-000076010000}"/>
    <cellStyle name="20% - Accent1 5 3 3 2" xfId="22962" xr:uid="{8FC9DB04-FADE-4352-998D-06ED53609B62}"/>
    <cellStyle name="20% - Accent1 5 3 4" xfId="4946" xr:uid="{00000000-0005-0000-0000-000077010000}"/>
    <cellStyle name="20% - Accent1 5 3 4 2" xfId="4945" xr:uid="{00000000-0005-0000-0000-000078010000}"/>
    <cellStyle name="20% - Accent1 5 3 4 2 2" xfId="22960" xr:uid="{CAD88581-312F-4855-9E8D-D32358A5F1F8}"/>
    <cellStyle name="20% - Accent1 5 3 4 3" xfId="22961" xr:uid="{76733A78-0433-463D-9AF6-614458316E44}"/>
    <cellStyle name="20% - Accent1 5 3 5" xfId="4944" xr:uid="{00000000-0005-0000-0000-000079010000}"/>
    <cellStyle name="20% - Accent1 5 3 5 2" xfId="22959" xr:uid="{377377C9-D6DD-4CC7-8D6A-39FF6A353B48}"/>
    <cellStyle name="20% - Accent1 5 3 6" xfId="22966" xr:uid="{470004B9-32BC-477E-8C79-CFF8856A9CEA}"/>
    <cellStyle name="20% - Accent1 5 4" xfId="4943" xr:uid="{00000000-0005-0000-0000-00007A010000}"/>
    <cellStyle name="20% - Accent1 5 4 2" xfId="4942" xr:uid="{00000000-0005-0000-0000-00007B010000}"/>
    <cellStyle name="20% - Accent1 5 4 2 2" xfId="4941" xr:uid="{00000000-0005-0000-0000-00007C010000}"/>
    <cellStyle name="20% - Accent1 5 4 2 2 2" xfId="22956" xr:uid="{B5973007-41A0-40C9-B5DB-BAAF912C4847}"/>
    <cellStyle name="20% - Accent1 5 4 2 3" xfId="4940" xr:uid="{00000000-0005-0000-0000-00007D010000}"/>
    <cellStyle name="20% - Accent1 5 4 2 3 2" xfId="22955" xr:uid="{5A890613-A058-4C00-B99D-B8849AB7748A}"/>
    <cellStyle name="20% - Accent1 5 4 2 4" xfId="22957" xr:uid="{0275475C-5A3A-4817-88C7-6B9FF2292B55}"/>
    <cellStyle name="20% - Accent1 5 4 3" xfId="4939" xr:uid="{00000000-0005-0000-0000-00007E010000}"/>
    <cellStyle name="20% - Accent1 5 4 3 2" xfId="4938" xr:uid="{00000000-0005-0000-0000-00007F010000}"/>
    <cellStyle name="20% - Accent1 5 4 3 2 2" xfId="22953" xr:uid="{B6EA36E6-33C7-442D-B7FD-EA970B120CEA}"/>
    <cellStyle name="20% - Accent1 5 4 3 3" xfId="22954" xr:uid="{6F5E9BAC-D445-49BB-9080-2E1902B48AE0}"/>
    <cellStyle name="20% - Accent1 5 4 4" xfId="4937" xr:uid="{00000000-0005-0000-0000-000080010000}"/>
    <cellStyle name="20% - Accent1 5 4 4 2" xfId="22952" xr:uid="{B185E5F1-16A9-4CF3-A5DF-E401D23DAE51}"/>
    <cellStyle name="20% - Accent1 5 4 5" xfId="22958" xr:uid="{97645B70-9EAE-4764-925E-3070F4DD975D}"/>
    <cellStyle name="20% - Accent1 5 5" xfId="4936" xr:uid="{00000000-0005-0000-0000-000081010000}"/>
    <cellStyle name="20% - Accent1 5 5 2" xfId="4935" xr:uid="{00000000-0005-0000-0000-000082010000}"/>
    <cellStyle name="20% - Accent1 5 5 2 2" xfId="22950" xr:uid="{7581C0CA-991D-4DFE-801A-8A53BF3E9395}"/>
    <cellStyle name="20% - Accent1 5 5 3" xfId="4934" xr:uid="{00000000-0005-0000-0000-000083010000}"/>
    <cellStyle name="20% - Accent1 5 5 3 2" xfId="22949" xr:uid="{BE35C92D-5AFC-418D-ABD5-DBBFAA5836A9}"/>
    <cellStyle name="20% - Accent1 5 5 4" xfId="22951" xr:uid="{B3D857C6-1850-4CB9-99A7-9EFBC198163D}"/>
    <cellStyle name="20% - Accent1 5 6" xfId="4933" xr:uid="{00000000-0005-0000-0000-000084010000}"/>
    <cellStyle name="20% - Accent1 5 6 2" xfId="22948" xr:uid="{3B6102F3-9E04-498F-9E51-EEAC7BA62074}"/>
    <cellStyle name="20% - Accent1 5 7" xfId="4932" xr:uid="{00000000-0005-0000-0000-000085010000}"/>
    <cellStyle name="20% - Accent1 5 7 2" xfId="4931" xr:uid="{00000000-0005-0000-0000-000086010000}"/>
    <cellStyle name="20% - Accent1 5 7 2 2" xfId="22946" xr:uid="{5148B906-BEC0-4C9B-A894-F5F6DB9B1794}"/>
    <cellStyle name="20% - Accent1 5 7 3" xfId="22947" xr:uid="{80AB0C4A-B6FC-44D0-A92B-BA3AA0664080}"/>
    <cellStyle name="20% - Accent1 5 8" xfId="4930" xr:uid="{00000000-0005-0000-0000-000087010000}"/>
    <cellStyle name="20% - Accent1 5 8 2" xfId="22945" xr:uid="{64067609-1297-49EA-808F-07FA2EF429C8}"/>
    <cellStyle name="20% - Accent1 5 9" xfId="4977" xr:uid="{00000000-0005-0000-0000-000058010000}"/>
    <cellStyle name="20% - Accent1 5 9 2" xfId="22990" xr:uid="{17AC3EB9-47EC-4092-BDC4-822315C06629}"/>
    <cellStyle name="20% - Accent1 6" xfId="201" xr:uid="{00000000-0005-0000-0000-00001B000000}"/>
    <cellStyle name="20% - Accent1 6 2" xfId="4929" xr:uid="{00000000-0005-0000-0000-000089010000}"/>
    <cellStyle name="20% - Accent1 6 2 2" xfId="4928" xr:uid="{00000000-0005-0000-0000-00008A010000}"/>
    <cellStyle name="20% - Accent1 6 2 2 2" xfId="4927" xr:uid="{00000000-0005-0000-0000-00008B010000}"/>
    <cellStyle name="20% - Accent1 6 2 2 2 2" xfId="4926" xr:uid="{00000000-0005-0000-0000-00008C010000}"/>
    <cellStyle name="20% - Accent1 6 2 2 2 2 2" xfId="22941" xr:uid="{E18C388E-E840-477E-8D55-CDA3D85570DA}"/>
    <cellStyle name="20% - Accent1 6 2 2 2 3" xfId="4925" xr:uid="{00000000-0005-0000-0000-00008D010000}"/>
    <cellStyle name="20% - Accent1 6 2 2 2 3 2" xfId="22940" xr:uid="{768E799B-CF9D-4801-A469-5A6A43526D3A}"/>
    <cellStyle name="20% - Accent1 6 2 2 2 4" xfId="22942" xr:uid="{F765B2DA-CDF8-47CE-8640-AB9EB8140074}"/>
    <cellStyle name="20% - Accent1 6 2 2 3" xfId="4924" xr:uid="{00000000-0005-0000-0000-00008E010000}"/>
    <cellStyle name="20% - Accent1 6 2 2 3 2" xfId="4923" xr:uid="{00000000-0005-0000-0000-00008F010000}"/>
    <cellStyle name="20% - Accent1 6 2 2 3 2 2" xfId="22938" xr:uid="{CD8319A1-713F-477E-ABD8-97BA6EE9BEFF}"/>
    <cellStyle name="20% - Accent1 6 2 2 3 3" xfId="22939" xr:uid="{6A789169-F9E4-451E-AE05-CE021C22CF06}"/>
    <cellStyle name="20% - Accent1 6 2 2 4" xfId="4922" xr:uid="{00000000-0005-0000-0000-000090010000}"/>
    <cellStyle name="20% - Accent1 6 2 2 4 2" xfId="22937" xr:uid="{F262ED2B-7AB1-4712-B735-EAAC553B28C1}"/>
    <cellStyle name="20% - Accent1 6 2 2 5" xfId="22943" xr:uid="{0F9AED3A-E68C-4BB7-AD10-6707178E95D8}"/>
    <cellStyle name="20% - Accent1 6 2 3" xfId="4921" xr:uid="{00000000-0005-0000-0000-000091010000}"/>
    <cellStyle name="20% - Accent1 6 2 3 2" xfId="4920" xr:uid="{00000000-0005-0000-0000-000092010000}"/>
    <cellStyle name="20% - Accent1 6 2 3 2 2" xfId="22935" xr:uid="{742F2ED8-CD0D-43A1-A95B-EBD233C53EB8}"/>
    <cellStyle name="20% - Accent1 6 2 3 3" xfId="4919" xr:uid="{00000000-0005-0000-0000-000093010000}"/>
    <cellStyle name="20% - Accent1 6 2 3 3 2" xfId="22934" xr:uid="{1455F11F-7EC9-4ECC-A5BF-188A23957B62}"/>
    <cellStyle name="20% - Accent1 6 2 3 4" xfId="22936" xr:uid="{487DE887-CDC1-47BE-BB56-3DFC202A943F}"/>
    <cellStyle name="20% - Accent1 6 2 4" xfId="4918" xr:uid="{00000000-0005-0000-0000-000094010000}"/>
    <cellStyle name="20% - Accent1 6 2 4 2" xfId="22933" xr:uid="{FF52DD90-9CDA-4F7C-B782-25A5807A6261}"/>
    <cellStyle name="20% - Accent1 6 2 5" xfId="4917" xr:uid="{00000000-0005-0000-0000-000095010000}"/>
    <cellStyle name="20% - Accent1 6 2 5 2" xfId="4916" xr:uid="{00000000-0005-0000-0000-000096010000}"/>
    <cellStyle name="20% - Accent1 6 2 5 2 2" xfId="22931" xr:uid="{E8E47059-0BDE-418D-8308-131592FC62DF}"/>
    <cellStyle name="20% - Accent1 6 2 5 3" xfId="22932" xr:uid="{3F602272-9134-41FF-A50D-6638272229D6}"/>
    <cellStyle name="20% - Accent1 6 2 6" xfId="4915" xr:uid="{00000000-0005-0000-0000-000097010000}"/>
    <cellStyle name="20% - Accent1 6 2 6 2" xfId="22930" xr:uid="{34D06313-2449-4D4E-A9CB-E8E8AC76D1AF}"/>
    <cellStyle name="20% - Accent1 6 2 7" xfId="22944" xr:uid="{08BFD1FC-D143-4871-A4CC-E7D61DC403AF}"/>
    <cellStyle name="20% - Accent1 6 3" xfId="4914" xr:uid="{00000000-0005-0000-0000-000098010000}"/>
    <cellStyle name="20% - Accent1 6 3 2" xfId="4913" xr:uid="{00000000-0005-0000-0000-000099010000}"/>
    <cellStyle name="20% - Accent1 6 3 2 2" xfId="4912" xr:uid="{00000000-0005-0000-0000-00009A010000}"/>
    <cellStyle name="20% - Accent1 6 3 2 2 2" xfId="22927" xr:uid="{1D79C254-CE85-4E04-A2ED-BC04D6224A71}"/>
    <cellStyle name="20% - Accent1 6 3 2 3" xfId="4911" xr:uid="{00000000-0005-0000-0000-00009B010000}"/>
    <cellStyle name="20% - Accent1 6 3 2 3 2" xfId="22926" xr:uid="{69001788-20ED-4C71-9101-EBB9904F6F9E}"/>
    <cellStyle name="20% - Accent1 6 3 2 4" xfId="22928" xr:uid="{C190110A-F203-4A81-BFEC-9CC248A52AAD}"/>
    <cellStyle name="20% - Accent1 6 3 3" xfId="4910" xr:uid="{00000000-0005-0000-0000-00009C010000}"/>
    <cellStyle name="20% - Accent1 6 3 3 2" xfId="4909" xr:uid="{00000000-0005-0000-0000-00009D010000}"/>
    <cellStyle name="20% - Accent1 6 3 3 2 2" xfId="22924" xr:uid="{8E1BEF77-6C52-441B-9321-B29E1F197B58}"/>
    <cellStyle name="20% - Accent1 6 3 3 3" xfId="22925" xr:uid="{330B3FB5-9EFF-4CB5-9C6B-089C42263E66}"/>
    <cellStyle name="20% - Accent1 6 3 4" xfId="4908" xr:uid="{00000000-0005-0000-0000-00009E010000}"/>
    <cellStyle name="20% - Accent1 6 3 4 2" xfId="22923" xr:uid="{36CC6523-C154-403A-A692-DBD254972D52}"/>
    <cellStyle name="20% - Accent1 6 3 5" xfId="22929" xr:uid="{A3ED2C2A-4A71-4203-BFFB-1F571ACB97F8}"/>
    <cellStyle name="20% - Accent1 6 4" xfId="4907" xr:uid="{00000000-0005-0000-0000-00009F010000}"/>
    <cellStyle name="20% - Accent1 6 5" xfId="4906" xr:uid="{00000000-0005-0000-0000-0000A0010000}"/>
    <cellStyle name="20% - Accent1 6 5 2" xfId="22922" xr:uid="{90BE8908-03C7-4B9E-9DC0-BA1BC7B13675}"/>
    <cellStyle name="20% - Accent1 7" xfId="110" xr:uid="{00000000-0005-0000-0000-00001C000000}"/>
    <cellStyle name="20% - Accent1 7 2" xfId="4905" xr:uid="{00000000-0005-0000-0000-0000A2010000}"/>
    <cellStyle name="20% - Accent1 7 2 2" xfId="22921" xr:uid="{12CB84FB-13E3-4D2C-8E04-0CDB9977C859}"/>
    <cellStyle name="20% - Accent1 7 3" xfId="4904" xr:uid="{00000000-0005-0000-0000-0000A3010000}"/>
    <cellStyle name="20% - Accent1 7 4" xfId="4903" xr:uid="{00000000-0005-0000-0000-0000A4010000}"/>
    <cellStyle name="20% - Accent1 7 4 2" xfId="22920" xr:uid="{174BDF27-4785-49B8-9DF9-486206C12495}"/>
    <cellStyle name="20% - Accent1 8" xfId="4902" xr:uid="{00000000-0005-0000-0000-0000A5010000}"/>
    <cellStyle name="20% - Accent1 8 2" xfId="4901" xr:uid="{00000000-0005-0000-0000-0000A6010000}"/>
    <cellStyle name="20% - Accent1 8 2 2" xfId="4900" xr:uid="{00000000-0005-0000-0000-0000A7010000}"/>
    <cellStyle name="20% - Accent1 8 2 2 2" xfId="22917" xr:uid="{E30A80F2-089B-4E5B-8AD1-9978BC4F1DD7}"/>
    <cellStyle name="20% - Accent1 8 2 3" xfId="4899" xr:uid="{00000000-0005-0000-0000-0000A8010000}"/>
    <cellStyle name="20% - Accent1 8 2 3 2" xfId="4898" xr:uid="{00000000-0005-0000-0000-0000A9010000}"/>
    <cellStyle name="20% - Accent1 8 2 3 2 2" xfId="22915" xr:uid="{01B8F3B0-72DE-46A4-BF5A-EAE6580D58DD}"/>
    <cellStyle name="20% - Accent1 8 2 3 3" xfId="22916" xr:uid="{6F932401-B027-42A5-A2D6-DA439ABE1C1D}"/>
    <cellStyle name="20% - Accent1 8 2 4" xfId="22918" xr:uid="{AF3D8EF5-EE8E-4A92-939A-66A1DCA45449}"/>
    <cellStyle name="20% - Accent1 8 3" xfId="4897" xr:uid="{00000000-0005-0000-0000-0000AA010000}"/>
    <cellStyle name="20% - Accent1 8 3 2" xfId="22914" xr:uid="{1462EB1C-9015-47AF-9DAC-D523024867FB}"/>
    <cellStyle name="20% - Accent1 8 4" xfId="4896" xr:uid="{00000000-0005-0000-0000-0000AB010000}"/>
    <cellStyle name="20% - Accent1 8 4 2" xfId="4895" xr:uid="{00000000-0005-0000-0000-0000AC010000}"/>
    <cellStyle name="20% - Accent1 8 4 2 2" xfId="22912" xr:uid="{5937C223-34CB-4CB2-9B85-EC46C82F335D}"/>
    <cellStyle name="20% - Accent1 8 4 3" xfId="22913" xr:uid="{5FDD9D98-1BB3-4DCB-9590-14CF00179861}"/>
    <cellStyle name="20% - Accent1 8 5" xfId="4894" xr:uid="{00000000-0005-0000-0000-0000AD010000}"/>
    <cellStyle name="20% - Accent1 8 5 2" xfId="22911" xr:uid="{55A24BBC-F50A-4984-8770-465CB3088176}"/>
    <cellStyle name="20% - Accent1 8 6" xfId="22919" xr:uid="{7EC58A1C-3544-4F05-B313-4CFE59CF4F4E}"/>
    <cellStyle name="20% - Accent1 9" xfId="4893" xr:uid="{00000000-0005-0000-0000-0000AE010000}"/>
    <cellStyle name="20% - Accent1 9 2" xfId="4892" xr:uid="{00000000-0005-0000-0000-0000AF010000}"/>
    <cellStyle name="20% - Accent1 9 2 2" xfId="4891" xr:uid="{00000000-0005-0000-0000-0000B0010000}"/>
    <cellStyle name="20% - Accent1 9 2 2 2" xfId="22908" xr:uid="{3BD948A7-0D3B-4D91-835D-81F2905D2FD6}"/>
    <cellStyle name="20% - Accent1 9 2 3" xfId="4890" xr:uid="{00000000-0005-0000-0000-0000B1010000}"/>
    <cellStyle name="20% - Accent1 9 2 3 2" xfId="22907" xr:uid="{0414D310-CFE7-4C3A-84B8-91B112428B4F}"/>
    <cellStyle name="20% - Accent1 9 2 4" xfId="22909" xr:uid="{16D6C73A-4943-4C3A-9388-B301CC0463A1}"/>
    <cellStyle name="20% - Accent1 9 3" xfId="4889" xr:uid="{00000000-0005-0000-0000-0000B2010000}"/>
    <cellStyle name="20% - Accent1 9 3 2" xfId="22906" xr:uid="{DC2FA8ED-3EE1-4F9D-997C-0A03B5E42464}"/>
    <cellStyle name="20% - Accent1 9 4" xfId="4888" xr:uid="{00000000-0005-0000-0000-0000B3010000}"/>
    <cellStyle name="20% - Accent1 9 4 2" xfId="4887" xr:uid="{00000000-0005-0000-0000-0000B4010000}"/>
    <cellStyle name="20% - Accent1 9 4 2 2" xfId="22904" xr:uid="{96768F02-176C-49C5-8626-F6AE610B0F67}"/>
    <cellStyle name="20% - Accent1 9 4 3" xfId="22905" xr:uid="{C392F018-8DA9-4C5F-971D-F07BE38C83EE}"/>
    <cellStyle name="20% - Accent1 9 5" xfId="4886" xr:uid="{00000000-0005-0000-0000-0000B5010000}"/>
    <cellStyle name="20% - Accent1 9 5 2" xfId="22903" xr:uid="{1CD794EB-AC08-46E8-8BAF-D771DC677A6A}"/>
    <cellStyle name="20% - Accent1 9 6" xfId="22910" xr:uid="{8851BBD0-53BC-4038-BC23-2177118B2459}"/>
    <cellStyle name="20% - Accent2" xfId="86" builtinId="34" customBuiltin="1"/>
    <cellStyle name="20% - Accent2 10" xfId="4885" xr:uid="{00000000-0005-0000-0000-0000B6010000}"/>
    <cellStyle name="20% - Accent2 10 2" xfId="4884" xr:uid="{00000000-0005-0000-0000-0000B7010000}"/>
    <cellStyle name="20% - Accent2 10 2 2" xfId="4883" xr:uid="{00000000-0005-0000-0000-0000B8010000}"/>
    <cellStyle name="20% - Accent2 10 2 2 2" xfId="22900" xr:uid="{A35AC740-8144-415E-80CE-83EEDBAA4F5B}"/>
    <cellStyle name="20% - Accent2 10 2 3" xfId="4882" xr:uid="{00000000-0005-0000-0000-0000B9010000}"/>
    <cellStyle name="20% - Accent2 10 2 3 2" xfId="22899" xr:uid="{D4DA9984-C3F1-457F-813D-F8C407F7ED1E}"/>
    <cellStyle name="20% - Accent2 10 2 4" xfId="22901" xr:uid="{3EA03ACD-113F-41BE-9151-76E157ACBA70}"/>
    <cellStyle name="20% - Accent2 10 3" xfId="4881" xr:uid="{00000000-0005-0000-0000-0000BA010000}"/>
    <cellStyle name="20% - Accent2 10 3 2" xfId="22898" xr:uid="{4E9DFC81-BCE4-45BF-B1F6-465FE9AE1706}"/>
    <cellStyle name="20% - Accent2 10 4" xfId="4880" xr:uid="{00000000-0005-0000-0000-0000BB010000}"/>
    <cellStyle name="20% - Accent2 10 4 2" xfId="4879" xr:uid="{00000000-0005-0000-0000-0000BC010000}"/>
    <cellStyle name="20% - Accent2 10 4 2 2" xfId="22896" xr:uid="{BE64C80E-091C-4383-BC7F-4FD8DD46B762}"/>
    <cellStyle name="20% - Accent2 10 4 3" xfId="22897" xr:uid="{C623818A-9C03-4EA1-81DB-541260297033}"/>
    <cellStyle name="20% - Accent2 10 5" xfId="4878" xr:uid="{00000000-0005-0000-0000-0000BD010000}"/>
    <cellStyle name="20% - Accent2 10 5 2" xfId="22895" xr:uid="{C79F00C5-EC0E-41A4-B0CC-B609EA6B8A20}"/>
    <cellStyle name="20% - Accent2 10 6" xfId="22902" xr:uid="{7B8DFE19-DCC4-4FDB-85FB-599EBD5F0070}"/>
    <cellStyle name="20% - Accent2 11" xfId="4877" xr:uid="{00000000-0005-0000-0000-0000BE010000}"/>
    <cellStyle name="20% - Accent2 11 2" xfId="4876" xr:uid="{00000000-0005-0000-0000-0000BF010000}"/>
    <cellStyle name="20% - Accent2 11 2 2" xfId="22893" xr:uid="{65487E1A-775A-4B7D-9DB1-766593172D86}"/>
    <cellStyle name="20% - Accent2 11 3" xfId="4875" xr:uid="{00000000-0005-0000-0000-0000C0010000}"/>
    <cellStyle name="20% - Accent2 11 3 2" xfId="4874" xr:uid="{00000000-0005-0000-0000-0000C1010000}"/>
    <cellStyle name="20% - Accent2 11 3 2 2" xfId="22891" xr:uid="{A9FDDDDE-8A5D-4235-9A06-E2348D161880}"/>
    <cellStyle name="20% - Accent2 11 3 3" xfId="22892" xr:uid="{E6A66642-0267-4BB5-9E32-D4C85CA07ACF}"/>
    <cellStyle name="20% - Accent2 11 4" xfId="22894" xr:uid="{2FAAF9DA-B9E2-473D-AF32-BC335B9FA0A7}"/>
    <cellStyle name="20% - Accent2 12" xfId="4873" xr:uid="{00000000-0005-0000-0000-0000C2010000}"/>
    <cellStyle name="20% - Accent2 12 2" xfId="4872" xr:uid="{00000000-0005-0000-0000-0000C3010000}"/>
    <cellStyle name="20% - Accent2 12 2 2" xfId="22889" xr:uid="{0750A03E-1361-495D-AB5A-B26D407F3A10}"/>
    <cellStyle name="20% - Accent2 12 3" xfId="4871" xr:uid="{00000000-0005-0000-0000-0000C4010000}"/>
    <cellStyle name="20% - Accent2 12 3 2" xfId="22888" xr:uid="{69A25FD3-C5D4-491C-B270-0FBC63002CDB}"/>
    <cellStyle name="20% - Accent2 12 4" xfId="22890" xr:uid="{534D297A-2532-4F45-8DF0-867288619427}"/>
    <cellStyle name="20% - Accent2 13" xfId="4870" xr:uid="{00000000-0005-0000-0000-0000C5010000}"/>
    <cellStyle name="20% - Accent2 13 2" xfId="4869" xr:uid="{00000000-0005-0000-0000-0000C6010000}"/>
    <cellStyle name="20% - Accent2 13 2 2" xfId="22886" xr:uid="{65EB43D9-3374-4469-AA84-1A715A45DC70}"/>
    <cellStyle name="20% - Accent2 13 3" xfId="4868" xr:uid="{00000000-0005-0000-0000-0000C7010000}"/>
    <cellStyle name="20% - Accent2 13 3 2" xfId="22885" xr:uid="{DA40CEA8-BDBF-4931-90F2-8C73D00274CF}"/>
    <cellStyle name="20% - Accent2 13 4" xfId="22887" xr:uid="{A4A70307-9AAB-49BA-85F7-979037B9245C}"/>
    <cellStyle name="20% - Accent2 14" xfId="4867" xr:uid="{00000000-0005-0000-0000-0000C8010000}"/>
    <cellStyle name="20% - Accent2 14 2" xfId="4866" xr:uid="{00000000-0005-0000-0000-0000C9010000}"/>
    <cellStyle name="20% - Accent2 14 2 2" xfId="22884" xr:uid="{ECD37C76-6729-44E8-A02B-CB339F23BFFA}"/>
    <cellStyle name="20% - Accent2 15" xfId="4865" xr:uid="{00000000-0005-0000-0000-0000CA010000}"/>
    <cellStyle name="20% - Accent2 15 2" xfId="22883" xr:uid="{BBC207CE-B58D-461C-A8BE-5492EBAE5E8E}"/>
    <cellStyle name="20% - Accent2 16" xfId="4864" xr:uid="{00000000-0005-0000-0000-0000CB010000}"/>
    <cellStyle name="20% - Accent2 17" xfId="20662" xr:uid="{C1750933-AF47-43A1-A22A-F651473CEF4A}"/>
    <cellStyle name="20% - Accent2 2" xfId="196" xr:uid="{00000000-0005-0000-0000-00001D000000}"/>
    <cellStyle name="20% - Accent2 2 2" xfId="4863" xr:uid="{00000000-0005-0000-0000-0000CD010000}"/>
    <cellStyle name="20% - Accent2 2 3" xfId="4862" xr:uid="{00000000-0005-0000-0000-0000CE010000}"/>
    <cellStyle name="20% - Accent2 2 3 2" xfId="4861" xr:uid="{00000000-0005-0000-0000-0000CF010000}"/>
    <cellStyle name="20% - Accent2 2 3 2 2" xfId="4860" xr:uid="{00000000-0005-0000-0000-0000D0010000}"/>
    <cellStyle name="20% - Accent2 2 3 2 2 2" xfId="4859" xr:uid="{00000000-0005-0000-0000-0000D1010000}"/>
    <cellStyle name="20% - Accent2 2 3 2 2 2 2" xfId="4858" xr:uid="{00000000-0005-0000-0000-0000D2010000}"/>
    <cellStyle name="20% - Accent2 2 3 2 2 2 2 2" xfId="22878" xr:uid="{174C259D-9B82-46AE-8A76-B2E76C158D44}"/>
    <cellStyle name="20% - Accent2 2 3 2 2 2 3" xfId="4857" xr:uid="{00000000-0005-0000-0000-0000D3010000}"/>
    <cellStyle name="20% - Accent2 2 3 2 2 2 3 2" xfId="22877" xr:uid="{7180FFF8-779B-44AF-A6A1-5E11A189CF78}"/>
    <cellStyle name="20% - Accent2 2 3 2 2 2 4" xfId="22879" xr:uid="{53A3623D-3B70-4C31-A3A9-84CABBF56BF7}"/>
    <cellStyle name="20% - Accent2 2 3 2 2 3" xfId="4856" xr:uid="{00000000-0005-0000-0000-0000D4010000}"/>
    <cellStyle name="20% - Accent2 2 3 2 2 3 2" xfId="4855" xr:uid="{00000000-0005-0000-0000-0000D5010000}"/>
    <cellStyle name="20% - Accent2 2 3 2 2 3 2 2" xfId="22875" xr:uid="{B5E9AB3C-E9E9-458B-85BA-A0316E8193E7}"/>
    <cellStyle name="20% - Accent2 2 3 2 2 3 3" xfId="22876" xr:uid="{17C9DCF8-6786-4999-A472-1FBCCCA1A265}"/>
    <cellStyle name="20% - Accent2 2 3 2 2 4" xfId="4854" xr:uid="{00000000-0005-0000-0000-0000D6010000}"/>
    <cellStyle name="20% - Accent2 2 3 2 2 4 2" xfId="22874" xr:uid="{A7125BA8-6935-4D78-8E01-5F02C60445E8}"/>
    <cellStyle name="20% - Accent2 2 3 2 2 5" xfId="22880" xr:uid="{0E1F4B5D-10C4-4632-9E9A-9F0AD3EB8509}"/>
    <cellStyle name="20% - Accent2 2 3 2 3" xfId="4853" xr:uid="{00000000-0005-0000-0000-0000D7010000}"/>
    <cellStyle name="20% - Accent2 2 3 2 3 2" xfId="4852" xr:uid="{00000000-0005-0000-0000-0000D8010000}"/>
    <cellStyle name="20% - Accent2 2 3 2 3 2 2" xfId="4851" xr:uid="{00000000-0005-0000-0000-0000D9010000}"/>
    <cellStyle name="20% - Accent2 2 3 2 3 2 2 2" xfId="22871" xr:uid="{1FBC26C8-9C99-4026-A785-41F02C2F4553}"/>
    <cellStyle name="20% - Accent2 2 3 2 3 2 3" xfId="4850" xr:uid="{00000000-0005-0000-0000-0000DA010000}"/>
    <cellStyle name="20% - Accent2 2 3 2 3 2 3 2" xfId="22870" xr:uid="{B891B62A-142C-48E6-B340-1F30B48E4F77}"/>
    <cellStyle name="20% - Accent2 2 3 2 3 2 4" xfId="22872" xr:uid="{12207313-CA23-4244-BA1E-31D54B72BAAD}"/>
    <cellStyle name="20% - Accent2 2 3 2 3 3" xfId="4849" xr:uid="{00000000-0005-0000-0000-0000DB010000}"/>
    <cellStyle name="20% - Accent2 2 3 2 3 3 2" xfId="4848" xr:uid="{00000000-0005-0000-0000-0000DC010000}"/>
    <cellStyle name="20% - Accent2 2 3 2 3 3 2 2" xfId="22868" xr:uid="{60CEEB39-59B8-4E98-88E9-CE9BA05893EA}"/>
    <cellStyle name="20% - Accent2 2 3 2 3 3 3" xfId="22869" xr:uid="{871219D3-13C6-4A07-8603-7380BC242032}"/>
    <cellStyle name="20% - Accent2 2 3 2 3 4" xfId="4847" xr:uid="{00000000-0005-0000-0000-0000DD010000}"/>
    <cellStyle name="20% - Accent2 2 3 2 3 4 2" xfId="22867" xr:uid="{91A3FC5F-AE2C-45EC-B656-B7D8A8F10AFD}"/>
    <cellStyle name="20% - Accent2 2 3 2 3 5" xfId="22873" xr:uid="{A6089E75-A283-4F18-B5F7-29A0E6553D5D}"/>
    <cellStyle name="20% - Accent2 2 3 2 4" xfId="4846" xr:uid="{00000000-0005-0000-0000-0000DE010000}"/>
    <cellStyle name="20% - Accent2 2 3 2 4 2" xfId="4845" xr:uid="{00000000-0005-0000-0000-0000DF010000}"/>
    <cellStyle name="20% - Accent2 2 3 2 4 2 2" xfId="22865" xr:uid="{7C7F894F-FCA7-4680-A35E-8EE1FFF40FBC}"/>
    <cellStyle name="20% - Accent2 2 3 2 4 3" xfId="4844" xr:uid="{00000000-0005-0000-0000-0000E0010000}"/>
    <cellStyle name="20% - Accent2 2 3 2 4 3 2" xfId="22864" xr:uid="{71F100D0-2130-4796-9769-1BA09ABC46D4}"/>
    <cellStyle name="20% - Accent2 2 3 2 4 4" xfId="22866" xr:uid="{57537905-D83C-491A-A341-3F6273B217B4}"/>
    <cellStyle name="20% - Accent2 2 3 2 5" xfId="4843" xr:uid="{00000000-0005-0000-0000-0000E1010000}"/>
    <cellStyle name="20% - Accent2 2 3 2 5 2" xfId="22863" xr:uid="{2A88FF1A-5A6F-46C6-8B52-4979CD4656C4}"/>
    <cellStyle name="20% - Accent2 2 3 2 6" xfId="4842" xr:uid="{00000000-0005-0000-0000-0000E2010000}"/>
    <cellStyle name="20% - Accent2 2 3 2 6 2" xfId="4841" xr:uid="{00000000-0005-0000-0000-0000E3010000}"/>
    <cellStyle name="20% - Accent2 2 3 2 6 2 2" xfId="22861" xr:uid="{35906A4A-BB7E-4B59-8EF8-EAB4F13AF53A}"/>
    <cellStyle name="20% - Accent2 2 3 2 6 3" xfId="22862" xr:uid="{A4A20B34-A530-4471-8173-341D5482C4EB}"/>
    <cellStyle name="20% - Accent2 2 3 2 7" xfId="4840" xr:uid="{00000000-0005-0000-0000-0000E4010000}"/>
    <cellStyle name="20% - Accent2 2 3 2 7 2" xfId="22860" xr:uid="{475AFF1C-E68A-4FD8-B3F3-3F09FD8BCA8A}"/>
    <cellStyle name="20% - Accent2 2 3 2 8" xfId="22881" xr:uid="{E25E71D1-3D56-469C-9292-EF776F4E7EE8}"/>
    <cellStyle name="20% - Accent2 2 3 3" xfId="4839" xr:uid="{00000000-0005-0000-0000-0000E5010000}"/>
    <cellStyle name="20% - Accent2 2 3 3 2" xfId="4838" xr:uid="{00000000-0005-0000-0000-0000E6010000}"/>
    <cellStyle name="20% - Accent2 2 3 3 2 2" xfId="4837" xr:uid="{00000000-0005-0000-0000-0000E7010000}"/>
    <cellStyle name="20% - Accent2 2 3 3 2 2 2" xfId="22857" xr:uid="{602D6A1E-DD32-4248-AAB3-72E147A3037D}"/>
    <cellStyle name="20% - Accent2 2 3 3 2 3" xfId="4836" xr:uid="{00000000-0005-0000-0000-0000E8010000}"/>
    <cellStyle name="20% - Accent2 2 3 3 2 3 2" xfId="22856" xr:uid="{6FB981EA-6D21-4D79-98D2-2098B3359C44}"/>
    <cellStyle name="20% - Accent2 2 3 3 2 4" xfId="22858" xr:uid="{070B640C-2E36-408A-BAAA-3F512B856D38}"/>
    <cellStyle name="20% - Accent2 2 3 3 3" xfId="4835" xr:uid="{00000000-0005-0000-0000-0000E9010000}"/>
    <cellStyle name="20% - Accent2 2 3 3 3 2" xfId="4834" xr:uid="{00000000-0005-0000-0000-0000EA010000}"/>
    <cellStyle name="20% - Accent2 2 3 3 3 2 2" xfId="22854" xr:uid="{70ACBC5D-03BE-4AF8-B956-CE587B20BA08}"/>
    <cellStyle name="20% - Accent2 2 3 3 3 3" xfId="22855" xr:uid="{C2C03A40-DEC3-4311-9645-06B421B97BB1}"/>
    <cellStyle name="20% - Accent2 2 3 3 4" xfId="4833" xr:uid="{00000000-0005-0000-0000-0000EB010000}"/>
    <cellStyle name="20% - Accent2 2 3 3 4 2" xfId="22853" xr:uid="{05C6A6FC-66C4-4531-8C33-F289B23DDB50}"/>
    <cellStyle name="20% - Accent2 2 3 3 5" xfId="22859" xr:uid="{639CAF5C-A7A4-4557-97CD-4CE4650C1F49}"/>
    <cellStyle name="20% - Accent2 2 3 4" xfId="4832" xr:uid="{00000000-0005-0000-0000-0000EC010000}"/>
    <cellStyle name="20% - Accent2 2 3 4 2" xfId="4831" xr:uid="{00000000-0005-0000-0000-0000ED010000}"/>
    <cellStyle name="20% - Accent2 2 3 4 2 2" xfId="4830" xr:uid="{00000000-0005-0000-0000-0000EE010000}"/>
    <cellStyle name="20% - Accent2 2 3 4 2 2 2" xfId="22850" xr:uid="{6E481AAF-604A-49E3-9E61-7BD90140BAE2}"/>
    <cellStyle name="20% - Accent2 2 3 4 2 3" xfId="4829" xr:uid="{00000000-0005-0000-0000-0000EF010000}"/>
    <cellStyle name="20% - Accent2 2 3 4 2 3 2" xfId="22849" xr:uid="{F15912B2-7A3F-469D-B6B6-917D91492B4C}"/>
    <cellStyle name="20% - Accent2 2 3 4 2 4" xfId="22851" xr:uid="{0D845D6D-2E18-4014-8463-325B909C89CD}"/>
    <cellStyle name="20% - Accent2 2 3 4 3" xfId="4828" xr:uid="{00000000-0005-0000-0000-0000F0010000}"/>
    <cellStyle name="20% - Accent2 2 3 4 3 2" xfId="4827" xr:uid="{00000000-0005-0000-0000-0000F1010000}"/>
    <cellStyle name="20% - Accent2 2 3 4 3 2 2" xfId="22847" xr:uid="{EBA4E059-A926-4C74-B224-8D1FFE31048E}"/>
    <cellStyle name="20% - Accent2 2 3 4 3 3" xfId="22848" xr:uid="{9A55029F-0C51-4CA0-844A-FF3488A7B359}"/>
    <cellStyle name="20% - Accent2 2 3 4 4" xfId="4826" xr:uid="{00000000-0005-0000-0000-0000F2010000}"/>
    <cellStyle name="20% - Accent2 2 3 4 4 2" xfId="22846" xr:uid="{9635DDF1-4AE6-4762-B610-CB1611A6F9BA}"/>
    <cellStyle name="20% - Accent2 2 3 4 5" xfId="22852" xr:uid="{52BAA105-46AA-42A6-9BBB-8329A20F779F}"/>
    <cellStyle name="20% - Accent2 2 3 5" xfId="4825" xr:uid="{00000000-0005-0000-0000-0000F3010000}"/>
    <cellStyle name="20% - Accent2 2 3 5 2" xfId="4824" xr:uid="{00000000-0005-0000-0000-0000F4010000}"/>
    <cellStyle name="20% - Accent2 2 3 5 2 2" xfId="22844" xr:uid="{3F8AFC46-C7D8-464F-B4A1-037E3BDD7024}"/>
    <cellStyle name="20% - Accent2 2 3 5 3" xfId="4823" xr:uid="{00000000-0005-0000-0000-0000F5010000}"/>
    <cellStyle name="20% - Accent2 2 3 5 3 2" xfId="22843" xr:uid="{555ACD47-5FB3-4F2F-8A10-5B6E5E710A1B}"/>
    <cellStyle name="20% - Accent2 2 3 5 4" xfId="22845" xr:uid="{F8D4EBB2-A854-4180-B7E7-A8BE120E4EF0}"/>
    <cellStyle name="20% - Accent2 2 3 6" xfId="4822" xr:uid="{00000000-0005-0000-0000-0000F6010000}"/>
    <cellStyle name="20% - Accent2 2 3 6 2" xfId="22842" xr:uid="{B0C2A4BF-27E8-4C01-A1F0-6DAA1ED03ED1}"/>
    <cellStyle name="20% - Accent2 2 3 7" xfId="4821" xr:uid="{00000000-0005-0000-0000-0000F7010000}"/>
    <cellStyle name="20% - Accent2 2 3 7 2" xfId="4820" xr:uid="{00000000-0005-0000-0000-0000F8010000}"/>
    <cellStyle name="20% - Accent2 2 3 7 2 2" xfId="22840" xr:uid="{12CC052A-0F65-4E3B-937B-668C3F53E4F7}"/>
    <cellStyle name="20% - Accent2 2 3 7 3" xfId="22841" xr:uid="{F6F872E6-376F-468E-826E-92AA49B1F931}"/>
    <cellStyle name="20% - Accent2 2 3 8" xfId="4819" xr:uid="{00000000-0005-0000-0000-0000F9010000}"/>
    <cellStyle name="20% - Accent2 2 3 8 2" xfId="22839" xr:uid="{F87E1F72-A023-46AB-957A-3A0ABEABA1FD}"/>
    <cellStyle name="20% - Accent2 2 3 9" xfId="22882" xr:uid="{33D5A0A5-7771-463C-9638-FF176B505742}"/>
    <cellStyle name="20% - Accent2 2 4" xfId="4818" xr:uid="{00000000-0005-0000-0000-0000FA010000}"/>
    <cellStyle name="20% - Accent2 2 4 2" xfId="4817" xr:uid="{00000000-0005-0000-0000-0000FB010000}"/>
    <cellStyle name="20% - Accent2 2 4 2 2" xfId="4816" xr:uid="{00000000-0005-0000-0000-0000FC010000}"/>
    <cellStyle name="20% - Accent2 2 4 2 2 2" xfId="4815" xr:uid="{00000000-0005-0000-0000-0000FD010000}"/>
    <cellStyle name="20% - Accent2 2 4 2 2 2 2" xfId="4814" xr:uid="{00000000-0005-0000-0000-0000FE010000}"/>
    <cellStyle name="20% - Accent2 2 4 2 2 2 2 2" xfId="22834" xr:uid="{37DE8FEF-99B9-4ACD-A7BA-E47C5818CBF3}"/>
    <cellStyle name="20% - Accent2 2 4 2 2 2 3" xfId="4813" xr:uid="{00000000-0005-0000-0000-0000FF010000}"/>
    <cellStyle name="20% - Accent2 2 4 2 2 2 3 2" xfId="22833" xr:uid="{5EEC6A38-568C-4227-B402-8E5E7D964F56}"/>
    <cellStyle name="20% - Accent2 2 4 2 2 2 4" xfId="22835" xr:uid="{13475FF8-EA55-4A5B-A063-6AD731248FD7}"/>
    <cellStyle name="20% - Accent2 2 4 2 2 3" xfId="4812" xr:uid="{00000000-0005-0000-0000-000000020000}"/>
    <cellStyle name="20% - Accent2 2 4 2 2 3 2" xfId="4811" xr:uid="{00000000-0005-0000-0000-000001020000}"/>
    <cellStyle name="20% - Accent2 2 4 2 2 3 2 2" xfId="22831" xr:uid="{A13F9DFC-4C61-40B5-BCC0-E59C276518CC}"/>
    <cellStyle name="20% - Accent2 2 4 2 2 3 3" xfId="22832" xr:uid="{70473AEF-A559-4FF8-B4AF-D013C31B9138}"/>
    <cellStyle name="20% - Accent2 2 4 2 2 4" xfId="4810" xr:uid="{00000000-0005-0000-0000-000002020000}"/>
    <cellStyle name="20% - Accent2 2 4 2 2 4 2" xfId="22830" xr:uid="{60ECB467-5B5E-475E-9AD9-DB344152AA4D}"/>
    <cellStyle name="20% - Accent2 2 4 2 2 5" xfId="22836" xr:uid="{83C0EAFB-6A22-498A-A590-775F194BA747}"/>
    <cellStyle name="20% - Accent2 2 4 2 3" xfId="4809" xr:uid="{00000000-0005-0000-0000-000003020000}"/>
    <cellStyle name="20% - Accent2 2 4 2 3 2" xfId="4808" xr:uid="{00000000-0005-0000-0000-000004020000}"/>
    <cellStyle name="20% - Accent2 2 4 2 3 2 2" xfId="4807" xr:uid="{00000000-0005-0000-0000-000005020000}"/>
    <cellStyle name="20% - Accent2 2 4 2 3 2 2 2" xfId="22827" xr:uid="{A98EE036-D808-4EDB-AF37-153F4BBF8D83}"/>
    <cellStyle name="20% - Accent2 2 4 2 3 2 3" xfId="4806" xr:uid="{00000000-0005-0000-0000-000006020000}"/>
    <cellStyle name="20% - Accent2 2 4 2 3 2 3 2" xfId="22826" xr:uid="{3C5EBAA8-CC9B-48AC-9AD5-479B0AC59840}"/>
    <cellStyle name="20% - Accent2 2 4 2 3 2 4" xfId="22828" xr:uid="{1316860A-ED91-4787-B642-A3DCDFE23E05}"/>
    <cellStyle name="20% - Accent2 2 4 2 3 3" xfId="4805" xr:uid="{00000000-0005-0000-0000-000007020000}"/>
    <cellStyle name="20% - Accent2 2 4 2 3 3 2" xfId="4804" xr:uid="{00000000-0005-0000-0000-000008020000}"/>
    <cellStyle name="20% - Accent2 2 4 2 3 3 2 2" xfId="22824" xr:uid="{8CF507F3-506B-4712-B949-584A460896B6}"/>
    <cellStyle name="20% - Accent2 2 4 2 3 3 3" xfId="22825" xr:uid="{B1A23819-4027-4D05-91B6-96C81E31E624}"/>
    <cellStyle name="20% - Accent2 2 4 2 3 4" xfId="4803" xr:uid="{00000000-0005-0000-0000-000009020000}"/>
    <cellStyle name="20% - Accent2 2 4 2 3 4 2" xfId="22823" xr:uid="{4DB0930C-B051-4C42-83B2-FC907FC25EDC}"/>
    <cellStyle name="20% - Accent2 2 4 2 3 5" xfId="22829" xr:uid="{7FD2D9B4-23F5-439E-B99D-A53F95567E64}"/>
    <cellStyle name="20% - Accent2 2 4 2 4" xfId="4802" xr:uid="{00000000-0005-0000-0000-00000A020000}"/>
    <cellStyle name="20% - Accent2 2 4 2 4 2" xfId="4801" xr:uid="{00000000-0005-0000-0000-00000B020000}"/>
    <cellStyle name="20% - Accent2 2 4 2 4 2 2" xfId="22821" xr:uid="{59D6DCD5-897E-4973-83F0-5A21FB4D395F}"/>
    <cellStyle name="20% - Accent2 2 4 2 4 3" xfId="4800" xr:uid="{00000000-0005-0000-0000-00000C020000}"/>
    <cellStyle name="20% - Accent2 2 4 2 4 3 2" xfId="22820" xr:uid="{17C3A60C-15F3-4C02-B260-B73AF3F6B645}"/>
    <cellStyle name="20% - Accent2 2 4 2 4 4" xfId="22822" xr:uid="{84A8A4F4-AB00-4AC5-8963-E75FFE60F9D8}"/>
    <cellStyle name="20% - Accent2 2 4 2 5" xfId="4799" xr:uid="{00000000-0005-0000-0000-00000D020000}"/>
    <cellStyle name="20% - Accent2 2 4 2 5 2" xfId="22819" xr:uid="{687DC33E-0DA2-4716-9F41-9F8B6ECEB409}"/>
    <cellStyle name="20% - Accent2 2 4 2 6" xfId="4798" xr:uid="{00000000-0005-0000-0000-00000E020000}"/>
    <cellStyle name="20% - Accent2 2 4 2 6 2" xfId="4797" xr:uid="{00000000-0005-0000-0000-00000F020000}"/>
    <cellStyle name="20% - Accent2 2 4 2 6 2 2" xfId="22817" xr:uid="{C83F33CD-6BEB-44EC-915D-A5C31327C3A8}"/>
    <cellStyle name="20% - Accent2 2 4 2 6 3" xfId="22818" xr:uid="{E8AEBF97-5498-4BC4-BDA8-F78D49B8A855}"/>
    <cellStyle name="20% - Accent2 2 4 2 7" xfId="4796" xr:uid="{00000000-0005-0000-0000-000010020000}"/>
    <cellStyle name="20% - Accent2 2 4 2 7 2" xfId="22816" xr:uid="{4011E4C3-8BB5-47BF-BA32-8D807D0EE368}"/>
    <cellStyle name="20% - Accent2 2 4 2 8" xfId="22837" xr:uid="{C0A9DD17-B964-4287-9D53-2EBEAA89DCB6}"/>
    <cellStyle name="20% - Accent2 2 4 3" xfId="4795" xr:uid="{00000000-0005-0000-0000-000011020000}"/>
    <cellStyle name="20% - Accent2 2 4 3 2" xfId="4794" xr:uid="{00000000-0005-0000-0000-000012020000}"/>
    <cellStyle name="20% - Accent2 2 4 3 2 2" xfId="4793" xr:uid="{00000000-0005-0000-0000-000013020000}"/>
    <cellStyle name="20% - Accent2 2 4 3 2 2 2" xfId="22813" xr:uid="{2BFB08A9-62AD-423B-9FAA-9485450F00ED}"/>
    <cellStyle name="20% - Accent2 2 4 3 2 3" xfId="4792" xr:uid="{00000000-0005-0000-0000-000014020000}"/>
    <cellStyle name="20% - Accent2 2 4 3 2 3 2" xfId="22812" xr:uid="{27A57EAB-FFD1-4C52-A649-C16D4C2EEBDA}"/>
    <cellStyle name="20% - Accent2 2 4 3 2 4" xfId="22814" xr:uid="{34E669B5-AC35-4FE6-B03B-954B33B889F5}"/>
    <cellStyle name="20% - Accent2 2 4 3 3" xfId="4791" xr:uid="{00000000-0005-0000-0000-000015020000}"/>
    <cellStyle name="20% - Accent2 2 4 3 3 2" xfId="4790" xr:uid="{00000000-0005-0000-0000-000016020000}"/>
    <cellStyle name="20% - Accent2 2 4 3 3 2 2" xfId="22810" xr:uid="{85EB759E-FCDB-4643-8092-CC101053ABF0}"/>
    <cellStyle name="20% - Accent2 2 4 3 3 3" xfId="22811" xr:uid="{C153A8C4-B05A-4D20-8243-18EF789BA155}"/>
    <cellStyle name="20% - Accent2 2 4 3 4" xfId="4789" xr:uid="{00000000-0005-0000-0000-000017020000}"/>
    <cellStyle name="20% - Accent2 2 4 3 4 2" xfId="22809" xr:uid="{E1AB4F87-29A4-4AEB-A6D0-63474D71DF76}"/>
    <cellStyle name="20% - Accent2 2 4 3 5" xfId="22815" xr:uid="{D2D5A37C-ABD2-4D69-A20E-AAE07666DB0E}"/>
    <cellStyle name="20% - Accent2 2 4 4" xfId="4788" xr:uid="{00000000-0005-0000-0000-000018020000}"/>
    <cellStyle name="20% - Accent2 2 4 4 2" xfId="4787" xr:uid="{00000000-0005-0000-0000-000019020000}"/>
    <cellStyle name="20% - Accent2 2 4 4 2 2" xfId="4786" xr:uid="{00000000-0005-0000-0000-00001A020000}"/>
    <cellStyle name="20% - Accent2 2 4 4 2 2 2" xfId="22806" xr:uid="{8107B57F-7725-4F74-8F63-D7938352D48A}"/>
    <cellStyle name="20% - Accent2 2 4 4 2 3" xfId="4785" xr:uid="{00000000-0005-0000-0000-00001B020000}"/>
    <cellStyle name="20% - Accent2 2 4 4 2 3 2" xfId="22805" xr:uid="{47E72BC9-0737-444D-AD47-7D647CE4089B}"/>
    <cellStyle name="20% - Accent2 2 4 4 2 4" xfId="22807" xr:uid="{5931D033-58BC-4006-A133-4D8611540C5B}"/>
    <cellStyle name="20% - Accent2 2 4 4 3" xfId="4784" xr:uid="{00000000-0005-0000-0000-00001C020000}"/>
    <cellStyle name="20% - Accent2 2 4 4 3 2" xfId="4783" xr:uid="{00000000-0005-0000-0000-00001D020000}"/>
    <cellStyle name="20% - Accent2 2 4 4 3 2 2" xfId="22803" xr:uid="{8F523450-95C2-401C-916A-50D3917F4C66}"/>
    <cellStyle name="20% - Accent2 2 4 4 3 3" xfId="22804" xr:uid="{A8DA9D1F-B68C-4F74-93BF-7FACE0716CD5}"/>
    <cellStyle name="20% - Accent2 2 4 4 4" xfId="4782" xr:uid="{00000000-0005-0000-0000-00001E020000}"/>
    <cellStyle name="20% - Accent2 2 4 4 4 2" xfId="22802" xr:uid="{FBEC6BC4-37F1-4ED4-BDB7-29C02D2971CA}"/>
    <cellStyle name="20% - Accent2 2 4 4 5" xfId="22808" xr:uid="{090D423C-FAA2-4899-B514-B38EF9617B8E}"/>
    <cellStyle name="20% - Accent2 2 4 5" xfId="4781" xr:uid="{00000000-0005-0000-0000-00001F020000}"/>
    <cellStyle name="20% - Accent2 2 4 5 2" xfId="4780" xr:uid="{00000000-0005-0000-0000-000020020000}"/>
    <cellStyle name="20% - Accent2 2 4 5 2 2" xfId="22800" xr:uid="{787FAD16-6B02-486E-9035-0173A9386C1E}"/>
    <cellStyle name="20% - Accent2 2 4 5 3" xfId="4779" xr:uid="{00000000-0005-0000-0000-000021020000}"/>
    <cellStyle name="20% - Accent2 2 4 5 3 2" xfId="22799" xr:uid="{1F2ED9E2-2B4D-4FE3-AC5C-1786E3E9E9C1}"/>
    <cellStyle name="20% - Accent2 2 4 5 4" xfId="22801" xr:uid="{C8F6E150-97EC-4197-84F6-829134F34642}"/>
    <cellStyle name="20% - Accent2 2 4 6" xfId="4778" xr:uid="{00000000-0005-0000-0000-000022020000}"/>
    <cellStyle name="20% - Accent2 2 4 6 2" xfId="22798" xr:uid="{89494BA3-2B46-4370-8F20-A5673858B580}"/>
    <cellStyle name="20% - Accent2 2 4 7" xfId="4777" xr:uid="{00000000-0005-0000-0000-000023020000}"/>
    <cellStyle name="20% - Accent2 2 4 7 2" xfId="4776" xr:uid="{00000000-0005-0000-0000-000024020000}"/>
    <cellStyle name="20% - Accent2 2 4 7 2 2" xfId="22796" xr:uid="{E93BCB0E-A08C-45DA-8A88-033CB96F91C8}"/>
    <cellStyle name="20% - Accent2 2 4 7 3" xfId="22797" xr:uid="{60FBE97D-7442-4874-AB8C-FBF316A483F3}"/>
    <cellStyle name="20% - Accent2 2 4 8" xfId="4775" xr:uid="{00000000-0005-0000-0000-000025020000}"/>
    <cellStyle name="20% - Accent2 2 4 8 2" xfId="22795" xr:uid="{8D0B749D-D509-4923-B599-D105EE213928}"/>
    <cellStyle name="20% - Accent2 2 4 9" xfId="22838" xr:uid="{1EB16FDE-A8BF-41BE-8D0F-9379F32DD590}"/>
    <cellStyle name="20% - Accent2 2 5" xfId="4774" xr:uid="{00000000-0005-0000-0000-000026020000}"/>
    <cellStyle name="20% - Accent2 2 5 2" xfId="4773" xr:uid="{00000000-0005-0000-0000-000027020000}"/>
    <cellStyle name="20% - Accent2 2 5 2 2" xfId="4772" xr:uid="{00000000-0005-0000-0000-000028020000}"/>
    <cellStyle name="20% - Accent2 2 5 2 2 2" xfId="4771" xr:uid="{00000000-0005-0000-0000-000029020000}"/>
    <cellStyle name="20% - Accent2 2 5 2 2 2 2" xfId="4770" xr:uid="{00000000-0005-0000-0000-00002A020000}"/>
    <cellStyle name="20% - Accent2 2 5 2 2 2 2 2" xfId="22790" xr:uid="{853E2FAB-060B-4176-96FD-22183F272D06}"/>
    <cellStyle name="20% - Accent2 2 5 2 2 2 3" xfId="4769" xr:uid="{00000000-0005-0000-0000-00002B020000}"/>
    <cellStyle name="20% - Accent2 2 5 2 2 2 3 2" xfId="22789" xr:uid="{952DE726-2932-4B46-B1FE-93270DF2D60F}"/>
    <cellStyle name="20% - Accent2 2 5 2 2 2 4" xfId="22791" xr:uid="{F02E5D4F-AE30-48BB-BBD8-9F3DACEA9EAB}"/>
    <cellStyle name="20% - Accent2 2 5 2 2 3" xfId="4768" xr:uid="{00000000-0005-0000-0000-00002C020000}"/>
    <cellStyle name="20% - Accent2 2 5 2 2 3 2" xfId="4767" xr:uid="{00000000-0005-0000-0000-00002D020000}"/>
    <cellStyle name="20% - Accent2 2 5 2 2 3 2 2" xfId="22787" xr:uid="{BB24116D-B6D4-41DB-A560-BCCBAECD6A31}"/>
    <cellStyle name="20% - Accent2 2 5 2 2 3 3" xfId="22788" xr:uid="{7299584C-DE5F-468C-8B23-6FFCA7E0B3D7}"/>
    <cellStyle name="20% - Accent2 2 5 2 2 4" xfId="4766" xr:uid="{00000000-0005-0000-0000-00002E020000}"/>
    <cellStyle name="20% - Accent2 2 5 2 2 4 2" xfId="22786" xr:uid="{C6D8E2F6-A4E6-4205-97A6-96FEA4E8802B}"/>
    <cellStyle name="20% - Accent2 2 5 2 2 5" xfId="22792" xr:uid="{C0AA927D-A478-4E99-8024-FD8CF4A2AEFE}"/>
    <cellStyle name="20% - Accent2 2 5 2 3" xfId="4765" xr:uid="{00000000-0005-0000-0000-00002F020000}"/>
    <cellStyle name="20% - Accent2 2 5 2 3 2" xfId="4764" xr:uid="{00000000-0005-0000-0000-000030020000}"/>
    <cellStyle name="20% - Accent2 2 5 2 3 2 2" xfId="4763" xr:uid="{00000000-0005-0000-0000-000031020000}"/>
    <cellStyle name="20% - Accent2 2 5 2 3 2 2 2" xfId="22783" xr:uid="{503586EA-DEAF-48A9-953B-9AFA7F2DE997}"/>
    <cellStyle name="20% - Accent2 2 5 2 3 2 3" xfId="4762" xr:uid="{00000000-0005-0000-0000-000032020000}"/>
    <cellStyle name="20% - Accent2 2 5 2 3 2 3 2" xfId="22782" xr:uid="{AC51B3E1-82A5-44EE-83C5-E43B52B779C4}"/>
    <cellStyle name="20% - Accent2 2 5 2 3 2 4" xfId="22784" xr:uid="{AA223EF6-D6E7-4BD1-8144-D6534657C58E}"/>
    <cellStyle name="20% - Accent2 2 5 2 3 3" xfId="4761" xr:uid="{00000000-0005-0000-0000-000033020000}"/>
    <cellStyle name="20% - Accent2 2 5 2 3 3 2" xfId="4760" xr:uid="{00000000-0005-0000-0000-000034020000}"/>
    <cellStyle name="20% - Accent2 2 5 2 3 3 2 2" xfId="22780" xr:uid="{00A9018B-B7B3-42BD-A107-65A1BBA7BFB3}"/>
    <cellStyle name="20% - Accent2 2 5 2 3 3 3" xfId="22781" xr:uid="{FD9E96E3-4C33-4A3F-85FF-31078A7E75E6}"/>
    <cellStyle name="20% - Accent2 2 5 2 3 4" xfId="4759" xr:uid="{00000000-0005-0000-0000-000035020000}"/>
    <cellStyle name="20% - Accent2 2 5 2 3 4 2" xfId="22779" xr:uid="{F2614576-62ED-4DD5-9359-8D969EC54109}"/>
    <cellStyle name="20% - Accent2 2 5 2 3 5" xfId="22785" xr:uid="{65C4B748-9545-4162-A83E-1B05587DA7A9}"/>
    <cellStyle name="20% - Accent2 2 5 2 4" xfId="4758" xr:uid="{00000000-0005-0000-0000-000036020000}"/>
    <cellStyle name="20% - Accent2 2 5 2 4 2" xfId="4757" xr:uid="{00000000-0005-0000-0000-000037020000}"/>
    <cellStyle name="20% - Accent2 2 5 2 4 2 2" xfId="22777" xr:uid="{816CFCAF-25F5-465F-B2FA-555873044CBF}"/>
    <cellStyle name="20% - Accent2 2 5 2 4 3" xfId="4756" xr:uid="{00000000-0005-0000-0000-000038020000}"/>
    <cellStyle name="20% - Accent2 2 5 2 4 3 2" xfId="22776" xr:uid="{E1DE66F2-256D-44C9-9849-12B61CFB970E}"/>
    <cellStyle name="20% - Accent2 2 5 2 4 4" xfId="22778" xr:uid="{97ED83BA-3176-4C6A-8622-25DAB3844710}"/>
    <cellStyle name="20% - Accent2 2 5 2 5" xfId="4755" xr:uid="{00000000-0005-0000-0000-000039020000}"/>
    <cellStyle name="20% - Accent2 2 5 2 5 2" xfId="22775" xr:uid="{9855A0C0-1ABC-4519-AE30-88EDCDD92DF5}"/>
    <cellStyle name="20% - Accent2 2 5 2 6" xfId="4754" xr:uid="{00000000-0005-0000-0000-00003A020000}"/>
    <cellStyle name="20% - Accent2 2 5 2 6 2" xfId="4753" xr:uid="{00000000-0005-0000-0000-00003B020000}"/>
    <cellStyle name="20% - Accent2 2 5 2 6 2 2" xfId="22773" xr:uid="{2CF45983-587A-4235-87AF-25AAC4FC551E}"/>
    <cellStyle name="20% - Accent2 2 5 2 6 3" xfId="22774" xr:uid="{F98FB3CC-8616-4DD0-8A8F-0A4B2D6217C1}"/>
    <cellStyle name="20% - Accent2 2 5 2 7" xfId="4752" xr:uid="{00000000-0005-0000-0000-00003C020000}"/>
    <cellStyle name="20% - Accent2 2 5 2 7 2" xfId="22772" xr:uid="{610C49EE-4C9C-427C-877C-50E4049821EF}"/>
    <cellStyle name="20% - Accent2 2 5 2 8" xfId="22793" xr:uid="{D800D7F3-6CAD-42A3-AAE1-75E6BF0E1442}"/>
    <cellStyle name="20% - Accent2 2 5 3" xfId="4751" xr:uid="{00000000-0005-0000-0000-00003D020000}"/>
    <cellStyle name="20% - Accent2 2 5 3 2" xfId="4750" xr:uid="{00000000-0005-0000-0000-00003E020000}"/>
    <cellStyle name="20% - Accent2 2 5 3 2 2" xfId="4749" xr:uid="{00000000-0005-0000-0000-00003F020000}"/>
    <cellStyle name="20% - Accent2 2 5 3 2 2 2" xfId="22769" xr:uid="{7619D39F-104B-4163-87BD-F73D49D980B9}"/>
    <cellStyle name="20% - Accent2 2 5 3 2 3" xfId="4748" xr:uid="{00000000-0005-0000-0000-000040020000}"/>
    <cellStyle name="20% - Accent2 2 5 3 2 3 2" xfId="22768" xr:uid="{C5436056-32DC-4DB3-AB5D-B007DDE55013}"/>
    <cellStyle name="20% - Accent2 2 5 3 2 4" xfId="22770" xr:uid="{88283FF3-BF1C-468F-9FB8-C323CF9BE4E5}"/>
    <cellStyle name="20% - Accent2 2 5 3 3" xfId="4747" xr:uid="{00000000-0005-0000-0000-000041020000}"/>
    <cellStyle name="20% - Accent2 2 5 3 3 2" xfId="4746" xr:uid="{00000000-0005-0000-0000-000042020000}"/>
    <cellStyle name="20% - Accent2 2 5 3 3 2 2" xfId="22766" xr:uid="{7BDEABCC-0A92-49CF-8036-9380881C1830}"/>
    <cellStyle name="20% - Accent2 2 5 3 3 3" xfId="22767" xr:uid="{B18C5EF9-5E17-420C-809D-1B7277477D07}"/>
    <cellStyle name="20% - Accent2 2 5 3 4" xfId="4745" xr:uid="{00000000-0005-0000-0000-000043020000}"/>
    <cellStyle name="20% - Accent2 2 5 3 4 2" xfId="22765" xr:uid="{A5594942-9437-4021-83E9-3C0C50E4D407}"/>
    <cellStyle name="20% - Accent2 2 5 3 5" xfId="22771" xr:uid="{48783368-A829-4BBA-B3A9-2DD01346BA5F}"/>
    <cellStyle name="20% - Accent2 2 5 4" xfId="4744" xr:uid="{00000000-0005-0000-0000-000044020000}"/>
    <cellStyle name="20% - Accent2 2 5 4 2" xfId="4743" xr:uid="{00000000-0005-0000-0000-000045020000}"/>
    <cellStyle name="20% - Accent2 2 5 4 2 2" xfId="4742" xr:uid="{00000000-0005-0000-0000-000046020000}"/>
    <cellStyle name="20% - Accent2 2 5 4 2 2 2" xfId="22762" xr:uid="{DDF87527-E3A6-4EB7-B7AF-158EFB22AF94}"/>
    <cellStyle name="20% - Accent2 2 5 4 2 3" xfId="4741" xr:uid="{00000000-0005-0000-0000-000047020000}"/>
    <cellStyle name="20% - Accent2 2 5 4 2 3 2" xfId="22761" xr:uid="{9DEB2B82-AD7A-46E7-BF68-FC4B1A59C2A4}"/>
    <cellStyle name="20% - Accent2 2 5 4 2 4" xfId="22763" xr:uid="{D515B2FE-22B9-490A-9F6B-0C7DC824B9D6}"/>
    <cellStyle name="20% - Accent2 2 5 4 3" xfId="4740" xr:uid="{00000000-0005-0000-0000-000048020000}"/>
    <cellStyle name="20% - Accent2 2 5 4 3 2" xfId="4739" xr:uid="{00000000-0005-0000-0000-000049020000}"/>
    <cellStyle name="20% - Accent2 2 5 4 3 2 2" xfId="22759" xr:uid="{203AFA11-1DE3-4369-8581-10FE725A295F}"/>
    <cellStyle name="20% - Accent2 2 5 4 3 3" xfId="22760" xr:uid="{C1A10C24-711C-466C-961B-7BEDA1D57089}"/>
    <cellStyle name="20% - Accent2 2 5 4 4" xfId="4738" xr:uid="{00000000-0005-0000-0000-00004A020000}"/>
    <cellStyle name="20% - Accent2 2 5 4 4 2" xfId="22758" xr:uid="{B5FE564A-25F9-4873-A866-9A04DB8F7DB2}"/>
    <cellStyle name="20% - Accent2 2 5 4 5" xfId="22764" xr:uid="{05D473C7-11AA-4625-81F7-75F541F7CD9B}"/>
    <cellStyle name="20% - Accent2 2 5 5" xfId="4737" xr:uid="{00000000-0005-0000-0000-00004B020000}"/>
    <cellStyle name="20% - Accent2 2 5 5 2" xfId="4736" xr:uid="{00000000-0005-0000-0000-00004C020000}"/>
    <cellStyle name="20% - Accent2 2 5 5 2 2" xfId="22756" xr:uid="{E123DB62-2B26-4F0A-8C6D-8BCC8C8CF252}"/>
    <cellStyle name="20% - Accent2 2 5 5 3" xfId="4735" xr:uid="{00000000-0005-0000-0000-00004D020000}"/>
    <cellStyle name="20% - Accent2 2 5 5 3 2" xfId="22755" xr:uid="{12568CB1-6E6C-4FA7-A57C-7C1D900F21D7}"/>
    <cellStyle name="20% - Accent2 2 5 5 4" xfId="22757" xr:uid="{6B26FD70-608B-4A81-BAF1-CA0C06BB9C1B}"/>
    <cellStyle name="20% - Accent2 2 5 6" xfId="4734" xr:uid="{00000000-0005-0000-0000-00004E020000}"/>
    <cellStyle name="20% - Accent2 2 5 6 2" xfId="22754" xr:uid="{2BD1BF0B-97AC-4841-90D0-7FAAA61B481A}"/>
    <cellStyle name="20% - Accent2 2 5 7" xfId="4733" xr:uid="{00000000-0005-0000-0000-00004F020000}"/>
    <cellStyle name="20% - Accent2 2 5 7 2" xfId="4732" xr:uid="{00000000-0005-0000-0000-000050020000}"/>
    <cellStyle name="20% - Accent2 2 5 7 2 2" xfId="22752" xr:uid="{3DBFD633-BEFF-4674-9A14-5129374B3F79}"/>
    <cellStyle name="20% - Accent2 2 5 7 3" xfId="22753" xr:uid="{66A14C51-C443-4D4B-AEFE-581CF41A51F2}"/>
    <cellStyle name="20% - Accent2 2 5 8" xfId="4731" xr:uid="{00000000-0005-0000-0000-000051020000}"/>
    <cellStyle name="20% - Accent2 2 5 8 2" xfId="22751" xr:uid="{E9E288BA-C4C7-4BCA-A302-6FE397CB2484}"/>
    <cellStyle name="20% - Accent2 2 5 9" xfId="22794" xr:uid="{21C76885-9E2F-4E7F-81FC-B19BD8258493}"/>
    <cellStyle name="20% - Accent2 2 6" xfId="4730" xr:uid="{00000000-0005-0000-0000-000052020000}"/>
    <cellStyle name="20% - Accent2 2 6 2" xfId="4729" xr:uid="{00000000-0005-0000-0000-000053020000}"/>
    <cellStyle name="20% - Accent2 2 6 2 2" xfId="4728" xr:uid="{00000000-0005-0000-0000-000054020000}"/>
    <cellStyle name="20% - Accent2 2 6 2 2 2" xfId="4727" xr:uid="{00000000-0005-0000-0000-000055020000}"/>
    <cellStyle name="20% - Accent2 2 6 2 2 2 2" xfId="4726" xr:uid="{00000000-0005-0000-0000-000056020000}"/>
    <cellStyle name="20% - Accent2 2 6 2 2 2 2 2" xfId="22746" xr:uid="{81084297-48A5-431C-B758-FA67442CDCE0}"/>
    <cellStyle name="20% - Accent2 2 6 2 2 2 3" xfId="4725" xr:uid="{00000000-0005-0000-0000-000057020000}"/>
    <cellStyle name="20% - Accent2 2 6 2 2 2 3 2" xfId="22745" xr:uid="{B01B3BA0-A4CC-4045-82FA-C9F81F830B81}"/>
    <cellStyle name="20% - Accent2 2 6 2 2 2 4" xfId="22747" xr:uid="{72F8356B-9979-40C0-B96E-2E9C5D7A9376}"/>
    <cellStyle name="20% - Accent2 2 6 2 2 3" xfId="4724" xr:uid="{00000000-0005-0000-0000-000058020000}"/>
    <cellStyle name="20% - Accent2 2 6 2 2 3 2" xfId="4723" xr:uid="{00000000-0005-0000-0000-000059020000}"/>
    <cellStyle name="20% - Accent2 2 6 2 2 3 2 2" xfId="22743" xr:uid="{0C73D173-6A08-4BA1-8B31-01DD00B75784}"/>
    <cellStyle name="20% - Accent2 2 6 2 2 3 3" xfId="22744" xr:uid="{F6305CEF-1EA3-4984-BD91-5868F74D890B}"/>
    <cellStyle name="20% - Accent2 2 6 2 2 4" xfId="4722" xr:uid="{00000000-0005-0000-0000-00005A020000}"/>
    <cellStyle name="20% - Accent2 2 6 2 2 4 2" xfId="22742" xr:uid="{BF9F1AB8-7022-4961-ACF9-B9508BC5497F}"/>
    <cellStyle name="20% - Accent2 2 6 2 2 5" xfId="22748" xr:uid="{DC93E7DC-AA87-4305-94D4-31D3E87DBF6E}"/>
    <cellStyle name="20% - Accent2 2 6 2 3" xfId="4721" xr:uid="{00000000-0005-0000-0000-00005B020000}"/>
    <cellStyle name="20% - Accent2 2 6 2 3 2" xfId="4720" xr:uid="{00000000-0005-0000-0000-00005C020000}"/>
    <cellStyle name="20% - Accent2 2 6 2 3 2 2" xfId="4719" xr:uid="{00000000-0005-0000-0000-00005D020000}"/>
    <cellStyle name="20% - Accent2 2 6 2 3 2 2 2" xfId="22739" xr:uid="{1C9F087E-3C3E-4C09-B9B1-4DF123480959}"/>
    <cellStyle name="20% - Accent2 2 6 2 3 2 3" xfId="4718" xr:uid="{00000000-0005-0000-0000-00005E020000}"/>
    <cellStyle name="20% - Accent2 2 6 2 3 2 3 2" xfId="22738" xr:uid="{1A42FBB3-F2E2-44A6-B38B-8555396561E8}"/>
    <cellStyle name="20% - Accent2 2 6 2 3 2 4" xfId="22740" xr:uid="{1FC39B1D-1575-491B-9B7D-7BD05E966920}"/>
    <cellStyle name="20% - Accent2 2 6 2 3 3" xfId="4717" xr:uid="{00000000-0005-0000-0000-00005F020000}"/>
    <cellStyle name="20% - Accent2 2 6 2 3 3 2" xfId="4716" xr:uid="{00000000-0005-0000-0000-000060020000}"/>
    <cellStyle name="20% - Accent2 2 6 2 3 3 2 2" xfId="22736" xr:uid="{E348E56B-BDC0-4F07-B710-6FA17B22B374}"/>
    <cellStyle name="20% - Accent2 2 6 2 3 3 3" xfId="22737" xr:uid="{E027B0BC-349E-4087-BBF3-DC8B9FBEBBBE}"/>
    <cellStyle name="20% - Accent2 2 6 2 3 4" xfId="4715" xr:uid="{00000000-0005-0000-0000-000061020000}"/>
    <cellStyle name="20% - Accent2 2 6 2 3 4 2" xfId="22735" xr:uid="{66F1323E-2C04-48BC-B15D-3D4B087A1F33}"/>
    <cellStyle name="20% - Accent2 2 6 2 3 5" xfId="22741" xr:uid="{A4B29D54-052E-4049-A5B6-01AE14A0069C}"/>
    <cellStyle name="20% - Accent2 2 6 2 4" xfId="4714" xr:uid="{00000000-0005-0000-0000-000062020000}"/>
    <cellStyle name="20% - Accent2 2 6 2 4 2" xfId="4713" xr:uid="{00000000-0005-0000-0000-000063020000}"/>
    <cellStyle name="20% - Accent2 2 6 2 4 2 2" xfId="22733" xr:uid="{5E5F9539-E341-4065-B4C7-7DBE0329A4ED}"/>
    <cellStyle name="20% - Accent2 2 6 2 4 3" xfId="4712" xr:uid="{00000000-0005-0000-0000-000064020000}"/>
    <cellStyle name="20% - Accent2 2 6 2 4 3 2" xfId="22732" xr:uid="{39C222DE-0B4A-4ED8-9BD2-0B717996EFC7}"/>
    <cellStyle name="20% - Accent2 2 6 2 4 4" xfId="22734" xr:uid="{49944506-CE93-457D-BB97-2EC603953DC5}"/>
    <cellStyle name="20% - Accent2 2 6 2 5" xfId="4711" xr:uid="{00000000-0005-0000-0000-000065020000}"/>
    <cellStyle name="20% - Accent2 2 6 2 5 2" xfId="22731" xr:uid="{4CE3F321-E4DC-47E4-8755-BF3FD49CEDE6}"/>
    <cellStyle name="20% - Accent2 2 6 2 6" xfId="4710" xr:uid="{00000000-0005-0000-0000-000066020000}"/>
    <cellStyle name="20% - Accent2 2 6 2 6 2" xfId="4709" xr:uid="{00000000-0005-0000-0000-000067020000}"/>
    <cellStyle name="20% - Accent2 2 6 2 6 2 2" xfId="22729" xr:uid="{684E14ED-69EB-40BE-AC9C-9F75768556EF}"/>
    <cellStyle name="20% - Accent2 2 6 2 6 3" xfId="22730" xr:uid="{00C32D01-6548-47C6-9499-AE44706ED04C}"/>
    <cellStyle name="20% - Accent2 2 6 2 7" xfId="4708" xr:uid="{00000000-0005-0000-0000-000068020000}"/>
    <cellStyle name="20% - Accent2 2 6 2 7 2" xfId="22728" xr:uid="{F80D3F3C-613B-439C-BD46-7C949D23F0F5}"/>
    <cellStyle name="20% - Accent2 2 6 2 8" xfId="22749" xr:uid="{7526E915-850A-4026-BCDD-D966384BDBC5}"/>
    <cellStyle name="20% - Accent2 2 6 3" xfId="4707" xr:uid="{00000000-0005-0000-0000-000069020000}"/>
    <cellStyle name="20% - Accent2 2 6 3 2" xfId="4706" xr:uid="{00000000-0005-0000-0000-00006A020000}"/>
    <cellStyle name="20% - Accent2 2 6 3 2 2" xfId="4705" xr:uid="{00000000-0005-0000-0000-00006B020000}"/>
    <cellStyle name="20% - Accent2 2 6 3 2 2 2" xfId="22725" xr:uid="{CE40170A-4785-4664-8006-36088CB022F7}"/>
    <cellStyle name="20% - Accent2 2 6 3 2 3" xfId="4704" xr:uid="{00000000-0005-0000-0000-00006C020000}"/>
    <cellStyle name="20% - Accent2 2 6 3 2 3 2" xfId="22724" xr:uid="{48A6EAC3-6496-4FE2-ADF2-19A61ADC6E72}"/>
    <cellStyle name="20% - Accent2 2 6 3 2 4" xfId="22726" xr:uid="{6F551986-0A28-4452-AF69-F78DF4861FB4}"/>
    <cellStyle name="20% - Accent2 2 6 3 3" xfId="4703" xr:uid="{00000000-0005-0000-0000-00006D020000}"/>
    <cellStyle name="20% - Accent2 2 6 3 3 2" xfId="4702" xr:uid="{00000000-0005-0000-0000-00006E020000}"/>
    <cellStyle name="20% - Accent2 2 6 3 3 2 2" xfId="22722" xr:uid="{4306852F-C177-4F29-8B62-CA52CAAA079C}"/>
    <cellStyle name="20% - Accent2 2 6 3 3 3" xfId="22723" xr:uid="{DA4862C8-A445-4409-9DD9-F1FE758EBD14}"/>
    <cellStyle name="20% - Accent2 2 6 3 4" xfId="4701" xr:uid="{00000000-0005-0000-0000-00006F020000}"/>
    <cellStyle name="20% - Accent2 2 6 3 4 2" xfId="22721" xr:uid="{9B721246-D983-43C0-A468-2291E81CF77D}"/>
    <cellStyle name="20% - Accent2 2 6 3 5" xfId="22727" xr:uid="{0E2FD852-F607-4BC2-A1E3-150D0ACC6FC7}"/>
    <cellStyle name="20% - Accent2 2 6 4" xfId="4700" xr:uid="{00000000-0005-0000-0000-000070020000}"/>
    <cellStyle name="20% - Accent2 2 6 4 2" xfId="4699" xr:uid="{00000000-0005-0000-0000-000071020000}"/>
    <cellStyle name="20% - Accent2 2 6 4 2 2" xfId="4698" xr:uid="{00000000-0005-0000-0000-000072020000}"/>
    <cellStyle name="20% - Accent2 2 6 4 2 2 2" xfId="22718" xr:uid="{296B57AA-E0D5-463A-A76B-D89C95708C1B}"/>
    <cellStyle name="20% - Accent2 2 6 4 2 3" xfId="4697" xr:uid="{00000000-0005-0000-0000-000073020000}"/>
    <cellStyle name="20% - Accent2 2 6 4 2 3 2" xfId="22717" xr:uid="{27A796F8-5370-4EF2-97A6-994436446191}"/>
    <cellStyle name="20% - Accent2 2 6 4 2 4" xfId="22719" xr:uid="{C5528178-8D7A-4AD1-8A6D-AD226296826A}"/>
    <cellStyle name="20% - Accent2 2 6 4 3" xfId="4696" xr:uid="{00000000-0005-0000-0000-000074020000}"/>
    <cellStyle name="20% - Accent2 2 6 4 3 2" xfId="4695" xr:uid="{00000000-0005-0000-0000-000075020000}"/>
    <cellStyle name="20% - Accent2 2 6 4 3 2 2" xfId="22715" xr:uid="{F985AECB-2635-4ACF-B901-9F33B9C5CF42}"/>
    <cellStyle name="20% - Accent2 2 6 4 3 3" xfId="22716" xr:uid="{AC575E74-43FF-478D-8DFE-706DA9A6C65B}"/>
    <cellStyle name="20% - Accent2 2 6 4 4" xfId="4694" xr:uid="{00000000-0005-0000-0000-000076020000}"/>
    <cellStyle name="20% - Accent2 2 6 4 4 2" xfId="22714" xr:uid="{2DA505DD-B298-4C26-8E7C-A13A36AC4AF5}"/>
    <cellStyle name="20% - Accent2 2 6 4 5" xfId="22720" xr:uid="{FC22DD36-B068-403C-80CE-F97CF92B257E}"/>
    <cellStyle name="20% - Accent2 2 6 5" xfId="4693" xr:uid="{00000000-0005-0000-0000-000077020000}"/>
    <cellStyle name="20% - Accent2 2 6 5 2" xfId="4692" xr:uid="{00000000-0005-0000-0000-000078020000}"/>
    <cellStyle name="20% - Accent2 2 6 5 2 2" xfId="22712" xr:uid="{DFF90104-FC40-49EF-92E5-DAFDA6757AFC}"/>
    <cellStyle name="20% - Accent2 2 6 5 3" xfId="4691" xr:uid="{00000000-0005-0000-0000-000079020000}"/>
    <cellStyle name="20% - Accent2 2 6 5 3 2" xfId="22711" xr:uid="{3924C589-CEA1-4BD2-8033-F348C5B28ABE}"/>
    <cellStyle name="20% - Accent2 2 6 5 4" xfId="22713" xr:uid="{C01F08E3-56E6-43B4-A3DC-2620BB690FF9}"/>
    <cellStyle name="20% - Accent2 2 6 6" xfId="4690" xr:uid="{00000000-0005-0000-0000-00007A020000}"/>
    <cellStyle name="20% - Accent2 2 6 6 2" xfId="22710" xr:uid="{9682A4D2-87C2-4FD5-BEC1-5D367F8403C5}"/>
    <cellStyle name="20% - Accent2 2 6 7" xfId="4689" xr:uid="{00000000-0005-0000-0000-00007B020000}"/>
    <cellStyle name="20% - Accent2 2 6 7 2" xfId="4688" xr:uid="{00000000-0005-0000-0000-00007C020000}"/>
    <cellStyle name="20% - Accent2 2 6 7 2 2" xfId="22708" xr:uid="{00AE7279-6DB4-400B-BFFD-64377C71022C}"/>
    <cellStyle name="20% - Accent2 2 6 7 3" xfId="22709" xr:uid="{7F411CCA-0FA3-4DF8-A49E-9975A70C473D}"/>
    <cellStyle name="20% - Accent2 2 6 8" xfId="4687" xr:uid="{00000000-0005-0000-0000-00007D020000}"/>
    <cellStyle name="20% - Accent2 2 6 8 2" xfId="22707" xr:uid="{563DE20B-6914-4EF7-8600-6A8922310828}"/>
    <cellStyle name="20% - Accent2 2 6 9" xfId="22750" xr:uid="{7C097517-B5FC-4A3A-BE69-16AA68D94C5F}"/>
    <cellStyle name="20% - Accent2 2 7" xfId="4686" xr:uid="{00000000-0005-0000-0000-00007E020000}"/>
    <cellStyle name="20% - Accent2 2 7 2" xfId="4685" xr:uid="{00000000-0005-0000-0000-00007F020000}"/>
    <cellStyle name="20% - Accent2 2 7 2 2" xfId="4684" xr:uid="{00000000-0005-0000-0000-000080020000}"/>
    <cellStyle name="20% - Accent2 2 7 2 2 2" xfId="22704" xr:uid="{82D88F40-ACE5-4C61-83CD-F98FA9DD0B0E}"/>
    <cellStyle name="20% - Accent2 2 7 2 3" xfId="4683" xr:uid="{00000000-0005-0000-0000-000081020000}"/>
    <cellStyle name="20% - Accent2 2 7 2 3 2" xfId="22703" xr:uid="{A4AFD386-E5AB-4FF3-9F81-172A6DB808AD}"/>
    <cellStyle name="20% - Accent2 2 7 2 4" xfId="22705" xr:uid="{A63C44F2-3511-491E-A9F5-37D7C6128176}"/>
    <cellStyle name="20% - Accent2 2 7 3" xfId="4682" xr:uid="{00000000-0005-0000-0000-000082020000}"/>
    <cellStyle name="20% - Accent2 2 7 3 2" xfId="4681" xr:uid="{00000000-0005-0000-0000-000083020000}"/>
    <cellStyle name="20% - Accent2 2 7 3 2 2" xfId="22701" xr:uid="{EDFC21AC-C55B-465A-AB77-75D5E5C8630F}"/>
    <cellStyle name="20% - Accent2 2 7 3 3" xfId="22702" xr:uid="{091C4196-4666-465D-86FA-D9A15D631CB6}"/>
    <cellStyle name="20% - Accent2 2 7 4" xfId="4680" xr:uid="{00000000-0005-0000-0000-000084020000}"/>
    <cellStyle name="20% - Accent2 2 7 4 2" xfId="22700" xr:uid="{854F2507-F3EC-423C-9709-5CF30CA05FE7}"/>
    <cellStyle name="20% - Accent2 2 7 5" xfId="22706" xr:uid="{B2C321C8-FC83-413E-B1AC-BDBAC0827E0D}"/>
    <cellStyle name="20% - Accent2 3" xfId="185" xr:uid="{00000000-0005-0000-0000-00001E000000}"/>
    <cellStyle name="20% - Accent2 3 10" xfId="4679" xr:uid="{00000000-0005-0000-0000-000085020000}"/>
    <cellStyle name="20% - Accent2 3 10 2" xfId="22699" xr:uid="{47F821EB-C6CB-4CFB-A9FF-217D2B7323D2}"/>
    <cellStyle name="20% - Accent2 3 2" xfId="4678" xr:uid="{00000000-0005-0000-0000-000086020000}"/>
    <cellStyle name="20% - Accent2 3 2 2" xfId="4677" xr:uid="{00000000-0005-0000-0000-000087020000}"/>
    <cellStyle name="20% - Accent2 3 2 2 2" xfId="4676" xr:uid="{00000000-0005-0000-0000-000088020000}"/>
    <cellStyle name="20% - Accent2 3 2 2 2 2" xfId="4675" xr:uid="{00000000-0005-0000-0000-000089020000}"/>
    <cellStyle name="20% - Accent2 3 2 2 2 2 2" xfId="4674" xr:uid="{00000000-0005-0000-0000-00008A020000}"/>
    <cellStyle name="20% - Accent2 3 2 2 2 2 2 2" xfId="22695" xr:uid="{02BD775B-0C7A-42F7-A8B1-5BA0F5753F2B}"/>
    <cellStyle name="20% - Accent2 3 2 2 2 2 3" xfId="4673" xr:uid="{00000000-0005-0000-0000-00008B020000}"/>
    <cellStyle name="20% - Accent2 3 2 2 2 2 3 2" xfId="22694" xr:uid="{7F91CEF9-F354-44E3-BD60-DC4FD6FCB0A1}"/>
    <cellStyle name="20% - Accent2 3 2 2 2 2 4" xfId="22696" xr:uid="{0870500B-F30A-4DD9-9FEB-A4BCA08AB645}"/>
    <cellStyle name="20% - Accent2 3 2 2 2 3" xfId="4672" xr:uid="{00000000-0005-0000-0000-00008C020000}"/>
    <cellStyle name="20% - Accent2 3 2 2 2 3 2" xfId="4671" xr:uid="{00000000-0005-0000-0000-00008D020000}"/>
    <cellStyle name="20% - Accent2 3 2 2 2 3 2 2" xfId="22692" xr:uid="{FF138411-FB15-458E-9605-75F93E60459B}"/>
    <cellStyle name="20% - Accent2 3 2 2 2 3 3" xfId="22693" xr:uid="{C90040A6-0413-4F9C-A6CC-37A8B6110272}"/>
    <cellStyle name="20% - Accent2 3 2 2 2 4" xfId="4670" xr:uid="{00000000-0005-0000-0000-00008E020000}"/>
    <cellStyle name="20% - Accent2 3 2 2 2 4 2" xfId="22691" xr:uid="{E40F772A-3BA4-40D0-ACEC-0402DFD1824D}"/>
    <cellStyle name="20% - Accent2 3 2 2 2 5" xfId="22697" xr:uid="{FD45B112-D31D-45FE-B962-EC6AD6D009A0}"/>
    <cellStyle name="20% - Accent2 3 2 2 3" xfId="4669" xr:uid="{00000000-0005-0000-0000-00008F020000}"/>
    <cellStyle name="20% - Accent2 3 2 2 3 2" xfId="4668" xr:uid="{00000000-0005-0000-0000-000090020000}"/>
    <cellStyle name="20% - Accent2 3 2 2 3 2 2" xfId="22689" xr:uid="{9463AD12-947A-4076-8B9E-810317B59ACA}"/>
    <cellStyle name="20% - Accent2 3 2 2 3 3" xfId="4667" xr:uid="{00000000-0005-0000-0000-000091020000}"/>
    <cellStyle name="20% - Accent2 3 2 2 3 3 2" xfId="22688" xr:uid="{37E5EFBE-AA67-4C06-9201-683D4CF2C28B}"/>
    <cellStyle name="20% - Accent2 3 2 2 3 4" xfId="22690" xr:uid="{7247A5B9-30C1-42E2-AFAF-81D4A1C27068}"/>
    <cellStyle name="20% - Accent2 3 2 2 4" xfId="4666" xr:uid="{00000000-0005-0000-0000-000092020000}"/>
    <cellStyle name="20% - Accent2 3 2 2 4 2" xfId="22687" xr:uid="{574A496D-4EC8-4776-994F-2F2CD16CFD8C}"/>
    <cellStyle name="20% - Accent2 3 2 2 5" xfId="4665" xr:uid="{00000000-0005-0000-0000-000093020000}"/>
    <cellStyle name="20% - Accent2 3 2 2 5 2" xfId="4664" xr:uid="{00000000-0005-0000-0000-000094020000}"/>
    <cellStyle name="20% - Accent2 3 2 2 5 2 2" xfId="22685" xr:uid="{7104F240-85EF-49BA-BBD1-FBDF1942F81D}"/>
    <cellStyle name="20% - Accent2 3 2 2 5 3" xfId="22686" xr:uid="{93888D55-ED1E-4D75-8BC8-7FBBAD39F728}"/>
    <cellStyle name="20% - Accent2 3 2 2 6" xfId="4663" xr:uid="{00000000-0005-0000-0000-000095020000}"/>
    <cellStyle name="20% - Accent2 3 2 2 6 2" xfId="22684" xr:uid="{337EDF54-2F0B-4084-A77F-78DDF36CEA79}"/>
    <cellStyle name="20% - Accent2 3 2 2 7" xfId="22698" xr:uid="{B9679F5B-7905-4CD7-806A-E02528F94621}"/>
    <cellStyle name="20% - Accent2 3 2 3" xfId="4662" xr:uid="{00000000-0005-0000-0000-000096020000}"/>
    <cellStyle name="20% - Accent2 3 2 3 2" xfId="4661" xr:uid="{00000000-0005-0000-0000-000097020000}"/>
    <cellStyle name="20% - Accent2 3 2 3 2 2" xfId="4660" xr:uid="{00000000-0005-0000-0000-000098020000}"/>
    <cellStyle name="20% - Accent2 3 2 3 2 2 2" xfId="22681" xr:uid="{269BF95D-ABE8-4F21-8FA9-C1C0D44F110E}"/>
    <cellStyle name="20% - Accent2 3 2 3 2 3" xfId="4659" xr:uid="{00000000-0005-0000-0000-000099020000}"/>
    <cellStyle name="20% - Accent2 3 2 3 2 3 2" xfId="22680" xr:uid="{B7C19B4D-700D-4D84-B669-1803270EB2DF}"/>
    <cellStyle name="20% - Accent2 3 2 3 2 4" xfId="22682" xr:uid="{221ED9F1-BA86-4DA2-A28B-6EC592A1FA75}"/>
    <cellStyle name="20% - Accent2 3 2 3 3" xfId="4658" xr:uid="{00000000-0005-0000-0000-00009A020000}"/>
    <cellStyle name="20% - Accent2 3 2 3 3 2" xfId="4657" xr:uid="{00000000-0005-0000-0000-00009B020000}"/>
    <cellStyle name="20% - Accent2 3 2 3 3 2 2" xfId="22678" xr:uid="{B5BA2224-0E49-4237-AB2E-99D119BD6807}"/>
    <cellStyle name="20% - Accent2 3 2 3 3 3" xfId="22679" xr:uid="{D4948CB4-8F97-4809-B5AD-1511C4DF0A05}"/>
    <cellStyle name="20% - Accent2 3 2 3 4" xfId="4656" xr:uid="{00000000-0005-0000-0000-00009C020000}"/>
    <cellStyle name="20% - Accent2 3 2 3 4 2" xfId="22677" xr:uid="{A6BA3823-7BD8-4AA3-97CE-838E206DEEE6}"/>
    <cellStyle name="20% - Accent2 3 2 3 5" xfId="22683" xr:uid="{179C744C-CF40-4AEF-B4EE-E07C4C4DF14F}"/>
    <cellStyle name="20% - Accent2 3 2 4" xfId="4655" xr:uid="{00000000-0005-0000-0000-00009D020000}"/>
    <cellStyle name="20% - Accent2 3 2 5" xfId="4654" xr:uid="{00000000-0005-0000-0000-00009E020000}"/>
    <cellStyle name="20% - Accent2 3 2 5 2" xfId="22676" xr:uid="{4090C7D7-64D7-41CD-9672-B533446B176F}"/>
    <cellStyle name="20% - Accent2 3 3" xfId="4653" xr:uid="{00000000-0005-0000-0000-00009F020000}"/>
    <cellStyle name="20% - Accent2 3 3 2" xfId="4652" xr:uid="{00000000-0005-0000-0000-0000A0020000}"/>
    <cellStyle name="20% - Accent2 3 3 2 2" xfId="4651" xr:uid="{00000000-0005-0000-0000-0000A1020000}"/>
    <cellStyle name="20% - Accent2 3 3 2 2 2" xfId="22673" xr:uid="{7B17570F-5D47-4EEA-9037-17D82603CDA3}"/>
    <cellStyle name="20% - Accent2 3 3 2 3" xfId="4650" xr:uid="{00000000-0005-0000-0000-0000A2020000}"/>
    <cellStyle name="20% - Accent2 3 3 2 3 2" xfId="4649" xr:uid="{00000000-0005-0000-0000-0000A3020000}"/>
    <cellStyle name="20% - Accent2 3 3 2 3 2 2" xfId="22671" xr:uid="{88BB1F1A-DFD7-4E54-B7AA-18BC8FFD6A1B}"/>
    <cellStyle name="20% - Accent2 3 3 2 3 3" xfId="22672" xr:uid="{61B5C95F-A3BD-44CB-BF40-9F1FC531877E}"/>
    <cellStyle name="20% - Accent2 3 3 2 4" xfId="22674" xr:uid="{9EC5BE91-3AC7-41DA-82C6-99EB76CFB4D9}"/>
    <cellStyle name="20% - Accent2 3 3 3" xfId="4648" xr:uid="{00000000-0005-0000-0000-0000A4020000}"/>
    <cellStyle name="20% - Accent2 3 3 3 2" xfId="22670" xr:uid="{D8958ED7-4A63-4D94-9229-C3BB945B0791}"/>
    <cellStyle name="20% - Accent2 3 3 4" xfId="4647" xr:uid="{00000000-0005-0000-0000-0000A5020000}"/>
    <cellStyle name="20% - Accent2 3 3 4 2" xfId="4646" xr:uid="{00000000-0005-0000-0000-0000A6020000}"/>
    <cellStyle name="20% - Accent2 3 3 4 2 2" xfId="22668" xr:uid="{A4C8009E-E619-41C1-9437-93C2DD603206}"/>
    <cellStyle name="20% - Accent2 3 3 4 3" xfId="22669" xr:uid="{F822FD83-61BD-4F10-9D64-8E7F7DE0E1C2}"/>
    <cellStyle name="20% - Accent2 3 3 5" xfId="4645" xr:uid="{00000000-0005-0000-0000-0000A7020000}"/>
    <cellStyle name="20% - Accent2 3 3 5 2" xfId="22667" xr:uid="{1BFDC60F-8E5A-4BD2-8C64-63C39BC44860}"/>
    <cellStyle name="20% - Accent2 3 3 6" xfId="22675" xr:uid="{6457C330-C79D-4DD4-BA9C-AACB8716E3B9}"/>
    <cellStyle name="20% - Accent2 3 4" xfId="4644" xr:uid="{00000000-0005-0000-0000-0000A8020000}"/>
    <cellStyle name="20% - Accent2 3 4 2" xfId="4643" xr:uid="{00000000-0005-0000-0000-0000A9020000}"/>
    <cellStyle name="20% - Accent2 3 4 2 2" xfId="4642" xr:uid="{00000000-0005-0000-0000-0000AA020000}"/>
    <cellStyle name="20% - Accent2 3 4 2 2 2" xfId="22664" xr:uid="{C1D29CC6-1018-4834-8C77-EDC02D2D1BE9}"/>
    <cellStyle name="20% - Accent2 3 4 2 3" xfId="4641" xr:uid="{00000000-0005-0000-0000-0000AB020000}"/>
    <cellStyle name="20% - Accent2 3 4 2 3 2" xfId="22663" xr:uid="{818EC022-12BD-43C0-94ED-0061F2AA5FA4}"/>
    <cellStyle name="20% - Accent2 3 4 2 4" xfId="22665" xr:uid="{AB8834AC-585B-4AB0-8459-0ADD868E7446}"/>
    <cellStyle name="20% - Accent2 3 4 3" xfId="4640" xr:uid="{00000000-0005-0000-0000-0000AC020000}"/>
    <cellStyle name="20% - Accent2 3 4 3 2" xfId="22662" xr:uid="{FC98E194-86B7-4A72-B2B1-3A0EE64A05E7}"/>
    <cellStyle name="20% - Accent2 3 4 4" xfId="4639" xr:uid="{00000000-0005-0000-0000-0000AD020000}"/>
    <cellStyle name="20% - Accent2 3 4 4 2" xfId="4638" xr:uid="{00000000-0005-0000-0000-0000AE020000}"/>
    <cellStyle name="20% - Accent2 3 4 4 2 2" xfId="22660" xr:uid="{8BF5222F-1DBC-4E6F-A531-913E23EB9764}"/>
    <cellStyle name="20% - Accent2 3 4 4 3" xfId="22661" xr:uid="{65F24AC6-1E3B-42A0-8C42-03A2104B06AB}"/>
    <cellStyle name="20% - Accent2 3 4 5" xfId="4637" xr:uid="{00000000-0005-0000-0000-0000AF020000}"/>
    <cellStyle name="20% - Accent2 3 4 5 2" xfId="22659" xr:uid="{24339383-AC9D-4D40-AB0F-6C50DA69FE3F}"/>
    <cellStyle name="20% - Accent2 3 4 6" xfId="22666" xr:uid="{67C8800F-AEB8-472B-ABA6-85B1561C03FB}"/>
    <cellStyle name="20% - Accent2 3 5" xfId="4636" xr:uid="{00000000-0005-0000-0000-0000B0020000}"/>
    <cellStyle name="20% - Accent2 3 5 2" xfId="4635" xr:uid="{00000000-0005-0000-0000-0000B1020000}"/>
    <cellStyle name="20% - Accent2 3 5 2 2" xfId="4634" xr:uid="{00000000-0005-0000-0000-0000B2020000}"/>
    <cellStyle name="20% - Accent2 3 5 2 2 2" xfId="22656" xr:uid="{24241272-6B41-45CA-8B97-18A213071891}"/>
    <cellStyle name="20% - Accent2 3 5 2 3" xfId="4633" xr:uid="{00000000-0005-0000-0000-0000B3020000}"/>
    <cellStyle name="20% - Accent2 3 5 2 3 2" xfId="22655" xr:uid="{C8649B52-8906-44D6-9C68-58C2A3F7D6BE}"/>
    <cellStyle name="20% - Accent2 3 5 2 4" xfId="22657" xr:uid="{DCA6F7D0-1847-4345-AAB1-77F0BC8A76BF}"/>
    <cellStyle name="20% - Accent2 3 5 3" xfId="4632" xr:uid="{00000000-0005-0000-0000-0000B4020000}"/>
    <cellStyle name="20% - Accent2 3 5 3 2" xfId="4631" xr:uid="{00000000-0005-0000-0000-0000B5020000}"/>
    <cellStyle name="20% - Accent2 3 5 3 2 2" xfId="22653" xr:uid="{5FCC0442-8605-4B56-82B2-33053FE59EA6}"/>
    <cellStyle name="20% - Accent2 3 5 3 3" xfId="22654" xr:uid="{33A51775-DDF4-4C1D-BE56-1950C8C8189A}"/>
    <cellStyle name="20% - Accent2 3 5 4" xfId="4630" xr:uid="{00000000-0005-0000-0000-0000B6020000}"/>
    <cellStyle name="20% - Accent2 3 5 4 2" xfId="22652" xr:uid="{64955915-A07B-4284-8A3F-AE0F732A96F2}"/>
    <cellStyle name="20% - Accent2 3 5 5" xfId="22658" xr:uid="{27373B50-949A-448B-8E7D-A7787B20B032}"/>
    <cellStyle name="20% - Accent2 3 6" xfId="4629" xr:uid="{00000000-0005-0000-0000-0000B7020000}"/>
    <cellStyle name="20% - Accent2 3 6 2" xfId="4628" xr:uid="{00000000-0005-0000-0000-0000B8020000}"/>
    <cellStyle name="20% - Accent2 3 6 2 2" xfId="22650" xr:uid="{18C5457B-D221-4039-8183-8119371ED371}"/>
    <cellStyle name="20% - Accent2 3 6 3" xfId="4627" xr:uid="{00000000-0005-0000-0000-0000B9020000}"/>
    <cellStyle name="20% - Accent2 3 6 3 2" xfId="22649" xr:uid="{5C9ACB57-B159-4743-9F2D-6CE95A92DBB9}"/>
    <cellStyle name="20% - Accent2 3 6 4" xfId="22651" xr:uid="{415ECFEA-E0EF-49AB-B3D5-F1CB19F0DC19}"/>
    <cellStyle name="20% - Accent2 3 7" xfId="4626" xr:uid="{00000000-0005-0000-0000-0000BA020000}"/>
    <cellStyle name="20% - Accent2 3 7 2" xfId="22648" xr:uid="{55DE9930-4750-48C1-9E91-16F425649D3B}"/>
    <cellStyle name="20% - Accent2 3 8" xfId="4625" xr:uid="{00000000-0005-0000-0000-0000BB020000}"/>
    <cellStyle name="20% - Accent2 3 8 2" xfId="4624" xr:uid="{00000000-0005-0000-0000-0000BC020000}"/>
    <cellStyle name="20% - Accent2 3 8 2 2" xfId="22646" xr:uid="{64F2F0D5-288F-44C7-9204-EC3BBB23F332}"/>
    <cellStyle name="20% - Accent2 3 8 3" xfId="22647" xr:uid="{501EF53A-C7D4-40B2-9845-FB7D262C4D98}"/>
    <cellStyle name="20% - Accent2 3 9" xfId="4623" xr:uid="{00000000-0005-0000-0000-0000BD020000}"/>
    <cellStyle name="20% - Accent2 3 9 2" xfId="22645" xr:uid="{89CC9D60-C989-420E-BB1A-5727ABD70FF1}"/>
    <cellStyle name="20% - Accent2 4" xfId="186" xr:uid="{00000000-0005-0000-0000-00001F000000}"/>
    <cellStyle name="20% - Accent2 4 10" xfId="4622" xr:uid="{00000000-0005-0000-0000-0000BE020000}"/>
    <cellStyle name="20% - Accent2 4 10 2" xfId="22644" xr:uid="{A19BCEA8-77FA-4ADD-B446-C8B7F8821F6B}"/>
    <cellStyle name="20% - Accent2 4 2" xfId="4621" xr:uid="{00000000-0005-0000-0000-0000BF020000}"/>
    <cellStyle name="20% - Accent2 4 2 2" xfId="4620" xr:uid="{00000000-0005-0000-0000-0000C0020000}"/>
    <cellStyle name="20% - Accent2 4 2 2 2" xfId="4619" xr:uid="{00000000-0005-0000-0000-0000C1020000}"/>
    <cellStyle name="20% - Accent2 4 2 2 2 2" xfId="4618" xr:uid="{00000000-0005-0000-0000-0000C2020000}"/>
    <cellStyle name="20% - Accent2 4 2 2 2 2 2" xfId="4617" xr:uid="{00000000-0005-0000-0000-0000C3020000}"/>
    <cellStyle name="20% - Accent2 4 2 2 2 2 2 2" xfId="22640" xr:uid="{B4ED0CF6-0419-491E-8BD5-C76515D21CCB}"/>
    <cellStyle name="20% - Accent2 4 2 2 2 2 3" xfId="4616" xr:uid="{00000000-0005-0000-0000-0000C4020000}"/>
    <cellStyle name="20% - Accent2 4 2 2 2 2 3 2" xfId="22639" xr:uid="{FF9A5EA8-9967-41C0-AFD6-E9B3FE513ED1}"/>
    <cellStyle name="20% - Accent2 4 2 2 2 2 4" xfId="22641" xr:uid="{F6AC2182-413B-4676-8094-9EC925272B2B}"/>
    <cellStyle name="20% - Accent2 4 2 2 2 3" xfId="4615" xr:uid="{00000000-0005-0000-0000-0000C5020000}"/>
    <cellStyle name="20% - Accent2 4 2 2 2 3 2" xfId="4614" xr:uid="{00000000-0005-0000-0000-0000C6020000}"/>
    <cellStyle name="20% - Accent2 4 2 2 2 3 2 2" xfId="22637" xr:uid="{BC9375DF-DDA6-425A-A9F0-0D877BA8585E}"/>
    <cellStyle name="20% - Accent2 4 2 2 2 3 3" xfId="22638" xr:uid="{5CC68D96-A170-429E-A85E-85F25C820044}"/>
    <cellStyle name="20% - Accent2 4 2 2 2 4" xfId="4613" xr:uid="{00000000-0005-0000-0000-0000C7020000}"/>
    <cellStyle name="20% - Accent2 4 2 2 2 4 2" xfId="22636" xr:uid="{36F21F47-92AD-4EF4-8D09-E4CFE1D05D49}"/>
    <cellStyle name="20% - Accent2 4 2 2 2 5" xfId="22642" xr:uid="{DA68185B-E75D-48C4-85F9-EC25543039EF}"/>
    <cellStyle name="20% - Accent2 4 2 2 3" xfId="4612" xr:uid="{00000000-0005-0000-0000-0000C8020000}"/>
    <cellStyle name="20% - Accent2 4 2 2 3 2" xfId="4611" xr:uid="{00000000-0005-0000-0000-0000C9020000}"/>
    <cellStyle name="20% - Accent2 4 2 2 3 2 2" xfId="22634" xr:uid="{4AF0385E-2052-471C-8ABC-8EA1744EAC92}"/>
    <cellStyle name="20% - Accent2 4 2 2 3 3" xfId="4610" xr:uid="{00000000-0005-0000-0000-0000CA020000}"/>
    <cellStyle name="20% - Accent2 4 2 2 3 3 2" xfId="22633" xr:uid="{24F929BF-363C-41FD-A7B3-7697C2EB3C69}"/>
    <cellStyle name="20% - Accent2 4 2 2 3 4" xfId="22635" xr:uid="{7B93580B-00BC-4444-9F5C-9876D1068C90}"/>
    <cellStyle name="20% - Accent2 4 2 2 4" xfId="4609" xr:uid="{00000000-0005-0000-0000-0000CB020000}"/>
    <cellStyle name="20% - Accent2 4 2 2 4 2" xfId="22632" xr:uid="{A68D2CB7-7FE1-4961-B5AD-B8EE2279B975}"/>
    <cellStyle name="20% - Accent2 4 2 2 5" xfId="4608" xr:uid="{00000000-0005-0000-0000-0000CC020000}"/>
    <cellStyle name="20% - Accent2 4 2 2 5 2" xfId="4607" xr:uid="{00000000-0005-0000-0000-0000CD020000}"/>
    <cellStyle name="20% - Accent2 4 2 2 5 2 2" xfId="22630" xr:uid="{B53137D4-6ABF-4C3B-AA0B-D67B7BE000ED}"/>
    <cellStyle name="20% - Accent2 4 2 2 5 3" xfId="22631" xr:uid="{5B4008BD-143D-4E10-BD69-EE8558A5D3ED}"/>
    <cellStyle name="20% - Accent2 4 2 2 6" xfId="4606" xr:uid="{00000000-0005-0000-0000-0000CE020000}"/>
    <cellStyle name="20% - Accent2 4 2 2 6 2" xfId="22629" xr:uid="{B7660629-465F-409C-9A74-F062264E856D}"/>
    <cellStyle name="20% - Accent2 4 2 2 7" xfId="22643" xr:uid="{B6D2DC9D-5D6E-4767-AD72-723588EC9D1D}"/>
    <cellStyle name="20% - Accent2 4 2 3" xfId="4605" xr:uid="{00000000-0005-0000-0000-0000CF020000}"/>
    <cellStyle name="20% - Accent2 4 2 3 2" xfId="4604" xr:uid="{00000000-0005-0000-0000-0000D0020000}"/>
    <cellStyle name="20% - Accent2 4 2 3 2 2" xfId="4603" xr:uid="{00000000-0005-0000-0000-0000D1020000}"/>
    <cellStyle name="20% - Accent2 4 2 3 2 2 2" xfId="22626" xr:uid="{18920D8E-F398-414D-9245-F293A0AE34F0}"/>
    <cellStyle name="20% - Accent2 4 2 3 2 3" xfId="4602" xr:uid="{00000000-0005-0000-0000-0000D2020000}"/>
    <cellStyle name="20% - Accent2 4 2 3 2 3 2" xfId="22625" xr:uid="{9FEF57B2-CF28-4CEE-BF26-746F19964B5C}"/>
    <cellStyle name="20% - Accent2 4 2 3 2 4" xfId="22627" xr:uid="{39551E4F-DD59-4B1E-982F-4CAFAE22BE4C}"/>
    <cellStyle name="20% - Accent2 4 2 3 3" xfId="4601" xr:uid="{00000000-0005-0000-0000-0000D3020000}"/>
    <cellStyle name="20% - Accent2 4 2 3 3 2" xfId="4600" xr:uid="{00000000-0005-0000-0000-0000D4020000}"/>
    <cellStyle name="20% - Accent2 4 2 3 3 2 2" xfId="22623" xr:uid="{D0E0A068-FC9D-42E5-B97E-696E193A3D9D}"/>
    <cellStyle name="20% - Accent2 4 2 3 3 3" xfId="22624" xr:uid="{15D6E309-D230-40C0-8CCD-B0716184F942}"/>
    <cellStyle name="20% - Accent2 4 2 3 4" xfId="4599" xr:uid="{00000000-0005-0000-0000-0000D5020000}"/>
    <cellStyle name="20% - Accent2 4 2 3 4 2" xfId="22622" xr:uid="{15974D1B-B622-4BCF-877B-7AC2A5B9391C}"/>
    <cellStyle name="20% - Accent2 4 2 3 5" xfId="22628" xr:uid="{C50AA16B-0A3C-483C-A847-6A8BA4D9CE5E}"/>
    <cellStyle name="20% - Accent2 4 2 4" xfId="4598" xr:uid="{00000000-0005-0000-0000-0000D6020000}"/>
    <cellStyle name="20% - Accent2 4 2 5" xfId="4597" xr:uid="{00000000-0005-0000-0000-0000D7020000}"/>
    <cellStyle name="20% - Accent2 4 2 5 2" xfId="22621" xr:uid="{68B5DF44-C32D-46A1-A343-6F8588FFE723}"/>
    <cellStyle name="20% - Accent2 4 3" xfId="4596" xr:uid="{00000000-0005-0000-0000-0000D8020000}"/>
    <cellStyle name="20% - Accent2 4 3 2" xfId="4595" xr:uid="{00000000-0005-0000-0000-0000D9020000}"/>
    <cellStyle name="20% - Accent2 4 3 2 2" xfId="4594" xr:uid="{00000000-0005-0000-0000-0000DA020000}"/>
    <cellStyle name="20% - Accent2 4 3 2 2 2" xfId="22618" xr:uid="{B73040D6-160A-48B1-AFAD-A7DD7A015F5E}"/>
    <cellStyle name="20% - Accent2 4 3 2 3" xfId="4593" xr:uid="{00000000-0005-0000-0000-0000DB020000}"/>
    <cellStyle name="20% - Accent2 4 3 2 3 2" xfId="22617" xr:uid="{4374A134-FCE0-4B22-89EB-0AF6DDE8DD73}"/>
    <cellStyle name="20% - Accent2 4 3 2 4" xfId="22619" xr:uid="{80C55648-9C4E-47BB-A8B9-9BC80E06B03D}"/>
    <cellStyle name="20% - Accent2 4 3 3" xfId="4592" xr:uid="{00000000-0005-0000-0000-0000DC020000}"/>
    <cellStyle name="20% - Accent2 4 3 3 2" xfId="22616" xr:uid="{5808F5E7-52D9-49C8-AC9D-16767F838003}"/>
    <cellStyle name="20% - Accent2 4 3 4" xfId="4591" xr:uid="{00000000-0005-0000-0000-0000DD020000}"/>
    <cellStyle name="20% - Accent2 4 3 4 2" xfId="4590" xr:uid="{00000000-0005-0000-0000-0000DE020000}"/>
    <cellStyle name="20% - Accent2 4 3 4 2 2" xfId="22614" xr:uid="{EF0ABF85-062D-48AF-B1F0-2C95F80F8C87}"/>
    <cellStyle name="20% - Accent2 4 3 4 3" xfId="22615" xr:uid="{2DEDDD6A-5801-44C8-9042-A21ECCA8F374}"/>
    <cellStyle name="20% - Accent2 4 3 5" xfId="4589" xr:uid="{00000000-0005-0000-0000-0000DF020000}"/>
    <cellStyle name="20% - Accent2 4 3 5 2" xfId="22613" xr:uid="{0D7C3B49-C7E5-49B2-B3A9-C96D3668B8AD}"/>
    <cellStyle name="20% - Accent2 4 3 6" xfId="22620" xr:uid="{ECB13DAA-A223-4FDF-9296-BA3610643C20}"/>
    <cellStyle name="20% - Accent2 4 4" xfId="4588" xr:uid="{00000000-0005-0000-0000-0000E0020000}"/>
    <cellStyle name="20% - Accent2 4 4 2" xfId="4587" xr:uid="{00000000-0005-0000-0000-0000E1020000}"/>
    <cellStyle name="20% - Accent2 4 4 2 2" xfId="4586" xr:uid="{00000000-0005-0000-0000-0000E2020000}"/>
    <cellStyle name="20% - Accent2 4 4 2 2 2" xfId="22610" xr:uid="{3B5EFAC4-FB96-4664-A6DF-979D80E504B6}"/>
    <cellStyle name="20% - Accent2 4 4 2 3" xfId="4585" xr:uid="{00000000-0005-0000-0000-0000E3020000}"/>
    <cellStyle name="20% - Accent2 4 4 2 3 2" xfId="22609" xr:uid="{C6C25CAD-4D16-4ED0-9D7D-65D0DDBA2B48}"/>
    <cellStyle name="20% - Accent2 4 4 2 4" xfId="22611" xr:uid="{C3E6E9D5-9114-4193-B411-99B36F009559}"/>
    <cellStyle name="20% - Accent2 4 4 3" xfId="4584" xr:uid="{00000000-0005-0000-0000-0000E4020000}"/>
    <cellStyle name="20% - Accent2 4 4 3 2" xfId="4583" xr:uid="{00000000-0005-0000-0000-0000E5020000}"/>
    <cellStyle name="20% - Accent2 4 4 3 2 2" xfId="22607" xr:uid="{8317EB1C-2AAB-4F46-83CF-F97CE876EAEA}"/>
    <cellStyle name="20% - Accent2 4 4 3 3" xfId="22608" xr:uid="{0DAA717E-C403-487D-88F1-80B6D2BE8F6D}"/>
    <cellStyle name="20% - Accent2 4 4 4" xfId="4582" xr:uid="{00000000-0005-0000-0000-0000E6020000}"/>
    <cellStyle name="20% - Accent2 4 4 4 2" xfId="22606" xr:uid="{4C2A79AC-2993-47C9-825C-DC8F5AADB8DE}"/>
    <cellStyle name="20% - Accent2 4 4 5" xfId="22612" xr:uid="{76695FC7-5E33-4E7E-A4AC-5CADC32A0762}"/>
    <cellStyle name="20% - Accent2 4 5" xfId="4581" xr:uid="{00000000-0005-0000-0000-0000E7020000}"/>
    <cellStyle name="20% - Accent2 4 5 2" xfId="4580" xr:uid="{00000000-0005-0000-0000-0000E8020000}"/>
    <cellStyle name="20% - Accent2 4 5 2 2" xfId="4579" xr:uid="{00000000-0005-0000-0000-0000E9020000}"/>
    <cellStyle name="20% - Accent2 4 5 2 2 2" xfId="22603" xr:uid="{B25016A6-B22A-4499-9194-9D7EF1A4B58C}"/>
    <cellStyle name="20% - Accent2 4 5 2 3" xfId="4578" xr:uid="{00000000-0005-0000-0000-0000EA020000}"/>
    <cellStyle name="20% - Accent2 4 5 2 3 2" xfId="22602" xr:uid="{948C7165-E04F-4EF3-8797-191A6692C12E}"/>
    <cellStyle name="20% - Accent2 4 5 2 4" xfId="22604" xr:uid="{C1B2E2BC-B63B-4EA0-A6F1-CF8257707225}"/>
    <cellStyle name="20% - Accent2 4 5 3" xfId="4577" xr:uid="{00000000-0005-0000-0000-0000EB020000}"/>
    <cellStyle name="20% - Accent2 4 5 3 2" xfId="4576" xr:uid="{00000000-0005-0000-0000-0000EC020000}"/>
    <cellStyle name="20% - Accent2 4 5 3 2 2" xfId="22600" xr:uid="{1E770E03-A46A-4164-97FA-83F529E06210}"/>
    <cellStyle name="20% - Accent2 4 5 3 3" xfId="22601" xr:uid="{B03559F5-9586-4657-BA6E-F8CD7097BA39}"/>
    <cellStyle name="20% - Accent2 4 5 4" xfId="4575" xr:uid="{00000000-0005-0000-0000-0000ED020000}"/>
    <cellStyle name="20% - Accent2 4 5 4 2" xfId="22599" xr:uid="{32C45D19-2599-4A64-BD07-FB5BE872EAC8}"/>
    <cellStyle name="20% - Accent2 4 5 5" xfId="22605" xr:uid="{5CF8D643-9318-46E9-84DE-929F082052CF}"/>
    <cellStyle name="20% - Accent2 4 6" xfId="4574" xr:uid="{00000000-0005-0000-0000-0000EE020000}"/>
    <cellStyle name="20% - Accent2 4 6 2" xfId="4573" xr:uid="{00000000-0005-0000-0000-0000EF020000}"/>
    <cellStyle name="20% - Accent2 4 6 2 2" xfId="22597" xr:uid="{BC407E10-7AA2-475B-B7EE-C4B63B9695D7}"/>
    <cellStyle name="20% - Accent2 4 6 3" xfId="4572" xr:uid="{00000000-0005-0000-0000-0000F0020000}"/>
    <cellStyle name="20% - Accent2 4 6 3 2" xfId="22596" xr:uid="{68D5A2D7-2CC7-4CDF-8180-828354649334}"/>
    <cellStyle name="20% - Accent2 4 6 4" xfId="22598" xr:uid="{045D408F-90FF-4B4C-A582-9A98930477A9}"/>
    <cellStyle name="20% - Accent2 4 7" xfId="4571" xr:uid="{00000000-0005-0000-0000-0000F1020000}"/>
    <cellStyle name="20% - Accent2 4 7 2" xfId="22595" xr:uid="{531312A3-AC55-4615-BCEC-7A2DF7ACBC62}"/>
    <cellStyle name="20% - Accent2 4 8" xfId="4570" xr:uid="{00000000-0005-0000-0000-0000F2020000}"/>
    <cellStyle name="20% - Accent2 4 8 2" xfId="4569" xr:uid="{00000000-0005-0000-0000-0000F3020000}"/>
    <cellStyle name="20% - Accent2 4 8 2 2" xfId="22593" xr:uid="{106E5469-3ABF-4E4E-BEBE-6F9D35E77AA7}"/>
    <cellStyle name="20% - Accent2 4 8 3" xfId="22594" xr:uid="{457484A9-FC1D-4E8F-A1BA-BC7A099A53B6}"/>
    <cellStyle name="20% - Accent2 4 9" xfId="4568" xr:uid="{00000000-0005-0000-0000-0000F4020000}"/>
    <cellStyle name="20% - Accent2 4 9 2" xfId="22592" xr:uid="{A68EBDAC-AF62-43D4-B8AB-2A59C3C0A444}"/>
    <cellStyle name="20% - Accent2 5" xfId="105" xr:uid="{00000000-0005-0000-0000-000020000000}"/>
    <cellStyle name="20% - Accent2 5 2" xfId="4566" xr:uid="{00000000-0005-0000-0000-0000F6020000}"/>
    <cellStyle name="20% - Accent2 5 2 2" xfId="4565" xr:uid="{00000000-0005-0000-0000-0000F7020000}"/>
    <cellStyle name="20% - Accent2 5 2 2 2" xfId="4564" xr:uid="{00000000-0005-0000-0000-0000F8020000}"/>
    <cellStyle name="20% - Accent2 5 2 2 2 2" xfId="4563" xr:uid="{00000000-0005-0000-0000-0000F9020000}"/>
    <cellStyle name="20% - Accent2 5 2 2 2 2 2" xfId="4562" xr:uid="{00000000-0005-0000-0000-0000FA020000}"/>
    <cellStyle name="20% - Accent2 5 2 2 2 2 2 2" xfId="22587" xr:uid="{F1127F91-E1E8-4CA0-8F61-75F587DD2064}"/>
    <cellStyle name="20% - Accent2 5 2 2 2 2 3" xfId="4561" xr:uid="{00000000-0005-0000-0000-0000FB020000}"/>
    <cellStyle name="20% - Accent2 5 2 2 2 2 3 2" xfId="22586" xr:uid="{C26787A6-4208-46EE-9DAE-D2647769A6FB}"/>
    <cellStyle name="20% - Accent2 5 2 2 2 2 4" xfId="22588" xr:uid="{1257A345-0207-48DB-9BC3-B8735871AC6A}"/>
    <cellStyle name="20% - Accent2 5 2 2 2 3" xfId="4560" xr:uid="{00000000-0005-0000-0000-0000FC020000}"/>
    <cellStyle name="20% - Accent2 5 2 2 2 3 2" xfId="4559" xr:uid="{00000000-0005-0000-0000-0000FD020000}"/>
    <cellStyle name="20% - Accent2 5 2 2 2 3 2 2" xfId="22584" xr:uid="{FADBE5A1-7E74-4F8A-889B-E036D13FD5E2}"/>
    <cellStyle name="20% - Accent2 5 2 2 2 3 3" xfId="22585" xr:uid="{B30868D7-F25E-470E-8238-BD3B02CEEF32}"/>
    <cellStyle name="20% - Accent2 5 2 2 2 4" xfId="4558" xr:uid="{00000000-0005-0000-0000-0000FE020000}"/>
    <cellStyle name="20% - Accent2 5 2 2 2 4 2" xfId="22583" xr:uid="{E19BB629-99B1-452E-A8D8-298B76000C3A}"/>
    <cellStyle name="20% - Accent2 5 2 2 2 5" xfId="22589" xr:uid="{69171F27-4E78-4576-A14F-A216BD02315F}"/>
    <cellStyle name="20% - Accent2 5 2 2 3" xfId="4557" xr:uid="{00000000-0005-0000-0000-0000FF020000}"/>
    <cellStyle name="20% - Accent2 5 2 2 3 2" xfId="4556" xr:uid="{00000000-0005-0000-0000-000000030000}"/>
    <cellStyle name="20% - Accent2 5 2 2 3 2 2" xfId="22581" xr:uid="{72F7CA4E-BE4B-4E33-BFCC-25F10D0F69F9}"/>
    <cellStyle name="20% - Accent2 5 2 2 3 3" xfId="4555" xr:uid="{00000000-0005-0000-0000-000001030000}"/>
    <cellStyle name="20% - Accent2 5 2 2 3 3 2" xfId="22580" xr:uid="{B78559D3-1463-42D5-9804-B4016E1CD3B9}"/>
    <cellStyle name="20% - Accent2 5 2 2 3 4" xfId="22582" xr:uid="{16F4BC7F-58FA-4331-8006-2AE2F102AAFF}"/>
    <cellStyle name="20% - Accent2 5 2 2 4" xfId="4554" xr:uid="{00000000-0005-0000-0000-000002030000}"/>
    <cellStyle name="20% - Accent2 5 2 2 4 2" xfId="22579" xr:uid="{3885B7CD-8A20-4C0F-94E9-39B6ABACAE2A}"/>
    <cellStyle name="20% - Accent2 5 2 2 5" xfId="4553" xr:uid="{00000000-0005-0000-0000-000003030000}"/>
    <cellStyle name="20% - Accent2 5 2 2 5 2" xfId="4552" xr:uid="{00000000-0005-0000-0000-000004030000}"/>
    <cellStyle name="20% - Accent2 5 2 2 5 2 2" xfId="22577" xr:uid="{2D0F5F1B-E738-4B3A-B8CB-089260ADEB1E}"/>
    <cellStyle name="20% - Accent2 5 2 2 5 3" xfId="22578" xr:uid="{52C85B53-2739-4825-BC3B-7904D9C09033}"/>
    <cellStyle name="20% - Accent2 5 2 2 6" xfId="4551" xr:uid="{00000000-0005-0000-0000-000005030000}"/>
    <cellStyle name="20% - Accent2 5 2 2 6 2" xfId="22576" xr:uid="{1F16D199-5FF7-421C-8E95-65C6B0920CBA}"/>
    <cellStyle name="20% - Accent2 5 2 2 7" xfId="22590" xr:uid="{0B58B163-9CFD-48A9-8922-E83424B33141}"/>
    <cellStyle name="20% - Accent2 5 2 3" xfId="4550" xr:uid="{00000000-0005-0000-0000-000006030000}"/>
    <cellStyle name="20% - Accent2 5 2 3 2" xfId="4549" xr:uid="{00000000-0005-0000-0000-000007030000}"/>
    <cellStyle name="20% - Accent2 5 2 3 2 2" xfId="4548" xr:uid="{00000000-0005-0000-0000-000008030000}"/>
    <cellStyle name="20% - Accent2 5 2 3 2 2 2" xfId="22573" xr:uid="{C8F6A8F8-4F68-4FDA-AA43-2C5FC0001EB3}"/>
    <cellStyle name="20% - Accent2 5 2 3 2 3" xfId="4547" xr:uid="{00000000-0005-0000-0000-000009030000}"/>
    <cellStyle name="20% - Accent2 5 2 3 2 3 2" xfId="22572" xr:uid="{0B99A917-B2F0-400F-9FEC-93F26A8FC199}"/>
    <cellStyle name="20% - Accent2 5 2 3 2 4" xfId="22574" xr:uid="{FB790F64-1614-4209-AECF-AB51EC219A9F}"/>
    <cellStyle name="20% - Accent2 5 2 3 3" xfId="4546" xr:uid="{00000000-0005-0000-0000-00000A030000}"/>
    <cellStyle name="20% - Accent2 5 2 3 3 2" xfId="4545" xr:uid="{00000000-0005-0000-0000-00000B030000}"/>
    <cellStyle name="20% - Accent2 5 2 3 3 2 2" xfId="22570" xr:uid="{41901D90-29B1-43E3-8458-C582A24B4E3E}"/>
    <cellStyle name="20% - Accent2 5 2 3 3 3" xfId="22571" xr:uid="{9F69290E-7111-492F-A81A-F8247BB66D2D}"/>
    <cellStyle name="20% - Accent2 5 2 3 4" xfId="4544" xr:uid="{00000000-0005-0000-0000-00000C030000}"/>
    <cellStyle name="20% - Accent2 5 2 3 4 2" xfId="22569" xr:uid="{053C995A-D1A3-4445-9B31-7EAE3C740AFB}"/>
    <cellStyle name="20% - Accent2 5 2 3 5" xfId="22575" xr:uid="{4C246D34-3E62-459F-B719-4F3F012D7C38}"/>
    <cellStyle name="20% - Accent2 5 2 4" xfId="4543" xr:uid="{00000000-0005-0000-0000-00000D030000}"/>
    <cellStyle name="20% - Accent2 5 2 5" xfId="4542" xr:uid="{00000000-0005-0000-0000-00000E030000}"/>
    <cellStyle name="20% - Accent2 5 2 5 2" xfId="22568" xr:uid="{0487E1FF-76ED-40B3-A8E0-1F3235848581}"/>
    <cellStyle name="20% - Accent2 5 3" xfId="4541" xr:uid="{00000000-0005-0000-0000-00000F030000}"/>
    <cellStyle name="20% - Accent2 5 3 2" xfId="4540" xr:uid="{00000000-0005-0000-0000-000010030000}"/>
    <cellStyle name="20% - Accent2 5 3 2 2" xfId="4539" xr:uid="{00000000-0005-0000-0000-000011030000}"/>
    <cellStyle name="20% - Accent2 5 3 2 2 2" xfId="22565" xr:uid="{9888C128-DD38-44D0-892B-C29F2FA0A28B}"/>
    <cellStyle name="20% - Accent2 5 3 2 3" xfId="4538" xr:uid="{00000000-0005-0000-0000-000012030000}"/>
    <cellStyle name="20% - Accent2 5 3 2 3 2" xfId="22564" xr:uid="{DF429430-CA17-42A2-ABFD-301C37EC8EF6}"/>
    <cellStyle name="20% - Accent2 5 3 2 4" xfId="22566" xr:uid="{71A81E61-5920-47D3-BAC2-FBBAF4AA4E1E}"/>
    <cellStyle name="20% - Accent2 5 3 3" xfId="4537" xr:uid="{00000000-0005-0000-0000-000013030000}"/>
    <cellStyle name="20% - Accent2 5 3 3 2" xfId="22563" xr:uid="{E90EE42C-00C5-412F-B78C-DD13D23897B8}"/>
    <cellStyle name="20% - Accent2 5 3 4" xfId="4536" xr:uid="{00000000-0005-0000-0000-000014030000}"/>
    <cellStyle name="20% - Accent2 5 3 4 2" xfId="4535" xr:uid="{00000000-0005-0000-0000-000015030000}"/>
    <cellStyle name="20% - Accent2 5 3 4 2 2" xfId="22561" xr:uid="{EF34915E-AE2D-4F2A-ACD8-DCC58EB025BA}"/>
    <cellStyle name="20% - Accent2 5 3 4 3" xfId="22562" xr:uid="{ACDA9D50-2549-4318-A66E-66FB9ED59240}"/>
    <cellStyle name="20% - Accent2 5 3 5" xfId="4534" xr:uid="{00000000-0005-0000-0000-000016030000}"/>
    <cellStyle name="20% - Accent2 5 3 5 2" xfId="22560" xr:uid="{52D79D6A-DD2F-4180-84BF-830C847AD78C}"/>
    <cellStyle name="20% - Accent2 5 3 6" xfId="22567" xr:uid="{25DA4137-BF5A-41F0-BFE4-ECFADFDB03B5}"/>
    <cellStyle name="20% - Accent2 5 4" xfId="4533" xr:uid="{00000000-0005-0000-0000-000017030000}"/>
    <cellStyle name="20% - Accent2 5 4 2" xfId="4532" xr:uid="{00000000-0005-0000-0000-000018030000}"/>
    <cellStyle name="20% - Accent2 5 4 2 2" xfId="4531" xr:uid="{00000000-0005-0000-0000-000019030000}"/>
    <cellStyle name="20% - Accent2 5 4 2 2 2" xfId="22557" xr:uid="{5742ACAB-6613-4677-A38F-D4BF03EB2792}"/>
    <cellStyle name="20% - Accent2 5 4 2 3" xfId="4530" xr:uid="{00000000-0005-0000-0000-00001A030000}"/>
    <cellStyle name="20% - Accent2 5 4 2 3 2" xfId="22556" xr:uid="{CCC1C491-5203-4D53-B90B-54210B72E8F6}"/>
    <cellStyle name="20% - Accent2 5 4 2 4" xfId="22558" xr:uid="{9E0086F0-8FF5-41E4-9209-1CB26B90BBB1}"/>
    <cellStyle name="20% - Accent2 5 4 3" xfId="4529" xr:uid="{00000000-0005-0000-0000-00001B030000}"/>
    <cellStyle name="20% - Accent2 5 4 3 2" xfId="4528" xr:uid="{00000000-0005-0000-0000-00001C030000}"/>
    <cellStyle name="20% - Accent2 5 4 3 2 2" xfId="22554" xr:uid="{00A0D272-0D52-4F6B-BE8D-249988C5DAE2}"/>
    <cellStyle name="20% - Accent2 5 4 3 3" xfId="22555" xr:uid="{98A3F17D-C471-490C-8F44-2EA1509310D3}"/>
    <cellStyle name="20% - Accent2 5 4 4" xfId="4527" xr:uid="{00000000-0005-0000-0000-00001D030000}"/>
    <cellStyle name="20% - Accent2 5 4 4 2" xfId="22553" xr:uid="{66774EE2-A2E6-4E37-A0C5-F16858B882D8}"/>
    <cellStyle name="20% - Accent2 5 4 5" xfId="22559" xr:uid="{4198707F-82A3-44DB-8267-DD1EF85CB123}"/>
    <cellStyle name="20% - Accent2 5 5" xfId="4526" xr:uid="{00000000-0005-0000-0000-00001E030000}"/>
    <cellStyle name="20% - Accent2 5 5 2" xfId="4525" xr:uid="{00000000-0005-0000-0000-00001F030000}"/>
    <cellStyle name="20% - Accent2 5 5 2 2" xfId="22551" xr:uid="{8CDBF398-D00A-4EFA-8761-7428626527FE}"/>
    <cellStyle name="20% - Accent2 5 5 3" xfId="4524" xr:uid="{00000000-0005-0000-0000-000020030000}"/>
    <cellStyle name="20% - Accent2 5 5 3 2" xfId="22550" xr:uid="{F874186F-E2BA-4F64-993D-EB94218DFA37}"/>
    <cellStyle name="20% - Accent2 5 5 4" xfId="22552" xr:uid="{7BFFED5B-119D-4A92-A956-EE0F7D0ECF22}"/>
    <cellStyle name="20% - Accent2 5 6" xfId="4523" xr:uid="{00000000-0005-0000-0000-000021030000}"/>
    <cellStyle name="20% - Accent2 5 6 2" xfId="22549" xr:uid="{E977E795-EEF3-498A-AAFE-2F353D942DD1}"/>
    <cellStyle name="20% - Accent2 5 7" xfId="4522" xr:uid="{00000000-0005-0000-0000-000022030000}"/>
    <cellStyle name="20% - Accent2 5 7 2" xfId="4521" xr:uid="{00000000-0005-0000-0000-000023030000}"/>
    <cellStyle name="20% - Accent2 5 7 2 2" xfId="22547" xr:uid="{3FA59443-5C49-4D6E-AF07-C20BF0CA2C08}"/>
    <cellStyle name="20% - Accent2 5 7 3" xfId="22548" xr:uid="{15C9829C-8FF3-4837-A8F6-E327567DA61F}"/>
    <cellStyle name="20% - Accent2 5 8" xfId="4520" xr:uid="{00000000-0005-0000-0000-000024030000}"/>
    <cellStyle name="20% - Accent2 5 8 2" xfId="22546" xr:uid="{F4D49A42-C162-4A68-999B-6CF459C1535D}"/>
    <cellStyle name="20% - Accent2 5 9" xfId="4567" xr:uid="{00000000-0005-0000-0000-0000F5020000}"/>
    <cellStyle name="20% - Accent2 5 9 2" xfId="22591" xr:uid="{965F4F86-2244-4482-9AE5-CE00546FAB30}"/>
    <cellStyle name="20% - Accent2 6" xfId="203" xr:uid="{00000000-0005-0000-0000-000021000000}"/>
    <cellStyle name="20% - Accent2 6 2" xfId="4519" xr:uid="{00000000-0005-0000-0000-000026030000}"/>
    <cellStyle name="20% - Accent2 6 2 2" xfId="4518" xr:uid="{00000000-0005-0000-0000-000027030000}"/>
    <cellStyle name="20% - Accent2 6 2 2 2" xfId="4517" xr:uid="{00000000-0005-0000-0000-000028030000}"/>
    <cellStyle name="20% - Accent2 6 2 2 2 2" xfId="4516" xr:uid="{00000000-0005-0000-0000-000029030000}"/>
    <cellStyle name="20% - Accent2 6 2 2 2 2 2" xfId="22542" xr:uid="{10E74413-4C23-4C76-91AB-FB83600DADCB}"/>
    <cellStyle name="20% - Accent2 6 2 2 2 3" xfId="4515" xr:uid="{00000000-0005-0000-0000-00002A030000}"/>
    <cellStyle name="20% - Accent2 6 2 2 2 3 2" xfId="22541" xr:uid="{9496422A-640E-46A1-814B-658FCA2E46E5}"/>
    <cellStyle name="20% - Accent2 6 2 2 2 4" xfId="22543" xr:uid="{F93A7C7E-AFE0-4241-B693-5C7A91155ABE}"/>
    <cellStyle name="20% - Accent2 6 2 2 3" xfId="4514" xr:uid="{00000000-0005-0000-0000-00002B030000}"/>
    <cellStyle name="20% - Accent2 6 2 2 3 2" xfId="4513" xr:uid="{00000000-0005-0000-0000-00002C030000}"/>
    <cellStyle name="20% - Accent2 6 2 2 3 2 2" xfId="22539" xr:uid="{A39598E9-3E92-40F7-8ADB-67A87E44C2EF}"/>
    <cellStyle name="20% - Accent2 6 2 2 3 3" xfId="22540" xr:uid="{068B636A-525F-4126-81FC-6588FA778D96}"/>
    <cellStyle name="20% - Accent2 6 2 2 4" xfId="4512" xr:uid="{00000000-0005-0000-0000-00002D030000}"/>
    <cellStyle name="20% - Accent2 6 2 2 4 2" xfId="22538" xr:uid="{6CA28206-2801-4353-8514-2ECAF8582D6D}"/>
    <cellStyle name="20% - Accent2 6 2 2 5" xfId="22544" xr:uid="{C607EB8D-00BD-4F57-9BCB-A6D3CA58809B}"/>
    <cellStyle name="20% - Accent2 6 2 3" xfId="4511" xr:uid="{00000000-0005-0000-0000-00002E030000}"/>
    <cellStyle name="20% - Accent2 6 2 3 2" xfId="4510" xr:uid="{00000000-0005-0000-0000-00002F030000}"/>
    <cellStyle name="20% - Accent2 6 2 3 2 2" xfId="22536" xr:uid="{4E9FEDF2-58B5-4254-AB8A-950046A9E791}"/>
    <cellStyle name="20% - Accent2 6 2 3 3" xfId="4509" xr:uid="{00000000-0005-0000-0000-000030030000}"/>
    <cellStyle name="20% - Accent2 6 2 3 3 2" xfId="22535" xr:uid="{36F0DF5F-BA6E-48FE-B354-5B28A52C3717}"/>
    <cellStyle name="20% - Accent2 6 2 3 4" xfId="22537" xr:uid="{93ED3323-7A80-4936-ADC0-14FFAD991AEA}"/>
    <cellStyle name="20% - Accent2 6 2 4" xfId="4508" xr:uid="{00000000-0005-0000-0000-000031030000}"/>
    <cellStyle name="20% - Accent2 6 2 4 2" xfId="22534" xr:uid="{C42FF9FC-E72C-4EE0-8651-B45DEA9034BA}"/>
    <cellStyle name="20% - Accent2 6 2 5" xfId="4507" xr:uid="{00000000-0005-0000-0000-000032030000}"/>
    <cellStyle name="20% - Accent2 6 2 5 2" xfId="4506" xr:uid="{00000000-0005-0000-0000-000033030000}"/>
    <cellStyle name="20% - Accent2 6 2 5 2 2" xfId="22532" xr:uid="{269A18FB-DBBB-48E6-9313-CE88307500AD}"/>
    <cellStyle name="20% - Accent2 6 2 5 3" xfId="22533" xr:uid="{00FF8321-0D6A-4068-BE88-04D81E056BF7}"/>
    <cellStyle name="20% - Accent2 6 2 6" xfId="4505" xr:uid="{00000000-0005-0000-0000-000034030000}"/>
    <cellStyle name="20% - Accent2 6 2 6 2" xfId="22531" xr:uid="{59AC595C-ECC3-49A8-B26F-42D8A55C66C5}"/>
    <cellStyle name="20% - Accent2 6 2 7" xfId="22545" xr:uid="{8108CDAE-78A3-4B1C-8830-1860023F13B8}"/>
    <cellStyle name="20% - Accent2 6 3" xfId="4504" xr:uid="{00000000-0005-0000-0000-000035030000}"/>
    <cellStyle name="20% - Accent2 6 3 2" xfId="4503" xr:uid="{00000000-0005-0000-0000-000036030000}"/>
    <cellStyle name="20% - Accent2 6 3 2 2" xfId="4502" xr:uid="{00000000-0005-0000-0000-000037030000}"/>
    <cellStyle name="20% - Accent2 6 3 2 2 2" xfId="22528" xr:uid="{90072A9C-7EFB-4F42-A0E1-A0F25E2D9D6C}"/>
    <cellStyle name="20% - Accent2 6 3 2 3" xfId="4501" xr:uid="{00000000-0005-0000-0000-000038030000}"/>
    <cellStyle name="20% - Accent2 6 3 2 3 2" xfId="22527" xr:uid="{EB3131A3-A569-4587-83D3-30205F04C702}"/>
    <cellStyle name="20% - Accent2 6 3 2 4" xfId="22529" xr:uid="{71DFE8B5-0FC5-4E74-AD64-4C51552088CB}"/>
    <cellStyle name="20% - Accent2 6 3 3" xfId="4500" xr:uid="{00000000-0005-0000-0000-000039030000}"/>
    <cellStyle name="20% - Accent2 6 3 3 2" xfId="4499" xr:uid="{00000000-0005-0000-0000-00003A030000}"/>
    <cellStyle name="20% - Accent2 6 3 3 2 2" xfId="22525" xr:uid="{E20C114B-0787-49B4-B7AF-0FD29F6AA546}"/>
    <cellStyle name="20% - Accent2 6 3 3 3" xfId="22526" xr:uid="{D0759EA5-C09B-4AB1-A341-1C6E6D8D70DA}"/>
    <cellStyle name="20% - Accent2 6 3 4" xfId="4498" xr:uid="{00000000-0005-0000-0000-00003B030000}"/>
    <cellStyle name="20% - Accent2 6 3 4 2" xfId="22524" xr:uid="{31AED7EE-C24B-411C-AA32-B9C3CB40B867}"/>
    <cellStyle name="20% - Accent2 6 3 5" xfId="22530" xr:uid="{21F3E375-FA8A-419D-BC6F-B277DD207494}"/>
    <cellStyle name="20% - Accent2 6 4" xfId="4497" xr:uid="{00000000-0005-0000-0000-00003C030000}"/>
    <cellStyle name="20% - Accent2 6 5" xfId="4496" xr:uid="{00000000-0005-0000-0000-00003D030000}"/>
    <cellStyle name="20% - Accent2 6 5 2" xfId="22523" xr:uid="{78AF1009-31C3-4C4F-9A30-ADC6A35AFFDC}"/>
    <cellStyle name="20% - Accent2 7" xfId="192" xr:uid="{00000000-0005-0000-0000-000022000000}"/>
    <cellStyle name="20% - Accent2 7 2" xfId="4495" xr:uid="{00000000-0005-0000-0000-00003F030000}"/>
    <cellStyle name="20% - Accent2 7 2 2" xfId="22522" xr:uid="{5356045B-A4AB-4843-92C9-5151EBD660C7}"/>
    <cellStyle name="20% - Accent2 7 3" xfId="4494" xr:uid="{00000000-0005-0000-0000-000040030000}"/>
    <cellStyle name="20% - Accent2 7 4" xfId="4493" xr:uid="{00000000-0005-0000-0000-000041030000}"/>
    <cellStyle name="20% - Accent2 7 4 2" xfId="22521" xr:uid="{FD20F78B-0654-446C-8CA5-1171AB8B29E2}"/>
    <cellStyle name="20% - Accent2 8" xfId="4492" xr:uid="{00000000-0005-0000-0000-000042030000}"/>
    <cellStyle name="20% - Accent2 8 2" xfId="4491" xr:uid="{00000000-0005-0000-0000-000043030000}"/>
    <cellStyle name="20% - Accent2 8 2 2" xfId="4490" xr:uid="{00000000-0005-0000-0000-000044030000}"/>
    <cellStyle name="20% - Accent2 8 2 2 2" xfId="22518" xr:uid="{DC80372F-8885-4130-8A9B-E7BEC57A8505}"/>
    <cellStyle name="20% - Accent2 8 2 3" xfId="4489" xr:uid="{00000000-0005-0000-0000-000045030000}"/>
    <cellStyle name="20% - Accent2 8 2 3 2" xfId="4488" xr:uid="{00000000-0005-0000-0000-000046030000}"/>
    <cellStyle name="20% - Accent2 8 2 3 2 2" xfId="22516" xr:uid="{CBCFA9F6-CF81-4A2E-A332-7847198FDDD9}"/>
    <cellStyle name="20% - Accent2 8 2 3 3" xfId="22517" xr:uid="{8511BF33-38A4-4781-A310-8E5956E5CF73}"/>
    <cellStyle name="20% - Accent2 8 2 4" xfId="22519" xr:uid="{6B6D5D21-9299-4CB3-A429-9E16C4797E4D}"/>
    <cellStyle name="20% - Accent2 8 3" xfId="4487" xr:uid="{00000000-0005-0000-0000-000047030000}"/>
    <cellStyle name="20% - Accent2 8 3 2" xfId="22515" xr:uid="{6C5A2417-014F-4BAB-BADC-925E66C99640}"/>
    <cellStyle name="20% - Accent2 8 4" xfId="4486" xr:uid="{00000000-0005-0000-0000-000048030000}"/>
    <cellStyle name="20% - Accent2 8 4 2" xfId="4485" xr:uid="{00000000-0005-0000-0000-000049030000}"/>
    <cellStyle name="20% - Accent2 8 4 2 2" xfId="22513" xr:uid="{A9C4C0CA-B224-4B41-BEBC-ABA4816A9EE2}"/>
    <cellStyle name="20% - Accent2 8 4 3" xfId="22514" xr:uid="{65C9A975-5C64-46AB-8FE7-832372085BF4}"/>
    <cellStyle name="20% - Accent2 8 5" xfId="4484" xr:uid="{00000000-0005-0000-0000-00004A030000}"/>
    <cellStyle name="20% - Accent2 8 5 2" xfId="22512" xr:uid="{0BDD6901-5769-4F9F-9832-A3E88DA598BB}"/>
    <cellStyle name="20% - Accent2 8 6" xfId="22520" xr:uid="{554A1FFB-EFD8-4D33-944C-C8F64E489DC7}"/>
    <cellStyle name="20% - Accent2 9" xfId="4483" xr:uid="{00000000-0005-0000-0000-00004B030000}"/>
    <cellStyle name="20% - Accent2 9 2" xfId="4482" xr:uid="{00000000-0005-0000-0000-00004C030000}"/>
    <cellStyle name="20% - Accent2 9 2 2" xfId="4481" xr:uid="{00000000-0005-0000-0000-00004D030000}"/>
    <cellStyle name="20% - Accent2 9 2 2 2" xfId="22509" xr:uid="{ACD1D005-9059-4BF0-AE87-4418D2E5C6BF}"/>
    <cellStyle name="20% - Accent2 9 2 3" xfId="4480" xr:uid="{00000000-0005-0000-0000-00004E030000}"/>
    <cellStyle name="20% - Accent2 9 2 3 2" xfId="22508" xr:uid="{4283A243-E451-40BB-A21E-AE3D5537B483}"/>
    <cellStyle name="20% - Accent2 9 2 4" xfId="22510" xr:uid="{F8E8F6B5-B997-4613-922A-F6F1D3A8FB52}"/>
    <cellStyle name="20% - Accent2 9 3" xfId="4479" xr:uid="{00000000-0005-0000-0000-00004F030000}"/>
    <cellStyle name="20% - Accent2 9 3 2" xfId="22507" xr:uid="{63B2804F-7D0C-4292-822E-DD78473F4572}"/>
    <cellStyle name="20% - Accent2 9 4" xfId="4478" xr:uid="{00000000-0005-0000-0000-000050030000}"/>
    <cellStyle name="20% - Accent2 9 4 2" xfId="4477" xr:uid="{00000000-0005-0000-0000-000051030000}"/>
    <cellStyle name="20% - Accent2 9 4 2 2" xfId="22505" xr:uid="{62C9C1C5-CBE4-4647-B5F0-249B2199FD9D}"/>
    <cellStyle name="20% - Accent2 9 4 3" xfId="22506" xr:uid="{7D307F0A-3DDC-40BE-BA5B-2AFE413BD7D8}"/>
    <cellStyle name="20% - Accent2 9 5" xfId="4476" xr:uid="{00000000-0005-0000-0000-000052030000}"/>
    <cellStyle name="20% - Accent2 9 5 2" xfId="22504" xr:uid="{6C30D4E1-335C-41B9-8EE7-A6D7875B9679}"/>
    <cellStyle name="20% - Accent2 9 6" xfId="22511" xr:uid="{52740005-215E-4F7F-AAA2-998F9B0952D9}"/>
    <cellStyle name="20% - Accent3" xfId="90" builtinId="38" customBuiltin="1"/>
    <cellStyle name="20% - Accent3 10" xfId="4475" xr:uid="{00000000-0005-0000-0000-000053030000}"/>
    <cellStyle name="20% - Accent3 10 2" xfId="4474" xr:uid="{00000000-0005-0000-0000-000054030000}"/>
    <cellStyle name="20% - Accent3 10 2 2" xfId="4473" xr:uid="{00000000-0005-0000-0000-000055030000}"/>
    <cellStyle name="20% - Accent3 10 2 2 2" xfId="22501" xr:uid="{15969576-4A99-43B7-A334-65626555E4EF}"/>
    <cellStyle name="20% - Accent3 10 2 3" xfId="4472" xr:uid="{00000000-0005-0000-0000-000056030000}"/>
    <cellStyle name="20% - Accent3 10 2 3 2" xfId="22500" xr:uid="{40343AE6-4C13-4E28-B580-3B9607C4BFDF}"/>
    <cellStyle name="20% - Accent3 10 2 4" xfId="22502" xr:uid="{0BA94F02-F19A-4DFF-BB90-F96BA6E57253}"/>
    <cellStyle name="20% - Accent3 10 3" xfId="4471" xr:uid="{00000000-0005-0000-0000-000057030000}"/>
    <cellStyle name="20% - Accent3 10 3 2" xfId="22499" xr:uid="{398A25E5-8E8E-4355-AB2C-EB05D0C14BD6}"/>
    <cellStyle name="20% - Accent3 10 4" xfId="4470" xr:uid="{00000000-0005-0000-0000-000058030000}"/>
    <cellStyle name="20% - Accent3 10 4 2" xfId="4469" xr:uid="{00000000-0005-0000-0000-000059030000}"/>
    <cellStyle name="20% - Accent3 10 4 2 2" xfId="22497" xr:uid="{F5B17FD0-DA04-4B11-B665-0BADD4DE2872}"/>
    <cellStyle name="20% - Accent3 10 4 3" xfId="22498" xr:uid="{BDE379BE-4BAB-4A7F-B1BC-3B0E17C131D5}"/>
    <cellStyle name="20% - Accent3 10 5" xfId="4468" xr:uid="{00000000-0005-0000-0000-00005A030000}"/>
    <cellStyle name="20% - Accent3 10 5 2" xfId="22496" xr:uid="{FAF36FCA-D543-419A-9467-7F715BBB80B7}"/>
    <cellStyle name="20% - Accent3 10 6" xfId="22503" xr:uid="{C59A71CC-B04D-422B-8E78-C959953BAED1}"/>
    <cellStyle name="20% - Accent3 11" xfId="4467" xr:uid="{00000000-0005-0000-0000-00005B030000}"/>
    <cellStyle name="20% - Accent3 11 2" xfId="4466" xr:uid="{00000000-0005-0000-0000-00005C030000}"/>
    <cellStyle name="20% - Accent3 11 2 2" xfId="22494" xr:uid="{888F96C7-D63F-4F30-A73C-66B01A6D20B2}"/>
    <cellStyle name="20% - Accent3 11 3" xfId="4465" xr:uid="{00000000-0005-0000-0000-00005D030000}"/>
    <cellStyle name="20% - Accent3 11 3 2" xfId="4464" xr:uid="{00000000-0005-0000-0000-00005E030000}"/>
    <cellStyle name="20% - Accent3 11 3 2 2" xfId="22492" xr:uid="{E3B8B291-4480-422D-AB2F-8DD7AAF5DBE2}"/>
    <cellStyle name="20% - Accent3 11 3 3" xfId="22493" xr:uid="{9EF3923C-0C3D-425F-84F1-14AAEEF17812}"/>
    <cellStyle name="20% - Accent3 11 4" xfId="22495" xr:uid="{6C61B160-269C-44DA-8EA3-7FFA1B418339}"/>
    <cellStyle name="20% - Accent3 12" xfId="4463" xr:uid="{00000000-0005-0000-0000-00005F030000}"/>
    <cellStyle name="20% - Accent3 12 2" xfId="4462" xr:uid="{00000000-0005-0000-0000-000060030000}"/>
    <cellStyle name="20% - Accent3 12 2 2" xfId="22490" xr:uid="{00C49B1A-95C4-463F-B949-C878B27AE1DC}"/>
    <cellStyle name="20% - Accent3 12 3" xfId="4461" xr:uid="{00000000-0005-0000-0000-000061030000}"/>
    <cellStyle name="20% - Accent3 12 3 2" xfId="22489" xr:uid="{EBF430F2-EC7A-4AF4-BA00-1448AFA6AE7D}"/>
    <cellStyle name="20% - Accent3 12 4" xfId="22491" xr:uid="{ACBBB345-E50A-4451-93D4-40E341EFA673}"/>
    <cellStyle name="20% - Accent3 13" xfId="4460" xr:uid="{00000000-0005-0000-0000-000062030000}"/>
    <cellStyle name="20% - Accent3 13 2" xfId="4459" xr:uid="{00000000-0005-0000-0000-000063030000}"/>
    <cellStyle name="20% - Accent3 13 2 2" xfId="22487" xr:uid="{17EECEF5-166C-4134-B332-A9C06EF20326}"/>
    <cellStyle name="20% - Accent3 13 3" xfId="4458" xr:uid="{00000000-0005-0000-0000-000064030000}"/>
    <cellStyle name="20% - Accent3 13 3 2" xfId="22486" xr:uid="{FA0734F1-60A3-4B4B-8856-35AA8C30C482}"/>
    <cellStyle name="20% - Accent3 13 4" xfId="22488" xr:uid="{010C72CE-0BB8-4B75-9D66-51637B328AB8}"/>
    <cellStyle name="20% - Accent3 14" xfId="4457" xr:uid="{00000000-0005-0000-0000-000065030000}"/>
    <cellStyle name="20% - Accent3 14 2" xfId="4456" xr:uid="{00000000-0005-0000-0000-000066030000}"/>
    <cellStyle name="20% - Accent3 14 2 2" xfId="22485" xr:uid="{B8C7AD3E-43EE-4785-9FA3-40C7C45A7761}"/>
    <cellStyle name="20% - Accent3 15" xfId="4455" xr:uid="{00000000-0005-0000-0000-000067030000}"/>
    <cellStyle name="20% - Accent3 15 2" xfId="22484" xr:uid="{352561A3-9BAD-4244-A6F0-CDB4694333EF}"/>
    <cellStyle name="20% - Accent3 16" xfId="4454" xr:uid="{00000000-0005-0000-0000-000068030000}"/>
    <cellStyle name="20% - Accent3 17" xfId="20665" xr:uid="{93A1C44D-C7A9-4FFB-BDF7-81295044228F}"/>
    <cellStyle name="20% - Accent3 2" xfId="195" xr:uid="{00000000-0005-0000-0000-000023000000}"/>
    <cellStyle name="20% - Accent3 2 2" xfId="4453" xr:uid="{00000000-0005-0000-0000-00006A030000}"/>
    <cellStyle name="20% - Accent3 2 3" xfId="4452" xr:uid="{00000000-0005-0000-0000-00006B030000}"/>
    <cellStyle name="20% - Accent3 2 3 2" xfId="4451" xr:uid="{00000000-0005-0000-0000-00006C030000}"/>
    <cellStyle name="20% - Accent3 2 3 2 2" xfId="4450" xr:uid="{00000000-0005-0000-0000-00006D030000}"/>
    <cellStyle name="20% - Accent3 2 3 2 2 2" xfId="4449" xr:uid="{00000000-0005-0000-0000-00006E030000}"/>
    <cellStyle name="20% - Accent3 2 3 2 2 2 2" xfId="4448" xr:uid="{00000000-0005-0000-0000-00006F030000}"/>
    <cellStyle name="20% - Accent3 2 3 2 2 2 2 2" xfId="22479" xr:uid="{B34F2BF6-8048-4A25-82FE-BA4465893C49}"/>
    <cellStyle name="20% - Accent3 2 3 2 2 2 3" xfId="4447" xr:uid="{00000000-0005-0000-0000-000070030000}"/>
    <cellStyle name="20% - Accent3 2 3 2 2 2 3 2" xfId="22478" xr:uid="{82C9F89A-89A0-4EC3-B954-E417D3A1E30A}"/>
    <cellStyle name="20% - Accent3 2 3 2 2 2 4" xfId="22480" xr:uid="{8BF0ED73-5032-412A-83BE-DC17C02296B4}"/>
    <cellStyle name="20% - Accent3 2 3 2 2 3" xfId="4446" xr:uid="{00000000-0005-0000-0000-000071030000}"/>
    <cellStyle name="20% - Accent3 2 3 2 2 3 2" xfId="4445" xr:uid="{00000000-0005-0000-0000-000072030000}"/>
    <cellStyle name="20% - Accent3 2 3 2 2 3 2 2" xfId="22476" xr:uid="{46C2D792-84AF-4A56-B46C-B1729789F941}"/>
    <cellStyle name="20% - Accent3 2 3 2 2 3 3" xfId="22477" xr:uid="{D97F3F04-58E3-4731-A73C-580D20E229A5}"/>
    <cellStyle name="20% - Accent3 2 3 2 2 4" xfId="4444" xr:uid="{00000000-0005-0000-0000-000073030000}"/>
    <cellStyle name="20% - Accent3 2 3 2 2 4 2" xfId="22475" xr:uid="{B036963B-68CA-41C5-B15F-77446C1BEC2B}"/>
    <cellStyle name="20% - Accent3 2 3 2 2 5" xfId="22481" xr:uid="{72E81CF7-383E-414D-B5E7-6B5EB545D7CD}"/>
    <cellStyle name="20% - Accent3 2 3 2 3" xfId="4443" xr:uid="{00000000-0005-0000-0000-000074030000}"/>
    <cellStyle name="20% - Accent3 2 3 2 3 2" xfId="4442" xr:uid="{00000000-0005-0000-0000-000075030000}"/>
    <cellStyle name="20% - Accent3 2 3 2 3 2 2" xfId="4441" xr:uid="{00000000-0005-0000-0000-000076030000}"/>
    <cellStyle name="20% - Accent3 2 3 2 3 2 2 2" xfId="22472" xr:uid="{77D88BB0-6C7E-4ED4-9DE1-8AD5E9218EBA}"/>
    <cellStyle name="20% - Accent3 2 3 2 3 2 3" xfId="4440" xr:uid="{00000000-0005-0000-0000-000077030000}"/>
    <cellStyle name="20% - Accent3 2 3 2 3 2 3 2" xfId="22471" xr:uid="{A60B8BFE-5E69-474F-A712-BBEE25A08DCA}"/>
    <cellStyle name="20% - Accent3 2 3 2 3 2 4" xfId="22473" xr:uid="{742A5AC8-51B7-4FF6-A389-551C175356BE}"/>
    <cellStyle name="20% - Accent3 2 3 2 3 3" xfId="4439" xr:uid="{00000000-0005-0000-0000-000078030000}"/>
    <cellStyle name="20% - Accent3 2 3 2 3 3 2" xfId="4438" xr:uid="{00000000-0005-0000-0000-000079030000}"/>
    <cellStyle name="20% - Accent3 2 3 2 3 3 2 2" xfId="22469" xr:uid="{1E909D2A-87F7-4DFE-B79A-C05BC7AF8B5D}"/>
    <cellStyle name="20% - Accent3 2 3 2 3 3 3" xfId="22470" xr:uid="{EF5B5A3B-10E4-4023-B1E3-76C6DA19D6CB}"/>
    <cellStyle name="20% - Accent3 2 3 2 3 4" xfId="4437" xr:uid="{00000000-0005-0000-0000-00007A030000}"/>
    <cellStyle name="20% - Accent3 2 3 2 3 4 2" xfId="22468" xr:uid="{F10DA8AC-39D3-4730-913E-9E50CF2E5610}"/>
    <cellStyle name="20% - Accent3 2 3 2 3 5" xfId="22474" xr:uid="{79E9338C-6D18-4A1D-84E7-96B3E0FFC176}"/>
    <cellStyle name="20% - Accent3 2 3 2 4" xfId="4436" xr:uid="{00000000-0005-0000-0000-00007B030000}"/>
    <cellStyle name="20% - Accent3 2 3 2 4 2" xfId="4435" xr:uid="{00000000-0005-0000-0000-00007C030000}"/>
    <cellStyle name="20% - Accent3 2 3 2 4 2 2" xfId="22466" xr:uid="{6EF6A9B4-81E2-4915-9B08-EE0FC65C1175}"/>
    <cellStyle name="20% - Accent3 2 3 2 4 3" xfId="4434" xr:uid="{00000000-0005-0000-0000-00007D030000}"/>
    <cellStyle name="20% - Accent3 2 3 2 4 3 2" xfId="22465" xr:uid="{430BED84-CD0B-48CD-9A36-8177C501A38B}"/>
    <cellStyle name="20% - Accent3 2 3 2 4 4" xfId="22467" xr:uid="{DFA27403-E947-4926-8053-CAEE40F415F5}"/>
    <cellStyle name="20% - Accent3 2 3 2 5" xfId="5563" xr:uid="{00000000-0005-0000-0000-00007E030000}"/>
    <cellStyle name="20% - Accent3 2 3 2 5 2" xfId="23339" xr:uid="{61FA2546-3E17-4EEC-B28C-0C7BFAF88D51}"/>
    <cellStyle name="20% - Accent3 2 3 2 6" xfId="5578" xr:uid="{00000000-0005-0000-0000-00007F030000}"/>
    <cellStyle name="20% - Accent3 2 3 2 6 2" xfId="5532" xr:uid="{00000000-0005-0000-0000-000080030000}"/>
    <cellStyle name="20% - Accent3 2 3 2 6 2 2" xfId="23326" xr:uid="{4FA86F6D-39F9-4FA8-9A76-5AB6EBBC356F}"/>
    <cellStyle name="20% - Accent3 2 3 2 6 3" xfId="23353" xr:uid="{DE1CB22E-7C90-41FE-8500-26AD85D84ADD}"/>
    <cellStyle name="20% - Accent3 2 3 2 7" xfId="4433" xr:uid="{00000000-0005-0000-0000-000081030000}"/>
    <cellStyle name="20% - Accent3 2 3 2 7 2" xfId="22464" xr:uid="{D8A28D6D-9925-402D-A53D-A9D4E69C258A}"/>
    <cellStyle name="20% - Accent3 2 3 2 8" xfId="22482" xr:uid="{97C5B80C-7808-4318-8F92-4AAA2A2625C3}"/>
    <cellStyle name="20% - Accent3 2 3 3" xfId="4432" xr:uid="{00000000-0005-0000-0000-000082030000}"/>
    <cellStyle name="20% - Accent3 2 3 3 2" xfId="5577" xr:uid="{00000000-0005-0000-0000-000083030000}"/>
    <cellStyle name="20% - Accent3 2 3 3 2 2" xfId="5531" xr:uid="{00000000-0005-0000-0000-000084030000}"/>
    <cellStyle name="20% - Accent3 2 3 3 2 2 2" xfId="23325" xr:uid="{79FE5587-E03B-426E-B131-905B9066EA2F}"/>
    <cellStyle name="20% - Accent3 2 3 3 2 3" xfId="4431" xr:uid="{00000000-0005-0000-0000-000085030000}"/>
    <cellStyle name="20% - Accent3 2 3 3 2 3 2" xfId="22462" xr:uid="{6B9F6322-47E2-40A4-B64B-835840F8CFB3}"/>
    <cellStyle name="20% - Accent3 2 3 3 2 4" xfId="23352" xr:uid="{0360837C-C9F8-41F1-8E6F-9EB2AD4608F8}"/>
    <cellStyle name="20% - Accent3 2 3 3 3" xfId="5576" xr:uid="{00000000-0005-0000-0000-000086030000}"/>
    <cellStyle name="20% - Accent3 2 3 3 3 2" xfId="5530" xr:uid="{00000000-0005-0000-0000-000087030000}"/>
    <cellStyle name="20% - Accent3 2 3 3 3 2 2" xfId="23324" xr:uid="{E74BAC8A-757C-418F-B317-617FE076A0B6}"/>
    <cellStyle name="20% - Accent3 2 3 3 3 3" xfId="23351" xr:uid="{3D3E23DE-53BE-45CF-9547-843BE297BCAD}"/>
    <cellStyle name="20% - Accent3 2 3 3 4" xfId="4430" xr:uid="{00000000-0005-0000-0000-000088030000}"/>
    <cellStyle name="20% - Accent3 2 3 3 4 2" xfId="22461" xr:uid="{61EE3CD4-2607-4225-ADB3-5E19A5D93F95}"/>
    <cellStyle name="20% - Accent3 2 3 3 5" xfId="22463" xr:uid="{ADE6A1C2-8326-42C8-9CE6-1628C6F48B92}"/>
    <cellStyle name="20% - Accent3 2 3 4" xfId="5575" xr:uid="{00000000-0005-0000-0000-000089030000}"/>
    <cellStyle name="20% - Accent3 2 3 4 2" xfId="5529" xr:uid="{00000000-0005-0000-0000-00008A030000}"/>
    <cellStyle name="20% - Accent3 2 3 4 2 2" xfId="4429" xr:uid="{00000000-0005-0000-0000-00008B030000}"/>
    <cellStyle name="20% - Accent3 2 3 4 2 2 2" xfId="22460" xr:uid="{92725A2A-4052-42B7-90F2-1C8078746B5E}"/>
    <cellStyle name="20% - Accent3 2 3 4 2 3" xfId="4428" xr:uid="{00000000-0005-0000-0000-00008C030000}"/>
    <cellStyle name="20% - Accent3 2 3 4 2 3 2" xfId="22459" xr:uid="{C0608992-CD03-498E-8205-5B958B322DCC}"/>
    <cellStyle name="20% - Accent3 2 3 4 2 4" xfId="23323" xr:uid="{40212853-073D-4027-A3E7-C7ED81DBB13B}"/>
    <cellStyle name="20% - Accent3 2 3 4 3" xfId="4427" xr:uid="{00000000-0005-0000-0000-00008D030000}"/>
    <cellStyle name="20% - Accent3 2 3 4 3 2" xfId="5574" xr:uid="{00000000-0005-0000-0000-00008E030000}"/>
    <cellStyle name="20% - Accent3 2 3 4 3 2 2" xfId="23349" xr:uid="{D159A99B-E2ED-4925-88B8-5C65E93BDEC0}"/>
    <cellStyle name="20% - Accent3 2 3 4 3 3" xfId="22458" xr:uid="{FBCF1B5F-F359-4598-86EF-C186680F40D7}"/>
    <cellStyle name="20% - Accent3 2 3 4 4" xfId="5528" xr:uid="{00000000-0005-0000-0000-00008F030000}"/>
    <cellStyle name="20% - Accent3 2 3 4 4 2" xfId="23322" xr:uid="{0F5CEC89-6032-4870-A0BD-6D585C73FCA7}"/>
    <cellStyle name="20% - Accent3 2 3 4 5" xfId="23350" xr:uid="{7F8DB54D-7C8B-423E-AAF5-CBA54E2837F2}"/>
    <cellStyle name="20% - Accent3 2 3 5" xfId="4426" xr:uid="{00000000-0005-0000-0000-000090030000}"/>
    <cellStyle name="20% - Accent3 2 3 5 2" xfId="4425" xr:uid="{00000000-0005-0000-0000-000091030000}"/>
    <cellStyle name="20% - Accent3 2 3 5 2 2" xfId="22456" xr:uid="{836C3D19-2892-47AD-9F8F-8AC12D2F679A}"/>
    <cellStyle name="20% - Accent3 2 3 5 3" xfId="4424" xr:uid="{00000000-0005-0000-0000-000092030000}"/>
    <cellStyle name="20% - Accent3 2 3 5 3 2" xfId="22455" xr:uid="{E061365D-DD36-49A0-AD6A-3B3B9A26CA0C}"/>
    <cellStyle name="20% - Accent3 2 3 5 4" xfId="22457" xr:uid="{9A5D1732-9F06-4798-9312-5CBF17D9BEBD}"/>
    <cellStyle name="20% - Accent3 2 3 6" xfId="5573" xr:uid="{00000000-0005-0000-0000-000093030000}"/>
    <cellStyle name="20% - Accent3 2 3 6 2" xfId="23348" xr:uid="{24A490AA-DBB2-4429-B289-2D700263405C}"/>
    <cellStyle name="20% - Accent3 2 3 7" xfId="5527" xr:uid="{00000000-0005-0000-0000-000094030000}"/>
    <cellStyle name="20% - Accent3 2 3 7 2" xfId="4423" xr:uid="{00000000-0005-0000-0000-000095030000}"/>
    <cellStyle name="20% - Accent3 2 3 7 2 2" xfId="22454" xr:uid="{743336B3-FA56-47C8-BA13-7DE65D9698CA}"/>
    <cellStyle name="20% - Accent3 2 3 7 3" xfId="23321" xr:uid="{842906FC-E299-4D41-A377-03C096F9586A}"/>
    <cellStyle name="20% - Accent3 2 3 8" xfId="4422" xr:uid="{00000000-0005-0000-0000-000096030000}"/>
    <cellStyle name="20% - Accent3 2 3 8 2" xfId="22453" xr:uid="{EBA1364A-1F5B-4A2A-883A-6D6825F820AA}"/>
    <cellStyle name="20% - Accent3 2 3 9" xfId="22483" xr:uid="{9CE6F429-453B-4286-A2F5-F31060DC0B89}"/>
    <cellStyle name="20% - Accent3 2 4" xfId="4421" xr:uid="{00000000-0005-0000-0000-000097030000}"/>
    <cellStyle name="20% - Accent3 2 4 2" xfId="4420" xr:uid="{00000000-0005-0000-0000-000098030000}"/>
    <cellStyle name="20% - Accent3 2 4 2 2" xfId="5572" xr:uid="{00000000-0005-0000-0000-000099030000}"/>
    <cellStyle name="20% - Accent3 2 4 2 2 2" xfId="5526" xr:uid="{00000000-0005-0000-0000-00009A030000}"/>
    <cellStyle name="20% - Accent3 2 4 2 2 2 2" xfId="4419" xr:uid="{00000000-0005-0000-0000-00009B030000}"/>
    <cellStyle name="20% - Accent3 2 4 2 2 2 2 2" xfId="22450" xr:uid="{F11975AF-DA73-48D3-9326-B9A021C5EA8A}"/>
    <cellStyle name="20% - Accent3 2 4 2 2 2 3" xfId="4418" xr:uid="{00000000-0005-0000-0000-00009C030000}"/>
    <cellStyle name="20% - Accent3 2 4 2 2 2 3 2" xfId="22449" xr:uid="{5C62229C-E621-42F2-AC74-C73347C699D2}"/>
    <cellStyle name="20% - Accent3 2 4 2 2 2 4" xfId="23320" xr:uid="{420D4089-CB59-421C-B853-F12CE19E3D77}"/>
    <cellStyle name="20% - Accent3 2 4 2 2 3" xfId="4417" xr:uid="{00000000-0005-0000-0000-00009D030000}"/>
    <cellStyle name="20% - Accent3 2 4 2 2 3 2" xfId="5567" xr:uid="{00000000-0005-0000-0000-00009E030000}"/>
    <cellStyle name="20% - Accent3 2 4 2 2 3 2 2" xfId="23343" xr:uid="{7C3C1906-01F1-47A7-B735-8538CC3CB9BF}"/>
    <cellStyle name="20% - Accent3 2 4 2 2 3 3" xfId="22448" xr:uid="{A709F76E-9539-4BD8-900C-725E4FB4CC95}"/>
    <cellStyle name="20% - Accent3 2 4 2 2 4" xfId="5517" xr:uid="{00000000-0005-0000-0000-00009F030000}"/>
    <cellStyle name="20% - Accent3 2 4 2 2 4 2" xfId="23312" xr:uid="{73624C17-3FF2-4EC5-8CD8-A1BCFAADE2AC}"/>
    <cellStyle name="20% - Accent3 2 4 2 2 5" xfId="23347" xr:uid="{97E3B33D-A5BD-4887-9DE2-32C20C56CDC6}"/>
    <cellStyle name="20% - Accent3 2 4 2 3" xfId="5571" xr:uid="{00000000-0005-0000-0000-0000A0030000}"/>
    <cellStyle name="20% - Accent3 2 4 2 3 2" xfId="5525" xr:uid="{00000000-0005-0000-0000-0000A1030000}"/>
    <cellStyle name="20% - Accent3 2 4 2 3 2 2" xfId="4416" xr:uid="{00000000-0005-0000-0000-0000A2030000}"/>
    <cellStyle name="20% - Accent3 2 4 2 3 2 2 2" xfId="22447" xr:uid="{55BA4F87-3432-4550-8A0B-1DB8607BDEA9}"/>
    <cellStyle name="20% - Accent3 2 4 2 3 2 3" xfId="5570" xr:uid="{00000000-0005-0000-0000-0000A3030000}"/>
    <cellStyle name="20% - Accent3 2 4 2 3 2 3 2" xfId="23345" xr:uid="{FB798931-A0C0-4A30-9A45-55E94EEF32F9}"/>
    <cellStyle name="20% - Accent3 2 4 2 3 2 4" xfId="23319" xr:uid="{3519EF23-DFD4-420C-8489-4AFA42391CA3}"/>
    <cellStyle name="20% - Accent3 2 4 2 3 3" xfId="5524" xr:uid="{00000000-0005-0000-0000-0000A4030000}"/>
    <cellStyle name="20% - Accent3 2 4 2 3 3 2" xfId="4415" xr:uid="{00000000-0005-0000-0000-0000A5030000}"/>
    <cellStyle name="20% - Accent3 2 4 2 3 3 2 2" xfId="22446" xr:uid="{FA8B0CA3-79F3-402D-BAB4-E1B0703DB2BC}"/>
    <cellStyle name="20% - Accent3 2 4 2 3 3 3" xfId="23318" xr:uid="{0170C7B8-3959-4286-9CAD-45B06C3F47BC}"/>
    <cellStyle name="20% - Accent3 2 4 2 3 4" xfId="4414" xr:uid="{00000000-0005-0000-0000-0000A6030000}"/>
    <cellStyle name="20% - Accent3 2 4 2 3 4 2" xfId="22445" xr:uid="{70D71753-32E0-461F-802C-2E31EFBF1397}"/>
    <cellStyle name="20% - Accent3 2 4 2 3 5" xfId="23346" xr:uid="{7C463489-DF72-40F5-ACAB-604CEAE6B6A0}"/>
    <cellStyle name="20% - Accent3 2 4 2 4" xfId="4413" xr:uid="{00000000-0005-0000-0000-0000A7030000}"/>
    <cellStyle name="20% - Accent3 2 4 2 4 2" xfId="4412" xr:uid="{00000000-0005-0000-0000-0000A8030000}"/>
    <cellStyle name="20% - Accent3 2 4 2 4 2 2" xfId="22443" xr:uid="{E04D84CF-F5B0-4DBF-94ED-AF90A2ACD3AA}"/>
    <cellStyle name="20% - Accent3 2 4 2 4 3" xfId="4411" xr:uid="{00000000-0005-0000-0000-0000A9030000}"/>
    <cellStyle name="20% - Accent3 2 4 2 4 3 2" xfId="22442" xr:uid="{17F40A1D-E1BE-48E2-8165-EC9BA9849DE4}"/>
    <cellStyle name="20% - Accent3 2 4 2 4 4" xfId="22444" xr:uid="{78E85ED5-8549-4833-8BE3-2AF981A45155}"/>
    <cellStyle name="20% - Accent3 2 4 2 5" xfId="4410" xr:uid="{00000000-0005-0000-0000-0000AA030000}"/>
    <cellStyle name="20% - Accent3 2 4 2 5 2" xfId="22441" xr:uid="{E170AC3E-BF60-4AB1-839D-C4B12DAC68C0}"/>
    <cellStyle name="20% - Accent3 2 4 2 6" xfId="4409" xr:uid="{00000000-0005-0000-0000-0000AB030000}"/>
    <cellStyle name="20% - Accent3 2 4 2 6 2" xfId="4408" xr:uid="{00000000-0005-0000-0000-0000AC030000}"/>
    <cellStyle name="20% - Accent3 2 4 2 6 2 2" xfId="22439" xr:uid="{BB810676-A536-4F26-A2A6-F9CC5DEB8951}"/>
    <cellStyle name="20% - Accent3 2 4 2 6 3" xfId="22440" xr:uid="{FF36C6F6-583A-4BBB-96F3-054AA8404F7D}"/>
    <cellStyle name="20% - Accent3 2 4 2 7" xfId="4407" xr:uid="{00000000-0005-0000-0000-0000AD030000}"/>
    <cellStyle name="20% - Accent3 2 4 2 7 2" xfId="22438" xr:uid="{D4FCFE4B-A16D-4CAB-9230-15CB85530C3D}"/>
    <cellStyle name="20% - Accent3 2 4 2 8" xfId="22451" xr:uid="{0D20D319-F942-4CF8-8FE9-46E3A2F6B709}"/>
    <cellStyle name="20% - Accent3 2 4 3" xfId="4406" xr:uid="{00000000-0005-0000-0000-0000AE030000}"/>
    <cellStyle name="20% - Accent3 2 4 3 2" xfId="4405" xr:uid="{00000000-0005-0000-0000-0000AF030000}"/>
    <cellStyle name="20% - Accent3 2 4 3 2 2" xfId="4404" xr:uid="{00000000-0005-0000-0000-0000B0030000}"/>
    <cellStyle name="20% - Accent3 2 4 3 2 2 2" xfId="22435" xr:uid="{2696073A-0C0D-4144-9CFF-64C3D9E2F658}"/>
    <cellStyle name="20% - Accent3 2 4 3 2 3" xfId="4403" xr:uid="{00000000-0005-0000-0000-0000B1030000}"/>
    <cellStyle name="20% - Accent3 2 4 3 2 3 2" xfId="22434" xr:uid="{4AA84F77-540C-4EA7-9796-5184B88933DC}"/>
    <cellStyle name="20% - Accent3 2 4 3 2 4" xfId="22436" xr:uid="{A402DDBA-5768-4924-9302-F9C0742F4FD5}"/>
    <cellStyle name="20% - Accent3 2 4 3 3" xfId="4402" xr:uid="{00000000-0005-0000-0000-0000B2030000}"/>
    <cellStyle name="20% - Accent3 2 4 3 3 2" xfId="4401" xr:uid="{00000000-0005-0000-0000-0000B3030000}"/>
    <cellStyle name="20% - Accent3 2 4 3 3 2 2" xfId="22432" xr:uid="{4073F1D3-5A72-40CC-A6E6-CB0E3B4B52E4}"/>
    <cellStyle name="20% - Accent3 2 4 3 3 3" xfId="22433" xr:uid="{4AE18E3A-57C0-4F8D-8E7C-95C2161C2EAA}"/>
    <cellStyle name="20% - Accent3 2 4 3 4" xfId="4400" xr:uid="{00000000-0005-0000-0000-0000B4030000}"/>
    <cellStyle name="20% - Accent3 2 4 3 4 2" xfId="22431" xr:uid="{07953B77-ECAD-47A7-B1D7-16155179FD6C}"/>
    <cellStyle name="20% - Accent3 2 4 3 5" xfId="22437" xr:uid="{6DF97F6F-65A8-45D0-85DA-58E409EAB62B}"/>
    <cellStyle name="20% - Accent3 2 4 4" xfId="4399" xr:uid="{00000000-0005-0000-0000-0000B5030000}"/>
    <cellStyle name="20% - Accent3 2 4 4 2" xfId="4398" xr:uid="{00000000-0005-0000-0000-0000B6030000}"/>
    <cellStyle name="20% - Accent3 2 4 4 2 2" xfId="4397" xr:uid="{00000000-0005-0000-0000-0000B7030000}"/>
    <cellStyle name="20% - Accent3 2 4 4 2 2 2" xfId="22428" xr:uid="{898015F1-AB2F-48C2-9DC0-DF6275D3ACB6}"/>
    <cellStyle name="20% - Accent3 2 4 4 2 3" xfId="4396" xr:uid="{00000000-0005-0000-0000-0000B8030000}"/>
    <cellStyle name="20% - Accent3 2 4 4 2 3 2" xfId="22427" xr:uid="{9197E895-242D-4F49-964F-F74109596F6E}"/>
    <cellStyle name="20% - Accent3 2 4 4 2 4" xfId="22429" xr:uid="{4AB7E358-BF6F-4094-93BE-03F98F23D948}"/>
    <cellStyle name="20% - Accent3 2 4 4 3" xfId="4395" xr:uid="{00000000-0005-0000-0000-0000B9030000}"/>
    <cellStyle name="20% - Accent3 2 4 4 3 2" xfId="4394" xr:uid="{00000000-0005-0000-0000-0000BA030000}"/>
    <cellStyle name="20% - Accent3 2 4 4 3 2 2" xfId="22425" xr:uid="{B467794C-D4DC-4BC8-ACC8-47BC6533BD24}"/>
    <cellStyle name="20% - Accent3 2 4 4 3 3" xfId="22426" xr:uid="{E04F8447-D759-40DF-B888-1C832A156C1D}"/>
    <cellStyle name="20% - Accent3 2 4 4 4" xfId="4393" xr:uid="{00000000-0005-0000-0000-0000BB030000}"/>
    <cellStyle name="20% - Accent3 2 4 4 4 2" xfId="22424" xr:uid="{A3AA552F-EB15-458C-A94D-4F612E76B31E}"/>
    <cellStyle name="20% - Accent3 2 4 4 5" xfId="22430" xr:uid="{BF3EDDFD-34CB-456C-BCF9-6B063C509B5B}"/>
    <cellStyle name="20% - Accent3 2 4 5" xfId="4392" xr:uid="{00000000-0005-0000-0000-0000BC030000}"/>
    <cellStyle name="20% - Accent3 2 4 5 2" xfId="4391" xr:uid="{00000000-0005-0000-0000-0000BD030000}"/>
    <cellStyle name="20% - Accent3 2 4 5 2 2" xfId="22422" xr:uid="{3B369F28-3251-493A-876B-65B0B1CCDD63}"/>
    <cellStyle name="20% - Accent3 2 4 5 3" xfId="4390" xr:uid="{00000000-0005-0000-0000-0000BE030000}"/>
    <cellStyle name="20% - Accent3 2 4 5 3 2" xfId="22421" xr:uid="{FB287510-D446-4641-9D72-7104CDFCF9BD}"/>
    <cellStyle name="20% - Accent3 2 4 5 4" xfId="22423" xr:uid="{815ACBBC-767A-41AC-8298-F212C5095305}"/>
    <cellStyle name="20% - Accent3 2 4 6" xfId="4389" xr:uid="{00000000-0005-0000-0000-0000BF030000}"/>
    <cellStyle name="20% - Accent3 2 4 6 2" xfId="22420" xr:uid="{A7080C37-1049-405F-A8F2-629CEB2E12C6}"/>
    <cellStyle name="20% - Accent3 2 4 7" xfId="4388" xr:uid="{00000000-0005-0000-0000-0000C0030000}"/>
    <cellStyle name="20% - Accent3 2 4 7 2" xfId="4387" xr:uid="{00000000-0005-0000-0000-0000C1030000}"/>
    <cellStyle name="20% - Accent3 2 4 7 2 2" xfId="22418" xr:uid="{B9F01C28-84AD-4411-B2C7-45280701B8E4}"/>
    <cellStyle name="20% - Accent3 2 4 7 3" xfId="22419" xr:uid="{83C5DA52-4B05-405B-99A5-329A6314D88C}"/>
    <cellStyle name="20% - Accent3 2 4 8" xfId="4386" xr:uid="{00000000-0005-0000-0000-0000C2030000}"/>
    <cellStyle name="20% - Accent3 2 4 8 2" xfId="22417" xr:uid="{6016FB40-577D-46FC-8359-CB23CC78AC64}"/>
    <cellStyle name="20% - Accent3 2 4 9" xfId="22452" xr:uid="{32EB6AA5-9FCC-4EE3-A0C3-4E250ED596F4}"/>
    <cellStyle name="20% - Accent3 2 5" xfId="4385" xr:uid="{00000000-0005-0000-0000-0000C3030000}"/>
    <cellStyle name="20% - Accent3 2 5 2" xfId="4384" xr:uid="{00000000-0005-0000-0000-0000C4030000}"/>
    <cellStyle name="20% - Accent3 2 5 2 2" xfId="4383" xr:uid="{00000000-0005-0000-0000-0000C5030000}"/>
    <cellStyle name="20% - Accent3 2 5 2 2 2" xfId="4382" xr:uid="{00000000-0005-0000-0000-0000C6030000}"/>
    <cellStyle name="20% - Accent3 2 5 2 2 2 2" xfId="4381" xr:uid="{00000000-0005-0000-0000-0000C7030000}"/>
    <cellStyle name="20% - Accent3 2 5 2 2 2 2 2" xfId="22412" xr:uid="{97795277-4049-45CE-AF5D-12FDD64865A5}"/>
    <cellStyle name="20% - Accent3 2 5 2 2 2 3" xfId="4380" xr:uid="{00000000-0005-0000-0000-0000C8030000}"/>
    <cellStyle name="20% - Accent3 2 5 2 2 2 3 2" xfId="22411" xr:uid="{2B662CCC-5C17-427B-A590-8B4339821342}"/>
    <cellStyle name="20% - Accent3 2 5 2 2 2 4" xfId="22413" xr:uid="{00EB7370-F3A8-433A-AA41-3D8C12D3568D}"/>
    <cellStyle name="20% - Accent3 2 5 2 2 3" xfId="4379" xr:uid="{00000000-0005-0000-0000-0000C9030000}"/>
    <cellStyle name="20% - Accent3 2 5 2 2 3 2" xfId="4378" xr:uid="{00000000-0005-0000-0000-0000CA030000}"/>
    <cellStyle name="20% - Accent3 2 5 2 2 3 2 2" xfId="22409" xr:uid="{5E700C71-4348-42B3-8204-D4390D5B27A9}"/>
    <cellStyle name="20% - Accent3 2 5 2 2 3 3" xfId="22410" xr:uid="{DFD24DD9-F0BE-4DBE-BDF9-15C558EC62E3}"/>
    <cellStyle name="20% - Accent3 2 5 2 2 4" xfId="4377" xr:uid="{00000000-0005-0000-0000-0000CB030000}"/>
    <cellStyle name="20% - Accent3 2 5 2 2 4 2" xfId="22408" xr:uid="{70F9C0DA-FC62-4B97-943E-55184A4AEED2}"/>
    <cellStyle name="20% - Accent3 2 5 2 2 5" xfId="22414" xr:uid="{651BBD0A-2E3B-4E9C-9717-4EF513104075}"/>
    <cellStyle name="20% - Accent3 2 5 2 3" xfId="4376" xr:uid="{00000000-0005-0000-0000-0000CC030000}"/>
    <cellStyle name="20% - Accent3 2 5 2 3 2" xfId="4375" xr:uid="{00000000-0005-0000-0000-0000CD030000}"/>
    <cellStyle name="20% - Accent3 2 5 2 3 2 2" xfId="4374" xr:uid="{00000000-0005-0000-0000-0000CE030000}"/>
    <cellStyle name="20% - Accent3 2 5 2 3 2 2 2" xfId="22405" xr:uid="{63430106-F41D-4EDD-934E-6260A94115A3}"/>
    <cellStyle name="20% - Accent3 2 5 2 3 2 3" xfId="4373" xr:uid="{00000000-0005-0000-0000-0000CF030000}"/>
    <cellStyle name="20% - Accent3 2 5 2 3 2 3 2" xfId="22404" xr:uid="{D489F680-78B6-49A0-9256-55E638291FFF}"/>
    <cellStyle name="20% - Accent3 2 5 2 3 2 4" xfId="22406" xr:uid="{A26D7A65-8201-47D8-878C-09355588AE70}"/>
    <cellStyle name="20% - Accent3 2 5 2 3 3" xfId="4372" xr:uid="{00000000-0005-0000-0000-0000D0030000}"/>
    <cellStyle name="20% - Accent3 2 5 2 3 3 2" xfId="4371" xr:uid="{00000000-0005-0000-0000-0000D1030000}"/>
    <cellStyle name="20% - Accent3 2 5 2 3 3 2 2" xfId="22402" xr:uid="{6E6E3E8D-7010-4582-BA0A-766B20C833FD}"/>
    <cellStyle name="20% - Accent3 2 5 2 3 3 3" xfId="22403" xr:uid="{7A0BE9F8-0661-4057-9CF2-C4909D08E0D1}"/>
    <cellStyle name="20% - Accent3 2 5 2 3 4" xfId="4370" xr:uid="{00000000-0005-0000-0000-0000D2030000}"/>
    <cellStyle name="20% - Accent3 2 5 2 3 4 2" xfId="22401" xr:uid="{FF7EDA6C-1CC2-4FBA-AEC0-46BD6CA49327}"/>
    <cellStyle name="20% - Accent3 2 5 2 3 5" xfId="22407" xr:uid="{18DD6ABF-4F5E-4621-920C-ED11FDA21CE1}"/>
    <cellStyle name="20% - Accent3 2 5 2 4" xfId="4369" xr:uid="{00000000-0005-0000-0000-0000D3030000}"/>
    <cellStyle name="20% - Accent3 2 5 2 4 2" xfId="4368" xr:uid="{00000000-0005-0000-0000-0000D4030000}"/>
    <cellStyle name="20% - Accent3 2 5 2 4 2 2" xfId="22399" xr:uid="{2C19E1A0-E5A9-4AA7-9A51-8E6BBF9F17A1}"/>
    <cellStyle name="20% - Accent3 2 5 2 4 3" xfId="4367" xr:uid="{00000000-0005-0000-0000-0000D5030000}"/>
    <cellStyle name="20% - Accent3 2 5 2 4 3 2" xfId="22398" xr:uid="{35A4C8E7-2DBE-46AD-B337-494FC05ADE16}"/>
    <cellStyle name="20% - Accent3 2 5 2 4 4" xfId="22400" xr:uid="{CCF3A0BE-97BE-4622-9CA9-CBA5072A7767}"/>
    <cellStyle name="20% - Accent3 2 5 2 5" xfId="4366" xr:uid="{00000000-0005-0000-0000-0000D6030000}"/>
    <cellStyle name="20% - Accent3 2 5 2 5 2" xfId="22397" xr:uid="{2455C44D-3568-4C3E-B64C-6D747D558BDF}"/>
    <cellStyle name="20% - Accent3 2 5 2 6" xfId="4365" xr:uid="{00000000-0005-0000-0000-0000D7030000}"/>
    <cellStyle name="20% - Accent3 2 5 2 6 2" xfId="4364" xr:uid="{00000000-0005-0000-0000-0000D8030000}"/>
    <cellStyle name="20% - Accent3 2 5 2 6 2 2" xfId="22395" xr:uid="{316060C9-0762-4F94-A76E-02D2AE035B5D}"/>
    <cellStyle name="20% - Accent3 2 5 2 6 3" xfId="22396" xr:uid="{82CED037-72E2-488D-875C-D825E36D6A57}"/>
    <cellStyle name="20% - Accent3 2 5 2 7" xfId="4363" xr:uid="{00000000-0005-0000-0000-0000D9030000}"/>
    <cellStyle name="20% - Accent3 2 5 2 7 2" xfId="22394" xr:uid="{835412D2-76BE-4E94-AF6C-C5253FB1C421}"/>
    <cellStyle name="20% - Accent3 2 5 2 8" xfId="22415" xr:uid="{4D9F7469-063A-481C-8C35-DABFD3E2A730}"/>
    <cellStyle name="20% - Accent3 2 5 3" xfId="4362" xr:uid="{00000000-0005-0000-0000-0000DA030000}"/>
    <cellStyle name="20% - Accent3 2 5 3 2" xfId="4361" xr:uid="{00000000-0005-0000-0000-0000DB030000}"/>
    <cellStyle name="20% - Accent3 2 5 3 2 2" xfId="4360" xr:uid="{00000000-0005-0000-0000-0000DC030000}"/>
    <cellStyle name="20% - Accent3 2 5 3 2 2 2" xfId="22391" xr:uid="{C89D1BE4-8FF8-455F-949A-B0290AE7D3C7}"/>
    <cellStyle name="20% - Accent3 2 5 3 2 3" xfId="4359" xr:uid="{00000000-0005-0000-0000-0000DD030000}"/>
    <cellStyle name="20% - Accent3 2 5 3 2 3 2" xfId="22390" xr:uid="{D4E65EF7-1784-41FB-A588-5990FAE3B419}"/>
    <cellStyle name="20% - Accent3 2 5 3 2 4" xfId="22392" xr:uid="{2B8F7962-041C-4651-B4E1-5F4A9D1F653B}"/>
    <cellStyle name="20% - Accent3 2 5 3 3" xfId="4358" xr:uid="{00000000-0005-0000-0000-0000DE030000}"/>
    <cellStyle name="20% - Accent3 2 5 3 3 2" xfId="4357" xr:uid="{00000000-0005-0000-0000-0000DF030000}"/>
    <cellStyle name="20% - Accent3 2 5 3 3 2 2" xfId="22388" xr:uid="{E815CDE5-96B4-4FC6-8A02-157690A389A3}"/>
    <cellStyle name="20% - Accent3 2 5 3 3 3" xfId="22389" xr:uid="{582FE56B-B56E-4747-B32D-C5162C9A05E2}"/>
    <cellStyle name="20% - Accent3 2 5 3 4" xfId="4356" xr:uid="{00000000-0005-0000-0000-0000E0030000}"/>
    <cellStyle name="20% - Accent3 2 5 3 4 2" xfId="22387" xr:uid="{57489C62-E519-4404-BDD2-F28F47266051}"/>
    <cellStyle name="20% - Accent3 2 5 3 5" xfId="22393" xr:uid="{73016854-401D-4443-9AE7-1622D5AFE1B7}"/>
    <cellStyle name="20% - Accent3 2 5 4" xfId="4355" xr:uid="{00000000-0005-0000-0000-0000E1030000}"/>
    <cellStyle name="20% - Accent3 2 5 4 2" xfId="4354" xr:uid="{00000000-0005-0000-0000-0000E2030000}"/>
    <cellStyle name="20% - Accent3 2 5 4 2 2" xfId="4353" xr:uid="{00000000-0005-0000-0000-0000E3030000}"/>
    <cellStyle name="20% - Accent3 2 5 4 2 2 2" xfId="22384" xr:uid="{7BC4ABAA-559C-4ED6-9483-DFF1B5F154D1}"/>
    <cellStyle name="20% - Accent3 2 5 4 2 3" xfId="4352" xr:uid="{00000000-0005-0000-0000-0000E4030000}"/>
    <cellStyle name="20% - Accent3 2 5 4 2 3 2" xfId="22383" xr:uid="{E25BE04D-8B78-4DAA-B303-60057CA4F349}"/>
    <cellStyle name="20% - Accent3 2 5 4 2 4" xfId="22385" xr:uid="{1CF0F705-EA63-43B7-9563-F3BE0B8E5718}"/>
    <cellStyle name="20% - Accent3 2 5 4 3" xfId="4351" xr:uid="{00000000-0005-0000-0000-0000E5030000}"/>
    <cellStyle name="20% - Accent3 2 5 4 3 2" xfId="4350" xr:uid="{00000000-0005-0000-0000-0000E6030000}"/>
    <cellStyle name="20% - Accent3 2 5 4 3 2 2" xfId="22381" xr:uid="{C7DE0861-DAB9-4803-B654-85F403733442}"/>
    <cellStyle name="20% - Accent3 2 5 4 3 3" xfId="22382" xr:uid="{0458A595-D77C-4459-9524-B1B32305694E}"/>
    <cellStyle name="20% - Accent3 2 5 4 4" xfId="4349" xr:uid="{00000000-0005-0000-0000-0000E7030000}"/>
    <cellStyle name="20% - Accent3 2 5 4 4 2" xfId="22380" xr:uid="{BF3FFCFB-3684-48F1-83EF-118F1F970E28}"/>
    <cellStyle name="20% - Accent3 2 5 4 5" xfId="22386" xr:uid="{C90C09E7-FEC4-4D41-8D68-53837DE700D9}"/>
    <cellStyle name="20% - Accent3 2 5 5" xfId="4348" xr:uid="{00000000-0005-0000-0000-0000E8030000}"/>
    <cellStyle name="20% - Accent3 2 5 5 2" xfId="4347" xr:uid="{00000000-0005-0000-0000-0000E9030000}"/>
    <cellStyle name="20% - Accent3 2 5 5 2 2" xfId="22378" xr:uid="{D8E3BE36-1218-4964-BC0A-991C36AAA2EF}"/>
    <cellStyle name="20% - Accent3 2 5 5 3" xfId="4346" xr:uid="{00000000-0005-0000-0000-0000EA030000}"/>
    <cellStyle name="20% - Accent3 2 5 5 3 2" xfId="22377" xr:uid="{A0456B05-D233-41F8-BB1D-FD4956F74A1B}"/>
    <cellStyle name="20% - Accent3 2 5 5 4" xfId="22379" xr:uid="{9CC3D17B-D40C-49A9-BDCC-23FF1ED6304F}"/>
    <cellStyle name="20% - Accent3 2 5 6" xfId="4345" xr:uid="{00000000-0005-0000-0000-0000EB030000}"/>
    <cellStyle name="20% - Accent3 2 5 6 2" xfId="22376" xr:uid="{853A8F2C-7D3E-4AA3-BCC1-F4D5EA24728A}"/>
    <cellStyle name="20% - Accent3 2 5 7" xfId="4344" xr:uid="{00000000-0005-0000-0000-0000EC030000}"/>
    <cellStyle name="20% - Accent3 2 5 7 2" xfId="4343" xr:uid="{00000000-0005-0000-0000-0000ED030000}"/>
    <cellStyle name="20% - Accent3 2 5 7 2 2" xfId="22374" xr:uid="{715B682E-0A5C-4F4A-901D-D97A699B2CDE}"/>
    <cellStyle name="20% - Accent3 2 5 7 3" xfId="22375" xr:uid="{D63E8704-13D1-45C6-BF4E-E2DE1231A064}"/>
    <cellStyle name="20% - Accent3 2 5 8" xfId="4342" xr:uid="{00000000-0005-0000-0000-0000EE030000}"/>
    <cellStyle name="20% - Accent3 2 5 8 2" xfId="22373" xr:uid="{0FFA7D69-B154-4E27-A015-AF3D1AAB2EE1}"/>
    <cellStyle name="20% - Accent3 2 5 9" xfId="22416" xr:uid="{892A6172-3C4A-4A5A-B28D-03923EC23E7E}"/>
    <cellStyle name="20% - Accent3 2 6" xfId="4341" xr:uid="{00000000-0005-0000-0000-0000EF030000}"/>
    <cellStyle name="20% - Accent3 2 6 2" xfId="4340" xr:uid="{00000000-0005-0000-0000-0000F0030000}"/>
    <cellStyle name="20% - Accent3 2 6 2 2" xfId="4339" xr:uid="{00000000-0005-0000-0000-0000F1030000}"/>
    <cellStyle name="20% - Accent3 2 6 2 2 2" xfId="4338" xr:uid="{00000000-0005-0000-0000-0000F2030000}"/>
    <cellStyle name="20% - Accent3 2 6 2 2 2 2" xfId="4337" xr:uid="{00000000-0005-0000-0000-0000F3030000}"/>
    <cellStyle name="20% - Accent3 2 6 2 2 2 2 2" xfId="22368" xr:uid="{AC921BFB-ED01-4EC9-8C9C-76E7725167B3}"/>
    <cellStyle name="20% - Accent3 2 6 2 2 2 3" xfId="4336" xr:uid="{00000000-0005-0000-0000-0000F4030000}"/>
    <cellStyle name="20% - Accent3 2 6 2 2 2 3 2" xfId="22367" xr:uid="{5776F5B5-EE06-4842-ABD4-A9FE0FD9CE76}"/>
    <cellStyle name="20% - Accent3 2 6 2 2 2 4" xfId="22369" xr:uid="{A3C6FED9-33E3-4138-A1C1-59EA6312ED70}"/>
    <cellStyle name="20% - Accent3 2 6 2 2 3" xfId="4335" xr:uid="{00000000-0005-0000-0000-0000F5030000}"/>
    <cellStyle name="20% - Accent3 2 6 2 2 3 2" xfId="4334" xr:uid="{00000000-0005-0000-0000-0000F6030000}"/>
    <cellStyle name="20% - Accent3 2 6 2 2 3 2 2" xfId="22365" xr:uid="{9CC1AAB9-F13F-407E-A30A-C0F3F342A48B}"/>
    <cellStyle name="20% - Accent3 2 6 2 2 3 3" xfId="22366" xr:uid="{79D98C32-DC79-4BBC-B6D6-E82F938C70F7}"/>
    <cellStyle name="20% - Accent3 2 6 2 2 4" xfId="4333" xr:uid="{00000000-0005-0000-0000-0000F7030000}"/>
    <cellStyle name="20% - Accent3 2 6 2 2 4 2" xfId="22364" xr:uid="{3F16B272-9972-48C5-AFF7-BF38B1B6415B}"/>
    <cellStyle name="20% - Accent3 2 6 2 2 5" xfId="22370" xr:uid="{A83180DB-BA79-4FD3-B6C6-D4FC888AF8BD}"/>
    <cellStyle name="20% - Accent3 2 6 2 3" xfId="4332" xr:uid="{00000000-0005-0000-0000-0000F8030000}"/>
    <cellStyle name="20% - Accent3 2 6 2 3 2" xfId="4331" xr:uid="{00000000-0005-0000-0000-0000F9030000}"/>
    <cellStyle name="20% - Accent3 2 6 2 3 2 2" xfId="4330" xr:uid="{00000000-0005-0000-0000-0000FA030000}"/>
    <cellStyle name="20% - Accent3 2 6 2 3 2 2 2" xfId="22361" xr:uid="{40E593CE-AF5E-4465-BD15-2183013E2C2A}"/>
    <cellStyle name="20% - Accent3 2 6 2 3 2 3" xfId="4329" xr:uid="{00000000-0005-0000-0000-0000FB030000}"/>
    <cellStyle name="20% - Accent3 2 6 2 3 2 3 2" xfId="22360" xr:uid="{E0286975-3270-4488-A251-AAAC3F076370}"/>
    <cellStyle name="20% - Accent3 2 6 2 3 2 4" xfId="22362" xr:uid="{D006EDBC-3E54-4CE7-AC19-0ECCF04D2599}"/>
    <cellStyle name="20% - Accent3 2 6 2 3 3" xfId="4328" xr:uid="{00000000-0005-0000-0000-0000FC030000}"/>
    <cellStyle name="20% - Accent3 2 6 2 3 3 2" xfId="4327" xr:uid="{00000000-0005-0000-0000-0000FD030000}"/>
    <cellStyle name="20% - Accent3 2 6 2 3 3 2 2" xfId="22358" xr:uid="{EF48F7B5-3382-4636-8926-D1EC30D78C39}"/>
    <cellStyle name="20% - Accent3 2 6 2 3 3 3" xfId="22359" xr:uid="{F743DE1E-BB41-4AA8-BEB7-69DECF6816D8}"/>
    <cellStyle name="20% - Accent3 2 6 2 3 4" xfId="4326" xr:uid="{00000000-0005-0000-0000-0000FE030000}"/>
    <cellStyle name="20% - Accent3 2 6 2 3 4 2" xfId="22357" xr:uid="{B024ECEA-4F07-48BD-9149-6537218D7594}"/>
    <cellStyle name="20% - Accent3 2 6 2 3 5" xfId="22363" xr:uid="{479AF663-616F-4FA4-BC39-5E7057765827}"/>
    <cellStyle name="20% - Accent3 2 6 2 4" xfId="4325" xr:uid="{00000000-0005-0000-0000-0000FF030000}"/>
    <cellStyle name="20% - Accent3 2 6 2 4 2" xfId="4324" xr:uid="{00000000-0005-0000-0000-000000040000}"/>
    <cellStyle name="20% - Accent3 2 6 2 4 2 2" xfId="22355" xr:uid="{B564D7A1-BF5B-4E94-B032-BA7CCA3DB98E}"/>
    <cellStyle name="20% - Accent3 2 6 2 4 3" xfId="4323" xr:uid="{00000000-0005-0000-0000-000001040000}"/>
    <cellStyle name="20% - Accent3 2 6 2 4 3 2" xfId="22354" xr:uid="{6EC565B5-D1AF-4A43-A0CE-D1E376C1C6E4}"/>
    <cellStyle name="20% - Accent3 2 6 2 4 4" xfId="22356" xr:uid="{B6A4E98F-BE88-4D3E-AFC0-D360C0AF0BA5}"/>
    <cellStyle name="20% - Accent3 2 6 2 5" xfId="4322" xr:uid="{00000000-0005-0000-0000-000002040000}"/>
    <cellStyle name="20% - Accent3 2 6 2 5 2" xfId="22353" xr:uid="{B871906C-B560-41A2-8969-B593E1ACCDAD}"/>
    <cellStyle name="20% - Accent3 2 6 2 6" xfId="4321" xr:uid="{00000000-0005-0000-0000-000003040000}"/>
    <cellStyle name="20% - Accent3 2 6 2 6 2" xfId="4320" xr:uid="{00000000-0005-0000-0000-000004040000}"/>
    <cellStyle name="20% - Accent3 2 6 2 6 2 2" xfId="22351" xr:uid="{F744019D-3E14-48CC-8612-F3CB57DE6A3D}"/>
    <cellStyle name="20% - Accent3 2 6 2 6 3" xfId="22352" xr:uid="{10844081-B9EE-4D6E-9A29-5C959DC87DE9}"/>
    <cellStyle name="20% - Accent3 2 6 2 7" xfId="4319" xr:uid="{00000000-0005-0000-0000-000005040000}"/>
    <cellStyle name="20% - Accent3 2 6 2 7 2" xfId="22350" xr:uid="{62AA3446-1596-4781-9586-C159306CC7D4}"/>
    <cellStyle name="20% - Accent3 2 6 2 8" xfId="22371" xr:uid="{60B8C187-3DF1-41CF-B751-38D2AAED543F}"/>
    <cellStyle name="20% - Accent3 2 6 3" xfId="4318" xr:uid="{00000000-0005-0000-0000-000006040000}"/>
    <cellStyle name="20% - Accent3 2 6 3 2" xfId="4317" xr:uid="{00000000-0005-0000-0000-000007040000}"/>
    <cellStyle name="20% - Accent3 2 6 3 2 2" xfId="4316" xr:uid="{00000000-0005-0000-0000-000008040000}"/>
    <cellStyle name="20% - Accent3 2 6 3 2 2 2" xfId="22347" xr:uid="{7E266364-C3D7-42EF-A6F6-91FCF57705ED}"/>
    <cellStyle name="20% - Accent3 2 6 3 2 3" xfId="4315" xr:uid="{00000000-0005-0000-0000-000009040000}"/>
    <cellStyle name="20% - Accent3 2 6 3 2 3 2" xfId="22346" xr:uid="{856540DA-0FD3-4B84-9A5B-5800EC38ED8E}"/>
    <cellStyle name="20% - Accent3 2 6 3 2 4" xfId="22348" xr:uid="{0D9A96C1-AC4D-4ACE-8B92-8017C0471810}"/>
    <cellStyle name="20% - Accent3 2 6 3 3" xfId="4314" xr:uid="{00000000-0005-0000-0000-00000A040000}"/>
    <cellStyle name="20% - Accent3 2 6 3 3 2" xfId="4313" xr:uid="{00000000-0005-0000-0000-00000B040000}"/>
    <cellStyle name="20% - Accent3 2 6 3 3 2 2" xfId="22344" xr:uid="{24C73636-F727-4D9F-A9F9-66C61123B4B0}"/>
    <cellStyle name="20% - Accent3 2 6 3 3 3" xfId="22345" xr:uid="{706501E3-4E49-4597-B1C6-2F854D214DEF}"/>
    <cellStyle name="20% - Accent3 2 6 3 4" xfId="4312" xr:uid="{00000000-0005-0000-0000-00000C040000}"/>
    <cellStyle name="20% - Accent3 2 6 3 4 2" xfId="22343" xr:uid="{D3019A54-F488-4E9A-8A0E-AE509A15B598}"/>
    <cellStyle name="20% - Accent3 2 6 3 5" xfId="22349" xr:uid="{438B2547-0DB3-48E8-89D9-03074E342BFF}"/>
    <cellStyle name="20% - Accent3 2 6 4" xfId="4311" xr:uid="{00000000-0005-0000-0000-00000D040000}"/>
    <cellStyle name="20% - Accent3 2 6 4 2" xfId="4310" xr:uid="{00000000-0005-0000-0000-00000E040000}"/>
    <cellStyle name="20% - Accent3 2 6 4 2 2" xfId="4309" xr:uid="{00000000-0005-0000-0000-00000F040000}"/>
    <cellStyle name="20% - Accent3 2 6 4 2 2 2" xfId="22340" xr:uid="{DBFB2BF1-95C5-4784-8B51-97046100D69E}"/>
    <cellStyle name="20% - Accent3 2 6 4 2 3" xfId="4308" xr:uid="{00000000-0005-0000-0000-000010040000}"/>
    <cellStyle name="20% - Accent3 2 6 4 2 3 2" xfId="22339" xr:uid="{F40FA984-B508-4E17-A598-FB0AF77C4F68}"/>
    <cellStyle name="20% - Accent3 2 6 4 2 4" xfId="22341" xr:uid="{380FCF5C-C8F1-449B-A66F-8C55CD6266B8}"/>
    <cellStyle name="20% - Accent3 2 6 4 3" xfId="4307" xr:uid="{00000000-0005-0000-0000-000011040000}"/>
    <cellStyle name="20% - Accent3 2 6 4 3 2" xfId="4306" xr:uid="{00000000-0005-0000-0000-000012040000}"/>
    <cellStyle name="20% - Accent3 2 6 4 3 2 2" xfId="22337" xr:uid="{4AA2BC88-16C7-4581-9858-A0B4A66F88DF}"/>
    <cellStyle name="20% - Accent3 2 6 4 3 3" xfId="22338" xr:uid="{40416DC3-0FD2-4952-BB9B-A60533AC5CCC}"/>
    <cellStyle name="20% - Accent3 2 6 4 4" xfId="4305" xr:uid="{00000000-0005-0000-0000-000013040000}"/>
    <cellStyle name="20% - Accent3 2 6 4 4 2" xfId="22336" xr:uid="{62FC7161-49CF-4C66-B6C0-0DEF888BA89D}"/>
    <cellStyle name="20% - Accent3 2 6 4 5" xfId="22342" xr:uid="{E7418F56-6AD2-4CDA-A6B0-AF192BFAE1EF}"/>
    <cellStyle name="20% - Accent3 2 6 5" xfId="4304" xr:uid="{00000000-0005-0000-0000-000014040000}"/>
    <cellStyle name="20% - Accent3 2 6 5 2" xfId="4303" xr:uid="{00000000-0005-0000-0000-000015040000}"/>
    <cellStyle name="20% - Accent3 2 6 5 2 2" xfId="22334" xr:uid="{AA828FEF-00FE-4C4A-A735-988ABAC79986}"/>
    <cellStyle name="20% - Accent3 2 6 5 3" xfId="4302" xr:uid="{00000000-0005-0000-0000-000016040000}"/>
    <cellStyle name="20% - Accent3 2 6 5 3 2" xfId="22333" xr:uid="{2B3F8D61-5491-4764-B02B-D26680BC46EC}"/>
    <cellStyle name="20% - Accent3 2 6 5 4" xfId="22335" xr:uid="{A36D526B-A33D-4988-859D-FC6BECF5D602}"/>
    <cellStyle name="20% - Accent3 2 6 6" xfId="4301" xr:uid="{00000000-0005-0000-0000-000017040000}"/>
    <cellStyle name="20% - Accent3 2 6 6 2" xfId="22332" xr:uid="{A0EE6CB0-7A9C-4A3B-99BE-3180A076E412}"/>
    <cellStyle name="20% - Accent3 2 6 7" xfId="4300" xr:uid="{00000000-0005-0000-0000-000018040000}"/>
    <cellStyle name="20% - Accent3 2 6 7 2" xfId="4299" xr:uid="{00000000-0005-0000-0000-000019040000}"/>
    <cellStyle name="20% - Accent3 2 6 7 2 2" xfId="22330" xr:uid="{7D091B79-CDD8-4180-ACF6-A8AF16A5BE1A}"/>
    <cellStyle name="20% - Accent3 2 6 7 3" xfId="22331" xr:uid="{0B8E16A4-D36C-4376-90F0-2D8C64297AF6}"/>
    <cellStyle name="20% - Accent3 2 6 8" xfId="4298" xr:uid="{00000000-0005-0000-0000-00001A040000}"/>
    <cellStyle name="20% - Accent3 2 6 8 2" xfId="22329" xr:uid="{D9C2D931-58F4-44BB-9FC0-E912F8CBE7F2}"/>
    <cellStyle name="20% - Accent3 2 6 9" xfId="22372" xr:uid="{34F928BD-A33C-4A67-A707-8558F0F0CD60}"/>
    <cellStyle name="20% - Accent3 2 7" xfId="4297" xr:uid="{00000000-0005-0000-0000-00001B040000}"/>
    <cellStyle name="20% - Accent3 2 7 2" xfId="4296" xr:uid="{00000000-0005-0000-0000-00001C040000}"/>
    <cellStyle name="20% - Accent3 2 7 2 2" xfId="4295" xr:uid="{00000000-0005-0000-0000-00001D040000}"/>
    <cellStyle name="20% - Accent3 2 7 2 2 2" xfId="22326" xr:uid="{389DEE6E-CA95-4AC0-9C27-5DB555E76095}"/>
    <cellStyle name="20% - Accent3 2 7 2 3" xfId="4294" xr:uid="{00000000-0005-0000-0000-00001E040000}"/>
    <cellStyle name="20% - Accent3 2 7 2 3 2" xfId="22325" xr:uid="{D7F6D832-CD8E-4E0C-A3A1-69FB0D8AF4A0}"/>
    <cellStyle name="20% - Accent3 2 7 2 4" xfId="22327" xr:uid="{18ECD3E8-52C0-47ED-87ED-9B173705415E}"/>
    <cellStyle name="20% - Accent3 2 7 3" xfId="4293" xr:uid="{00000000-0005-0000-0000-00001F040000}"/>
    <cellStyle name="20% - Accent3 2 7 3 2" xfId="4292" xr:uid="{00000000-0005-0000-0000-000020040000}"/>
    <cellStyle name="20% - Accent3 2 7 3 2 2" xfId="22323" xr:uid="{FA112AAA-00AF-4199-A59C-57D03D3D3B4A}"/>
    <cellStyle name="20% - Accent3 2 7 3 3" xfId="22324" xr:uid="{972D8BE9-5EC7-4CAE-B436-8B4A61ED530C}"/>
    <cellStyle name="20% - Accent3 2 7 4" xfId="4291" xr:uid="{00000000-0005-0000-0000-000021040000}"/>
    <cellStyle name="20% - Accent3 2 7 4 2" xfId="22322" xr:uid="{CEF7CB37-E899-465A-96FD-3DD51C0213ED}"/>
    <cellStyle name="20% - Accent3 2 7 5" xfId="22328" xr:uid="{ABC6CE7F-F7C3-4631-AAC4-54826565F733}"/>
    <cellStyle name="20% - Accent3 3" xfId="187" xr:uid="{00000000-0005-0000-0000-000024000000}"/>
    <cellStyle name="20% - Accent3 3 10" xfId="4290" xr:uid="{00000000-0005-0000-0000-000022040000}"/>
    <cellStyle name="20% - Accent3 3 10 2" xfId="22321" xr:uid="{2F3D90F3-BF1B-4F6F-83B1-7E559D5481E9}"/>
    <cellStyle name="20% - Accent3 3 2" xfId="4289" xr:uid="{00000000-0005-0000-0000-000023040000}"/>
    <cellStyle name="20% - Accent3 3 2 2" xfId="4288" xr:uid="{00000000-0005-0000-0000-000024040000}"/>
    <cellStyle name="20% - Accent3 3 2 2 2" xfId="4287" xr:uid="{00000000-0005-0000-0000-000025040000}"/>
    <cellStyle name="20% - Accent3 3 2 2 2 2" xfId="4286" xr:uid="{00000000-0005-0000-0000-000026040000}"/>
    <cellStyle name="20% - Accent3 3 2 2 2 2 2" xfId="4285" xr:uid="{00000000-0005-0000-0000-000027040000}"/>
    <cellStyle name="20% - Accent3 3 2 2 2 2 2 2" xfId="22317" xr:uid="{31E6A5B6-47AC-496C-BD8F-A931FFE456DB}"/>
    <cellStyle name="20% - Accent3 3 2 2 2 2 3" xfId="4284" xr:uid="{00000000-0005-0000-0000-000028040000}"/>
    <cellStyle name="20% - Accent3 3 2 2 2 2 3 2" xfId="22316" xr:uid="{FFE8CF5B-9D82-4930-A9A1-09383C51FEBF}"/>
    <cellStyle name="20% - Accent3 3 2 2 2 2 4" xfId="22318" xr:uid="{52737556-FCE2-4DDC-9FFE-134D518657BA}"/>
    <cellStyle name="20% - Accent3 3 2 2 2 3" xfId="4283" xr:uid="{00000000-0005-0000-0000-000029040000}"/>
    <cellStyle name="20% - Accent3 3 2 2 2 3 2" xfId="4282" xr:uid="{00000000-0005-0000-0000-00002A040000}"/>
    <cellStyle name="20% - Accent3 3 2 2 2 3 2 2" xfId="22314" xr:uid="{E7CB1BC8-266D-4CAA-A191-4DF90A7DA18F}"/>
    <cellStyle name="20% - Accent3 3 2 2 2 3 3" xfId="22315" xr:uid="{C765FEA4-9986-45E7-B9BB-1FC0B9657935}"/>
    <cellStyle name="20% - Accent3 3 2 2 2 4" xfId="4281" xr:uid="{00000000-0005-0000-0000-00002B040000}"/>
    <cellStyle name="20% - Accent3 3 2 2 2 4 2" xfId="22313" xr:uid="{866B9244-2881-46AB-A006-65AE42DB8A23}"/>
    <cellStyle name="20% - Accent3 3 2 2 2 5" xfId="22319" xr:uid="{B5D93741-C997-4296-BDF9-06A996E1D773}"/>
    <cellStyle name="20% - Accent3 3 2 2 3" xfId="4280" xr:uid="{00000000-0005-0000-0000-00002C040000}"/>
    <cellStyle name="20% - Accent3 3 2 2 3 2" xfId="4279" xr:uid="{00000000-0005-0000-0000-00002D040000}"/>
    <cellStyle name="20% - Accent3 3 2 2 3 2 2" xfId="22311" xr:uid="{A9800C05-71F2-4708-8A75-B516CFDDD894}"/>
    <cellStyle name="20% - Accent3 3 2 2 3 3" xfId="4278" xr:uid="{00000000-0005-0000-0000-00002E040000}"/>
    <cellStyle name="20% - Accent3 3 2 2 3 3 2" xfId="22310" xr:uid="{CB0D8BBE-C5EF-475C-ADBF-0949F3234A46}"/>
    <cellStyle name="20% - Accent3 3 2 2 3 4" xfId="22312" xr:uid="{983E17BB-7E91-43D2-89A0-C7A07869B797}"/>
    <cellStyle name="20% - Accent3 3 2 2 4" xfId="4277" xr:uid="{00000000-0005-0000-0000-00002F040000}"/>
    <cellStyle name="20% - Accent3 3 2 2 4 2" xfId="22309" xr:uid="{6F31AAB2-01D2-4FDB-B5F3-77CEC8309EB6}"/>
    <cellStyle name="20% - Accent3 3 2 2 5" xfId="4276" xr:uid="{00000000-0005-0000-0000-000030040000}"/>
    <cellStyle name="20% - Accent3 3 2 2 5 2" xfId="4275" xr:uid="{00000000-0005-0000-0000-000031040000}"/>
    <cellStyle name="20% - Accent3 3 2 2 5 2 2" xfId="22307" xr:uid="{A036BCF9-9728-4115-A5B0-69C3A66BA521}"/>
    <cellStyle name="20% - Accent3 3 2 2 5 3" xfId="22308" xr:uid="{37B89D2B-3AA1-4316-9805-2DE6B7EE69B8}"/>
    <cellStyle name="20% - Accent3 3 2 2 6" xfId="4274" xr:uid="{00000000-0005-0000-0000-000032040000}"/>
    <cellStyle name="20% - Accent3 3 2 2 6 2" xfId="22306" xr:uid="{9ABFC4DB-4E33-4FFA-8939-E30BB9E1CE5C}"/>
    <cellStyle name="20% - Accent3 3 2 2 7" xfId="22320" xr:uid="{1A5F3FF4-3ACE-4585-93D1-9B64DEEB4922}"/>
    <cellStyle name="20% - Accent3 3 2 3" xfId="4273" xr:uid="{00000000-0005-0000-0000-000033040000}"/>
    <cellStyle name="20% - Accent3 3 2 3 2" xfId="4272" xr:uid="{00000000-0005-0000-0000-000034040000}"/>
    <cellStyle name="20% - Accent3 3 2 3 2 2" xfId="4271" xr:uid="{00000000-0005-0000-0000-000035040000}"/>
    <cellStyle name="20% - Accent3 3 2 3 2 2 2" xfId="22303" xr:uid="{367E47D6-1523-45C7-80C1-71EF2B95A21F}"/>
    <cellStyle name="20% - Accent3 3 2 3 2 3" xfId="4270" xr:uid="{00000000-0005-0000-0000-000036040000}"/>
    <cellStyle name="20% - Accent3 3 2 3 2 3 2" xfId="22302" xr:uid="{39FA0062-3B3E-49EA-AD9A-272D30C9E20D}"/>
    <cellStyle name="20% - Accent3 3 2 3 2 4" xfId="22304" xr:uid="{56A17A69-EBBA-42F2-8D4F-1ED62C42DF63}"/>
    <cellStyle name="20% - Accent3 3 2 3 3" xfId="4269" xr:uid="{00000000-0005-0000-0000-000037040000}"/>
    <cellStyle name="20% - Accent3 3 2 3 3 2" xfId="4268" xr:uid="{00000000-0005-0000-0000-000038040000}"/>
    <cellStyle name="20% - Accent3 3 2 3 3 2 2" xfId="22300" xr:uid="{70D33AE8-2DE9-4833-84B6-3DA14CE4D6AE}"/>
    <cellStyle name="20% - Accent3 3 2 3 3 3" xfId="22301" xr:uid="{E2FF00D2-5F9A-4BBC-B5D9-DE761B161166}"/>
    <cellStyle name="20% - Accent3 3 2 3 4" xfId="4267" xr:uid="{00000000-0005-0000-0000-000039040000}"/>
    <cellStyle name="20% - Accent3 3 2 3 4 2" xfId="22299" xr:uid="{6C921659-3C7B-421C-B163-3F92B352AA86}"/>
    <cellStyle name="20% - Accent3 3 2 3 5" xfId="22305" xr:uid="{3EB3A3CF-4662-4213-8D4F-8FBD5808A4C4}"/>
    <cellStyle name="20% - Accent3 3 2 4" xfId="4266" xr:uid="{00000000-0005-0000-0000-00003A040000}"/>
    <cellStyle name="20% - Accent3 3 2 5" xfId="4265" xr:uid="{00000000-0005-0000-0000-00003B040000}"/>
    <cellStyle name="20% - Accent3 3 2 5 2" xfId="22298" xr:uid="{C722414B-D273-4CA2-9F29-2EBA019B9C9E}"/>
    <cellStyle name="20% - Accent3 3 3" xfId="4264" xr:uid="{00000000-0005-0000-0000-00003C040000}"/>
    <cellStyle name="20% - Accent3 3 3 2" xfId="4263" xr:uid="{00000000-0005-0000-0000-00003D040000}"/>
    <cellStyle name="20% - Accent3 3 3 2 2" xfId="4262" xr:uid="{00000000-0005-0000-0000-00003E040000}"/>
    <cellStyle name="20% - Accent3 3 3 2 2 2" xfId="22295" xr:uid="{68BE3538-7EEF-4270-A99F-EFCA34A0ECD0}"/>
    <cellStyle name="20% - Accent3 3 3 2 3" xfId="4261" xr:uid="{00000000-0005-0000-0000-00003F040000}"/>
    <cellStyle name="20% - Accent3 3 3 2 3 2" xfId="4260" xr:uid="{00000000-0005-0000-0000-000040040000}"/>
    <cellStyle name="20% - Accent3 3 3 2 3 2 2" xfId="22293" xr:uid="{EC35A87C-01C1-4412-B3FF-93FDF0EED107}"/>
    <cellStyle name="20% - Accent3 3 3 2 3 3" xfId="22294" xr:uid="{68960B5A-5DC7-42BC-909A-6D8EB7D5AEC0}"/>
    <cellStyle name="20% - Accent3 3 3 2 4" xfId="22296" xr:uid="{85D1986E-BE88-46BB-8282-BE3178A2E7CD}"/>
    <cellStyle name="20% - Accent3 3 3 3" xfId="4259" xr:uid="{00000000-0005-0000-0000-000041040000}"/>
    <cellStyle name="20% - Accent3 3 3 3 2" xfId="22292" xr:uid="{E41236E1-9C71-4E37-A58E-2EF26ED0CD9A}"/>
    <cellStyle name="20% - Accent3 3 3 4" xfId="4258" xr:uid="{00000000-0005-0000-0000-000042040000}"/>
    <cellStyle name="20% - Accent3 3 3 4 2" xfId="4257" xr:uid="{00000000-0005-0000-0000-000043040000}"/>
    <cellStyle name="20% - Accent3 3 3 4 2 2" xfId="22290" xr:uid="{B62068F4-0F11-4497-A001-03E31FC7F5FC}"/>
    <cellStyle name="20% - Accent3 3 3 4 3" xfId="22291" xr:uid="{E984FAE8-C82A-4BF5-9A3D-D2725118954F}"/>
    <cellStyle name="20% - Accent3 3 3 5" xfId="4256" xr:uid="{00000000-0005-0000-0000-000044040000}"/>
    <cellStyle name="20% - Accent3 3 3 5 2" xfId="22289" xr:uid="{DC1EF0C6-1E25-4679-B6BE-C71771CBF6B3}"/>
    <cellStyle name="20% - Accent3 3 3 6" xfId="22297" xr:uid="{AACB6F20-45EF-40EE-B803-DF5300A9F76D}"/>
    <cellStyle name="20% - Accent3 3 4" xfId="4255" xr:uid="{00000000-0005-0000-0000-000045040000}"/>
    <cellStyle name="20% - Accent3 3 4 2" xfId="4254" xr:uid="{00000000-0005-0000-0000-000046040000}"/>
    <cellStyle name="20% - Accent3 3 4 2 2" xfId="4253" xr:uid="{00000000-0005-0000-0000-000047040000}"/>
    <cellStyle name="20% - Accent3 3 4 2 2 2" xfId="22286" xr:uid="{044997F1-11E3-47A0-9CB2-730CDA12A1F5}"/>
    <cellStyle name="20% - Accent3 3 4 2 3" xfId="4252" xr:uid="{00000000-0005-0000-0000-000048040000}"/>
    <cellStyle name="20% - Accent3 3 4 2 3 2" xfId="22285" xr:uid="{4E748EE7-5F03-4244-9911-F778239C6219}"/>
    <cellStyle name="20% - Accent3 3 4 2 4" xfId="22287" xr:uid="{C6A62E5F-3D92-4448-8473-5CC769C5A770}"/>
    <cellStyle name="20% - Accent3 3 4 3" xfId="4251" xr:uid="{00000000-0005-0000-0000-000049040000}"/>
    <cellStyle name="20% - Accent3 3 4 3 2" xfId="22284" xr:uid="{B0DE2FAE-E6E8-4C82-8413-D90A27C33FA7}"/>
    <cellStyle name="20% - Accent3 3 4 4" xfId="4250" xr:uid="{00000000-0005-0000-0000-00004A040000}"/>
    <cellStyle name="20% - Accent3 3 4 4 2" xfId="4249" xr:uid="{00000000-0005-0000-0000-00004B040000}"/>
    <cellStyle name="20% - Accent3 3 4 4 2 2" xfId="22282" xr:uid="{C229603A-9AA1-478C-B569-25EF20EE8704}"/>
    <cellStyle name="20% - Accent3 3 4 4 3" xfId="22283" xr:uid="{43DA79AB-7F28-46A8-BF9F-90DC038F708C}"/>
    <cellStyle name="20% - Accent3 3 4 5" xfId="4248" xr:uid="{00000000-0005-0000-0000-00004C040000}"/>
    <cellStyle name="20% - Accent3 3 4 5 2" xfId="22281" xr:uid="{562B31C2-800C-4AC8-A7E3-B28DA7DA94F8}"/>
    <cellStyle name="20% - Accent3 3 4 6" xfId="22288" xr:uid="{1371A7FB-98D0-4487-B3CA-F4DDE9C65E98}"/>
    <cellStyle name="20% - Accent3 3 5" xfId="4247" xr:uid="{00000000-0005-0000-0000-00004D040000}"/>
    <cellStyle name="20% - Accent3 3 5 2" xfId="4246" xr:uid="{00000000-0005-0000-0000-00004E040000}"/>
    <cellStyle name="20% - Accent3 3 5 2 2" xfId="4245" xr:uid="{00000000-0005-0000-0000-00004F040000}"/>
    <cellStyle name="20% - Accent3 3 5 2 2 2" xfId="22278" xr:uid="{3DADB1A2-DC49-4B72-B153-64B2BCE52595}"/>
    <cellStyle name="20% - Accent3 3 5 2 3" xfId="4244" xr:uid="{00000000-0005-0000-0000-000050040000}"/>
    <cellStyle name="20% - Accent3 3 5 2 3 2" xfId="22277" xr:uid="{9333FBDA-3D65-430C-B566-7573A6FC3264}"/>
    <cellStyle name="20% - Accent3 3 5 2 4" xfId="22279" xr:uid="{2DD53642-831D-4AEE-932A-445812C0520C}"/>
    <cellStyle name="20% - Accent3 3 5 3" xfId="4243" xr:uid="{00000000-0005-0000-0000-000051040000}"/>
    <cellStyle name="20% - Accent3 3 5 3 2" xfId="4242" xr:uid="{00000000-0005-0000-0000-000052040000}"/>
    <cellStyle name="20% - Accent3 3 5 3 2 2" xfId="22275" xr:uid="{1FEC95FC-3FF6-42FB-8C3D-1401B58EB713}"/>
    <cellStyle name="20% - Accent3 3 5 3 3" xfId="22276" xr:uid="{249AE9E3-DCE3-45AE-922C-9249B7F59C33}"/>
    <cellStyle name="20% - Accent3 3 5 4" xfId="4241" xr:uid="{00000000-0005-0000-0000-000053040000}"/>
    <cellStyle name="20% - Accent3 3 5 4 2" xfId="22274" xr:uid="{82C89891-9C94-466B-A806-996D2595E7DE}"/>
    <cellStyle name="20% - Accent3 3 5 5" xfId="22280" xr:uid="{F20A1FE7-9189-42D8-9E28-E51F749D542F}"/>
    <cellStyle name="20% - Accent3 3 6" xfId="4240" xr:uid="{00000000-0005-0000-0000-000054040000}"/>
    <cellStyle name="20% - Accent3 3 6 2" xfId="4239" xr:uid="{00000000-0005-0000-0000-000055040000}"/>
    <cellStyle name="20% - Accent3 3 6 2 2" xfId="22272" xr:uid="{3D44DE71-22AF-4FA1-951A-5FABAB13034C}"/>
    <cellStyle name="20% - Accent3 3 6 3" xfId="4238" xr:uid="{00000000-0005-0000-0000-000056040000}"/>
    <cellStyle name="20% - Accent3 3 6 3 2" xfId="22271" xr:uid="{B240B11B-CE60-41FE-9450-992F30021E4E}"/>
    <cellStyle name="20% - Accent3 3 6 4" xfId="22273" xr:uid="{1CE7AAD2-33B3-4A11-8932-0ED6727EA122}"/>
    <cellStyle name="20% - Accent3 3 7" xfId="4237" xr:uid="{00000000-0005-0000-0000-000057040000}"/>
    <cellStyle name="20% - Accent3 3 7 2" xfId="22270" xr:uid="{CE4CA4FB-C634-4BD3-A7BE-927A4F9A2450}"/>
    <cellStyle name="20% - Accent3 3 8" xfId="4236" xr:uid="{00000000-0005-0000-0000-000058040000}"/>
    <cellStyle name="20% - Accent3 3 8 2" xfId="4235" xr:uid="{00000000-0005-0000-0000-000059040000}"/>
    <cellStyle name="20% - Accent3 3 8 2 2" xfId="22268" xr:uid="{5FAC0E5A-8D57-42BF-8F08-365167C68C6B}"/>
    <cellStyle name="20% - Accent3 3 8 3" xfId="22269" xr:uid="{51C61558-5A64-4243-87F5-36AC2C867453}"/>
    <cellStyle name="20% - Accent3 3 9" xfId="4234" xr:uid="{00000000-0005-0000-0000-00005A040000}"/>
    <cellStyle name="20% - Accent3 3 9 2" xfId="22267" xr:uid="{9BF2F3D1-8626-4E17-9056-D78F5196674E}"/>
    <cellStyle name="20% - Accent3 4" xfId="170" xr:uid="{00000000-0005-0000-0000-000025000000}"/>
    <cellStyle name="20% - Accent3 4 10" xfId="4233" xr:uid="{00000000-0005-0000-0000-00005B040000}"/>
    <cellStyle name="20% - Accent3 4 10 2" xfId="22266" xr:uid="{C2645613-823A-468C-B387-DB706EB908EC}"/>
    <cellStyle name="20% - Accent3 4 2" xfId="4232" xr:uid="{00000000-0005-0000-0000-00005C040000}"/>
    <cellStyle name="20% - Accent3 4 2 2" xfId="4231" xr:uid="{00000000-0005-0000-0000-00005D040000}"/>
    <cellStyle name="20% - Accent3 4 2 2 2" xfId="4230" xr:uid="{00000000-0005-0000-0000-00005E040000}"/>
    <cellStyle name="20% - Accent3 4 2 2 2 2" xfId="4229" xr:uid="{00000000-0005-0000-0000-00005F040000}"/>
    <cellStyle name="20% - Accent3 4 2 2 2 2 2" xfId="4228" xr:uid="{00000000-0005-0000-0000-000060040000}"/>
    <cellStyle name="20% - Accent3 4 2 2 2 2 2 2" xfId="22262" xr:uid="{AD1DA273-AC09-4D7A-8A33-8885FA2FFAE3}"/>
    <cellStyle name="20% - Accent3 4 2 2 2 2 3" xfId="4227" xr:uid="{00000000-0005-0000-0000-000061040000}"/>
    <cellStyle name="20% - Accent3 4 2 2 2 2 3 2" xfId="22261" xr:uid="{7C47600D-1A2B-42CD-95BD-01E3008FD01B}"/>
    <cellStyle name="20% - Accent3 4 2 2 2 2 4" xfId="22263" xr:uid="{43174517-B314-4370-99ED-DD8127D2217D}"/>
    <cellStyle name="20% - Accent3 4 2 2 2 3" xfId="4226" xr:uid="{00000000-0005-0000-0000-000062040000}"/>
    <cellStyle name="20% - Accent3 4 2 2 2 3 2" xfId="4225" xr:uid="{00000000-0005-0000-0000-000063040000}"/>
    <cellStyle name="20% - Accent3 4 2 2 2 3 2 2" xfId="22259" xr:uid="{15ADE8CD-E2D6-4136-85F2-082878940916}"/>
    <cellStyle name="20% - Accent3 4 2 2 2 3 3" xfId="22260" xr:uid="{833AEB60-73EC-4790-B68A-BFBE99AA06D1}"/>
    <cellStyle name="20% - Accent3 4 2 2 2 4" xfId="4224" xr:uid="{00000000-0005-0000-0000-000064040000}"/>
    <cellStyle name="20% - Accent3 4 2 2 2 4 2" xfId="22258" xr:uid="{7E5A6443-7A47-4264-9982-4CE8CB4C4518}"/>
    <cellStyle name="20% - Accent3 4 2 2 2 5" xfId="22264" xr:uid="{4FDB439D-2B8F-434B-930F-363F7CB81709}"/>
    <cellStyle name="20% - Accent3 4 2 2 3" xfId="4223" xr:uid="{00000000-0005-0000-0000-000065040000}"/>
    <cellStyle name="20% - Accent3 4 2 2 3 2" xfId="4222" xr:uid="{00000000-0005-0000-0000-000066040000}"/>
    <cellStyle name="20% - Accent3 4 2 2 3 2 2" xfId="22256" xr:uid="{3BDC575F-7123-47B2-97DC-7565731B9F9E}"/>
    <cellStyle name="20% - Accent3 4 2 2 3 3" xfId="4221" xr:uid="{00000000-0005-0000-0000-000067040000}"/>
    <cellStyle name="20% - Accent3 4 2 2 3 3 2" xfId="22255" xr:uid="{776DA0B1-C955-4B91-9EA3-353C1C4DE632}"/>
    <cellStyle name="20% - Accent3 4 2 2 3 4" xfId="22257" xr:uid="{44B83DFC-6C20-42B8-8A07-DE8FE5FD7038}"/>
    <cellStyle name="20% - Accent3 4 2 2 4" xfId="4220" xr:uid="{00000000-0005-0000-0000-000068040000}"/>
    <cellStyle name="20% - Accent3 4 2 2 4 2" xfId="22254" xr:uid="{D41CA46F-BE4E-40C7-ABFF-1528A55EDD9E}"/>
    <cellStyle name="20% - Accent3 4 2 2 5" xfId="4219" xr:uid="{00000000-0005-0000-0000-000069040000}"/>
    <cellStyle name="20% - Accent3 4 2 2 5 2" xfId="4218" xr:uid="{00000000-0005-0000-0000-00006A040000}"/>
    <cellStyle name="20% - Accent3 4 2 2 5 2 2" xfId="22252" xr:uid="{ADA2DFDA-5F97-4613-ADE7-FC764897B00B}"/>
    <cellStyle name="20% - Accent3 4 2 2 5 3" xfId="22253" xr:uid="{9EB67FA6-AEB8-4AED-A15A-423EDB659CD2}"/>
    <cellStyle name="20% - Accent3 4 2 2 6" xfId="4217" xr:uid="{00000000-0005-0000-0000-00006B040000}"/>
    <cellStyle name="20% - Accent3 4 2 2 6 2" xfId="22251" xr:uid="{3D8A3678-99A9-4AC6-B687-6EC739EC8691}"/>
    <cellStyle name="20% - Accent3 4 2 2 7" xfId="22265" xr:uid="{5F194A54-38EA-4AAE-82C5-75B156D3AD9D}"/>
    <cellStyle name="20% - Accent3 4 2 3" xfId="4216" xr:uid="{00000000-0005-0000-0000-00006C040000}"/>
    <cellStyle name="20% - Accent3 4 2 3 2" xfId="4215" xr:uid="{00000000-0005-0000-0000-00006D040000}"/>
    <cellStyle name="20% - Accent3 4 2 3 2 2" xfId="4214" xr:uid="{00000000-0005-0000-0000-00006E040000}"/>
    <cellStyle name="20% - Accent3 4 2 3 2 2 2" xfId="22248" xr:uid="{23FF1DCD-EEDF-4E6C-B733-6F20A31D4931}"/>
    <cellStyle name="20% - Accent3 4 2 3 2 3" xfId="4213" xr:uid="{00000000-0005-0000-0000-00006F040000}"/>
    <cellStyle name="20% - Accent3 4 2 3 2 3 2" xfId="22247" xr:uid="{F0812BF2-7B4F-451F-B687-2E2115D439FE}"/>
    <cellStyle name="20% - Accent3 4 2 3 2 4" xfId="22249" xr:uid="{CE385BCC-AEE6-4F16-A8BC-DC997B01FF88}"/>
    <cellStyle name="20% - Accent3 4 2 3 3" xfId="4212" xr:uid="{00000000-0005-0000-0000-000070040000}"/>
    <cellStyle name="20% - Accent3 4 2 3 3 2" xfId="4211" xr:uid="{00000000-0005-0000-0000-000071040000}"/>
    <cellStyle name="20% - Accent3 4 2 3 3 2 2" xfId="22245" xr:uid="{70EBE2FC-54E9-4545-A1CC-DECC3DEE2A53}"/>
    <cellStyle name="20% - Accent3 4 2 3 3 3" xfId="22246" xr:uid="{71E1B2B6-84A3-4C39-A77C-38F465B2C5DC}"/>
    <cellStyle name="20% - Accent3 4 2 3 4" xfId="4210" xr:uid="{00000000-0005-0000-0000-000072040000}"/>
    <cellStyle name="20% - Accent3 4 2 3 4 2" xfId="22244" xr:uid="{CA6D4F53-D43F-4F64-920F-9BA4028254A4}"/>
    <cellStyle name="20% - Accent3 4 2 3 5" xfId="22250" xr:uid="{4590F393-2ED6-4FBB-BAD2-59907E97602C}"/>
    <cellStyle name="20% - Accent3 4 2 4" xfId="4209" xr:uid="{00000000-0005-0000-0000-000073040000}"/>
    <cellStyle name="20% - Accent3 4 2 5" xfId="4208" xr:uid="{00000000-0005-0000-0000-000074040000}"/>
    <cellStyle name="20% - Accent3 4 2 5 2" xfId="22243" xr:uid="{E92E9406-A5EF-4B66-868B-B449E0BCB3D9}"/>
    <cellStyle name="20% - Accent3 4 3" xfId="4207" xr:uid="{00000000-0005-0000-0000-000075040000}"/>
    <cellStyle name="20% - Accent3 4 3 2" xfId="4206" xr:uid="{00000000-0005-0000-0000-000076040000}"/>
    <cellStyle name="20% - Accent3 4 3 2 2" xfId="4205" xr:uid="{00000000-0005-0000-0000-000077040000}"/>
    <cellStyle name="20% - Accent3 4 3 2 2 2" xfId="22240" xr:uid="{1791FB2F-5D27-4383-A325-5929BF145263}"/>
    <cellStyle name="20% - Accent3 4 3 2 3" xfId="4204" xr:uid="{00000000-0005-0000-0000-000078040000}"/>
    <cellStyle name="20% - Accent3 4 3 2 3 2" xfId="22239" xr:uid="{689E03DB-723A-41F7-9D65-4CE233E0D040}"/>
    <cellStyle name="20% - Accent3 4 3 2 4" xfId="22241" xr:uid="{3377CA8A-B57A-4E96-8ADD-E12AB96EE997}"/>
    <cellStyle name="20% - Accent3 4 3 3" xfId="4203" xr:uid="{00000000-0005-0000-0000-000079040000}"/>
    <cellStyle name="20% - Accent3 4 3 3 2" xfId="22238" xr:uid="{6EA9DA8D-C126-44E7-8E74-4F3ED89823FC}"/>
    <cellStyle name="20% - Accent3 4 3 4" xfId="4202" xr:uid="{00000000-0005-0000-0000-00007A040000}"/>
    <cellStyle name="20% - Accent3 4 3 4 2" xfId="4201" xr:uid="{00000000-0005-0000-0000-00007B040000}"/>
    <cellStyle name="20% - Accent3 4 3 4 2 2" xfId="22236" xr:uid="{98EC556A-7D7E-411A-9690-FA85D023EBB3}"/>
    <cellStyle name="20% - Accent3 4 3 4 3" xfId="22237" xr:uid="{21BDBCAF-F614-4C63-A742-A5D53AE62651}"/>
    <cellStyle name="20% - Accent3 4 3 5" xfId="4200" xr:uid="{00000000-0005-0000-0000-00007C040000}"/>
    <cellStyle name="20% - Accent3 4 3 5 2" xfId="22235" xr:uid="{45A9C986-CEDA-43D3-8D01-0F554F468E4E}"/>
    <cellStyle name="20% - Accent3 4 3 6" xfId="22242" xr:uid="{34AC2512-5E73-449B-9AB9-6E6572F0A7F8}"/>
    <cellStyle name="20% - Accent3 4 4" xfId="4199" xr:uid="{00000000-0005-0000-0000-00007D040000}"/>
    <cellStyle name="20% - Accent3 4 4 2" xfId="4198" xr:uid="{00000000-0005-0000-0000-00007E040000}"/>
    <cellStyle name="20% - Accent3 4 4 2 2" xfId="4197" xr:uid="{00000000-0005-0000-0000-00007F040000}"/>
    <cellStyle name="20% - Accent3 4 4 2 2 2" xfId="22232" xr:uid="{BEAEE179-81F2-4424-A566-BCBF6C614FFF}"/>
    <cellStyle name="20% - Accent3 4 4 2 3" xfId="4196" xr:uid="{00000000-0005-0000-0000-000080040000}"/>
    <cellStyle name="20% - Accent3 4 4 2 3 2" xfId="22231" xr:uid="{E281C976-BF2E-4386-BE36-98FDAFBC1B36}"/>
    <cellStyle name="20% - Accent3 4 4 2 4" xfId="22233" xr:uid="{50B385DD-2DC4-41F4-925E-C34A1972A4CA}"/>
    <cellStyle name="20% - Accent3 4 4 3" xfId="4195" xr:uid="{00000000-0005-0000-0000-000081040000}"/>
    <cellStyle name="20% - Accent3 4 4 3 2" xfId="4194" xr:uid="{00000000-0005-0000-0000-000082040000}"/>
    <cellStyle name="20% - Accent3 4 4 3 2 2" xfId="22229" xr:uid="{C209511D-5BD9-408F-8DE8-377960D34CB3}"/>
    <cellStyle name="20% - Accent3 4 4 3 3" xfId="22230" xr:uid="{9058998D-86B3-4D4D-AD54-18FED4176737}"/>
    <cellStyle name="20% - Accent3 4 4 4" xfId="4193" xr:uid="{00000000-0005-0000-0000-000083040000}"/>
    <cellStyle name="20% - Accent3 4 4 4 2" xfId="22228" xr:uid="{BD68C412-C2EF-4C12-B400-7D1E41878A7E}"/>
    <cellStyle name="20% - Accent3 4 4 5" xfId="22234" xr:uid="{47EB558D-937B-46D5-8B88-4C670DBFAD05}"/>
    <cellStyle name="20% - Accent3 4 5" xfId="4192" xr:uid="{00000000-0005-0000-0000-000084040000}"/>
    <cellStyle name="20% - Accent3 4 5 2" xfId="4191" xr:uid="{00000000-0005-0000-0000-000085040000}"/>
    <cellStyle name="20% - Accent3 4 5 2 2" xfId="4190" xr:uid="{00000000-0005-0000-0000-000086040000}"/>
    <cellStyle name="20% - Accent3 4 5 2 2 2" xfId="22225" xr:uid="{736CDAAE-1E08-45EC-BA5F-5ED06386B5B6}"/>
    <cellStyle name="20% - Accent3 4 5 2 3" xfId="4189" xr:uid="{00000000-0005-0000-0000-000087040000}"/>
    <cellStyle name="20% - Accent3 4 5 2 3 2" xfId="22224" xr:uid="{D50A3D1D-9042-4D69-8708-4A7B4D9429BF}"/>
    <cellStyle name="20% - Accent3 4 5 2 4" xfId="22226" xr:uid="{BCFCA133-A3D2-48EF-883E-2590A9CAD9D4}"/>
    <cellStyle name="20% - Accent3 4 5 3" xfId="4188" xr:uid="{00000000-0005-0000-0000-000088040000}"/>
    <cellStyle name="20% - Accent3 4 5 3 2" xfId="4187" xr:uid="{00000000-0005-0000-0000-000089040000}"/>
    <cellStyle name="20% - Accent3 4 5 3 2 2" xfId="22222" xr:uid="{4829906C-ECC5-4FF8-9EBD-E102A98A61FB}"/>
    <cellStyle name="20% - Accent3 4 5 3 3" xfId="22223" xr:uid="{325B7973-9FE5-4E41-9D85-104D9495C8D3}"/>
    <cellStyle name="20% - Accent3 4 5 4" xfId="4186" xr:uid="{00000000-0005-0000-0000-00008A040000}"/>
    <cellStyle name="20% - Accent3 4 5 4 2" xfId="22221" xr:uid="{2BBEB31B-3932-40C5-A03E-10AD9A6955FF}"/>
    <cellStyle name="20% - Accent3 4 5 5" xfId="22227" xr:uid="{4FA54CAF-5080-4800-90A1-6DE7E1BAEB6A}"/>
    <cellStyle name="20% - Accent3 4 6" xfId="4185" xr:uid="{00000000-0005-0000-0000-00008B040000}"/>
    <cellStyle name="20% - Accent3 4 6 2" xfId="4184" xr:uid="{00000000-0005-0000-0000-00008C040000}"/>
    <cellStyle name="20% - Accent3 4 6 2 2" xfId="22219" xr:uid="{AB1F9AC5-A191-45F2-A433-AFB34DD81A84}"/>
    <cellStyle name="20% - Accent3 4 6 3" xfId="4183" xr:uid="{00000000-0005-0000-0000-00008D040000}"/>
    <cellStyle name="20% - Accent3 4 6 3 2" xfId="22218" xr:uid="{E035D702-B709-4EDF-8AD7-A234DC24E488}"/>
    <cellStyle name="20% - Accent3 4 6 4" xfId="22220" xr:uid="{4C080C78-63E1-427F-BFBA-DF8DFB6D7E63}"/>
    <cellStyle name="20% - Accent3 4 7" xfId="4182" xr:uid="{00000000-0005-0000-0000-00008E040000}"/>
    <cellStyle name="20% - Accent3 4 7 2" xfId="22217" xr:uid="{AA25EBE4-0DA0-4FC0-AEF3-DEB74EBDDDF7}"/>
    <cellStyle name="20% - Accent3 4 8" xfId="4181" xr:uid="{00000000-0005-0000-0000-00008F040000}"/>
    <cellStyle name="20% - Accent3 4 8 2" xfId="4180" xr:uid="{00000000-0005-0000-0000-000090040000}"/>
    <cellStyle name="20% - Accent3 4 8 2 2" xfId="22215" xr:uid="{B286623F-B75E-4EBD-AB72-1FAEEEAD10D1}"/>
    <cellStyle name="20% - Accent3 4 8 3" xfId="22216" xr:uid="{B409DD94-06B0-485D-A954-061C7EF7F896}"/>
    <cellStyle name="20% - Accent3 4 9" xfId="4179" xr:uid="{00000000-0005-0000-0000-000091040000}"/>
    <cellStyle name="20% - Accent3 4 9 2" xfId="22214" xr:uid="{67DB2E91-BC6B-4819-AA0A-6B6251E0064C}"/>
    <cellStyle name="20% - Accent3 5" xfId="188" xr:uid="{00000000-0005-0000-0000-000026000000}"/>
    <cellStyle name="20% - Accent3 5 2" xfId="4177" xr:uid="{00000000-0005-0000-0000-000093040000}"/>
    <cellStyle name="20% - Accent3 5 2 2" xfId="4176" xr:uid="{00000000-0005-0000-0000-000094040000}"/>
    <cellStyle name="20% - Accent3 5 2 2 2" xfId="4175" xr:uid="{00000000-0005-0000-0000-000095040000}"/>
    <cellStyle name="20% - Accent3 5 2 2 2 2" xfId="4174" xr:uid="{00000000-0005-0000-0000-000096040000}"/>
    <cellStyle name="20% - Accent3 5 2 2 2 2 2" xfId="4173" xr:uid="{00000000-0005-0000-0000-000097040000}"/>
    <cellStyle name="20% - Accent3 5 2 2 2 2 2 2" xfId="22209" xr:uid="{7E5CEA28-D694-48ED-BD17-EECCDDBC72AF}"/>
    <cellStyle name="20% - Accent3 5 2 2 2 2 3" xfId="4172" xr:uid="{00000000-0005-0000-0000-000098040000}"/>
    <cellStyle name="20% - Accent3 5 2 2 2 2 3 2" xfId="22208" xr:uid="{26B02189-4DB4-4C35-8E59-5861D1C2FA17}"/>
    <cellStyle name="20% - Accent3 5 2 2 2 2 4" xfId="22210" xr:uid="{A7E48D34-3B62-4130-9D0F-E7D24F7E0A84}"/>
    <cellStyle name="20% - Accent3 5 2 2 2 3" xfId="4171" xr:uid="{00000000-0005-0000-0000-000099040000}"/>
    <cellStyle name="20% - Accent3 5 2 2 2 3 2" xfId="4170" xr:uid="{00000000-0005-0000-0000-00009A040000}"/>
    <cellStyle name="20% - Accent3 5 2 2 2 3 2 2" xfId="22206" xr:uid="{7BA31EDC-C91A-4E0B-ADAA-999389B36906}"/>
    <cellStyle name="20% - Accent3 5 2 2 2 3 3" xfId="22207" xr:uid="{E511C2BE-08FB-44E3-95FD-C93DC9BBD5E0}"/>
    <cellStyle name="20% - Accent3 5 2 2 2 4" xfId="4169" xr:uid="{00000000-0005-0000-0000-00009B040000}"/>
    <cellStyle name="20% - Accent3 5 2 2 2 4 2" xfId="22205" xr:uid="{16874FC7-F464-4066-878A-03B1231767CA}"/>
    <cellStyle name="20% - Accent3 5 2 2 2 5" xfId="22211" xr:uid="{FB4BED43-1138-4009-970C-41B286A6D678}"/>
    <cellStyle name="20% - Accent3 5 2 2 3" xfId="4168" xr:uid="{00000000-0005-0000-0000-00009C040000}"/>
    <cellStyle name="20% - Accent3 5 2 2 3 2" xfId="4167" xr:uid="{00000000-0005-0000-0000-00009D040000}"/>
    <cellStyle name="20% - Accent3 5 2 2 3 2 2" xfId="22203" xr:uid="{308C76F9-B016-4C15-86D5-C92FB88FD37C}"/>
    <cellStyle name="20% - Accent3 5 2 2 3 3" xfId="4166" xr:uid="{00000000-0005-0000-0000-00009E040000}"/>
    <cellStyle name="20% - Accent3 5 2 2 3 3 2" xfId="22202" xr:uid="{BAAFF26D-A4F9-4181-928E-125B179374B2}"/>
    <cellStyle name="20% - Accent3 5 2 2 3 4" xfId="22204" xr:uid="{3C7F5FD0-3724-43D2-B03F-769C84528957}"/>
    <cellStyle name="20% - Accent3 5 2 2 4" xfId="4165" xr:uid="{00000000-0005-0000-0000-00009F040000}"/>
    <cellStyle name="20% - Accent3 5 2 2 4 2" xfId="22201" xr:uid="{F8654EDF-02DC-4E35-9284-2EA002B22BEB}"/>
    <cellStyle name="20% - Accent3 5 2 2 5" xfId="4164" xr:uid="{00000000-0005-0000-0000-0000A0040000}"/>
    <cellStyle name="20% - Accent3 5 2 2 5 2" xfId="4163" xr:uid="{00000000-0005-0000-0000-0000A1040000}"/>
    <cellStyle name="20% - Accent3 5 2 2 5 2 2" xfId="22199" xr:uid="{48202A7B-3B55-4AC7-B94E-66134890BFF9}"/>
    <cellStyle name="20% - Accent3 5 2 2 5 3" xfId="22200" xr:uid="{137F9139-53A3-4E71-828D-E4DAF0B897C3}"/>
    <cellStyle name="20% - Accent3 5 2 2 6" xfId="4162" xr:uid="{00000000-0005-0000-0000-0000A2040000}"/>
    <cellStyle name="20% - Accent3 5 2 2 6 2" xfId="22198" xr:uid="{6D528FEB-0A07-4CCC-93C0-6EA669E388DB}"/>
    <cellStyle name="20% - Accent3 5 2 2 7" xfId="22212" xr:uid="{7771256D-58E4-41B4-A49B-1CF105109DFD}"/>
    <cellStyle name="20% - Accent3 5 2 3" xfId="4161" xr:uid="{00000000-0005-0000-0000-0000A3040000}"/>
    <cellStyle name="20% - Accent3 5 2 3 2" xfId="4160" xr:uid="{00000000-0005-0000-0000-0000A4040000}"/>
    <cellStyle name="20% - Accent3 5 2 3 2 2" xfId="4159" xr:uid="{00000000-0005-0000-0000-0000A5040000}"/>
    <cellStyle name="20% - Accent3 5 2 3 2 2 2" xfId="22195" xr:uid="{9FA66174-5638-44DA-8334-65515595E8CD}"/>
    <cellStyle name="20% - Accent3 5 2 3 2 3" xfId="4158" xr:uid="{00000000-0005-0000-0000-0000A6040000}"/>
    <cellStyle name="20% - Accent3 5 2 3 2 3 2" xfId="22194" xr:uid="{5A57D551-48E3-4095-B2A9-0AF3A3596551}"/>
    <cellStyle name="20% - Accent3 5 2 3 2 4" xfId="22196" xr:uid="{25DC156F-CF38-42D4-9FFA-C580B0DD1C25}"/>
    <cellStyle name="20% - Accent3 5 2 3 3" xfId="4157" xr:uid="{00000000-0005-0000-0000-0000A7040000}"/>
    <cellStyle name="20% - Accent3 5 2 3 3 2" xfId="4156" xr:uid="{00000000-0005-0000-0000-0000A8040000}"/>
    <cellStyle name="20% - Accent3 5 2 3 3 2 2" xfId="22192" xr:uid="{2EC4B382-6DAD-4E37-8D23-36545CBABAE6}"/>
    <cellStyle name="20% - Accent3 5 2 3 3 3" xfId="22193" xr:uid="{4B895D52-8A63-4B6F-927F-9E63355A2110}"/>
    <cellStyle name="20% - Accent3 5 2 3 4" xfId="4155" xr:uid="{00000000-0005-0000-0000-0000A9040000}"/>
    <cellStyle name="20% - Accent3 5 2 3 4 2" xfId="22191" xr:uid="{5A83F430-96EC-4EC0-9A59-39E06DFC7F48}"/>
    <cellStyle name="20% - Accent3 5 2 3 5" xfId="22197" xr:uid="{EB68A896-DBC0-49C4-8D54-06C36885AEDB}"/>
    <cellStyle name="20% - Accent3 5 2 4" xfId="4154" xr:uid="{00000000-0005-0000-0000-0000AA040000}"/>
    <cellStyle name="20% - Accent3 5 2 5" xfId="4153" xr:uid="{00000000-0005-0000-0000-0000AB040000}"/>
    <cellStyle name="20% - Accent3 5 2 5 2" xfId="22190" xr:uid="{74B5550C-2A72-4FD5-A551-DED8A0D83FD4}"/>
    <cellStyle name="20% - Accent3 5 3" xfId="4152" xr:uid="{00000000-0005-0000-0000-0000AC040000}"/>
    <cellStyle name="20% - Accent3 5 3 2" xfId="4151" xr:uid="{00000000-0005-0000-0000-0000AD040000}"/>
    <cellStyle name="20% - Accent3 5 3 2 2" xfId="4150" xr:uid="{00000000-0005-0000-0000-0000AE040000}"/>
    <cellStyle name="20% - Accent3 5 3 2 2 2" xfId="22187" xr:uid="{5143D407-7D4E-4734-BDDC-DBACA491A4EC}"/>
    <cellStyle name="20% - Accent3 5 3 2 3" xfId="4149" xr:uid="{00000000-0005-0000-0000-0000AF040000}"/>
    <cellStyle name="20% - Accent3 5 3 2 3 2" xfId="22186" xr:uid="{926A892D-FB41-44EF-B9F8-7B51F8E27D52}"/>
    <cellStyle name="20% - Accent3 5 3 2 4" xfId="22188" xr:uid="{0E89830C-41B9-41FC-98B8-1688F35068A1}"/>
    <cellStyle name="20% - Accent3 5 3 3" xfId="4148" xr:uid="{00000000-0005-0000-0000-0000B0040000}"/>
    <cellStyle name="20% - Accent3 5 3 3 2" xfId="22185" xr:uid="{FF61475E-C3D8-4D87-B87C-600BA2D314FC}"/>
    <cellStyle name="20% - Accent3 5 3 4" xfId="4147" xr:uid="{00000000-0005-0000-0000-0000B1040000}"/>
    <cellStyle name="20% - Accent3 5 3 4 2" xfId="4146" xr:uid="{00000000-0005-0000-0000-0000B2040000}"/>
    <cellStyle name="20% - Accent3 5 3 4 2 2" xfId="22183" xr:uid="{81E67AFA-23A0-4656-A763-08228F2F9125}"/>
    <cellStyle name="20% - Accent3 5 3 4 3" xfId="22184" xr:uid="{D30B8D06-C015-40B3-8C62-E2031D0ACCB4}"/>
    <cellStyle name="20% - Accent3 5 3 5" xfId="4145" xr:uid="{00000000-0005-0000-0000-0000B3040000}"/>
    <cellStyle name="20% - Accent3 5 3 5 2" xfId="22182" xr:uid="{E652B9EE-72AC-4DD4-AD9E-9345D78FB935}"/>
    <cellStyle name="20% - Accent3 5 3 6" xfId="22189" xr:uid="{E5B0617C-ACD6-434E-84C8-5848530256F0}"/>
    <cellStyle name="20% - Accent3 5 4" xfId="4144" xr:uid="{00000000-0005-0000-0000-0000B4040000}"/>
    <cellStyle name="20% - Accent3 5 4 2" xfId="4143" xr:uid="{00000000-0005-0000-0000-0000B5040000}"/>
    <cellStyle name="20% - Accent3 5 4 2 2" xfId="4142" xr:uid="{00000000-0005-0000-0000-0000B6040000}"/>
    <cellStyle name="20% - Accent3 5 4 2 2 2" xfId="22179" xr:uid="{9E2DD6B7-AD68-4218-9BDD-76355776D0B3}"/>
    <cellStyle name="20% - Accent3 5 4 2 3" xfId="4141" xr:uid="{00000000-0005-0000-0000-0000B7040000}"/>
    <cellStyle name="20% - Accent3 5 4 2 3 2" xfId="22178" xr:uid="{72B3668F-3897-4AC1-A724-509B89FEDE4F}"/>
    <cellStyle name="20% - Accent3 5 4 2 4" xfId="22180" xr:uid="{76D2017D-427F-457C-BD9D-AFB6B3A4AB6D}"/>
    <cellStyle name="20% - Accent3 5 4 3" xfId="4140" xr:uid="{00000000-0005-0000-0000-0000B8040000}"/>
    <cellStyle name="20% - Accent3 5 4 3 2" xfId="4139" xr:uid="{00000000-0005-0000-0000-0000B9040000}"/>
    <cellStyle name="20% - Accent3 5 4 3 2 2" xfId="22176" xr:uid="{B86E3DBA-D797-4C11-B205-1C5364D54843}"/>
    <cellStyle name="20% - Accent3 5 4 3 3" xfId="22177" xr:uid="{D39BDF65-ED24-4684-B90E-A455A5A3645F}"/>
    <cellStyle name="20% - Accent3 5 4 4" xfId="4138" xr:uid="{00000000-0005-0000-0000-0000BA040000}"/>
    <cellStyle name="20% - Accent3 5 4 4 2" xfId="22175" xr:uid="{20E9FB69-6413-4D4B-B26A-AB2F6292F94E}"/>
    <cellStyle name="20% - Accent3 5 4 5" xfId="22181" xr:uid="{44503E75-F37E-4AF1-B27E-F97E7CE43D74}"/>
    <cellStyle name="20% - Accent3 5 5" xfId="4137" xr:uid="{00000000-0005-0000-0000-0000BB040000}"/>
    <cellStyle name="20% - Accent3 5 5 2" xfId="4136" xr:uid="{00000000-0005-0000-0000-0000BC040000}"/>
    <cellStyle name="20% - Accent3 5 5 2 2" xfId="22173" xr:uid="{F8BA439D-BD22-425A-A6FB-076AB716F06C}"/>
    <cellStyle name="20% - Accent3 5 5 3" xfId="4135" xr:uid="{00000000-0005-0000-0000-0000BD040000}"/>
    <cellStyle name="20% - Accent3 5 5 3 2" xfId="22172" xr:uid="{81512D2F-E9EB-41EF-AE20-5C7BA746E2EB}"/>
    <cellStyle name="20% - Accent3 5 5 4" xfId="22174" xr:uid="{1C99EB70-3B95-4A5F-9950-29A886739041}"/>
    <cellStyle name="20% - Accent3 5 6" xfId="4134" xr:uid="{00000000-0005-0000-0000-0000BE040000}"/>
    <cellStyle name="20% - Accent3 5 6 2" xfId="22171" xr:uid="{04A47779-BB4C-4883-9521-91EDB3F5F03F}"/>
    <cellStyle name="20% - Accent3 5 7" xfId="4133" xr:uid="{00000000-0005-0000-0000-0000BF040000}"/>
    <cellStyle name="20% - Accent3 5 7 2" xfId="4132" xr:uid="{00000000-0005-0000-0000-0000C0040000}"/>
    <cellStyle name="20% - Accent3 5 7 2 2" xfId="22169" xr:uid="{7AA11C3C-169D-478B-922F-4BFA12E5ABB3}"/>
    <cellStyle name="20% - Accent3 5 7 3" xfId="22170" xr:uid="{9E108539-17F8-47B1-AFC4-43213DE2A1BB}"/>
    <cellStyle name="20% - Accent3 5 8" xfId="4131" xr:uid="{00000000-0005-0000-0000-0000C1040000}"/>
    <cellStyle name="20% - Accent3 5 8 2" xfId="22168" xr:uid="{77907D5F-1683-46EA-AB67-CF96640B09F3}"/>
    <cellStyle name="20% - Accent3 5 9" xfId="4178" xr:uid="{00000000-0005-0000-0000-000092040000}"/>
    <cellStyle name="20% - Accent3 5 9 2" xfId="22213" xr:uid="{2A15A548-BFD1-4A5A-8304-16FF1886F96F}"/>
    <cellStyle name="20% - Accent3 6" xfId="166" xr:uid="{00000000-0005-0000-0000-000027000000}"/>
    <cellStyle name="20% - Accent3 6 2" xfId="4130" xr:uid="{00000000-0005-0000-0000-0000C3040000}"/>
    <cellStyle name="20% - Accent3 6 2 2" xfId="4129" xr:uid="{00000000-0005-0000-0000-0000C4040000}"/>
    <cellStyle name="20% - Accent3 6 2 2 2" xfId="4128" xr:uid="{00000000-0005-0000-0000-0000C5040000}"/>
    <cellStyle name="20% - Accent3 6 2 2 2 2" xfId="4127" xr:uid="{00000000-0005-0000-0000-0000C6040000}"/>
    <cellStyle name="20% - Accent3 6 2 2 2 2 2" xfId="22164" xr:uid="{6E2BB5DC-F46F-4EC7-B9E1-C4DAF9DC19F9}"/>
    <cellStyle name="20% - Accent3 6 2 2 2 3" xfId="4126" xr:uid="{00000000-0005-0000-0000-0000C7040000}"/>
    <cellStyle name="20% - Accent3 6 2 2 2 3 2" xfId="22163" xr:uid="{EB6145AE-FF15-4CF4-937E-D606147D53C7}"/>
    <cellStyle name="20% - Accent3 6 2 2 2 4" xfId="22165" xr:uid="{04680DBA-E6A2-455C-B69F-39FC3398FCC7}"/>
    <cellStyle name="20% - Accent3 6 2 2 3" xfId="4125" xr:uid="{00000000-0005-0000-0000-0000C8040000}"/>
    <cellStyle name="20% - Accent3 6 2 2 3 2" xfId="4124" xr:uid="{00000000-0005-0000-0000-0000C9040000}"/>
    <cellStyle name="20% - Accent3 6 2 2 3 2 2" xfId="22161" xr:uid="{15D3FA7D-3477-4905-87F6-295301685064}"/>
    <cellStyle name="20% - Accent3 6 2 2 3 3" xfId="22162" xr:uid="{0306E1F4-390E-4F3B-864D-1CB1EFF24366}"/>
    <cellStyle name="20% - Accent3 6 2 2 4" xfId="4123" xr:uid="{00000000-0005-0000-0000-0000CA040000}"/>
    <cellStyle name="20% - Accent3 6 2 2 4 2" xfId="22160" xr:uid="{60579220-CB89-452B-949E-4A42E31D247D}"/>
    <cellStyle name="20% - Accent3 6 2 2 5" xfId="22166" xr:uid="{A85173F1-3DE3-437E-B025-88C191418834}"/>
    <cellStyle name="20% - Accent3 6 2 3" xfId="4122" xr:uid="{00000000-0005-0000-0000-0000CB040000}"/>
    <cellStyle name="20% - Accent3 6 2 3 2" xfId="4121" xr:uid="{00000000-0005-0000-0000-0000CC040000}"/>
    <cellStyle name="20% - Accent3 6 2 3 2 2" xfId="22158" xr:uid="{4D4DD389-6C84-45F1-875F-5B1288CB8873}"/>
    <cellStyle name="20% - Accent3 6 2 3 3" xfId="4120" xr:uid="{00000000-0005-0000-0000-0000CD040000}"/>
    <cellStyle name="20% - Accent3 6 2 3 3 2" xfId="22157" xr:uid="{BC187A36-C6E2-4209-9B5A-3B8D0FCAC012}"/>
    <cellStyle name="20% - Accent3 6 2 3 4" xfId="22159" xr:uid="{9014396B-A0EA-4E33-A175-428E9F54B7EC}"/>
    <cellStyle name="20% - Accent3 6 2 4" xfId="4119" xr:uid="{00000000-0005-0000-0000-0000CE040000}"/>
    <cellStyle name="20% - Accent3 6 2 4 2" xfId="22156" xr:uid="{4FCFBFAC-7887-444E-B2CF-1B8DB410E8F7}"/>
    <cellStyle name="20% - Accent3 6 2 5" xfId="4118" xr:uid="{00000000-0005-0000-0000-0000CF040000}"/>
    <cellStyle name="20% - Accent3 6 2 5 2" xfId="4117" xr:uid="{00000000-0005-0000-0000-0000D0040000}"/>
    <cellStyle name="20% - Accent3 6 2 5 2 2" xfId="22154" xr:uid="{03ABCE16-584B-401A-8DA0-0A30E7BF86BB}"/>
    <cellStyle name="20% - Accent3 6 2 5 3" xfId="22155" xr:uid="{9EB15A65-E4AD-413C-9DA2-C8EE987E4B46}"/>
    <cellStyle name="20% - Accent3 6 2 6" xfId="4116" xr:uid="{00000000-0005-0000-0000-0000D1040000}"/>
    <cellStyle name="20% - Accent3 6 2 6 2" xfId="22153" xr:uid="{206DAEDA-0A13-4EE8-95A6-3B848052A9B2}"/>
    <cellStyle name="20% - Accent3 6 2 7" xfId="22167" xr:uid="{34E70BD7-0872-4D65-AE7C-660CE77360DA}"/>
    <cellStyle name="20% - Accent3 6 3" xfId="4115" xr:uid="{00000000-0005-0000-0000-0000D2040000}"/>
    <cellStyle name="20% - Accent3 6 3 2" xfId="4114" xr:uid="{00000000-0005-0000-0000-0000D3040000}"/>
    <cellStyle name="20% - Accent3 6 3 2 2" xfId="4113" xr:uid="{00000000-0005-0000-0000-0000D4040000}"/>
    <cellStyle name="20% - Accent3 6 3 2 2 2" xfId="22150" xr:uid="{D5379568-3483-4CA1-AD74-99993744C76D}"/>
    <cellStyle name="20% - Accent3 6 3 2 3" xfId="4112" xr:uid="{00000000-0005-0000-0000-0000D5040000}"/>
    <cellStyle name="20% - Accent3 6 3 2 3 2" xfId="22149" xr:uid="{E16094AE-FB48-4CEB-A8F5-88C5AEF21941}"/>
    <cellStyle name="20% - Accent3 6 3 2 4" xfId="22151" xr:uid="{7855D904-9C38-4A9D-B5E9-65304A3AA34D}"/>
    <cellStyle name="20% - Accent3 6 3 3" xfId="4111" xr:uid="{00000000-0005-0000-0000-0000D6040000}"/>
    <cellStyle name="20% - Accent3 6 3 3 2" xfId="4110" xr:uid="{00000000-0005-0000-0000-0000D7040000}"/>
    <cellStyle name="20% - Accent3 6 3 3 2 2" xfId="22147" xr:uid="{1995CFDA-29A8-4676-A2AF-E22F2E126BA8}"/>
    <cellStyle name="20% - Accent3 6 3 3 3" xfId="22148" xr:uid="{3BE241F8-921E-446D-87AF-979D7DA0ECF5}"/>
    <cellStyle name="20% - Accent3 6 3 4" xfId="4109" xr:uid="{00000000-0005-0000-0000-0000D8040000}"/>
    <cellStyle name="20% - Accent3 6 3 4 2" xfId="22146" xr:uid="{989AED7A-BB2A-449B-BBC2-335E7CCD1F8C}"/>
    <cellStyle name="20% - Accent3 6 3 5" xfId="22152" xr:uid="{2FED35AF-FD02-42D7-A3D3-6C748F507F45}"/>
    <cellStyle name="20% - Accent3 6 4" xfId="4108" xr:uid="{00000000-0005-0000-0000-0000D9040000}"/>
    <cellStyle name="20% - Accent3 6 5" xfId="4107" xr:uid="{00000000-0005-0000-0000-0000DA040000}"/>
    <cellStyle name="20% - Accent3 6 5 2" xfId="22145" xr:uid="{50A0EC57-133C-4605-A3B4-5D5F3DB5D584}"/>
    <cellStyle name="20% - Accent3 7" xfId="178" xr:uid="{00000000-0005-0000-0000-000028000000}"/>
    <cellStyle name="20% - Accent3 7 2" xfId="4106" xr:uid="{00000000-0005-0000-0000-0000DC040000}"/>
    <cellStyle name="20% - Accent3 7 2 2" xfId="22144" xr:uid="{B71EA3E3-0687-4111-A191-3BE53A11051A}"/>
    <cellStyle name="20% - Accent3 7 3" xfId="4105" xr:uid="{00000000-0005-0000-0000-0000DD040000}"/>
    <cellStyle name="20% - Accent3 7 4" xfId="4104" xr:uid="{00000000-0005-0000-0000-0000DE040000}"/>
    <cellStyle name="20% - Accent3 7 4 2" xfId="22143" xr:uid="{84723C42-52E4-4148-B8B8-43195AA6538B}"/>
    <cellStyle name="20% - Accent3 8" xfId="4103" xr:uid="{00000000-0005-0000-0000-0000DF040000}"/>
    <cellStyle name="20% - Accent3 8 2" xfId="4102" xr:uid="{00000000-0005-0000-0000-0000E0040000}"/>
    <cellStyle name="20% - Accent3 8 2 2" xfId="4101" xr:uid="{00000000-0005-0000-0000-0000E1040000}"/>
    <cellStyle name="20% - Accent3 8 2 2 2" xfId="22140" xr:uid="{DF6521AF-86D6-435F-9D08-A571335D2360}"/>
    <cellStyle name="20% - Accent3 8 2 3" xfId="4100" xr:uid="{00000000-0005-0000-0000-0000E2040000}"/>
    <cellStyle name="20% - Accent3 8 2 3 2" xfId="4099" xr:uid="{00000000-0005-0000-0000-0000E3040000}"/>
    <cellStyle name="20% - Accent3 8 2 3 2 2" xfId="22138" xr:uid="{3EB4E34E-7009-4F7D-85A5-90EFC6C53909}"/>
    <cellStyle name="20% - Accent3 8 2 3 3" xfId="22139" xr:uid="{19FA8299-0F0E-49B7-8494-A16E73B9E9F0}"/>
    <cellStyle name="20% - Accent3 8 2 4" xfId="22141" xr:uid="{414DDCD8-EAEE-4D20-8F2B-0760111D8916}"/>
    <cellStyle name="20% - Accent3 8 3" xfId="4098" xr:uid="{00000000-0005-0000-0000-0000E4040000}"/>
    <cellStyle name="20% - Accent3 8 3 2" xfId="22137" xr:uid="{CC02FAF8-707E-4469-B42D-379040C62DEE}"/>
    <cellStyle name="20% - Accent3 8 4" xfId="4097" xr:uid="{00000000-0005-0000-0000-0000E5040000}"/>
    <cellStyle name="20% - Accent3 8 4 2" xfId="4096" xr:uid="{00000000-0005-0000-0000-0000E6040000}"/>
    <cellStyle name="20% - Accent3 8 4 2 2" xfId="22135" xr:uid="{D79FCC06-031E-46A5-B484-1CEB7BD77943}"/>
    <cellStyle name="20% - Accent3 8 4 3" xfId="22136" xr:uid="{9FFD9F76-0665-4C8C-8515-E512DE75D07B}"/>
    <cellStyle name="20% - Accent3 8 5" xfId="4095" xr:uid="{00000000-0005-0000-0000-0000E7040000}"/>
    <cellStyle name="20% - Accent3 8 5 2" xfId="22134" xr:uid="{F5FA86C2-9168-401D-9661-8FEF9DBB0162}"/>
    <cellStyle name="20% - Accent3 8 6" xfId="22142" xr:uid="{FC6B4544-707F-4FCF-B0C5-7BFCE7006EE5}"/>
    <cellStyle name="20% - Accent3 9" xfId="4094" xr:uid="{00000000-0005-0000-0000-0000E8040000}"/>
    <cellStyle name="20% - Accent3 9 2" xfId="4093" xr:uid="{00000000-0005-0000-0000-0000E9040000}"/>
    <cellStyle name="20% - Accent3 9 2 2" xfId="4092" xr:uid="{00000000-0005-0000-0000-0000EA040000}"/>
    <cellStyle name="20% - Accent3 9 2 2 2" xfId="22131" xr:uid="{B85B1ED4-A422-48F3-9326-9B2334EC638A}"/>
    <cellStyle name="20% - Accent3 9 2 3" xfId="4091" xr:uid="{00000000-0005-0000-0000-0000EB040000}"/>
    <cellStyle name="20% - Accent3 9 2 3 2" xfId="22130" xr:uid="{76A89EC8-27EB-4090-A13F-3B395D088A23}"/>
    <cellStyle name="20% - Accent3 9 2 4" xfId="22132" xr:uid="{906622F5-0FF4-4C54-8E92-B9F58A775F03}"/>
    <cellStyle name="20% - Accent3 9 3" xfId="4090" xr:uid="{00000000-0005-0000-0000-0000EC040000}"/>
    <cellStyle name="20% - Accent3 9 3 2" xfId="22129" xr:uid="{53180D8B-9D8C-4C6D-8B63-D5DEC8F07013}"/>
    <cellStyle name="20% - Accent3 9 4" xfId="4089" xr:uid="{00000000-0005-0000-0000-0000ED040000}"/>
    <cellStyle name="20% - Accent3 9 4 2" xfId="4088" xr:uid="{00000000-0005-0000-0000-0000EE040000}"/>
    <cellStyle name="20% - Accent3 9 4 2 2" xfId="22127" xr:uid="{DE6203B9-E0B6-49EF-AACD-A1FED3863953}"/>
    <cellStyle name="20% - Accent3 9 4 3" xfId="22128" xr:uid="{7CE37387-340C-4F8C-ACB7-5F84139E79FC}"/>
    <cellStyle name="20% - Accent3 9 5" xfId="4087" xr:uid="{00000000-0005-0000-0000-0000EF040000}"/>
    <cellStyle name="20% - Accent3 9 5 2" xfId="22126" xr:uid="{D9203E55-1401-476E-B483-D58C2639FFEE}"/>
    <cellStyle name="20% - Accent3 9 6" xfId="22133" xr:uid="{C6CA073F-8E60-4CEE-9D47-3123131CCBBF}"/>
    <cellStyle name="20% - Accent4" xfId="94" builtinId="42" customBuiltin="1"/>
    <cellStyle name="20% - Accent4 10" xfId="4086" xr:uid="{00000000-0005-0000-0000-0000F0040000}"/>
    <cellStyle name="20% - Accent4 10 2" xfId="4085" xr:uid="{00000000-0005-0000-0000-0000F1040000}"/>
    <cellStyle name="20% - Accent4 10 2 2" xfId="4084" xr:uid="{00000000-0005-0000-0000-0000F2040000}"/>
    <cellStyle name="20% - Accent4 10 2 2 2" xfId="22123" xr:uid="{709CCA50-AFA0-4AD2-9061-51081A9FC101}"/>
    <cellStyle name="20% - Accent4 10 2 3" xfId="4083" xr:uid="{00000000-0005-0000-0000-0000F3040000}"/>
    <cellStyle name="20% - Accent4 10 2 3 2" xfId="22122" xr:uid="{EE834C9A-607C-4123-95BD-01141BE3DFC9}"/>
    <cellStyle name="20% - Accent4 10 2 4" xfId="22124" xr:uid="{8BC256C7-F6AE-4C26-A97C-7A203ABD8649}"/>
    <cellStyle name="20% - Accent4 10 3" xfId="4082" xr:uid="{00000000-0005-0000-0000-0000F4040000}"/>
    <cellStyle name="20% - Accent4 10 3 2" xfId="22121" xr:uid="{F7B5C039-96EA-4658-A219-EBC5DC9F3E03}"/>
    <cellStyle name="20% - Accent4 10 4" xfId="4081" xr:uid="{00000000-0005-0000-0000-0000F5040000}"/>
    <cellStyle name="20% - Accent4 10 4 2" xfId="4080" xr:uid="{00000000-0005-0000-0000-0000F6040000}"/>
    <cellStyle name="20% - Accent4 10 4 2 2" xfId="22119" xr:uid="{2B4BBCEE-80CD-4655-BB67-0851D92585BE}"/>
    <cellStyle name="20% - Accent4 10 4 3" xfId="22120" xr:uid="{8A13D216-5EDE-4752-9FE9-9BA0461A8065}"/>
    <cellStyle name="20% - Accent4 10 5" xfId="4079" xr:uid="{00000000-0005-0000-0000-0000F7040000}"/>
    <cellStyle name="20% - Accent4 10 5 2" xfId="22118" xr:uid="{BA9704FA-EE9E-478F-B141-008BAD7F598F}"/>
    <cellStyle name="20% - Accent4 10 6" xfId="22125" xr:uid="{E5577C01-9B4E-4BA0-AAE8-BC72F370E39C}"/>
    <cellStyle name="20% - Accent4 11" xfId="4078" xr:uid="{00000000-0005-0000-0000-0000F8040000}"/>
    <cellStyle name="20% - Accent4 11 2" xfId="4077" xr:uid="{00000000-0005-0000-0000-0000F9040000}"/>
    <cellStyle name="20% - Accent4 11 2 2" xfId="22116" xr:uid="{0287C7C1-DC4A-48B9-A59A-A51B63860896}"/>
    <cellStyle name="20% - Accent4 11 3" xfId="4076" xr:uid="{00000000-0005-0000-0000-0000FA040000}"/>
    <cellStyle name="20% - Accent4 11 3 2" xfId="4075" xr:uid="{00000000-0005-0000-0000-0000FB040000}"/>
    <cellStyle name="20% - Accent4 11 3 2 2" xfId="22114" xr:uid="{D82415FA-4EEA-443C-AF3C-4DE2892EE24F}"/>
    <cellStyle name="20% - Accent4 11 3 3" xfId="22115" xr:uid="{4C375B05-AC28-4923-9989-152D75D90A10}"/>
    <cellStyle name="20% - Accent4 11 4" xfId="22117" xr:uid="{F7B4C185-88A1-423F-A0B2-0A8575630F6F}"/>
    <cellStyle name="20% - Accent4 12" xfId="4074" xr:uid="{00000000-0005-0000-0000-0000FC040000}"/>
    <cellStyle name="20% - Accent4 12 2" xfId="4073" xr:uid="{00000000-0005-0000-0000-0000FD040000}"/>
    <cellStyle name="20% - Accent4 12 2 2" xfId="22112" xr:uid="{51458CED-3661-4150-86BD-EE02E3506057}"/>
    <cellStyle name="20% - Accent4 12 3" xfId="4072" xr:uid="{00000000-0005-0000-0000-0000FE040000}"/>
    <cellStyle name="20% - Accent4 12 3 2" xfId="22111" xr:uid="{F96CEB6E-2F2B-4C75-B1AE-EBFD4FB38D38}"/>
    <cellStyle name="20% - Accent4 12 4" xfId="22113" xr:uid="{C61D53B7-1764-4B7E-BE1C-A0FC155E73CB}"/>
    <cellStyle name="20% - Accent4 13" xfId="4071" xr:uid="{00000000-0005-0000-0000-0000FF040000}"/>
    <cellStyle name="20% - Accent4 13 2" xfId="4070" xr:uid="{00000000-0005-0000-0000-000000050000}"/>
    <cellStyle name="20% - Accent4 13 2 2" xfId="22109" xr:uid="{E9778A11-3B7F-4640-978F-3E54C3F863EA}"/>
    <cellStyle name="20% - Accent4 13 3" xfId="4069" xr:uid="{00000000-0005-0000-0000-000001050000}"/>
    <cellStyle name="20% - Accent4 13 3 2" xfId="22108" xr:uid="{6B2BFCA0-B2F5-46EE-9D81-04E2B5603A18}"/>
    <cellStyle name="20% - Accent4 13 4" xfId="22110" xr:uid="{0F0A0C12-8D74-4FEC-AE84-2C124AA40D7F}"/>
    <cellStyle name="20% - Accent4 14" xfId="4068" xr:uid="{00000000-0005-0000-0000-000002050000}"/>
    <cellStyle name="20% - Accent4 14 2" xfId="4067" xr:uid="{00000000-0005-0000-0000-000003050000}"/>
    <cellStyle name="20% - Accent4 14 2 2" xfId="22107" xr:uid="{A7BD2E41-7A60-43B9-A038-03B608473FB7}"/>
    <cellStyle name="20% - Accent4 15" xfId="4066" xr:uid="{00000000-0005-0000-0000-000004050000}"/>
    <cellStyle name="20% - Accent4 15 2" xfId="22106" xr:uid="{BE5CF6D4-CD00-42F7-82AD-38532934FCB3}"/>
    <cellStyle name="20% - Accent4 16" xfId="4065" xr:uid="{00000000-0005-0000-0000-000005050000}"/>
    <cellStyle name="20% - Accent4 17" xfId="20668" xr:uid="{10AAAC50-1189-40F2-9D9D-28DF1D4B9F11}"/>
    <cellStyle name="20% - Accent4 2" xfId="113" xr:uid="{00000000-0005-0000-0000-000029000000}"/>
    <cellStyle name="20% - Accent4 2 2" xfId="4064" xr:uid="{00000000-0005-0000-0000-000007050000}"/>
    <cellStyle name="20% - Accent4 2 3" xfId="4063" xr:uid="{00000000-0005-0000-0000-000008050000}"/>
    <cellStyle name="20% - Accent4 2 3 2" xfId="4062" xr:uid="{00000000-0005-0000-0000-000009050000}"/>
    <cellStyle name="20% - Accent4 2 3 2 2" xfId="4061" xr:uid="{00000000-0005-0000-0000-00000A050000}"/>
    <cellStyle name="20% - Accent4 2 3 2 2 2" xfId="4060" xr:uid="{00000000-0005-0000-0000-00000B050000}"/>
    <cellStyle name="20% - Accent4 2 3 2 2 2 2" xfId="4059" xr:uid="{00000000-0005-0000-0000-00000C050000}"/>
    <cellStyle name="20% - Accent4 2 3 2 2 2 2 2" xfId="22101" xr:uid="{DE935F5A-50E8-4241-8064-1A06DB99EB37}"/>
    <cellStyle name="20% - Accent4 2 3 2 2 2 3" xfId="4058" xr:uid="{00000000-0005-0000-0000-00000D050000}"/>
    <cellStyle name="20% - Accent4 2 3 2 2 2 3 2" xfId="22100" xr:uid="{26E4CE1A-B217-4256-B9F3-CAFCB81B172F}"/>
    <cellStyle name="20% - Accent4 2 3 2 2 2 4" xfId="22102" xr:uid="{B5A60954-5E11-4F97-93D3-E11902616573}"/>
    <cellStyle name="20% - Accent4 2 3 2 2 3" xfId="4057" xr:uid="{00000000-0005-0000-0000-00000E050000}"/>
    <cellStyle name="20% - Accent4 2 3 2 2 3 2" xfId="4056" xr:uid="{00000000-0005-0000-0000-00000F050000}"/>
    <cellStyle name="20% - Accent4 2 3 2 2 3 2 2" xfId="22098" xr:uid="{50D8318A-FB19-4F04-ADD6-34A170C3ED47}"/>
    <cellStyle name="20% - Accent4 2 3 2 2 3 3" xfId="22099" xr:uid="{F2FDB42A-B9C5-43C5-85DE-8DAC93616161}"/>
    <cellStyle name="20% - Accent4 2 3 2 2 4" xfId="4055" xr:uid="{00000000-0005-0000-0000-000010050000}"/>
    <cellStyle name="20% - Accent4 2 3 2 2 4 2" xfId="22097" xr:uid="{45028615-C274-4E26-B1A9-34DFE0C300B1}"/>
    <cellStyle name="20% - Accent4 2 3 2 2 5" xfId="22103" xr:uid="{060C1FF3-FD62-4826-A70B-8E0D50E12BF4}"/>
    <cellStyle name="20% - Accent4 2 3 2 3" xfId="4054" xr:uid="{00000000-0005-0000-0000-000011050000}"/>
    <cellStyle name="20% - Accent4 2 3 2 3 2" xfId="4053" xr:uid="{00000000-0005-0000-0000-000012050000}"/>
    <cellStyle name="20% - Accent4 2 3 2 3 2 2" xfId="4052" xr:uid="{00000000-0005-0000-0000-000013050000}"/>
    <cellStyle name="20% - Accent4 2 3 2 3 2 2 2" xfId="22094" xr:uid="{4427B0DB-CFD0-4573-AEA2-0C8711F5C0DB}"/>
    <cellStyle name="20% - Accent4 2 3 2 3 2 3" xfId="4051" xr:uid="{00000000-0005-0000-0000-000014050000}"/>
    <cellStyle name="20% - Accent4 2 3 2 3 2 3 2" xfId="22093" xr:uid="{7EE37CE7-61BC-46D0-9F10-6D7474ED6546}"/>
    <cellStyle name="20% - Accent4 2 3 2 3 2 4" xfId="22095" xr:uid="{0B45B9E3-062A-495A-9720-1214C55755CF}"/>
    <cellStyle name="20% - Accent4 2 3 2 3 3" xfId="4050" xr:uid="{00000000-0005-0000-0000-000015050000}"/>
    <cellStyle name="20% - Accent4 2 3 2 3 3 2" xfId="4049" xr:uid="{00000000-0005-0000-0000-000016050000}"/>
    <cellStyle name="20% - Accent4 2 3 2 3 3 2 2" xfId="22091" xr:uid="{8F3F7E5A-A000-4BC9-84AD-2EE20488EFEA}"/>
    <cellStyle name="20% - Accent4 2 3 2 3 3 3" xfId="22092" xr:uid="{92AA600D-9BD2-4B0F-893C-38A17E49D081}"/>
    <cellStyle name="20% - Accent4 2 3 2 3 4" xfId="4048" xr:uid="{00000000-0005-0000-0000-000017050000}"/>
    <cellStyle name="20% - Accent4 2 3 2 3 4 2" xfId="22090" xr:uid="{8B01111C-2AD2-4984-95CE-8D153244AE81}"/>
    <cellStyle name="20% - Accent4 2 3 2 3 5" xfId="22096" xr:uid="{FF3912EE-8631-4F11-95A9-1C8FD62C8AC9}"/>
    <cellStyle name="20% - Accent4 2 3 2 4" xfId="4047" xr:uid="{00000000-0005-0000-0000-000018050000}"/>
    <cellStyle name="20% - Accent4 2 3 2 4 2" xfId="4046" xr:uid="{00000000-0005-0000-0000-000019050000}"/>
    <cellStyle name="20% - Accent4 2 3 2 4 2 2" xfId="22088" xr:uid="{4CDCF60A-5D64-49FA-976D-551743F0EDAC}"/>
    <cellStyle name="20% - Accent4 2 3 2 4 3" xfId="4045" xr:uid="{00000000-0005-0000-0000-00001A050000}"/>
    <cellStyle name="20% - Accent4 2 3 2 4 3 2" xfId="22087" xr:uid="{23F33086-8FF2-4462-A7AD-0DA0C244CFA0}"/>
    <cellStyle name="20% - Accent4 2 3 2 4 4" xfId="22089" xr:uid="{E1C425D2-41B2-4D73-9D9C-EA87A16091D6}"/>
    <cellStyle name="20% - Accent4 2 3 2 5" xfId="4044" xr:uid="{00000000-0005-0000-0000-00001B050000}"/>
    <cellStyle name="20% - Accent4 2 3 2 5 2" xfId="22086" xr:uid="{D9423089-80C0-4106-A079-084F128297B6}"/>
    <cellStyle name="20% - Accent4 2 3 2 6" xfId="4043" xr:uid="{00000000-0005-0000-0000-00001C050000}"/>
    <cellStyle name="20% - Accent4 2 3 2 6 2" xfId="4042" xr:uid="{00000000-0005-0000-0000-00001D050000}"/>
    <cellStyle name="20% - Accent4 2 3 2 6 2 2" xfId="22084" xr:uid="{69362A1A-B65B-43E9-BDA3-78601A8F291C}"/>
    <cellStyle name="20% - Accent4 2 3 2 6 3" xfId="22085" xr:uid="{67D90C7E-DB4B-49AD-9EDF-861E4FA6717C}"/>
    <cellStyle name="20% - Accent4 2 3 2 7" xfId="4041" xr:uid="{00000000-0005-0000-0000-00001E050000}"/>
    <cellStyle name="20% - Accent4 2 3 2 7 2" xfId="22083" xr:uid="{F904274A-6CBC-4E9C-BCFD-9D08200F5B54}"/>
    <cellStyle name="20% - Accent4 2 3 2 8" xfId="22104" xr:uid="{231EB303-54A9-4A4E-83E9-63EB45B2AB39}"/>
    <cellStyle name="20% - Accent4 2 3 3" xfId="4040" xr:uid="{00000000-0005-0000-0000-00001F050000}"/>
    <cellStyle name="20% - Accent4 2 3 3 2" xfId="4039" xr:uid="{00000000-0005-0000-0000-000020050000}"/>
    <cellStyle name="20% - Accent4 2 3 3 2 2" xfId="4038" xr:uid="{00000000-0005-0000-0000-000021050000}"/>
    <cellStyle name="20% - Accent4 2 3 3 2 2 2" xfId="22080" xr:uid="{C4976935-BAC1-461D-BB43-212B0CD0CCBD}"/>
    <cellStyle name="20% - Accent4 2 3 3 2 3" xfId="4037" xr:uid="{00000000-0005-0000-0000-000022050000}"/>
    <cellStyle name="20% - Accent4 2 3 3 2 3 2" xfId="22079" xr:uid="{8C29BD6E-F90D-4840-9BA6-A76B53C99680}"/>
    <cellStyle name="20% - Accent4 2 3 3 2 4" xfId="22081" xr:uid="{603818A5-73F5-41B9-ADB0-C4AF81CA2414}"/>
    <cellStyle name="20% - Accent4 2 3 3 3" xfId="4036" xr:uid="{00000000-0005-0000-0000-000023050000}"/>
    <cellStyle name="20% - Accent4 2 3 3 3 2" xfId="4035" xr:uid="{00000000-0005-0000-0000-000024050000}"/>
    <cellStyle name="20% - Accent4 2 3 3 3 2 2" xfId="22077" xr:uid="{4A162820-377A-47E0-AA92-AD13E5123420}"/>
    <cellStyle name="20% - Accent4 2 3 3 3 3" xfId="22078" xr:uid="{41A7C332-2219-4176-9292-5DCCBA705B00}"/>
    <cellStyle name="20% - Accent4 2 3 3 4" xfId="4034" xr:uid="{00000000-0005-0000-0000-000025050000}"/>
    <cellStyle name="20% - Accent4 2 3 3 4 2" xfId="22076" xr:uid="{58D903E4-18F9-4BAA-89CF-0B6C5852B5F3}"/>
    <cellStyle name="20% - Accent4 2 3 3 5" xfId="22082" xr:uid="{3A978367-32E8-4C17-A545-6123326A00D0}"/>
    <cellStyle name="20% - Accent4 2 3 4" xfId="4033" xr:uid="{00000000-0005-0000-0000-000026050000}"/>
    <cellStyle name="20% - Accent4 2 3 4 2" xfId="4032" xr:uid="{00000000-0005-0000-0000-000027050000}"/>
    <cellStyle name="20% - Accent4 2 3 4 2 2" xfId="4031" xr:uid="{00000000-0005-0000-0000-000028050000}"/>
    <cellStyle name="20% - Accent4 2 3 4 2 2 2" xfId="22073" xr:uid="{03012D07-0C61-4240-AA25-638B0EAF0932}"/>
    <cellStyle name="20% - Accent4 2 3 4 2 3" xfId="4030" xr:uid="{00000000-0005-0000-0000-000029050000}"/>
    <cellStyle name="20% - Accent4 2 3 4 2 3 2" xfId="22072" xr:uid="{A747434A-856C-4B91-B9D6-CCC915288C29}"/>
    <cellStyle name="20% - Accent4 2 3 4 2 4" xfId="22074" xr:uid="{C9B62C73-FDFA-41E6-951A-081F7C3148D1}"/>
    <cellStyle name="20% - Accent4 2 3 4 3" xfId="4029" xr:uid="{00000000-0005-0000-0000-00002A050000}"/>
    <cellStyle name="20% - Accent4 2 3 4 3 2" xfId="4028" xr:uid="{00000000-0005-0000-0000-00002B050000}"/>
    <cellStyle name="20% - Accent4 2 3 4 3 2 2" xfId="22070" xr:uid="{0ED459CC-DFB9-4137-B57E-B0DC28C71683}"/>
    <cellStyle name="20% - Accent4 2 3 4 3 3" xfId="22071" xr:uid="{6CB6BC9F-664B-429D-9607-4DAE9B911823}"/>
    <cellStyle name="20% - Accent4 2 3 4 4" xfId="4027" xr:uid="{00000000-0005-0000-0000-00002C050000}"/>
    <cellStyle name="20% - Accent4 2 3 4 4 2" xfId="22069" xr:uid="{05ECD79D-E954-4C6C-B547-DC1987EA4869}"/>
    <cellStyle name="20% - Accent4 2 3 4 5" xfId="22075" xr:uid="{F7A59D24-5D85-442C-94A1-FFC4A930787F}"/>
    <cellStyle name="20% - Accent4 2 3 5" xfId="4026" xr:uid="{00000000-0005-0000-0000-00002D050000}"/>
    <cellStyle name="20% - Accent4 2 3 5 2" xfId="4025" xr:uid="{00000000-0005-0000-0000-00002E050000}"/>
    <cellStyle name="20% - Accent4 2 3 5 2 2" xfId="22067" xr:uid="{8B33E66F-7967-483F-9929-A9E9E6810E5F}"/>
    <cellStyle name="20% - Accent4 2 3 5 3" xfId="4024" xr:uid="{00000000-0005-0000-0000-00002F050000}"/>
    <cellStyle name="20% - Accent4 2 3 5 3 2" xfId="22066" xr:uid="{91BF07A1-DD35-4B02-A232-AC1863DDEEE8}"/>
    <cellStyle name="20% - Accent4 2 3 5 4" xfId="22068" xr:uid="{B5C0315E-2897-4FBF-9113-1D95A30796FD}"/>
    <cellStyle name="20% - Accent4 2 3 6" xfId="4023" xr:uid="{00000000-0005-0000-0000-000030050000}"/>
    <cellStyle name="20% - Accent4 2 3 6 2" xfId="22065" xr:uid="{4220F843-2465-44E2-A063-71DE2C9B147A}"/>
    <cellStyle name="20% - Accent4 2 3 7" xfId="4022" xr:uid="{00000000-0005-0000-0000-000031050000}"/>
    <cellStyle name="20% - Accent4 2 3 7 2" xfId="4021" xr:uid="{00000000-0005-0000-0000-000032050000}"/>
    <cellStyle name="20% - Accent4 2 3 7 2 2" xfId="22063" xr:uid="{D369AB28-BFD5-4E46-8996-56189B9C6C8F}"/>
    <cellStyle name="20% - Accent4 2 3 7 3" xfId="22064" xr:uid="{0A64F2EB-C4D5-4C2C-AA13-D1BBE1F0C4C2}"/>
    <cellStyle name="20% - Accent4 2 3 8" xfId="4020" xr:uid="{00000000-0005-0000-0000-000033050000}"/>
    <cellStyle name="20% - Accent4 2 3 8 2" xfId="22062" xr:uid="{DE487F6B-DA9C-4220-82D3-0FFD587DB3E3}"/>
    <cellStyle name="20% - Accent4 2 3 9" xfId="22105" xr:uid="{6F697409-73D0-4DD0-836D-66FB41D645F3}"/>
    <cellStyle name="20% - Accent4 2 4" xfId="4019" xr:uid="{00000000-0005-0000-0000-000034050000}"/>
    <cellStyle name="20% - Accent4 2 4 2" xfId="4018" xr:uid="{00000000-0005-0000-0000-000035050000}"/>
    <cellStyle name="20% - Accent4 2 4 2 2" xfId="4017" xr:uid="{00000000-0005-0000-0000-000036050000}"/>
    <cellStyle name="20% - Accent4 2 4 2 2 2" xfId="4016" xr:uid="{00000000-0005-0000-0000-000037050000}"/>
    <cellStyle name="20% - Accent4 2 4 2 2 2 2" xfId="4015" xr:uid="{00000000-0005-0000-0000-000038050000}"/>
    <cellStyle name="20% - Accent4 2 4 2 2 2 2 2" xfId="22057" xr:uid="{23DB5C51-2272-424D-BA71-0304D52C8D69}"/>
    <cellStyle name="20% - Accent4 2 4 2 2 2 3" xfId="4014" xr:uid="{00000000-0005-0000-0000-000039050000}"/>
    <cellStyle name="20% - Accent4 2 4 2 2 2 3 2" xfId="22056" xr:uid="{916F91C4-F269-4605-AA69-09F980A889AA}"/>
    <cellStyle name="20% - Accent4 2 4 2 2 2 4" xfId="22058" xr:uid="{2C1413D3-8594-4223-98A1-4475C19B54A5}"/>
    <cellStyle name="20% - Accent4 2 4 2 2 3" xfId="4013" xr:uid="{00000000-0005-0000-0000-00003A050000}"/>
    <cellStyle name="20% - Accent4 2 4 2 2 3 2" xfId="4012" xr:uid="{00000000-0005-0000-0000-00003B050000}"/>
    <cellStyle name="20% - Accent4 2 4 2 2 3 2 2" xfId="22054" xr:uid="{86EC087E-2D77-47FE-89E2-78B68FAB908E}"/>
    <cellStyle name="20% - Accent4 2 4 2 2 3 3" xfId="22055" xr:uid="{10BC3D4E-0A3A-424C-82CF-6EEB481E7EE2}"/>
    <cellStyle name="20% - Accent4 2 4 2 2 4" xfId="4011" xr:uid="{00000000-0005-0000-0000-00003C050000}"/>
    <cellStyle name="20% - Accent4 2 4 2 2 4 2" xfId="22053" xr:uid="{34DDF0B9-186B-489D-93BF-CFBD6AB85878}"/>
    <cellStyle name="20% - Accent4 2 4 2 2 5" xfId="22059" xr:uid="{4C18F027-9FD9-42E0-A170-CE8068DAFE14}"/>
    <cellStyle name="20% - Accent4 2 4 2 3" xfId="4010" xr:uid="{00000000-0005-0000-0000-00003D050000}"/>
    <cellStyle name="20% - Accent4 2 4 2 3 2" xfId="4009" xr:uid="{00000000-0005-0000-0000-00003E050000}"/>
    <cellStyle name="20% - Accent4 2 4 2 3 2 2" xfId="4008" xr:uid="{00000000-0005-0000-0000-00003F050000}"/>
    <cellStyle name="20% - Accent4 2 4 2 3 2 2 2" xfId="22050" xr:uid="{FEAB9144-A063-44F6-87DE-C254C3E03CB5}"/>
    <cellStyle name="20% - Accent4 2 4 2 3 2 3" xfId="4007" xr:uid="{00000000-0005-0000-0000-000040050000}"/>
    <cellStyle name="20% - Accent4 2 4 2 3 2 3 2" xfId="22049" xr:uid="{5B843953-2363-4C1E-941B-B8F92B32AEB7}"/>
    <cellStyle name="20% - Accent4 2 4 2 3 2 4" xfId="22051" xr:uid="{4801E050-B5EF-4D23-B785-CC17F92A1C11}"/>
    <cellStyle name="20% - Accent4 2 4 2 3 3" xfId="4006" xr:uid="{00000000-0005-0000-0000-000041050000}"/>
    <cellStyle name="20% - Accent4 2 4 2 3 3 2" xfId="4005" xr:uid="{00000000-0005-0000-0000-000042050000}"/>
    <cellStyle name="20% - Accent4 2 4 2 3 3 2 2" xfId="22047" xr:uid="{D587298D-46EF-4C3C-80CE-F69A54BA8EB7}"/>
    <cellStyle name="20% - Accent4 2 4 2 3 3 3" xfId="22048" xr:uid="{C7F3D03F-9E87-439B-A691-B9E3EC106091}"/>
    <cellStyle name="20% - Accent4 2 4 2 3 4" xfId="4004" xr:uid="{00000000-0005-0000-0000-000043050000}"/>
    <cellStyle name="20% - Accent4 2 4 2 3 4 2" xfId="22046" xr:uid="{50790997-A151-47D8-9B30-9FB069343167}"/>
    <cellStyle name="20% - Accent4 2 4 2 3 5" xfId="22052" xr:uid="{E754D734-3961-4893-9072-395D70D3D33F}"/>
    <cellStyle name="20% - Accent4 2 4 2 4" xfId="4003" xr:uid="{00000000-0005-0000-0000-000044050000}"/>
    <cellStyle name="20% - Accent4 2 4 2 4 2" xfId="4002" xr:uid="{00000000-0005-0000-0000-000045050000}"/>
    <cellStyle name="20% - Accent4 2 4 2 4 2 2" xfId="22044" xr:uid="{295938DB-D541-4C91-8AD8-DB751C3B9FE0}"/>
    <cellStyle name="20% - Accent4 2 4 2 4 3" xfId="4001" xr:uid="{00000000-0005-0000-0000-000046050000}"/>
    <cellStyle name="20% - Accent4 2 4 2 4 3 2" xfId="22043" xr:uid="{F81C264D-38D5-4FAB-8306-86CC65ED78A0}"/>
    <cellStyle name="20% - Accent4 2 4 2 4 4" xfId="22045" xr:uid="{DBBD2925-9880-4D7A-9332-485DEC21D14D}"/>
    <cellStyle name="20% - Accent4 2 4 2 5" xfId="4000" xr:uid="{00000000-0005-0000-0000-000047050000}"/>
    <cellStyle name="20% - Accent4 2 4 2 5 2" xfId="22042" xr:uid="{65D90E58-F848-4D07-91B1-FAFBBD910A30}"/>
    <cellStyle name="20% - Accent4 2 4 2 6" xfId="3999" xr:uid="{00000000-0005-0000-0000-000048050000}"/>
    <cellStyle name="20% - Accent4 2 4 2 6 2" xfId="3998" xr:uid="{00000000-0005-0000-0000-000049050000}"/>
    <cellStyle name="20% - Accent4 2 4 2 6 2 2" xfId="22040" xr:uid="{3AC5F1E7-2D41-42B9-B4C5-0E21D567A856}"/>
    <cellStyle name="20% - Accent4 2 4 2 6 3" xfId="22041" xr:uid="{DBDA2453-F4D4-491D-B6E4-CFCFBBFEBD91}"/>
    <cellStyle name="20% - Accent4 2 4 2 7" xfId="3997" xr:uid="{00000000-0005-0000-0000-00004A050000}"/>
    <cellStyle name="20% - Accent4 2 4 2 7 2" xfId="22039" xr:uid="{33B454BF-9D92-4DBE-936A-448C0EE7BC50}"/>
    <cellStyle name="20% - Accent4 2 4 2 8" xfId="22060" xr:uid="{4B31137A-2E2A-49CC-8403-6C85F0E6E44F}"/>
    <cellStyle name="20% - Accent4 2 4 3" xfId="3996" xr:uid="{00000000-0005-0000-0000-00004B050000}"/>
    <cellStyle name="20% - Accent4 2 4 3 2" xfId="3995" xr:uid="{00000000-0005-0000-0000-00004C050000}"/>
    <cellStyle name="20% - Accent4 2 4 3 2 2" xfId="3994" xr:uid="{00000000-0005-0000-0000-00004D050000}"/>
    <cellStyle name="20% - Accent4 2 4 3 2 2 2" xfId="22036" xr:uid="{FFD85122-C789-4BE4-9A2F-998BF4DB9E05}"/>
    <cellStyle name="20% - Accent4 2 4 3 2 3" xfId="3993" xr:uid="{00000000-0005-0000-0000-00004E050000}"/>
    <cellStyle name="20% - Accent4 2 4 3 2 3 2" xfId="22035" xr:uid="{69DA9A13-5CA2-46AA-828A-39BC213B7033}"/>
    <cellStyle name="20% - Accent4 2 4 3 2 4" xfId="22037" xr:uid="{3C060B68-D2BA-402B-84D4-9CE71F899206}"/>
    <cellStyle name="20% - Accent4 2 4 3 3" xfId="3992" xr:uid="{00000000-0005-0000-0000-00004F050000}"/>
    <cellStyle name="20% - Accent4 2 4 3 3 2" xfId="3991" xr:uid="{00000000-0005-0000-0000-000050050000}"/>
    <cellStyle name="20% - Accent4 2 4 3 3 2 2" xfId="22033" xr:uid="{C2BA6C38-6478-4526-BBEE-5797CA4B070F}"/>
    <cellStyle name="20% - Accent4 2 4 3 3 3" xfId="22034" xr:uid="{3421B3D3-3878-40F4-B7F7-DEB141B33101}"/>
    <cellStyle name="20% - Accent4 2 4 3 4" xfId="3990" xr:uid="{00000000-0005-0000-0000-000051050000}"/>
    <cellStyle name="20% - Accent4 2 4 3 4 2" xfId="22032" xr:uid="{B65E6125-1E02-45C9-B024-F0B54BD90EA8}"/>
    <cellStyle name="20% - Accent4 2 4 3 5" xfId="22038" xr:uid="{BA575922-80B5-4C8C-A71D-0A8118F3BEF5}"/>
    <cellStyle name="20% - Accent4 2 4 4" xfId="3989" xr:uid="{00000000-0005-0000-0000-000052050000}"/>
    <cellStyle name="20% - Accent4 2 4 4 2" xfId="3988" xr:uid="{00000000-0005-0000-0000-000053050000}"/>
    <cellStyle name="20% - Accent4 2 4 4 2 2" xfId="3987" xr:uid="{00000000-0005-0000-0000-000054050000}"/>
    <cellStyle name="20% - Accent4 2 4 4 2 2 2" xfId="22029" xr:uid="{3DF1C970-39AA-425B-8F56-3D344AE14E31}"/>
    <cellStyle name="20% - Accent4 2 4 4 2 3" xfId="3986" xr:uid="{00000000-0005-0000-0000-000055050000}"/>
    <cellStyle name="20% - Accent4 2 4 4 2 3 2" xfId="22028" xr:uid="{7BF0EBD6-017B-4A9A-BD62-2A103DB02282}"/>
    <cellStyle name="20% - Accent4 2 4 4 2 4" xfId="22030" xr:uid="{0BE9B277-1490-4D49-A3ED-E456D72BCCE6}"/>
    <cellStyle name="20% - Accent4 2 4 4 3" xfId="3985" xr:uid="{00000000-0005-0000-0000-000056050000}"/>
    <cellStyle name="20% - Accent4 2 4 4 3 2" xfId="3984" xr:uid="{00000000-0005-0000-0000-000057050000}"/>
    <cellStyle name="20% - Accent4 2 4 4 3 2 2" xfId="22026" xr:uid="{EF77B043-863B-4BB3-916A-3097A023490D}"/>
    <cellStyle name="20% - Accent4 2 4 4 3 3" xfId="22027" xr:uid="{B466A39D-99F6-4EA0-9763-49C394472838}"/>
    <cellStyle name="20% - Accent4 2 4 4 4" xfId="3983" xr:uid="{00000000-0005-0000-0000-000058050000}"/>
    <cellStyle name="20% - Accent4 2 4 4 4 2" xfId="22025" xr:uid="{B76B402B-C6BA-42CB-869F-D00E416AF26C}"/>
    <cellStyle name="20% - Accent4 2 4 4 5" xfId="22031" xr:uid="{BD5CB611-F3B1-4FA7-B16F-97467601DFC3}"/>
    <cellStyle name="20% - Accent4 2 4 5" xfId="3982" xr:uid="{00000000-0005-0000-0000-000059050000}"/>
    <cellStyle name="20% - Accent4 2 4 5 2" xfId="3981" xr:uid="{00000000-0005-0000-0000-00005A050000}"/>
    <cellStyle name="20% - Accent4 2 4 5 2 2" xfId="22023" xr:uid="{DC454697-F811-467F-9401-209F34EDA06A}"/>
    <cellStyle name="20% - Accent4 2 4 5 3" xfId="3980" xr:uid="{00000000-0005-0000-0000-00005B050000}"/>
    <cellStyle name="20% - Accent4 2 4 5 3 2" xfId="22022" xr:uid="{0C989A92-05D9-43BD-B4A2-BC8C03787B16}"/>
    <cellStyle name="20% - Accent4 2 4 5 4" xfId="22024" xr:uid="{6CBA9CEE-A4BD-4316-86C8-72FC56F10869}"/>
    <cellStyle name="20% - Accent4 2 4 6" xfId="3979" xr:uid="{00000000-0005-0000-0000-00005C050000}"/>
    <cellStyle name="20% - Accent4 2 4 6 2" xfId="22021" xr:uid="{5E846F61-0F1A-4447-AA28-CE611D2E9D07}"/>
    <cellStyle name="20% - Accent4 2 4 7" xfId="3978" xr:uid="{00000000-0005-0000-0000-00005D050000}"/>
    <cellStyle name="20% - Accent4 2 4 7 2" xfId="3977" xr:uid="{00000000-0005-0000-0000-00005E050000}"/>
    <cellStyle name="20% - Accent4 2 4 7 2 2" xfId="22019" xr:uid="{E7BFC2AB-AAF5-4916-AC09-D0DDA7F2BF67}"/>
    <cellStyle name="20% - Accent4 2 4 7 3" xfId="22020" xr:uid="{7F99FAE8-CBA0-454B-BB8D-79172BC54ACA}"/>
    <cellStyle name="20% - Accent4 2 4 8" xfId="3976" xr:uid="{00000000-0005-0000-0000-00005F050000}"/>
    <cellStyle name="20% - Accent4 2 4 8 2" xfId="22018" xr:uid="{1AA82C20-377C-474D-955F-34282FF6BD71}"/>
    <cellStyle name="20% - Accent4 2 4 9" xfId="22061" xr:uid="{F024F701-0DA4-4FE8-B70A-B8EDD9240209}"/>
    <cellStyle name="20% - Accent4 2 5" xfId="3975" xr:uid="{00000000-0005-0000-0000-000060050000}"/>
    <cellStyle name="20% - Accent4 2 5 2" xfId="3974" xr:uid="{00000000-0005-0000-0000-000061050000}"/>
    <cellStyle name="20% - Accent4 2 5 2 2" xfId="3973" xr:uid="{00000000-0005-0000-0000-000062050000}"/>
    <cellStyle name="20% - Accent4 2 5 2 2 2" xfId="3972" xr:uid="{00000000-0005-0000-0000-000063050000}"/>
    <cellStyle name="20% - Accent4 2 5 2 2 2 2" xfId="3971" xr:uid="{00000000-0005-0000-0000-000064050000}"/>
    <cellStyle name="20% - Accent4 2 5 2 2 2 2 2" xfId="22013" xr:uid="{AD3EA77E-1CB0-4D58-B1F8-A3012632E45C}"/>
    <cellStyle name="20% - Accent4 2 5 2 2 2 3" xfId="3970" xr:uid="{00000000-0005-0000-0000-000065050000}"/>
    <cellStyle name="20% - Accent4 2 5 2 2 2 3 2" xfId="22012" xr:uid="{AFCEA9FB-0F0B-4717-B300-58E9254FD7CD}"/>
    <cellStyle name="20% - Accent4 2 5 2 2 2 4" xfId="22014" xr:uid="{74E063F5-5072-4F56-8046-4AB35CCCFD08}"/>
    <cellStyle name="20% - Accent4 2 5 2 2 3" xfId="3969" xr:uid="{00000000-0005-0000-0000-000066050000}"/>
    <cellStyle name="20% - Accent4 2 5 2 2 3 2" xfId="3968" xr:uid="{00000000-0005-0000-0000-000067050000}"/>
    <cellStyle name="20% - Accent4 2 5 2 2 3 2 2" xfId="22010" xr:uid="{2E115C56-CD89-4917-BFCD-E9E5F8C841AB}"/>
    <cellStyle name="20% - Accent4 2 5 2 2 3 3" xfId="22011" xr:uid="{06F23BB2-1B9F-4233-884B-9AB6A1D0BEF1}"/>
    <cellStyle name="20% - Accent4 2 5 2 2 4" xfId="3967" xr:uid="{00000000-0005-0000-0000-000068050000}"/>
    <cellStyle name="20% - Accent4 2 5 2 2 4 2" xfId="22009" xr:uid="{2F43AC30-B9EF-42C6-9A4F-798191C3660E}"/>
    <cellStyle name="20% - Accent4 2 5 2 2 5" xfId="22015" xr:uid="{5797958D-76DB-495D-98F6-0ACB872FACB7}"/>
    <cellStyle name="20% - Accent4 2 5 2 3" xfId="3966" xr:uid="{00000000-0005-0000-0000-000069050000}"/>
    <cellStyle name="20% - Accent4 2 5 2 3 2" xfId="3965" xr:uid="{00000000-0005-0000-0000-00006A050000}"/>
    <cellStyle name="20% - Accent4 2 5 2 3 2 2" xfId="3964" xr:uid="{00000000-0005-0000-0000-00006B050000}"/>
    <cellStyle name="20% - Accent4 2 5 2 3 2 2 2" xfId="22006" xr:uid="{AE2ADDBF-2F67-4110-9806-789989E1B340}"/>
    <cellStyle name="20% - Accent4 2 5 2 3 2 3" xfId="3963" xr:uid="{00000000-0005-0000-0000-00006C050000}"/>
    <cellStyle name="20% - Accent4 2 5 2 3 2 3 2" xfId="22005" xr:uid="{BCE98C7B-EA8A-4176-AAA4-FF7B16A0BA3D}"/>
    <cellStyle name="20% - Accent4 2 5 2 3 2 4" xfId="22007" xr:uid="{550AC145-698F-4256-929C-523CFE8F9CD6}"/>
    <cellStyle name="20% - Accent4 2 5 2 3 3" xfId="3962" xr:uid="{00000000-0005-0000-0000-00006D050000}"/>
    <cellStyle name="20% - Accent4 2 5 2 3 3 2" xfId="3961" xr:uid="{00000000-0005-0000-0000-00006E050000}"/>
    <cellStyle name="20% - Accent4 2 5 2 3 3 2 2" xfId="22003" xr:uid="{9C1BACF9-39DA-4FD9-A776-7AA9D4BFF795}"/>
    <cellStyle name="20% - Accent4 2 5 2 3 3 3" xfId="22004" xr:uid="{8462784B-0D1D-49EF-BFD8-7751DBFCF691}"/>
    <cellStyle name="20% - Accent4 2 5 2 3 4" xfId="3960" xr:uid="{00000000-0005-0000-0000-00006F050000}"/>
    <cellStyle name="20% - Accent4 2 5 2 3 4 2" xfId="22002" xr:uid="{CDB94BA7-FB0E-403E-9E2E-C7C93B3212C4}"/>
    <cellStyle name="20% - Accent4 2 5 2 3 5" xfId="22008" xr:uid="{5559E9FF-BEE8-48D7-B10A-2D627FBD2C78}"/>
    <cellStyle name="20% - Accent4 2 5 2 4" xfId="3959" xr:uid="{00000000-0005-0000-0000-000070050000}"/>
    <cellStyle name="20% - Accent4 2 5 2 4 2" xfId="3958" xr:uid="{00000000-0005-0000-0000-000071050000}"/>
    <cellStyle name="20% - Accent4 2 5 2 4 2 2" xfId="22000" xr:uid="{E39865C6-514E-4DDF-A83A-213DF9303DB4}"/>
    <cellStyle name="20% - Accent4 2 5 2 4 3" xfId="3957" xr:uid="{00000000-0005-0000-0000-000072050000}"/>
    <cellStyle name="20% - Accent4 2 5 2 4 3 2" xfId="21999" xr:uid="{D8444934-414C-4DB5-AA9F-0D4B638071E9}"/>
    <cellStyle name="20% - Accent4 2 5 2 4 4" xfId="22001" xr:uid="{8E324851-81CB-496F-8266-B9E8D9414840}"/>
    <cellStyle name="20% - Accent4 2 5 2 5" xfId="3956" xr:uid="{00000000-0005-0000-0000-000073050000}"/>
    <cellStyle name="20% - Accent4 2 5 2 5 2" xfId="21998" xr:uid="{93AAA84F-8B5C-4487-857F-68B179F2CED8}"/>
    <cellStyle name="20% - Accent4 2 5 2 6" xfId="3955" xr:uid="{00000000-0005-0000-0000-000074050000}"/>
    <cellStyle name="20% - Accent4 2 5 2 6 2" xfId="3954" xr:uid="{00000000-0005-0000-0000-000075050000}"/>
    <cellStyle name="20% - Accent4 2 5 2 6 2 2" xfId="21996" xr:uid="{B90B9601-B9B0-4FC5-8DFC-B55C88B4BA98}"/>
    <cellStyle name="20% - Accent4 2 5 2 6 3" xfId="21997" xr:uid="{A73D0AA4-24E5-4D11-9A20-6D1D7705A008}"/>
    <cellStyle name="20% - Accent4 2 5 2 7" xfId="3953" xr:uid="{00000000-0005-0000-0000-000076050000}"/>
    <cellStyle name="20% - Accent4 2 5 2 7 2" xfId="21995" xr:uid="{DA3E2BB9-BFC2-41A4-9594-17DA85A08D52}"/>
    <cellStyle name="20% - Accent4 2 5 2 8" xfId="22016" xr:uid="{E1C0954D-2C6A-458B-9DDA-42EAEDFCB2A0}"/>
    <cellStyle name="20% - Accent4 2 5 3" xfId="3952" xr:uid="{00000000-0005-0000-0000-000077050000}"/>
    <cellStyle name="20% - Accent4 2 5 3 2" xfId="3951" xr:uid="{00000000-0005-0000-0000-000078050000}"/>
    <cellStyle name="20% - Accent4 2 5 3 2 2" xfId="3950" xr:uid="{00000000-0005-0000-0000-000079050000}"/>
    <cellStyle name="20% - Accent4 2 5 3 2 2 2" xfId="21992" xr:uid="{BC2A854B-A84F-4878-B06D-A0DC3B93DAB1}"/>
    <cellStyle name="20% - Accent4 2 5 3 2 3" xfId="3949" xr:uid="{00000000-0005-0000-0000-00007A050000}"/>
    <cellStyle name="20% - Accent4 2 5 3 2 3 2" xfId="21991" xr:uid="{E2D8EB9C-149B-4D35-AEA5-25807CED4703}"/>
    <cellStyle name="20% - Accent4 2 5 3 2 4" xfId="21993" xr:uid="{F3FE1223-788F-49B9-A12F-E01F94FAD342}"/>
    <cellStyle name="20% - Accent4 2 5 3 3" xfId="3948" xr:uid="{00000000-0005-0000-0000-00007B050000}"/>
    <cellStyle name="20% - Accent4 2 5 3 3 2" xfId="3947" xr:uid="{00000000-0005-0000-0000-00007C050000}"/>
    <cellStyle name="20% - Accent4 2 5 3 3 2 2" xfId="21989" xr:uid="{BBD68FB0-F490-4D53-961C-A7E31E602789}"/>
    <cellStyle name="20% - Accent4 2 5 3 3 3" xfId="21990" xr:uid="{28A161EA-54EF-4F49-A498-E69729CF5F85}"/>
    <cellStyle name="20% - Accent4 2 5 3 4" xfId="3946" xr:uid="{00000000-0005-0000-0000-00007D050000}"/>
    <cellStyle name="20% - Accent4 2 5 3 4 2" xfId="21988" xr:uid="{049F1E57-BA33-4E65-BA97-932E0D30B40C}"/>
    <cellStyle name="20% - Accent4 2 5 3 5" xfId="21994" xr:uid="{719A3757-00FD-46AF-B5DD-E7A2185C3F13}"/>
    <cellStyle name="20% - Accent4 2 5 4" xfId="3945" xr:uid="{00000000-0005-0000-0000-00007E050000}"/>
    <cellStyle name="20% - Accent4 2 5 4 2" xfId="3944" xr:uid="{00000000-0005-0000-0000-00007F050000}"/>
    <cellStyle name="20% - Accent4 2 5 4 2 2" xfId="3943" xr:uid="{00000000-0005-0000-0000-000080050000}"/>
    <cellStyle name="20% - Accent4 2 5 4 2 2 2" xfId="21985" xr:uid="{9C07ECF6-6BD0-4673-BB49-5EF97257A9C9}"/>
    <cellStyle name="20% - Accent4 2 5 4 2 3" xfId="3942" xr:uid="{00000000-0005-0000-0000-000081050000}"/>
    <cellStyle name="20% - Accent4 2 5 4 2 3 2" xfId="21984" xr:uid="{F4FDBB76-598F-4576-8A37-63F7A471A54E}"/>
    <cellStyle name="20% - Accent4 2 5 4 2 4" xfId="21986" xr:uid="{AA338385-639A-4DFC-A9A6-D4D7ABC81005}"/>
    <cellStyle name="20% - Accent4 2 5 4 3" xfId="3941" xr:uid="{00000000-0005-0000-0000-000082050000}"/>
    <cellStyle name="20% - Accent4 2 5 4 3 2" xfId="3940" xr:uid="{00000000-0005-0000-0000-000083050000}"/>
    <cellStyle name="20% - Accent4 2 5 4 3 2 2" xfId="21982" xr:uid="{140775BA-BDE6-4EE6-9463-17823753AC2C}"/>
    <cellStyle name="20% - Accent4 2 5 4 3 3" xfId="21983" xr:uid="{E78AFB29-3FE2-4A1A-AF66-D39147676BFD}"/>
    <cellStyle name="20% - Accent4 2 5 4 4" xfId="3939" xr:uid="{00000000-0005-0000-0000-000084050000}"/>
    <cellStyle name="20% - Accent4 2 5 4 4 2" xfId="21981" xr:uid="{9297EFBD-D12E-455E-8EB1-A9106D8FBA29}"/>
    <cellStyle name="20% - Accent4 2 5 4 5" xfId="21987" xr:uid="{ADDECB39-743C-486F-9E75-0241C97D03F6}"/>
    <cellStyle name="20% - Accent4 2 5 5" xfId="3938" xr:uid="{00000000-0005-0000-0000-000085050000}"/>
    <cellStyle name="20% - Accent4 2 5 5 2" xfId="3937" xr:uid="{00000000-0005-0000-0000-000086050000}"/>
    <cellStyle name="20% - Accent4 2 5 5 2 2" xfId="21979" xr:uid="{F0D07862-2F87-40B6-B11E-D636DCA8037C}"/>
    <cellStyle name="20% - Accent4 2 5 5 3" xfId="3936" xr:uid="{00000000-0005-0000-0000-000087050000}"/>
    <cellStyle name="20% - Accent4 2 5 5 3 2" xfId="21978" xr:uid="{0DD62840-F0AD-4A57-BDE7-5C436069FE0A}"/>
    <cellStyle name="20% - Accent4 2 5 5 4" xfId="21980" xr:uid="{FA1337BF-541D-4F59-88A0-0A146F77E37D}"/>
    <cellStyle name="20% - Accent4 2 5 6" xfId="3935" xr:uid="{00000000-0005-0000-0000-000088050000}"/>
    <cellStyle name="20% - Accent4 2 5 6 2" xfId="21977" xr:uid="{4AAAB25F-EFED-41B2-A91A-30151AEDDA49}"/>
    <cellStyle name="20% - Accent4 2 5 7" xfId="3934" xr:uid="{00000000-0005-0000-0000-000089050000}"/>
    <cellStyle name="20% - Accent4 2 5 7 2" xfId="3933" xr:uid="{00000000-0005-0000-0000-00008A050000}"/>
    <cellStyle name="20% - Accent4 2 5 7 2 2" xfId="21975" xr:uid="{02D43089-E425-4C97-B40D-C7350762D498}"/>
    <cellStyle name="20% - Accent4 2 5 7 3" xfId="21976" xr:uid="{EB934963-97C2-4895-8368-10471C617900}"/>
    <cellStyle name="20% - Accent4 2 5 8" xfId="3932" xr:uid="{00000000-0005-0000-0000-00008B050000}"/>
    <cellStyle name="20% - Accent4 2 5 8 2" xfId="21974" xr:uid="{D5D3D00C-CE19-40E6-A850-3D8D9BDDCC9D}"/>
    <cellStyle name="20% - Accent4 2 5 9" xfId="22017" xr:uid="{CEE22AD9-8B2D-4DDC-88CB-292F3AF65478}"/>
    <cellStyle name="20% - Accent4 2 6" xfId="3931" xr:uid="{00000000-0005-0000-0000-00008C050000}"/>
    <cellStyle name="20% - Accent4 2 6 2" xfId="3930" xr:uid="{00000000-0005-0000-0000-00008D050000}"/>
    <cellStyle name="20% - Accent4 2 6 2 2" xfId="3929" xr:uid="{00000000-0005-0000-0000-00008E050000}"/>
    <cellStyle name="20% - Accent4 2 6 2 2 2" xfId="3928" xr:uid="{00000000-0005-0000-0000-00008F050000}"/>
    <cellStyle name="20% - Accent4 2 6 2 2 2 2" xfId="3927" xr:uid="{00000000-0005-0000-0000-000090050000}"/>
    <cellStyle name="20% - Accent4 2 6 2 2 2 2 2" xfId="21969" xr:uid="{B4160D4F-628C-4CF0-9C4C-D86AD00E3FE6}"/>
    <cellStyle name="20% - Accent4 2 6 2 2 2 3" xfId="3926" xr:uid="{00000000-0005-0000-0000-000091050000}"/>
    <cellStyle name="20% - Accent4 2 6 2 2 2 3 2" xfId="21968" xr:uid="{B8B939AD-007E-481A-B5BB-9AD152C95374}"/>
    <cellStyle name="20% - Accent4 2 6 2 2 2 4" xfId="21970" xr:uid="{E9D7D43F-AB46-4B33-8BAD-288760CD2FE2}"/>
    <cellStyle name="20% - Accent4 2 6 2 2 3" xfId="3925" xr:uid="{00000000-0005-0000-0000-000092050000}"/>
    <cellStyle name="20% - Accent4 2 6 2 2 3 2" xfId="3924" xr:uid="{00000000-0005-0000-0000-000093050000}"/>
    <cellStyle name="20% - Accent4 2 6 2 2 3 2 2" xfId="21966" xr:uid="{5DFF3C49-28F2-43B3-8E6C-E8FC5DECAC6E}"/>
    <cellStyle name="20% - Accent4 2 6 2 2 3 3" xfId="21967" xr:uid="{2C02730F-F839-4A81-9C76-22A6B430E571}"/>
    <cellStyle name="20% - Accent4 2 6 2 2 4" xfId="3923" xr:uid="{00000000-0005-0000-0000-000094050000}"/>
    <cellStyle name="20% - Accent4 2 6 2 2 4 2" xfId="21965" xr:uid="{135763D5-3CC3-4B75-84F5-C9737632B0C9}"/>
    <cellStyle name="20% - Accent4 2 6 2 2 5" xfId="21971" xr:uid="{81AC175B-B947-4401-86BD-63034A503366}"/>
    <cellStyle name="20% - Accent4 2 6 2 3" xfId="3922" xr:uid="{00000000-0005-0000-0000-000095050000}"/>
    <cellStyle name="20% - Accent4 2 6 2 3 2" xfId="3921" xr:uid="{00000000-0005-0000-0000-000096050000}"/>
    <cellStyle name="20% - Accent4 2 6 2 3 2 2" xfId="3920" xr:uid="{00000000-0005-0000-0000-000097050000}"/>
    <cellStyle name="20% - Accent4 2 6 2 3 2 2 2" xfId="21962" xr:uid="{E0BCF7B9-58DB-463F-8175-1B0DD6C9FDC2}"/>
    <cellStyle name="20% - Accent4 2 6 2 3 2 3" xfId="3919" xr:uid="{00000000-0005-0000-0000-000098050000}"/>
    <cellStyle name="20% - Accent4 2 6 2 3 2 3 2" xfId="21961" xr:uid="{49A1919F-D021-44C3-B5A1-9F862F0F8542}"/>
    <cellStyle name="20% - Accent4 2 6 2 3 2 4" xfId="21963" xr:uid="{85A86376-6CD0-457A-8028-672DF55BF55E}"/>
    <cellStyle name="20% - Accent4 2 6 2 3 3" xfId="3918" xr:uid="{00000000-0005-0000-0000-000099050000}"/>
    <cellStyle name="20% - Accent4 2 6 2 3 3 2" xfId="3917" xr:uid="{00000000-0005-0000-0000-00009A050000}"/>
    <cellStyle name="20% - Accent4 2 6 2 3 3 2 2" xfId="21959" xr:uid="{7ACCCF4B-120C-4E2D-A34F-C15639860F73}"/>
    <cellStyle name="20% - Accent4 2 6 2 3 3 3" xfId="21960" xr:uid="{AE6FF116-341D-40BD-8BC4-4259546FBB00}"/>
    <cellStyle name="20% - Accent4 2 6 2 3 4" xfId="3916" xr:uid="{00000000-0005-0000-0000-00009B050000}"/>
    <cellStyle name="20% - Accent4 2 6 2 3 4 2" xfId="21958" xr:uid="{8E306C0F-C8CB-4242-AA42-EE23BC7DE734}"/>
    <cellStyle name="20% - Accent4 2 6 2 3 5" xfId="21964" xr:uid="{C9728077-FF0B-4873-A79C-9530B65F525B}"/>
    <cellStyle name="20% - Accent4 2 6 2 4" xfId="3915" xr:uid="{00000000-0005-0000-0000-00009C050000}"/>
    <cellStyle name="20% - Accent4 2 6 2 4 2" xfId="3914" xr:uid="{00000000-0005-0000-0000-00009D050000}"/>
    <cellStyle name="20% - Accent4 2 6 2 4 2 2" xfId="21956" xr:uid="{DD658696-AD67-4054-BE24-7A6063DB7508}"/>
    <cellStyle name="20% - Accent4 2 6 2 4 3" xfId="3913" xr:uid="{00000000-0005-0000-0000-00009E050000}"/>
    <cellStyle name="20% - Accent4 2 6 2 4 3 2" xfId="21955" xr:uid="{47E6DA21-5272-4D81-8B8D-9C392FCBC3B9}"/>
    <cellStyle name="20% - Accent4 2 6 2 4 4" xfId="21957" xr:uid="{F22912D8-423F-44E5-B9AF-8A3149F9C5B4}"/>
    <cellStyle name="20% - Accent4 2 6 2 5" xfId="3912" xr:uid="{00000000-0005-0000-0000-00009F050000}"/>
    <cellStyle name="20% - Accent4 2 6 2 5 2" xfId="21954" xr:uid="{FC022096-9788-410A-9FD4-0F057B4E9644}"/>
    <cellStyle name="20% - Accent4 2 6 2 6" xfId="3911" xr:uid="{00000000-0005-0000-0000-0000A0050000}"/>
    <cellStyle name="20% - Accent4 2 6 2 6 2" xfId="3910" xr:uid="{00000000-0005-0000-0000-0000A1050000}"/>
    <cellStyle name="20% - Accent4 2 6 2 6 2 2" xfId="21952" xr:uid="{0E25AC71-8412-4B67-A51B-7C0E62F41C1B}"/>
    <cellStyle name="20% - Accent4 2 6 2 6 3" xfId="21953" xr:uid="{5A49B295-460F-471C-9940-88F3DB827D2D}"/>
    <cellStyle name="20% - Accent4 2 6 2 7" xfId="3909" xr:uid="{00000000-0005-0000-0000-0000A2050000}"/>
    <cellStyle name="20% - Accent4 2 6 2 7 2" xfId="21951" xr:uid="{D9197824-4590-4104-A1F4-7E02C3510ADC}"/>
    <cellStyle name="20% - Accent4 2 6 2 8" xfId="21972" xr:uid="{1933AA68-D9E2-4FC3-B43A-16706E851C0F}"/>
    <cellStyle name="20% - Accent4 2 6 3" xfId="3908" xr:uid="{00000000-0005-0000-0000-0000A3050000}"/>
    <cellStyle name="20% - Accent4 2 6 3 2" xfId="3907" xr:uid="{00000000-0005-0000-0000-0000A4050000}"/>
    <cellStyle name="20% - Accent4 2 6 3 2 2" xfId="3906" xr:uid="{00000000-0005-0000-0000-0000A5050000}"/>
    <cellStyle name="20% - Accent4 2 6 3 2 2 2" xfId="21948" xr:uid="{136B08A9-5A1B-4655-8915-7D4C0FEB23A3}"/>
    <cellStyle name="20% - Accent4 2 6 3 2 3" xfId="3905" xr:uid="{00000000-0005-0000-0000-0000A6050000}"/>
    <cellStyle name="20% - Accent4 2 6 3 2 3 2" xfId="21947" xr:uid="{F4F552F0-2B58-4FDC-A30E-DA0F655F72F1}"/>
    <cellStyle name="20% - Accent4 2 6 3 2 4" xfId="21949" xr:uid="{1D694170-4FA6-4F6B-B97E-ACB542BC6A34}"/>
    <cellStyle name="20% - Accent4 2 6 3 3" xfId="3904" xr:uid="{00000000-0005-0000-0000-0000A7050000}"/>
    <cellStyle name="20% - Accent4 2 6 3 3 2" xfId="3903" xr:uid="{00000000-0005-0000-0000-0000A8050000}"/>
    <cellStyle name="20% - Accent4 2 6 3 3 2 2" xfId="21945" xr:uid="{F84CA8FE-ACE1-401B-A575-754EF4AE1679}"/>
    <cellStyle name="20% - Accent4 2 6 3 3 3" xfId="21946" xr:uid="{98CE940B-F95A-4DC5-BCC7-79CFFA2FD70E}"/>
    <cellStyle name="20% - Accent4 2 6 3 4" xfId="3902" xr:uid="{00000000-0005-0000-0000-0000A9050000}"/>
    <cellStyle name="20% - Accent4 2 6 3 4 2" xfId="21944" xr:uid="{6E825E1F-5A14-4F39-9176-B3186E755549}"/>
    <cellStyle name="20% - Accent4 2 6 3 5" xfId="21950" xr:uid="{153B952B-D768-43C0-974F-8CCBF99938B4}"/>
    <cellStyle name="20% - Accent4 2 6 4" xfId="3901" xr:uid="{00000000-0005-0000-0000-0000AA050000}"/>
    <cellStyle name="20% - Accent4 2 6 4 2" xfId="3900" xr:uid="{00000000-0005-0000-0000-0000AB050000}"/>
    <cellStyle name="20% - Accent4 2 6 4 2 2" xfId="3899" xr:uid="{00000000-0005-0000-0000-0000AC050000}"/>
    <cellStyle name="20% - Accent4 2 6 4 2 2 2" xfId="21941" xr:uid="{3DBF6A65-F4DF-47BF-9EA0-79F211CD39E3}"/>
    <cellStyle name="20% - Accent4 2 6 4 2 3" xfId="3898" xr:uid="{00000000-0005-0000-0000-0000AD050000}"/>
    <cellStyle name="20% - Accent4 2 6 4 2 3 2" xfId="21940" xr:uid="{4B592E47-0844-4B2E-AB29-1B693B96ECB9}"/>
    <cellStyle name="20% - Accent4 2 6 4 2 4" xfId="21942" xr:uid="{D0F9D747-F80C-442E-98C2-BD58367D887A}"/>
    <cellStyle name="20% - Accent4 2 6 4 3" xfId="3897" xr:uid="{00000000-0005-0000-0000-0000AE050000}"/>
    <cellStyle name="20% - Accent4 2 6 4 3 2" xfId="3896" xr:uid="{00000000-0005-0000-0000-0000AF050000}"/>
    <cellStyle name="20% - Accent4 2 6 4 3 2 2" xfId="21938" xr:uid="{2F209FB9-F36E-4154-8F56-152FFE935400}"/>
    <cellStyle name="20% - Accent4 2 6 4 3 3" xfId="21939" xr:uid="{A8BEAD17-1AC3-493F-AB64-AB3E65B67D00}"/>
    <cellStyle name="20% - Accent4 2 6 4 4" xfId="3895" xr:uid="{00000000-0005-0000-0000-0000B0050000}"/>
    <cellStyle name="20% - Accent4 2 6 4 4 2" xfId="21937" xr:uid="{768AEB6E-9726-48AE-91B2-9A6F320F3EC3}"/>
    <cellStyle name="20% - Accent4 2 6 4 5" xfId="21943" xr:uid="{D53F0C11-5F3D-41A6-BA8F-097BA2775104}"/>
    <cellStyle name="20% - Accent4 2 6 5" xfId="3894" xr:uid="{00000000-0005-0000-0000-0000B1050000}"/>
    <cellStyle name="20% - Accent4 2 6 5 2" xfId="3893" xr:uid="{00000000-0005-0000-0000-0000B2050000}"/>
    <cellStyle name="20% - Accent4 2 6 5 2 2" xfId="21935" xr:uid="{AF81068D-4353-4D03-82AF-6D23A33995DC}"/>
    <cellStyle name="20% - Accent4 2 6 5 3" xfId="3892" xr:uid="{00000000-0005-0000-0000-0000B3050000}"/>
    <cellStyle name="20% - Accent4 2 6 5 3 2" xfId="21934" xr:uid="{D9168530-81BC-41C5-A1BC-CC3D00B1FA11}"/>
    <cellStyle name="20% - Accent4 2 6 5 4" xfId="21936" xr:uid="{79586E30-C54C-45A3-8010-EDBBDFFC6D7C}"/>
    <cellStyle name="20% - Accent4 2 6 6" xfId="3891" xr:uid="{00000000-0005-0000-0000-0000B4050000}"/>
    <cellStyle name="20% - Accent4 2 6 6 2" xfId="21933" xr:uid="{99F9DC6F-72D2-43FB-9854-C700F447E6FB}"/>
    <cellStyle name="20% - Accent4 2 6 7" xfId="3890" xr:uid="{00000000-0005-0000-0000-0000B5050000}"/>
    <cellStyle name="20% - Accent4 2 6 7 2" xfId="3889" xr:uid="{00000000-0005-0000-0000-0000B6050000}"/>
    <cellStyle name="20% - Accent4 2 6 7 2 2" xfId="21931" xr:uid="{70C8B26F-AD51-439F-A72C-4510291F1F4E}"/>
    <cellStyle name="20% - Accent4 2 6 7 3" xfId="21932" xr:uid="{BBC3BF59-5026-488B-85B9-4149B971988B}"/>
    <cellStyle name="20% - Accent4 2 6 8" xfId="3888" xr:uid="{00000000-0005-0000-0000-0000B7050000}"/>
    <cellStyle name="20% - Accent4 2 6 8 2" xfId="21930" xr:uid="{ACB3BB5E-1B6D-42F7-B5C5-7423201518CC}"/>
    <cellStyle name="20% - Accent4 2 6 9" xfId="21973" xr:uid="{B1643926-02B0-4778-8A2A-1D23F3BC5C84}"/>
    <cellStyle name="20% - Accent4 2 7" xfId="3887" xr:uid="{00000000-0005-0000-0000-0000B8050000}"/>
    <cellStyle name="20% - Accent4 2 7 2" xfId="3886" xr:uid="{00000000-0005-0000-0000-0000B9050000}"/>
    <cellStyle name="20% - Accent4 2 7 2 2" xfId="3885" xr:uid="{00000000-0005-0000-0000-0000BA050000}"/>
    <cellStyle name="20% - Accent4 2 7 2 2 2" xfId="21927" xr:uid="{CBA1081A-1FF1-4EF2-BD5A-FA8FC9984D83}"/>
    <cellStyle name="20% - Accent4 2 7 2 3" xfId="3884" xr:uid="{00000000-0005-0000-0000-0000BB050000}"/>
    <cellStyle name="20% - Accent4 2 7 2 3 2" xfId="21926" xr:uid="{598949E5-E7CE-4911-8BB6-41C8344C16E9}"/>
    <cellStyle name="20% - Accent4 2 7 2 4" xfId="21928" xr:uid="{BACFA6AA-1F94-4B26-83A8-DE2088826457}"/>
    <cellStyle name="20% - Accent4 2 7 3" xfId="3883" xr:uid="{00000000-0005-0000-0000-0000BC050000}"/>
    <cellStyle name="20% - Accent4 2 7 3 2" xfId="3882" xr:uid="{00000000-0005-0000-0000-0000BD050000}"/>
    <cellStyle name="20% - Accent4 2 7 3 2 2" xfId="21924" xr:uid="{934E3365-E9A4-4BBA-A60B-BC9774D53389}"/>
    <cellStyle name="20% - Accent4 2 7 3 3" xfId="21925" xr:uid="{5D16D847-1066-476D-A4E0-12DF2D4B520D}"/>
    <cellStyle name="20% - Accent4 2 7 4" xfId="3881" xr:uid="{00000000-0005-0000-0000-0000BE050000}"/>
    <cellStyle name="20% - Accent4 2 7 4 2" xfId="21923" xr:uid="{33FD93F1-1F21-4013-BD41-2CBA1558A51E}"/>
    <cellStyle name="20% - Accent4 2 7 5" xfId="21929" xr:uid="{7B6A30B8-AF41-43E9-B06B-D4D4511581EB}"/>
    <cellStyle name="20% - Accent4 3" xfId="107" xr:uid="{00000000-0005-0000-0000-00002A000000}"/>
    <cellStyle name="20% - Accent4 3 10" xfId="3880" xr:uid="{00000000-0005-0000-0000-0000BF050000}"/>
    <cellStyle name="20% - Accent4 3 10 2" xfId="21922" xr:uid="{DDB84ADA-55CA-4389-B7E1-F7B24499A702}"/>
    <cellStyle name="20% - Accent4 3 2" xfId="3879" xr:uid="{00000000-0005-0000-0000-0000C0050000}"/>
    <cellStyle name="20% - Accent4 3 2 2" xfId="3878" xr:uid="{00000000-0005-0000-0000-0000C1050000}"/>
    <cellStyle name="20% - Accent4 3 2 2 2" xfId="3877" xr:uid="{00000000-0005-0000-0000-0000C2050000}"/>
    <cellStyle name="20% - Accent4 3 2 2 2 2" xfId="3876" xr:uid="{00000000-0005-0000-0000-0000C3050000}"/>
    <cellStyle name="20% - Accent4 3 2 2 2 2 2" xfId="3875" xr:uid="{00000000-0005-0000-0000-0000C4050000}"/>
    <cellStyle name="20% - Accent4 3 2 2 2 2 2 2" xfId="21918" xr:uid="{1E6BCF38-164B-4087-8F6F-85E2E51AB6FB}"/>
    <cellStyle name="20% - Accent4 3 2 2 2 2 3" xfId="3874" xr:uid="{00000000-0005-0000-0000-0000C5050000}"/>
    <cellStyle name="20% - Accent4 3 2 2 2 2 3 2" xfId="21917" xr:uid="{CBD84830-5229-450D-BC55-5C66D3F22243}"/>
    <cellStyle name="20% - Accent4 3 2 2 2 2 4" xfId="21919" xr:uid="{300AE4B5-D6C0-4A95-BE0C-46DBA12803DB}"/>
    <cellStyle name="20% - Accent4 3 2 2 2 3" xfId="3873" xr:uid="{00000000-0005-0000-0000-0000C6050000}"/>
    <cellStyle name="20% - Accent4 3 2 2 2 3 2" xfId="3872" xr:uid="{00000000-0005-0000-0000-0000C7050000}"/>
    <cellStyle name="20% - Accent4 3 2 2 2 3 2 2" xfId="21915" xr:uid="{7219BC22-ED39-455B-AD48-EE7859E53AB9}"/>
    <cellStyle name="20% - Accent4 3 2 2 2 3 3" xfId="21916" xr:uid="{75DBFACC-47D2-4E8D-8A67-0A1C5DB4E18A}"/>
    <cellStyle name="20% - Accent4 3 2 2 2 4" xfId="3871" xr:uid="{00000000-0005-0000-0000-0000C8050000}"/>
    <cellStyle name="20% - Accent4 3 2 2 2 4 2" xfId="21914" xr:uid="{51E0B25D-4FA2-4634-9162-2AFADA4DDF45}"/>
    <cellStyle name="20% - Accent4 3 2 2 2 5" xfId="21920" xr:uid="{62957B74-8ECA-4C0E-80B3-D604F9A8B4A1}"/>
    <cellStyle name="20% - Accent4 3 2 2 3" xfId="3870" xr:uid="{00000000-0005-0000-0000-0000C9050000}"/>
    <cellStyle name="20% - Accent4 3 2 2 3 2" xfId="3869" xr:uid="{00000000-0005-0000-0000-0000CA050000}"/>
    <cellStyle name="20% - Accent4 3 2 2 3 2 2" xfId="21912" xr:uid="{CEB98518-1D5A-4CCE-B029-9EBBDEFBC941}"/>
    <cellStyle name="20% - Accent4 3 2 2 3 3" xfId="3868" xr:uid="{00000000-0005-0000-0000-0000CB050000}"/>
    <cellStyle name="20% - Accent4 3 2 2 3 3 2" xfId="21911" xr:uid="{A549A94B-73E6-4ED4-96D8-1E7B1D71C58C}"/>
    <cellStyle name="20% - Accent4 3 2 2 3 4" xfId="21913" xr:uid="{E9BC51EF-163E-4375-A6F8-34B7B780BE88}"/>
    <cellStyle name="20% - Accent4 3 2 2 4" xfId="3867" xr:uid="{00000000-0005-0000-0000-0000CC050000}"/>
    <cellStyle name="20% - Accent4 3 2 2 4 2" xfId="21910" xr:uid="{5B503980-6480-4F71-9F9A-9997D652A5D2}"/>
    <cellStyle name="20% - Accent4 3 2 2 5" xfId="3866" xr:uid="{00000000-0005-0000-0000-0000CD050000}"/>
    <cellStyle name="20% - Accent4 3 2 2 5 2" xfId="3865" xr:uid="{00000000-0005-0000-0000-0000CE050000}"/>
    <cellStyle name="20% - Accent4 3 2 2 5 2 2" xfId="21908" xr:uid="{E06C1DED-2ECA-4FB2-A976-627597298EF0}"/>
    <cellStyle name="20% - Accent4 3 2 2 5 3" xfId="21909" xr:uid="{03CCF318-83D8-470C-B58F-4763B059E37D}"/>
    <cellStyle name="20% - Accent4 3 2 2 6" xfId="3864" xr:uid="{00000000-0005-0000-0000-0000CF050000}"/>
    <cellStyle name="20% - Accent4 3 2 2 6 2" xfId="21907" xr:uid="{E3D57668-DF68-40FC-AE34-F6ACDF170453}"/>
    <cellStyle name="20% - Accent4 3 2 2 7" xfId="21921" xr:uid="{8FE1BE1E-4437-4BA0-9B02-C79E1C3F1AC8}"/>
    <cellStyle name="20% - Accent4 3 2 3" xfId="3863" xr:uid="{00000000-0005-0000-0000-0000D0050000}"/>
    <cellStyle name="20% - Accent4 3 2 3 2" xfId="3862" xr:uid="{00000000-0005-0000-0000-0000D1050000}"/>
    <cellStyle name="20% - Accent4 3 2 3 2 2" xfId="3861" xr:uid="{00000000-0005-0000-0000-0000D2050000}"/>
    <cellStyle name="20% - Accent4 3 2 3 2 2 2" xfId="21904" xr:uid="{F7D59578-5ED4-40A9-A450-F6A89BD7950B}"/>
    <cellStyle name="20% - Accent4 3 2 3 2 3" xfId="3860" xr:uid="{00000000-0005-0000-0000-0000D3050000}"/>
    <cellStyle name="20% - Accent4 3 2 3 2 3 2" xfId="21903" xr:uid="{A60C910A-8368-4E21-A43D-5676B164F272}"/>
    <cellStyle name="20% - Accent4 3 2 3 2 4" xfId="21905" xr:uid="{4F23168D-64C6-48A4-BF47-4E609440C900}"/>
    <cellStyle name="20% - Accent4 3 2 3 3" xfId="3859" xr:uid="{00000000-0005-0000-0000-0000D4050000}"/>
    <cellStyle name="20% - Accent4 3 2 3 3 2" xfId="3858" xr:uid="{00000000-0005-0000-0000-0000D5050000}"/>
    <cellStyle name="20% - Accent4 3 2 3 3 2 2" xfId="21901" xr:uid="{50B6622B-F6D0-45CF-B17A-9DC58D1D5838}"/>
    <cellStyle name="20% - Accent4 3 2 3 3 3" xfId="21902" xr:uid="{9D0D2D0D-CB6E-4272-A0B7-C58AB951FCBA}"/>
    <cellStyle name="20% - Accent4 3 2 3 4" xfId="3857" xr:uid="{00000000-0005-0000-0000-0000D6050000}"/>
    <cellStyle name="20% - Accent4 3 2 3 4 2" xfId="21900" xr:uid="{98A11B95-4544-4CE7-AE2C-291B1E98F3CB}"/>
    <cellStyle name="20% - Accent4 3 2 3 5" xfId="21906" xr:uid="{51FA410C-1603-4F23-ADC2-9DC2C4B4690E}"/>
    <cellStyle name="20% - Accent4 3 2 4" xfId="3856" xr:uid="{00000000-0005-0000-0000-0000D7050000}"/>
    <cellStyle name="20% - Accent4 3 2 5" xfId="3855" xr:uid="{00000000-0005-0000-0000-0000D8050000}"/>
    <cellStyle name="20% - Accent4 3 2 5 2" xfId="21899" xr:uid="{5F9A79C0-D172-4AB1-BA6A-5F85F011C22C}"/>
    <cellStyle name="20% - Accent4 3 3" xfId="3854" xr:uid="{00000000-0005-0000-0000-0000D9050000}"/>
    <cellStyle name="20% - Accent4 3 3 2" xfId="3853" xr:uid="{00000000-0005-0000-0000-0000DA050000}"/>
    <cellStyle name="20% - Accent4 3 3 2 2" xfId="3852" xr:uid="{00000000-0005-0000-0000-0000DB050000}"/>
    <cellStyle name="20% - Accent4 3 3 2 2 2" xfId="21896" xr:uid="{DD79ED54-556C-4EDC-BF1F-43B98E104656}"/>
    <cellStyle name="20% - Accent4 3 3 2 3" xfId="3851" xr:uid="{00000000-0005-0000-0000-0000DC050000}"/>
    <cellStyle name="20% - Accent4 3 3 2 3 2" xfId="3850" xr:uid="{00000000-0005-0000-0000-0000DD050000}"/>
    <cellStyle name="20% - Accent4 3 3 2 3 2 2" xfId="21894" xr:uid="{B7458B09-AB4E-4002-80EB-409E2DB651EA}"/>
    <cellStyle name="20% - Accent4 3 3 2 3 3" xfId="21895" xr:uid="{771BF9F0-20D8-4A32-8980-3C6E25B34B8B}"/>
    <cellStyle name="20% - Accent4 3 3 2 4" xfId="21897" xr:uid="{D7EFDFCB-D882-43C1-86D3-5E1FD829A01F}"/>
    <cellStyle name="20% - Accent4 3 3 3" xfId="3849" xr:uid="{00000000-0005-0000-0000-0000DE050000}"/>
    <cellStyle name="20% - Accent4 3 3 3 2" xfId="21893" xr:uid="{299BDF28-E04B-48F3-8205-E35033C43F7E}"/>
    <cellStyle name="20% - Accent4 3 3 4" xfId="3848" xr:uid="{00000000-0005-0000-0000-0000DF050000}"/>
    <cellStyle name="20% - Accent4 3 3 4 2" xfId="3847" xr:uid="{00000000-0005-0000-0000-0000E0050000}"/>
    <cellStyle name="20% - Accent4 3 3 4 2 2" xfId="21891" xr:uid="{9BBB8FC3-BEAC-4304-B2DB-715222887B63}"/>
    <cellStyle name="20% - Accent4 3 3 4 3" xfId="21892" xr:uid="{AE9127BB-C7AD-46A9-856C-49122146BD48}"/>
    <cellStyle name="20% - Accent4 3 3 5" xfId="3846" xr:uid="{00000000-0005-0000-0000-0000E1050000}"/>
    <cellStyle name="20% - Accent4 3 3 5 2" xfId="21890" xr:uid="{16AC9108-D854-43B1-B35B-F05854D7F333}"/>
    <cellStyle name="20% - Accent4 3 3 6" xfId="21898" xr:uid="{67D17899-DFE3-4B51-B6AE-8AB8CF01F4C9}"/>
    <cellStyle name="20% - Accent4 3 4" xfId="3845" xr:uid="{00000000-0005-0000-0000-0000E2050000}"/>
    <cellStyle name="20% - Accent4 3 4 2" xfId="3844" xr:uid="{00000000-0005-0000-0000-0000E3050000}"/>
    <cellStyle name="20% - Accent4 3 4 2 2" xfId="3843" xr:uid="{00000000-0005-0000-0000-0000E4050000}"/>
    <cellStyle name="20% - Accent4 3 4 2 2 2" xfId="21887" xr:uid="{1E3C8C77-4C61-469E-B5F6-88D61415D6D1}"/>
    <cellStyle name="20% - Accent4 3 4 2 3" xfId="3842" xr:uid="{00000000-0005-0000-0000-0000E5050000}"/>
    <cellStyle name="20% - Accent4 3 4 2 3 2" xfId="21886" xr:uid="{56A93B2D-1FBE-4030-8D50-D1DA9F137D87}"/>
    <cellStyle name="20% - Accent4 3 4 2 4" xfId="21888" xr:uid="{3B0AE8E4-225C-4233-8EDC-3D081F342D76}"/>
    <cellStyle name="20% - Accent4 3 4 3" xfId="3841" xr:uid="{00000000-0005-0000-0000-0000E6050000}"/>
    <cellStyle name="20% - Accent4 3 4 3 2" xfId="21885" xr:uid="{9DF111C6-BCA0-40A6-898F-B222009F1553}"/>
    <cellStyle name="20% - Accent4 3 4 4" xfId="3840" xr:uid="{00000000-0005-0000-0000-0000E7050000}"/>
    <cellStyle name="20% - Accent4 3 4 4 2" xfId="3839" xr:uid="{00000000-0005-0000-0000-0000E8050000}"/>
    <cellStyle name="20% - Accent4 3 4 4 2 2" xfId="21883" xr:uid="{3D9DD451-396E-4CED-B05F-A325B624A9C4}"/>
    <cellStyle name="20% - Accent4 3 4 4 3" xfId="21884" xr:uid="{FCBABC15-B795-4B25-BB23-6423DB3C006A}"/>
    <cellStyle name="20% - Accent4 3 4 5" xfId="3838" xr:uid="{00000000-0005-0000-0000-0000E9050000}"/>
    <cellStyle name="20% - Accent4 3 4 5 2" xfId="21882" xr:uid="{286A17A0-F08B-406A-BD9B-EC36FC759456}"/>
    <cellStyle name="20% - Accent4 3 4 6" xfId="21889" xr:uid="{2A002DBE-9333-4DE8-9A3E-D04ADFBD971F}"/>
    <cellStyle name="20% - Accent4 3 5" xfId="3837" xr:uid="{00000000-0005-0000-0000-0000EA050000}"/>
    <cellStyle name="20% - Accent4 3 5 2" xfId="3836" xr:uid="{00000000-0005-0000-0000-0000EB050000}"/>
    <cellStyle name="20% - Accent4 3 5 2 2" xfId="3835" xr:uid="{00000000-0005-0000-0000-0000EC050000}"/>
    <cellStyle name="20% - Accent4 3 5 2 2 2" xfId="21879" xr:uid="{35CD258B-9888-4746-97B0-DD6BDBFD9F85}"/>
    <cellStyle name="20% - Accent4 3 5 2 3" xfId="3834" xr:uid="{00000000-0005-0000-0000-0000ED050000}"/>
    <cellStyle name="20% - Accent4 3 5 2 3 2" xfId="21878" xr:uid="{92C4F392-D06C-4BE4-99B5-374399AB08BC}"/>
    <cellStyle name="20% - Accent4 3 5 2 4" xfId="21880" xr:uid="{62A15947-0140-4CD3-A144-CE711267AD2F}"/>
    <cellStyle name="20% - Accent4 3 5 3" xfId="3833" xr:uid="{00000000-0005-0000-0000-0000EE050000}"/>
    <cellStyle name="20% - Accent4 3 5 3 2" xfId="3832" xr:uid="{00000000-0005-0000-0000-0000EF050000}"/>
    <cellStyle name="20% - Accent4 3 5 3 2 2" xfId="21876" xr:uid="{7E9F4189-49D4-4597-9A17-7F07B16D4F48}"/>
    <cellStyle name="20% - Accent4 3 5 3 3" xfId="21877" xr:uid="{FE53571A-BFFE-41C2-9963-05FBEB05A391}"/>
    <cellStyle name="20% - Accent4 3 5 4" xfId="3831" xr:uid="{00000000-0005-0000-0000-0000F0050000}"/>
    <cellStyle name="20% - Accent4 3 5 4 2" xfId="21875" xr:uid="{6F1F2CA0-3BAF-4DC8-BD2D-A013A1D5391B}"/>
    <cellStyle name="20% - Accent4 3 5 5" xfId="21881" xr:uid="{2FE0094F-70DA-473C-9BCB-99BB2D200DDB}"/>
    <cellStyle name="20% - Accent4 3 6" xfId="3830" xr:uid="{00000000-0005-0000-0000-0000F1050000}"/>
    <cellStyle name="20% - Accent4 3 6 2" xfId="3829" xr:uid="{00000000-0005-0000-0000-0000F2050000}"/>
    <cellStyle name="20% - Accent4 3 6 2 2" xfId="21873" xr:uid="{5FBA13C7-ECF0-4C8F-ADD5-E581BAA4F817}"/>
    <cellStyle name="20% - Accent4 3 6 3" xfId="3828" xr:uid="{00000000-0005-0000-0000-0000F3050000}"/>
    <cellStyle name="20% - Accent4 3 6 3 2" xfId="21872" xr:uid="{E7A31D9B-FACC-4F39-8617-49FF987E8CF2}"/>
    <cellStyle name="20% - Accent4 3 6 4" xfId="21874" xr:uid="{1729C185-4399-4EBA-9C46-DC88CE4F5EA2}"/>
    <cellStyle name="20% - Accent4 3 7" xfId="3827" xr:uid="{00000000-0005-0000-0000-0000F4050000}"/>
    <cellStyle name="20% - Accent4 3 7 2" xfId="21871" xr:uid="{93A27A8F-B427-4B89-96F0-597BC5CA173C}"/>
    <cellStyle name="20% - Accent4 3 8" xfId="3826" xr:uid="{00000000-0005-0000-0000-0000F5050000}"/>
    <cellStyle name="20% - Accent4 3 8 2" xfId="3825" xr:uid="{00000000-0005-0000-0000-0000F6050000}"/>
    <cellStyle name="20% - Accent4 3 8 2 2" xfId="21869" xr:uid="{AC5F724C-FB66-491D-A3DA-9E7087BEFE10}"/>
    <cellStyle name="20% - Accent4 3 8 3" xfId="21870" xr:uid="{D9CCB2DE-421C-4A59-9215-637974FBFB74}"/>
    <cellStyle name="20% - Accent4 3 9" xfId="3824" xr:uid="{00000000-0005-0000-0000-0000F7050000}"/>
    <cellStyle name="20% - Accent4 3 9 2" xfId="21868" xr:uid="{B81036AD-3848-475E-A60A-2F36BF66BB45}"/>
    <cellStyle name="20% - Accent4 4" xfId="189" xr:uid="{00000000-0005-0000-0000-00002B000000}"/>
    <cellStyle name="20% - Accent4 4 10" xfId="3823" xr:uid="{00000000-0005-0000-0000-0000F8050000}"/>
    <cellStyle name="20% - Accent4 4 10 2" xfId="21867" xr:uid="{26D181B8-AAB9-4004-B661-C2242061D476}"/>
    <cellStyle name="20% - Accent4 4 2" xfId="3822" xr:uid="{00000000-0005-0000-0000-0000F9050000}"/>
    <cellStyle name="20% - Accent4 4 2 2" xfId="3821" xr:uid="{00000000-0005-0000-0000-0000FA050000}"/>
    <cellStyle name="20% - Accent4 4 2 2 2" xfId="3820" xr:uid="{00000000-0005-0000-0000-0000FB050000}"/>
    <cellStyle name="20% - Accent4 4 2 2 2 2" xfId="3819" xr:uid="{00000000-0005-0000-0000-0000FC050000}"/>
    <cellStyle name="20% - Accent4 4 2 2 2 2 2" xfId="3818" xr:uid="{00000000-0005-0000-0000-0000FD050000}"/>
    <cellStyle name="20% - Accent4 4 2 2 2 2 2 2" xfId="21863" xr:uid="{6AEAEE13-FA94-4BA0-8830-CD80950023F2}"/>
    <cellStyle name="20% - Accent4 4 2 2 2 2 3" xfId="3817" xr:uid="{00000000-0005-0000-0000-0000FE050000}"/>
    <cellStyle name="20% - Accent4 4 2 2 2 2 3 2" xfId="21862" xr:uid="{EBD4D376-80FE-4808-B9AA-7CF7C1C40483}"/>
    <cellStyle name="20% - Accent4 4 2 2 2 2 4" xfId="21864" xr:uid="{4C2658EA-7E72-410D-9302-81306252BC02}"/>
    <cellStyle name="20% - Accent4 4 2 2 2 3" xfId="3816" xr:uid="{00000000-0005-0000-0000-0000FF050000}"/>
    <cellStyle name="20% - Accent4 4 2 2 2 3 2" xfId="3815" xr:uid="{00000000-0005-0000-0000-000000060000}"/>
    <cellStyle name="20% - Accent4 4 2 2 2 3 2 2" xfId="21860" xr:uid="{4BDF2ACB-9951-4ADD-95BD-A7ACF7AD4A15}"/>
    <cellStyle name="20% - Accent4 4 2 2 2 3 3" xfId="21861" xr:uid="{F78C9598-E227-44F4-B829-9CA11FE6AB0E}"/>
    <cellStyle name="20% - Accent4 4 2 2 2 4" xfId="3814" xr:uid="{00000000-0005-0000-0000-000001060000}"/>
    <cellStyle name="20% - Accent4 4 2 2 2 4 2" xfId="21859" xr:uid="{DA90DFFF-29E1-48F2-99A0-1B409F96ED4F}"/>
    <cellStyle name="20% - Accent4 4 2 2 2 5" xfId="21865" xr:uid="{4E8C15DB-4E87-49E0-A865-8E5FA3C328C7}"/>
    <cellStyle name="20% - Accent4 4 2 2 3" xfId="3813" xr:uid="{00000000-0005-0000-0000-000002060000}"/>
    <cellStyle name="20% - Accent4 4 2 2 3 2" xfId="3812" xr:uid="{00000000-0005-0000-0000-000003060000}"/>
    <cellStyle name="20% - Accent4 4 2 2 3 2 2" xfId="21857" xr:uid="{C7B554EA-0E4A-44F2-910B-7B72EC2406D4}"/>
    <cellStyle name="20% - Accent4 4 2 2 3 3" xfId="3811" xr:uid="{00000000-0005-0000-0000-000004060000}"/>
    <cellStyle name="20% - Accent4 4 2 2 3 3 2" xfId="21856" xr:uid="{1EB69211-9595-434C-9166-6226DF03DD64}"/>
    <cellStyle name="20% - Accent4 4 2 2 3 4" xfId="21858" xr:uid="{59754456-A73E-4490-A49A-984427B7A18D}"/>
    <cellStyle name="20% - Accent4 4 2 2 4" xfId="3810" xr:uid="{00000000-0005-0000-0000-000005060000}"/>
    <cellStyle name="20% - Accent4 4 2 2 4 2" xfId="21855" xr:uid="{1B5899EE-AB2B-4D5C-9C7E-1597F028DCEE}"/>
    <cellStyle name="20% - Accent4 4 2 2 5" xfId="3809" xr:uid="{00000000-0005-0000-0000-000006060000}"/>
    <cellStyle name="20% - Accent4 4 2 2 5 2" xfId="3808" xr:uid="{00000000-0005-0000-0000-000007060000}"/>
    <cellStyle name="20% - Accent4 4 2 2 5 2 2" xfId="21853" xr:uid="{D0FBBDF8-500E-4816-B6CB-CB5A907FE1EB}"/>
    <cellStyle name="20% - Accent4 4 2 2 5 3" xfId="21854" xr:uid="{543F1552-FEAB-475B-87F8-BA2E9D329894}"/>
    <cellStyle name="20% - Accent4 4 2 2 6" xfId="3807" xr:uid="{00000000-0005-0000-0000-000008060000}"/>
    <cellStyle name="20% - Accent4 4 2 2 6 2" xfId="21852" xr:uid="{E454ED7D-B83B-43D4-9483-F4E96CA42E85}"/>
    <cellStyle name="20% - Accent4 4 2 2 7" xfId="21866" xr:uid="{71D52626-3110-4899-8189-093CE53C47E9}"/>
    <cellStyle name="20% - Accent4 4 2 3" xfId="3806" xr:uid="{00000000-0005-0000-0000-000009060000}"/>
    <cellStyle name="20% - Accent4 4 2 3 2" xfId="3805" xr:uid="{00000000-0005-0000-0000-00000A060000}"/>
    <cellStyle name="20% - Accent4 4 2 3 2 2" xfId="3804" xr:uid="{00000000-0005-0000-0000-00000B060000}"/>
    <cellStyle name="20% - Accent4 4 2 3 2 2 2" xfId="21849" xr:uid="{CABC6225-E287-4915-8045-81DDC6E72DC7}"/>
    <cellStyle name="20% - Accent4 4 2 3 2 3" xfId="3803" xr:uid="{00000000-0005-0000-0000-00000C060000}"/>
    <cellStyle name="20% - Accent4 4 2 3 2 3 2" xfId="21848" xr:uid="{D8EDE1AF-677F-492F-A9E2-65814D8D8D34}"/>
    <cellStyle name="20% - Accent4 4 2 3 2 4" xfId="21850" xr:uid="{3A815A1A-6C46-4346-A78C-38283272D74E}"/>
    <cellStyle name="20% - Accent4 4 2 3 3" xfId="3802" xr:uid="{00000000-0005-0000-0000-00000D060000}"/>
    <cellStyle name="20% - Accent4 4 2 3 3 2" xfId="3801" xr:uid="{00000000-0005-0000-0000-00000E060000}"/>
    <cellStyle name="20% - Accent4 4 2 3 3 2 2" xfId="21846" xr:uid="{FB50C3D7-4D09-420E-976D-BE8733640615}"/>
    <cellStyle name="20% - Accent4 4 2 3 3 3" xfId="21847" xr:uid="{000878D6-2CCE-423C-B78E-F681719184D4}"/>
    <cellStyle name="20% - Accent4 4 2 3 4" xfId="3800" xr:uid="{00000000-0005-0000-0000-00000F060000}"/>
    <cellStyle name="20% - Accent4 4 2 3 4 2" xfId="21845" xr:uid="{A64FAB4B-B468-461C-95D4-AEB682F43CAE}"/>
    <cellStyle name="20% - Accent4 4 2 3 5" xfId="21851" xr:uid="{85D27405-D587-40B4-B119-C75F40CE671B}"/>
    <cellStyle name="20% - Accent4 4 2 4" xfId="3799" xr:uid="{00000000-0005-0000-0000-000010060000}"/>
    <cellStyle name="20% - Accent4 4 2 5" xfId="3798" xr:uid="{00000000-0005-0000-0000-000011060000}"/>
    <cellStyle name="20% - Accent4 4 2 5 2" xfId="21844" xr:uid="{B4EFC83E-978E-4F7A-A522-D2C2F7021F3D}"/>
    <cellStyle name="20% - Accent4 4 3" xfId="3797" xr:uid="{00000000-0005-0000-0000-000012060000}"/>
    <cellStyle name="20% - Accent4 4 3 2" xfId="3796" xr:uid="{00000000-0005-0000-0000-000013060000}"/>
    <cellStyle name="20% - Accent4 4 3 2 2" xfId="3795" xr:uid="{00000000-0005-0000-0000-000014060000}"/>
    <cellStyle name="20% - Accent4 4 3 2 2 2" xfId="21841" xr:uid="{D0BE0CC3-F161-4EB8-AC63-06465F030F69}"/>
    <cellStyle name="20% - Accent4 4 3 2 3" xfId="3794" xr:uid="{00000000-0005-0000-0000-000015060000}"/>
    <cellStyle name="20% - Accent4 4 3 2 3 2" xfId="21840" xr:uid="{6D923DA9-7281-48C7-B44D-85EF0C5B838A}"/>
    <cellStyle name="20% - Accent4 4 3 2 4" xfId="21842" xr:uid="{1F2663C6-27A2-4A41-A5F2-72F91717B8CA}"/>
    <cellStyle name="20% - Accent4 4 3 3" xfId="3793" xr:uid="{00000000-0005-0000-0000-000016060000}"/>
    <cellStyle name="20% - Accent4 4 3 3 2" xfId="21839" xr:uid="{0EC42CC8-D3BF-4AC6-9607-8D96ABA8C8D8}"/>
    <cellStyle name="20% - Accent4 4 3 4" xfId="3792" xr:uid="{00000000-0005-0000-0000-000017060000}"/>
    <cellStyle name="20% - Accent4 4 3 4 2" xfId="3791" xr:uid="{00000000-0005-0000-0000-000018060000}"/>
    <cellStyle name="20% - Accent4 4 3 4 2 2" xfId="21837" xr:uid="{24A57401-563C-4AEA-B042-DBD3928288EB}"/>
    <cellStyle name="20% - Accent4 4 3 4 3" xfId="21838" xr:uid="{61F97CEC-5FED-43FD-9E29-250FC50F8D8E}"/>
    <cellStyle name="20% - Accent4 4 3 5" xfId="3790" xr:uid="{00000000-0005-0000-0000-000019060000}"/>
    <cellStyle name="20% - Accent4 4 3 5 2" xfId="21836" xr:uid="{598FBDC2-1FEB-4C8F-A764-4E74B723C666}"/>
    <cellStyle name="20% - Accent4 4 3 6" xfId="21843" xr:uid="{0AD49109-9C2F-4455-96D4-A8758BE31DC8}"/>
    <cellStyle name="20% - Accent4 4 4" xfId="3789" xr:uid="{00000000-0005-0000-0000-00001A060000}"/>
    <cellStyle name="20% - Accent4 4 4 2" xfId="3788" xr:uid="{00000000-0005-0000-0000-00001B060000}"/>
    <cellStyle name="20% - Accent4 4 4 2 2" xfId="3787" xr:uid="{00000000-0005-0000-0000-00001C060000}"/>
    <cellStyle name="20% - Accent4 4 4 2 2 2" xfId="21833" xr:uid="{C0166304-B450-438B-A2BE-13F2D70195C7}"/>
    <cellStyle name="20% - Accent4 4 4 2 3" xfId="3786" xr:uid="{00000000-0005-0000-0000-00001D060000}"/>
    <cellStyle name="20% - Accent4 4 4 2 3 2" xfId="21832" xr:uid="{BD580174-C9B2-4DA2-829F-532CD090DCC0}"/>
    <cellStyle name="20% - Accent4 4 4 2 4" xfId="21834" xr:uid="{98711780-5545-4816-AE78-56DCFA87E7EE}"/>
    <cellStyle name="20% - Accent4 4 4 3" xfId="3785" xr:uid="{00000000-0005-0000-0000-00001E060000}"/>
    <cellStyle name="20% - Accent4 4 4 3 2" xfId="3784" xr:uid="{00000000-0005-0000-0000-00001F060000}"/>
    <cellStyle name="20% - Accent4 4 4 3 2 2" xfId="21830" xr:uid="{D25A2981-5432-429F-9738-9A709C924C1D}"/>
    <cellStyle name="20% - Accent4 4 4 3 3" xfId="21831" xr:uid="{E50D2B50-07E2-4BF0-94DD-D8B761EC9283}"/>
    <cellStyle name="20% - Accent4 4 4 4" xfId="3783" xr:uid="{00000000-0005-0000-0000-000020060000}"/>
    <cellStyle name="20% - Accent4 4 4 4 2" xfId="21829" xr:uid="{C2E1DB40-F5E4-4F2C-B1F3-04F9277E3702}"/>
    <cellStyle name="20% - Accent4 4 4 5" xfId="21835" xr:uid="{E9BA0AA3-21EC-4C4E-8806-9E99536040F5}"/>
    <cellStyle name="20% - Accent4 4 5" xfId="3782" xr:uid="{00000000-0005-0000-0000-000021060000}"/>
    <cellStyle name="20% - Accent4 4 5 2" xfId="3781" xr:uid="{00000000-0005-0000-0000-000022060000}"/>
    <cellStyle name="20% - Accent4 4 5 2 2" xfId="3780" xr:uid="{00000000-0005-0000-0000-000023060000}"/>
    <cellStyle name="20% - Accent4 4 5 2 2 2" xfId="21826" xr:uid="{29C205AF-A55A-4716-A0C0-99036C4DAB30}"/>
    <cellStyle name="20% - Accent4 4 5 2 3" xfId="3779" xr:uid="{00000000-0005-0000-0000-000024060000}"/>
    <cellStyle name="20% - Accent4 4 5 2 3 2" xfId="21825" xr:uid="{B3243ED1-A44A-463C-AEDB-15D99DAD2242}"/>
    <cellStyle name="20% - Accent4 4 5 2 4" xfId="21827" xr:uid="{DF88060C-1C76-43A4-9EC7-D47A426E2BD9}"/>
    <cellStyle name="20% - Accent4 4 5 3" xfId="3778" xr:uid="{00000000-0005-0000-0000-000025060000}"/>
    <cellStyle name="20% - Accent4 4 5 3 2" xfId="3777" xr:uid="{00000000-0005-0000-0000-000026060000}"/>
    <cellStyle name="20% - Accent4 4 5 3 2 2" xfId="21823" xr:uid="{19AB410E-D90B-46D3-8562-D80FA08EEE25}"/>
    <cellStyle name="20% - Accent4 4 5 3 3" xfId="21824" xr:uid="{7423D8C5-E102-4D57-9F38-909CFEDA8E40}"/>
    <cellStyle name="20% - Accent4 4 5 4" xfId="3776" xr:uid="{00000000-0005-0000-0000-000027060000}"/>
    <cellStyle name="20% - Accent4 4 5 4 2" xfId="21822" xr:uid="{B9D5095C-76FE-4040-9BD2-FE26ECF1FACA}"/>
    <cellStyle name="20% - Accent4 4 5 5" xfId="21828" xr:uid="{221366A2-C23E-485C-B0A7-E6522F045944}"/>
    <cellStyle name="20% - Accent4 4 6" xfId="3775" xr:uid="{00000000-0005-0000-0000-000028060000}"/>
    <cellStyle name="20% - Accent4 4 6 2" xfId="3774" xr:uid="{00000000-0005-0000-0000-000029060000}"/>
    <cellStyle name="20% - Accent4 4 6 2 2" xfId="21820" xr:uid="{B6C16B59-EA6E-467F-96D5-75CFC8BEC214}"/>
    <cellStyle name="20% - Accent4 4 6 3" xfId="3773" xr:uid="{00000000-0005-0000-0000-00002A060000}"/>
    <cellStyle name="20% - Accent4 4 6 3 2" xfId="21819" xr:uid="{9EC7E909-DDE0-45B7-A013-6645C653BC27}"/>
    <cellStyle name="20% - Accent4 4 6 4" xfId="21821" xr:uid="{4BE5F04E-8775-48B3-B31F-4A066891EF31}"/>
    <cellStyle name="20% - Accent4 4 7" xfId="3772" xr:uid="{00000000-0005-0000-0000-00002B060000}"/>
    <cellStyle name="20% - Accent4 4 7 2" xfId="21818" xr:uid="{EA0653B2-E3A5-4A3F-B4A6-EC36FC0CD28C}"/>
    <cellStyle name="20% - Accent4 4 8" xfId="3771" xr:uid="{00000000-0005-0000-0000-00002C060000}"/>
    <cellStyle name="20% - Accent4 4 8 2" xfId="3770" xr:uid="{00000000-0005-0000-0000-00002D060000}"/>
    <cellStyle name="20% - Accent4 4 8 2 2" xfId="21816" xr:uid="{CB6469F7-B5B6-4839-B51A-CAA5B0437DC8}"/>
    <cellStyle name="20% - Accent4 4 8 3" xfId="21817" xr:uid="{7D3F31DD-0C37-4F8F-8138-D840DBE81C03}"/>
    <cellStyle name="20% - Accent4 4 9" xfId="3769" xr:uid="{00000000-0005-0000-0000-00002E060000}"/>
    <cellStyle name="20% - Accent4 4 9 2" xfId="21815" xr:uid="{297573AE-EFE5-4CF3-A387-76AB5870307C}"/>
    <cellStyle name="20% - Accent4 5" xfId="205" xr:uid="{00000000-0005-0000-0000-00002C000000}"/>
    <cellStyle name="20% - Accent4 5 2" xfId="3767" xr:uid="{00000000-0005-0000-0000-000030060000}"/>
    <cellStyle name="20% - Accent4 5 2 2" xfId="3766" xr:uid="{00000000-0005-0000-0000-000031060000}"/>
    <cellStyle name="20% - Accent4 5 2 2 2" xfId="3765" xr:uid="{00000000-0005-0000-0000-000032060000}"/>
    <cellStyle name="20% - Accent4 5 2 2 2 2" xfId="3764" xr:uid="{00000000-0005-0000-0000-000033060000}"/>
    <cellStyle name="20% - Accent4 5 2 2 2 2 2" xfId="3763" xr:uid="{00000000-0005-0000-0000-000034060000}"/>
    <cellStyle name="20% - Accent4 5 2 2 2 2 2 2" xfId="21810" xr:uid="{3A8A8382-3BE6-44DE-8FC5-96C367802213}"/>
    <cellStyle name="20% - Accent4 5 2 2 2 2 3" xfId="3762" xr:uid="{00000000-0005-0000-0000-000035060000}"/>
    <cellStyle name="20% - Accent4 5 2 2 2 2 3 2" xfId="21809" xr:uid="{632F2A57-1A63-4C9B-8051-65B89A958DAA}"/>
    <cellStyle name="20% - Accent4 5 2 2 2 2 4" xfId="21811" xr:uid="{51CA5AB2-E179-499D-B5B6-03677E63F96E}"/>
    <cellStyle name="20% - Accent4 5 2 2 2 3" xfId="3761" xr:uid="{00000000-0005-0000-0000-000036060000}"/>
    <cellStyle name="20% - Accent4 5 2 2 2 3 2" xfId="3760" xr:uid="{00000000-0005-0000-0000-000037060000}"/>
    <cellStyle name="20% - Accent4 5 2 2 2 3 2 2" xfId="21807" xr:uid="{8DD3CFD1-07DE-46CA-B230-1773496F702A}"/>
    <cellStyle name="20% - Accent4 5 2 2 2 3 3" xfId="21808" xr:uid="{F2E1F07A-718D-4B17-8C05-C665C7369EB6}"/>
    <cellStyle name="20% - Accent4 5 2 2 2 4" xfId="3759" xr:uid="{00000000-0005-0000-0000-000038060000}"/>
    <cellStyle name="20% - Accent4 5 2 2 2 4 2" xfId="21806" xr:uid="{582689CB-7C5A-463B-802D-311900FB16C0}"/>
    <cellStyle name="20% - Accent4 5 2 2 2 5" xfId="21812" xr:uid="{000E4BA9-F376-4E4F-9597-3F9015F192B0}"/>
    <cellStyle name="20% - Accent4 5 2 2 3" xfId="3758" xr:uid="{00000000-0005-0000-0000-000039060000}"/>
    <cellStyle name="20% - Accent4 5 2 2 3 2" xfId="3757" xr:uid="{00000000-0005-0000-0000-00003A060000}"/>
    <cellStyle name="20% - Accent4 5 2 2 3 2 2" xfId="21804" xr:uid="{DD254D6D-492E-4DE2-A760-778943025933}"/>
    <cellStyle name="20% - Accent4 5 2 2 3 3" xfId="3756" xr:uid="{00000000-0005-0000-0000-00003B060000}"/>
    <cellStyle name="20% - Accent4 5 2 2 3 3 2" xfId="21803" xr:uid="{99EC0F30-FF89-44E9-B63A-925667EC9499}"/>
    <cellStyle name="20% - Accent4 5 2 2 3 4" xfId="21805" xr:uid="{21006D77-0718-462B-8025-4291E5AC3DF2}"/>
    <cellStyle name="20% - Accent4 5 2 2 4" xfId="3755" xr:uid="{00000000-0005-0000-0000-00003C060000}"/>
    <cellStyle name="20% - Accent4 5 2 2 4 2" xfId="21802" xr:uid="{BEBEE9D7-A5A9-44B1-A44E-836C90166D1E}"/>
    <cellStyle name="20% - Accent4 5 2 2 5" xfId="3754" xr:uid="{00000000-0005-0000-0000-00003D060000}"/>
    <cellStyle name="20% - Accent4 5 2 2 5 2" xfId="3753" xr:uid="{00000000-0005-0000-0000-00003E060000}"/>
    <cellStyle name="20% - Accent4 5 2 2 5 2 2" xfId="21800" xr:uid="{1D14449B-8169-4584-96BD-E0C4A34DF76F}"/>
    <cellStyle name="20% - Accent4 5 2 2 5 3" xfId="21801" xr:uid="{ED8D66A7-D647-400C-90F9-51D00A2F945E}"/>
    <cellStyle name="20% - Accent4 5 2 2 6" xfId="3752" xr:uid="{00000000-0005-0000-0000-00003F060000}"/>
    <cellStyle name="20% - Accent4 5 2 2 6 2" xfId="21799" xr:uid="{589089A3-6EFC-4145-AFA4-BD688328A24B}"/>
    <cellStyle name="20% - Accent4 5 2 2 7" xfId="21813" xr:uid="{8E2AB621-AE41-463B-A365-47A1732E04A2}"/>
    <cellStyle name="20% - Accent4 5 2 3" xfId="3751" xr:uid="{00000000-0005-0000-0000-000040060000}"/>
    <cellStyle name="20% - Accent4 5 2 3 2" xfId="3750" xr:uid="{00000000-0005-0000-0000-000041060000}"/>
    <cellStyle name="20% - Accent4 5 2 3 2 2" xfId="3749" xr:uid="{00000000-0005-0000-0000-000042060000}"/>
    <cellStyle name="20% - Accent4 5 2 3 2 2 2" xfId="21796" xr:uid="{FA0C412B-76FB-43E2-BF71-C12462012943}"/>
    <cellStyle name="20% - Accent4 5 2 3 2 3" xfId="3748" xr:uid="{00000000-0005-0000-0000-000043060000}"/>
    <cellStyle name="20% - Accent4 5 2 3 2 3 2" xfId="21795" xr:uid="{D6F31A9E-C599-44E7-8ABB-6D9B7D5B9974}"/>
    <cellStyle name="20% - Accent4 5 2 3 2 4" xfId="21797" xr:uid="{76080889-884B-4940-8678-DA28F14E6D9F}"/>
    <cellStyle name="20% - Accent4 5 2 3 3" xfId="3747" xr:uid="{00000000-0005-0000-0000-000044060000}"/>
    <cellStyle name="20% - Accent4 5 2 3 3 2" xfId="3746" xr:uid="{00000000-0005-0000-0000-000045060000}"/>
    <cellStyle name="20% - Accent4 5 2 3 3 2 2" xfId="21793" xr:uid="{61439FA9-A51D-4BD4-A393-DF18660910D2}"/>
    <cellStyle name="20% - Accent4 5 2 3 3 3" xfId="21794" xr:uid="{2CFE2289-B0E7-45A8-9726-B9956CF53DCB}"/>
    <cellStyle name="20% - Accent4 5 2 3 4" xfId="3745" xr:uid="{00000000-0005-0000-0000-000046060000}"/>
    <cellStyle name="20% - Accent4 5 2 3 4 2" xfId="21792" xr:uid="{B6AEAC31-B97E-4111-9B19-0CB4FDBAB1FF}"/>
    <cellStyle name="20% - Accent4 5 2 3 5" xfId="21798" xr:uid="{0FCB167E-D193-4D1F-8E69-ACCC902E559E}"/>
    <cellStyle name="20% - Accent4 5 2 4" xfId="3744" xr:uid="{00000000-0005-0000-0000-000047060000}"/>
    <cellStyle name="20% - Accent4 5 2 5" xfId="3743" xr:uid="{00000000-0005-0000-0000-000048060000}"/>
    <cellStyle name="20% - Accent4 5 2 5 2" xfId="21791" xr:uid="{D0F6F10F-80BD-4908-8E0A-35EB8EE41B8E}"/>
    <cellStyle name="20% - Accent4 5 3" xfId="3742" xr:uid="{00000000-0005-0000-0000-000049060000}"/>
    <cellStyle name="20% - Accent4 5 3 2" xfId="3741" xr:uid="{00000000-0005-0000-0000-00004A060000}"/>
    <cellStyle name="20% - Accent4 5 3 2 2" xfId="3740" xr:uid="{00000000-0005-0000-0000-00004B060000}"/>
    <cellStyle name="20% - Accent4 5 3 2 2 2" xfId="21788" xr:uid="{1BFA29ED-EE84-46D9-BD27-05C8AF3C098D}"/>
    <cellStyle name="20% - Accent4 5 3 2 3" xfId="3739" xr:uid="{00000000-0005-0000-0000-00004C060000}"/>
    <cellStyle name="20% - Accent4 5 3 2 3 2" xfId="21787" xr:uid="{812A806B-8D61-4F93-828B-1D3920FE528A}"/>
    <cellStyle name="20% - Accent4 5 3 2 4" xfId="21789" xr:uid="{6FF86BA4-6614-4BAA-98EB-75624BBF759D}"/>
    <cellStyle name="20% - Accent4 5 3 3" xfId="3738" xr:uid="{00000000-0005-0000-0000-00004D060000}"/>
    <cellStyle name="20% - Accent4 5 3 3 2" xfId="21786" xr:uid="{05B943F1-D91D-4276-806C-3F606526ECDC}"/>
    <cellStyle name="20% - Accent4 5 3 4" xfId="3737" xr:uid="{00000000-0005-0000-0000-00004E060000}"/>
    <cellStyle name="20% - Accent4 5 3 4 2" xfId="3736" xr:uid="{00000000-0005-0000-0000-00004F060000}"/>
    <cellStyle name="20% - Accent4 5 3 4 2 2" xfId="21784" xr:uid="{A035FFE3-6935-45A4-A5D9-8716E0528D77}"/>
    <cellStyle name="20% - Accent4 5 3 4 3" xfId="21785" xr:uid="{05CA2C2C-666A-4BE6-B6DD-3D4DF894247C}"/>
    <cellStyle name="20% - Accent4 5 3 5" xfId="3735" xr:uid="{00000000-0005-0000-0000-000050060000}"/>
    <cellStyle name="20% - Accent4 5 3 5 2" xfId="21783" xr:uid="{7EC013E6-8B18-4913-929C-084CB3DB977F}"/>
    <cellStyle name="20% - Accent4 5 3 6" xfId="21790" xr:uid="{B281AF26-0E82-499A-9477-120D071E7C9C}"/>
    <cellStyle name="20% - Accent4 5 4" xfId="3734" xr:uid="{00000000-0005-0000-0000-000051060000}"/>
    <cellStyle name="20% - Accent4 5 4 2" xfId="3733" xr:uid="{00000000-0005-0000-0000-000052060000}"/>
    <cellStyle name="20% - Accent4 5 4 2 2" xfId="3732" xr:uid="{00000000-0005-0000-0000-000053060000}"/>
    <cellStyle name="20% - Accent4 5 4 2 2 2" xfId="21780" xr:uid="{C6D0A26D-69A6-4309-A4A6-07E4E78B366B}"/>
    <cellStyle name="20% - Accent4 5 4 2 3" xfId="3731" xr:uid="{00000000-0005-0000-0000-000054060000}"/>
    <cellStyle name="20% - Accent4 5 4 2 3 2" xfId="21779" xr:uid="{EB815A81-C3B1-450C-A477-7E5FF04A092A}"/>
    <cellStyle name="20% - Accent4 5 4 2 4" xfId="21781" xr:uid="{8D6B30C3-A0E1-4933-A02F-E78ABB6EF359}"/>
    <cellStyle name="20% - Accent4 5 4 3" xfId="3730" xr:uid="{00000000-0005-0000-0000-000055060000}"/>
    <cellStyle name="20% - Accent4 5 4 3 2" xfId="3729" xr:uid="{00000000-0005-0000-0000-000056060000}"/>
    <cellStyle name="20% - Accent4 5 4 3 2 2" xfId="21777" xr:uid="{25789E80-E5D9-43D6-AAB8-1A61518B843E}"/>
    <cellStyle name="20% - Accent4 5 4 3 3" xfId="21778" xr:uid="{FDB4CBFC-D246-4E05-BAF8-93CBA50C656E}"/>
    <cellStyle name="20% - Accent4 5 4 4" xfId="3728" xr:uid="{00000000-0005-0000-0000-000057060000}"/>
    <cellStyle name="20% - Accent4 5 4 4 2" xfId="21776" xr:uid="{917AFDC6-A375-441A-AAE5-8DD277233727}"/>
    <cellStyle name="20% - Accent4 5 4 5" xfId="21782" xr:uid="{064FE612-6A68-4AB0-8A4B-A773E2B9E3DE}"/>
    <cellStyle name="20% - Accent4 5 5" xfId="3727" xr:uid="{00000000-0005-0000-0000-000058060000}"/>
    <cellStyle name="20% - Accent4 5 5 2" xfId="3726" xr:uid="{00000000-0005-0000-0000-000059060000}"/>
    <cellStyle name="20% - Accent4 5 5 2 2" xfId="21774" xr:uid="{7F568783-CFF0-42D1-ACD3-AB7F9BCB3CE0}"/>
    <cellStyle name="20% - Accent4 5 5 3" xfId="3725" xr:uid="{00000000-0005-0000-0000-00005A060000}"/>
    <cellStyle name="20% - Accent4 5 5 3 2" xfId="21773" xr:uid="{0E2500E4-E87E-4564-A520-73E43F13E490}"/>
    <cellStyle name="20% - Accent4 5 5 4" xfId="21775" xr:uid="{3D4F529F-8AB2-4D59-A782-0FAC4D6CFB44}"/>
    <cellStyle name="20% - Accent4 5 6" xfId="3724" xr:uid="{00000000-0005-0000-0000-00005B060000}"/>
    <cellStyle name="20% - Accent4 5 6 2" xfId="21772" xr:uid="{324295FF-F1B9-4C82-8AE6-CCE1E6BC3A18}"/>
    <cellStyle name="20% - Accent4 5 7" xfId="3723" xr:uid="{00000000-0005-0000-0000-00005C060000}"/>
    <cellStyle name="20% - Accent4 5 7 2" xfId="3722" xr:uid="{00000000-0005-0000-0000-00005D060000}"/>
    <cellStyle name="20% - Accent4 5 7 2 2" xfId="21770" xr:uid="{C58744FC-0E7F-48D4-8B21-4C288772792B}"/>
    <cellStyle name="20% - Accent4 5 7 3" xfId="21771" xr:uid="{07D59AA7-29E4-466D-935C-A84E780108F0}"/>
    <cellStyle name="20% - Accent4 5 8" xfId="3721" xr:uid="{00000000-0005-0000-0000-00005E060000}"/>
    <cellStyle name="20% - Accent4 5 8 2" xfId="21769" xr:uid="{B5B33102-D015-4ECD-9151-AFA5F544FDB4}"/>
    <cellStyle name="20% - Accent4 5 9" xfId="3768" xr:uid="{00000000-0005-0000-0000-00002F060000}"/>
    <cellStyle name="20% - Accent4 5 9 2" xfId="21814" xr:uid="{8EABF08B-0DD2-4CDE-8B77-1F4C732AFE09}"/>
    <cellStyle name="20% - Accent4 6" xfId="206" xr:uid="{00000000-0005-0000-0000-00002D000000}"/>
    <cellStyle name="20% - Accent4 6 2" xfId="3720" xr:uid="{00000000-0005-0000-0000-000060060000}"/>
    <cellStyle name="20% - Accent4 6 2 2" xfId="3719" xr:uid="{00000000-0005-0000-0000-000061060000}"/>
    <cellStyle name="20% - Accent4 6 2 2 2" xfId="3718" xr:uid="{00000000-0005-0000-0000-000062060000}"/>
    <cellStyle name="20% - Accent4 6 2 2 2 2" xfId="3717" xr:uid="{00000000-0005-0000-0000-000063060000}"/>
    <cellStyle name="20% - Accent4 6 2 2 2 2 2" xfId="21765" xr:uid="{D86EE87E-3DB3-4624-AA37-E764BB595474}"/>
    <cellStyle name="20% - Accent4 6 2 2 2 3" xfId="3716" xr:uid="{00000000-0005-0000-0000-000064060000}"/>
    <cellStyle name="20% - Accent4 6 2 2 2 3 2" xfId="21764" xr:uid="{885D97D2-7E1F-46B7-ADFA-C71A47CBC8EE}"/>
    <cellStyle name="20% - Accent4 6 2 2 2 4" xfId="21766" xr:uid="{A53AC5A3-F5EE-4E96-928B-3E030DB1BD5C}"/>
    <cellStyle name="20% - Accent4 6 2 2 3" xfId="3715" xr:uid="{00000000-0005-0000-0000-000065060000}"/>
    <cellStyle name="20% - Accent4 6 2 2 3 2" xfId="3714" xr:uid="{00000000-0005-0000-0000-000066060000}"/>
    <cellStyle name="20% - Accent4 6 2 2 3 2 2" xfId="21762" xr:uid="{5A3D8B8D-4855-4818-8585-0D77AF7A0366}"/>
    <cellStyle name="20% - Accent4 6 2 2 3 3" xfId="21763" xr:uid="{FDD42435-0B69-4EA1-B550-3B8553E726EA}"/>
    <cellStyle name="20% - Accent4 6 2 2 4" xfId="3713" xr:uid="{00000000-0005-0000-0000-000067060000}"/>
    <cellStyle name="20% - Accent4 6 2 2 4 2" xfId="21761" xr:uid="{B1FF9A4C-2767-4F45-910E-8462E47E281D}"/>
    <cellStyle name="20% - Accent4 6 2 2 5" xfId="21767" xr:uid="{A4E43D93-31F6-4D1F-A3F7-BE93328FFB8C}"/>
    <cellStyle name="20% - Accent4 6 2 3" xfId="3712" xr:uid="{00000000-0005-0000-0000-000068060000}"/>
    <cellStyle name="20% - Accent4 6 2 3 2" xfId="3711" xr:uid="{00000000-0005-0000-0000-000069060000}"/>
    <cellStyle name="20% - Accent4 6 2 3 2 2" xfId="21759" xr:uid="{A8D48456-98A8-4562-A91D-4D98B30FBE7D}"/>
    <cellStyle name="20% - Accent4 6 2 3 3" xfId="3710" xr:uid="{00000000-0005-0000-0000-00006A060000}"/>
    <cellStyle name="20% - Accent4 6 2 3 3 2" xfId="21758" xr:uid="{C4DDC4BC-9EB9-4B59-BB2F-EA7550A0DFFA}"/>
    <cellStyle name="20% - Accent4 6 2 3 4" xfId="21760" xr:uid="{F1F24EFC-FB28-4DAA-A5DD-AE4FF7D8D0A3}"/>
    <cellStyle name="20% - Accent4 6 2 4" xfId="3709" xr:uid="{00000000-0005-0000-0000-00006B060000}"/>
    <cellStyle name="20% - Accent4 6 2 4 2" xfId="21757" xr:uid="{74B8DCB7-F13E-4F25-B50E-7B6FD40D6233}"/>
    <cellStyle name="20% - Accent4 6 2 5" xfId="3708" xr:uid="{00000000-0005-0000-0000-00006C060000}"/>
    <cellStyle name="20% - Accent4 6 2 5 2" xfId="3707" xr:uid="{00000000-0005-0000-0000-00006D060000}"/>
    <cellStyle name="20% - Accent4 6 2 5 2 2" xfId="21755" xr:uid="{E0C4F7C1-9C73-488C-BAFC-F129977646B1}"/>
    <cellStyle name="20% - Accent4 6 2 5 3" xfId="21756" xr:uid="{531BD187-7524-4726-AFC2-12FD9E015B39}"/>
    <cellStyle name="20% - Accent4 6 2 6" xfId="3706" xr:uid="{00000000-0005-0000-0000-00006E060000}"/>
    <cellStyle name="20% - Accent4 6 2 6 2" xfId="21754" xr:uid="{F1BFC643-11B9-4841-8263-0267EF1CADAA}"/>
    <cellStyle name="20% - Accent4 6 2 7" xfId="21768" xr:uid="{7FF3393B-3A66-443B-BEB1-543DFBBC84FB}"/>
    <cellStyle name="20% - Accent4 6 3" xfId="3705" xr:uid="{00000000-0005-0000-0000-00006F060000}"/>
    <cellStyle name="20% - Accent4 6 3 2" xfId="3704" xr:uid="{00000000-0005-0000-0000-000070060000}"/>
    <cellStyle name="20% - Accent4 6 3 2 2" xfId="3703" xr:uid="{00000000-0005-0000-0000-000071060000}"/>
    <cellStyle name="20% - Accent4 6 3 2 2 2" xfId="21751" xr:uid="{911E658F-7E6F-4347-9193-5646A972C43C}"/>
    <cellStyle name="20% - Accent4 6 3 2 3" xfId="3702" xr:uid="{00000000-0005-0000-0000-000072060000}"/>
    <cellStyle name="20% - Accent4 6 3 2 3 2" xfId="21750" xr:uid="{5C10C726-2C82-43E4-9A85-F4152B924331}"/>
    <cellStyle name="20% - Accent4 6 3 2 4" xfId="21752" xr:uid="{D38631BB-E5F0-4BFF-93F1-FA5CDD284F5C}"/>
    <cellStyle name="20% - Accent4 6 3 3" xfId="3701" xr:uid="{00000000-0005-0000-0000-000073060000}"/>
    <cellStyle name="20% - Accent4 6 3 3 2" xfId="3700" xr:uid="{00000000-0005-0000-0000-000074060000}"/>
    <cellStyle name="20% - Accent4 6 3 3 2 2" xfId="21748" xr:uid="{C036D4FF-05B8-4ABF-A5F7-B8031A655006}"/>
    <cellStyle name="20% - Accent4 6 3 3 3" xfId="21749" xr:uid="{1F6CDED9-ECD5-4535-A4B4-56424B67297C}"/>
    <cellStyle name="20% - Accent4 6 3 4" xfId="3699" xr:uid="{00000000-0005-0000-0000-000075060000}"/>
    <cellStyle name="20% - Accent4 6 3 4 2" xfId="21747" xr:uid="{410CAF80-0242-4DE3-82A5-7C487F8EB89C}"/>
    <cellStyle name="20% - Accent4 6 3 5" xfId="21753" xr:uid="{55CDB23A-5838-4197-B561-17A232F862D3}"/>
    <cellStyle name="20% - Accent4 6 4" xfId="3698" xr:uid="{00000000-0005-0000-0000-000076060000}"/>
    <cellStyle name="20% - Accent4 6 5" xfId="3697" xr:uid="{00000000-0005-0000-0000-000077060000}"/>
    <cellStyle name="20% - Accent4 6 5 2" xfId="21746" xr:uid="{5E7A645A-48F8-4127-8131-7C2FF6513D08}"/>
    <cellStyle name="20% - Accent4 7" xfId="207" xr:uid="{00000000-0005-0000-0000-00002E000000}"/>
    <cellStyle name="20% - Accent4 7 2" xfId="3696" xr:uid="{00000000-0005-0000-0000-000079060000}"/>
    <cellStyle name="20% - Accent4 7 2 2" xfId="21745" xr:uid="{B3F4284D-3A58-4944-8522-F4D91208B273}"/>
    <cellStyle name="20% - Accent4 7 3" xfId="3695" xr:uid="{00000000-0005-0000-0000-00007A060000}"/>
    <cellStyle name="20% - Accent4 7 4" xfId="3694" xr:uid="{00000000-0005-0000-0000-00007B060000}"/>
    <cellStyle name="20% - Accent4 7 4 2" xfId="21744" xr:uid="{99E5AD9A-1671-446F-8282-E4A7A8B33520}"/>
    <cellStyle name="20% - Accent4 8" xfId="3693" xr:uid="{00000000-0005-0000-0000-00007C060000}"/>
    <cellStyle name="20% - Accent4 8 2" xfId="3692" xr:uid="{00000000-0005-0000-0000-00007D060000}"/>
    <cellStyle name="20% - Accent4 8 2 2" xfId="3691" xr:uid="{00000000-0005-0000-0000-00007E060000}"/>
    <cellStyle name="20% - Accent4 8 2 2 2" xfId="21741" xr:uid="{079CCECD-CC1A-4FD7-B030-668FB64DD30C}"/>
    <cellStyle name="20% - Accent4 8 2 3" xfId="3690" xr:uid="{00000000-0005-0000-0000-00007F060000}"/>
    <cellStyle name="20% - Accent4 8 2 3 2" xfId="3689" xr:uid="{00000000-0005-0000-0000-000080060000}"/>
    <cellStyle name="20% - Accent4 8 2 3 2 2" xfId="21739" xr:uid="{149A0ACA-25F6-4AEF-BBDF-2F41FD1B4835}"/>
    <cellStyle name="20% - Accent4 8 2 3 3" xfId="21740" xr:uid="{6C319284-931E-446D-B2C5-0C28F04FE913}"/>
    <cellStyle name="20% - Accent4 8 2 4" xfId="21742" xr:uid="{904AA2AD-157F-4BEC-9762-BCD73112E474}"/>
    <cellStyle name="20% - Accent4 8 3" xfId="3688" xr:uid="{00000000-0005-0000-0000-000081060000}"/>
    <cellStyle name="20% - Accent4 8 3 2" xfId="21738" xr:uid="{68989E85-055E-4111-9E5F-0B0DFCBBB179}"/>
    <cellStyle name="20% - Accent4 8 4" xfId="3687" xr:uid="{00000000-0005-0000-0000-000082060000}"/>
    <cellStyle name="20% - Accent4 8 4 2" xfId="3686" xr:uid="{00000000-0005-0000-0000-000083060000}"/>
    <cellStyle name="20% - Accent4 8 4 2 2" xfId="21736" xr:uid="{F0566C01-4D76-423D-B8BC-D929372B50CB}"/>
    <cellStyle name="20% - Accent4 8 4 3" xfId="21737" xr:uid="{736F5A3E-91C7-4615-A7AB-A2A89AFC5EA1}"/>
    <cellStyle name="20% - Accent4 8 5" xfId="3685" xr:uid="{00000000-0005-0000-0000-000084060000}"/>
    <cellStyle name="20% - Accent4 8 5 2" xfId="21735" xr:uid="{143D4A1A-9DF5-466C-B15C-4D5CECE47CDC}"/>
    <cellStyle name="20% - Accent4 8 6" xfId="21743" xr:uid="{55D71633-315A-4A28-995D-456057A2DD8A}"/>
    <cellStyle name="20% - Accent4 9" xfId="3684" xr:uid="{00000000-0005-0000-0000-000085060000}"/>
    <cellStyle name="20% - Accent4 9 2" xfId="3683" xr:uid="{00000000-0005-0000-0000-000086060000}"/>
    <cellStyle name="20% - Accent4 9 2 2" xfId="3682" xr:uid="{00000000-0005-0000-0000-000087060000}"/>
    <cellStyle name="20% - Accent4 9 2 2 2" xfId="21732" xr:uid="{8A5E66B3-8FD8-4501-8EE4-DB246226426F}"/>
    <cellStyle name="20% - Accent4 9 2 3" xfId="3681" xr:uid="{00000000-0005-0000-0000-000088060000}"/>
    <cellStyle name="20% - Accent4 9 2 3 2" xfId="21731" xr:uid="{EC5460DD-1724-41C4-8F27-8BA4E2440D6B}"/>
    <cellStyle name="20% - Accent4 9 2 4" xfId="21733" xr:uid="{E5473106-30C1-427E-AAC6-6C066C2576FB}"/>
    <cellStyle name="20% - Accent4 9 3" xfId="3680" xr:uid="{00000000-0005-0000-0000-000089060000}"/>
    <cellStyle name="20% - Accent4 9 3 2" xfId="21730" xr:uid="{9527DE65-30A0-4F42-A79C-F942592C7601}"/>
    <cellStyle name="20% - Accent4 9 4" xfId="3679" xr:uid="{00000000-0005-0000-0000-00008A060000}"/>
    <cellStyle name="20% - Accent4 9 4 2" xfId="3678" xr:uid="{00000000-0005-0000-0000-00008B060000}"/>
    <cellStyle name="20% - Accent4 9 4 2 2" xfId="21728" xr:uid="{7B0D6F8D-F151-49EC-98D1-2DE4B9725469}"/>
    <cellStyle name="20% - Accent4 9 4 3" xfId="21729" xr:uid="{C4083AA6-47B9-49CD-93B1-CDD72FC8ABF9}"/>
    <cellStyle name="20% - Accent4 9 5" xfId="3677" xr:uid="{00000000-0005-0000-0000-00008C060000}"/>
    <cellStyle name="20% - Accent4 9 5 2" xfId="21727" xr:uid="{8B7F2DD7-2409-4BC9-8A0F-8272A2C17373}"/>
    <cellStyle name="20% - Accent4 9 6" xfId="21734" xr:uid="{C48B547F-5602-4AA7-AFBF-5D76A4A2A798}"/>
    <cellStyle name="20% - Accent5" xfId="98" builtinId="46" customBuiltin="1"/>
    <cellStyle name="20% - Accent5 10" xfId="3676" xr:uid="{00000000-0005-0000-0000-00008D060000}"/>
    <cellStyle name="20% - Accent5 10 2" xfId="3675" xr:uid="{00000000-0005-0000-0000-00008E060000}"/>
    <cellStyle name="20% - Accent5 10 2 2" xfId="3674" xr:uid="{00000000-0005-0000-0000-00008F060000}"/>
    <cellStyle name="20% - Accent5 10 2 2 2" xfId="21724" xr:uid="{FA117FBC-2C0D-4319-92B6-BA3373536E4E}"/>
    <cellStyle name="20% - Accent5 10 2 3" xfId="3673" xr:uid="{00000000-0005-0000-0000-000090060000}"/>
    <cellStyle name="20% - Accent5 10 2 3 2" xfId="21723" xr:uid="{06512720-E3F3-46EB-BC53-142899FC40BA}"/>
    <cellStyle name="20% - Accent5 10 2 4" xfId="21725" xr:uid="{6D23DF54-38F9-4783-8597-3AEC57E9FBF1}"/>
    <cellStyle name="20% - Accent5 10 3" xfId="3672" xr:uid="{00000000-0005-0000-0000-000091060000}"/>
    <cellStyle name="20% - Accent5 10 3 2" xfId="21722" xr:uid="{0F98DABA-F8D1-4116-BF2C-0D1118C08533}"/>
    <cellStyle name="20% - Accent5 10 4" xfId="3671" xr:uid="{00000000-0005-0000-0000-000092060000}"/>
    <cellStyle name="20% - Accent5 10 4 2" xfId="21721" xr:uid="{607029FF-082E-4FC7-AD0C-F90734D41BCD}"/>
    <cellStyle name="20% - Accent5 10 5" xfId="21726" xr:uid="{37FAC580-B180-474B-B5EA-979D39E5D64A}"/>
    <cellStyle name="20% - Accent5 11" xfId="3670" xr:uid="{00000000-0005-0000-0000-000093060000}"/>
    <cellStyle name="20% - Accent5 11 2" xfId="3669" xr:uid="{00000000-0005-0000-0000-000094060000}"/>
    <cellStyle name="20% - Accent5 11 2 2" xfId="21719" xr:uid="{2B4C5F38-29F1-48A5-BF5C-203494F07FD1}"/>
    <cellStyle name="20% - Accent5 11 3" xfId="3668" xr:uid="{00000000-0005-0000-0000-000095060000}"/>
    <cellStyle name="20% - Accent5 11 3 2" xfId="21718" xr:uid="{E7711EA6-6A17-492D-AECC-E9081B3F8DFF}"/>
    <cellStyle name="20% - Accent5 11 4" xfId="21720" xr:uid="{6B57A0BD-87AC-4233-A577-7F5FBDB749E2}"/>
    <cellStyle name="20% - Accent5 12" xfId="3667" xr:uid="{00000000-0005-0000-0000-000096060000}"/>
    <cellStyle name="20% - Accent5 12 2" xfId="3666" xr:uid="{00000000-0005-0000-0000-000097060000}"/>
    <cellStyle name="20% - Accent5 12 2 2" xfId="21716" xr:uid="{5D6710D6-822D-4B83-9AA1-589C026B4DA2}"/>
    <cellStyle name="20% - Accent5 12 3" xfId="3665" xr:uid="{00000000-0005-0000-0000-000098060000}"/>
    <cellStyle name="20% - Accent5 12 3 2" xfId="21715" xr:uid="{E340DEE7-F131-4F16-A6CE-185928B3DBAC}"/>
    <cellStyle name="20% - Accent5 12 4" xfId="21717" xr:uid="{C825CFDD-2CF8-45FE-A2B9-F55CC704BD9D}"/>
    <cellStyle name="20% - Accent5 13" xfId="3664" xr:uid="{00000000-0005-0000-0000-000099060000}"/>
    <cellStyle name="20% - Accent5 13 2" xfId="3663" xr:uid="{00000000-0005-0000-0000-00009A060000}"/>
    <cellStyle name="20% - Accent5 13 2 2" xfId="21713" xr:uid="{5A6741C5-E86E-46E5-81DF-84DA07507C65}"/>
    <cellStyle name="20% - Accent5 13 3" xfId="3662" xr:uid="{00000000-0005-0000-0000-00009B060000}"/>
    <cellStyle name="20% - Accent5 13 3 2" xfId="21712" xr:uid="{3354C60F-C2F5-4148-99C0-DAF6EE39A878}"/>
    <cellStyle name="20% - Accent5 13 4" xfId="21714" xr:uid="{0E7B331D-883F-4990-BD54-8D26C57F22BA}"/>
    <cellStyle name="20% - Accent5 14" xfId="3661" xr:uid="{00000000-0005-0000-0000-00009C060000}"/>
    <cellStyle name="20% - Accent5 14 2" xfId="3660" xr:uid="{00000000-0005-0000-0000-00009D060000}"/>
    <cellStyle name="20% - Accent5 14 2 2" xfId="21711" xr:uid="{A44C8B14-FC69-4F59-A779-F0CC24DC1773}"/>
    <cellStyle name="20% - Accent5 15" xfId="3659" xr:uid="{00000000-0005-0000-0000-00009E060000}"/>
    <cellStyle name="20% - Accent5 15 2" xfId="21710" xr:uid="{989B7DB1-63AF-47B0-A2E8-0515F88ECE6A}"/>
    <cellStyle name="20% - Accent5 16" xfId="3658" xr:uid="{00000000-0005-0000-0000-00009F060000}"/>
    <cellStyle name="20% - Accent5 17" xfId="20671" xr:uid="{1B6EA534-445A-40CE-8AE4-86CB8E5E5258}"/>
    <cellStyle name="20% - Accent5 2" xfId="208" xr:uid="{00000000-0005-0000-0000-00002F000000}"/>
    <cellStyle name="20% - Accent5 2 2" xfId="3657" xr:uid="{00000000-0005-0000-0000-0000A1060000}"/>
    <cellStyle name="20% - Accent5 2 3" xfId="3656" xr:uid="{00000000-0005-0000-0000-0000A2060000}"/>
    <cellStyle name="20% - Accent5 2 3 2" xfId="3655" xr:uid="{00000000-0005-0000-0000-0000A3060000}"/>
    <cellStyle name="20% - Accent5 2 3 2 2" xfId="3654" xr:uid="{00000000-0005-0000-0000-0000A4060000}"/>
    <cellStyle name="20% - Accent5 2 3 2 2 2" xfId="3653" xr:uid="{00000000-0005-0000-0000-0000A5060000}"/>
    <cellStyle name="20% - Accent5 2 3 2 2 2 2" xfId="3652" xr:uid="{00000000-0005-0000-0000-0000A6060000}"/>
    <cellStyle name="20% - Accent5 2 3 2 2 2 2 2" xfId="21705" xr:uid="{B1B8D62F-AF39-4527-92C2-25B8EF7043C7}"/>
    <cellStyle name="20% - Accent5 2 3 2 2 2 3" xfId="3651" xr:uid="{00000000-0005-0000-0000-0000A7060000}"/>
    <cellStyle name="20% - Accent5 2 3 2 2 2 3 2" xfId="21704" xr:uid="{C07A0E33-8816-42AE-81B2-BB24B5604F51}"/>
    <cellStyle name="20% - Accent5 2 3 2 2 2 4" xfId="21706" xr:uid="{BEB1CB1B-8952-4B09-8450-0672D78A5795}"/>
    <cellStyle name="20% - Accent5 2 3 2 2 3" xfId="3650" xr:uid="{00000000-0005-0000-0000-0000A8060000}"/>
    <cellStyle name="20% - Accent5 2 3 2 2 3 2" xfId="21703" xr:uid="{355B4B47-F0B4-460F-800C-FA5C5A922CF4}"/>
    <cellStyle name="20% - Accent5 2 3 2 2 4" xfId="3649" xr:uid="{00000000-0005-0000-0000-0000A9060000}"/>
    <cellStyle name="20% - Accent5 2 3 2 2 4 2" xfId="21702" xr:uid="{5C2D341A-CD03-46E3-8331-9D016D5C4B97}"/>
    <cellStyle name="20% - Accent5 2 3 2 2 5" xfId="21707" xr:uid="{F8324B11-9C10-45B0-A877-3C058E9AD413}"/>
    <cellStyle name="20% - Accent5 2 3 2 3" xfId="3648" xr:uid="{00000000-0005-0000-0000-0000AA060000}"/>
    <cellStyle name="20% - Accent5 2 3 2 3 2" xfId="3647" xr:uid="{00000000-0005-0000-0000-0000AB060000}"/>
    <cellStyle name="20% - Accent5 2 3 2 3 2 2" xfId="3646" xr:uid="{00000000-0005-0000-0000-0000AC060000}"/>
    <cellStyle name="20% - Accent5 2 3 2 3 2 2 2" xfId="21699" xr:uid="{93C1CFE0-2508-44AE-A47A-013CC312F688}"/>
    <cellStyle name="20% - Accent5 2 3 2 3 2 3" xfId="3645" xr:uid="{00000000-0005-0000-0000-0000AD060000}"/>
    <cellStyle name="20% - Accent5 2 3 2 3 2 3 2" xfId="21698" xr:uid="{20B8C23F-432D-4DCC-8691-998F142B7996}"/>
    <cellStyle name="20% - Accent5 2 3 2 3 2 4" xfId="21700" xr:uid="{192A6BCF-D49C-48A1-9A86-80884EF1D595}"/>
    <cellStyle name="20% - Accent5 2 3 2 3 3" xfId="3644" xr:uid="{00000000-0005-0000-0000-0000AE060000}"/>
    <cellStyle name="20% - Accent5 2 3 2 3 3 2" xfId="21697" xr:uid="{200620FD-E357-48D2-83BB-F9FCC2C3163D}"/>
    <cellStyle name="20% - Accent5 2 3 2 3 4" xfId="3643" xr:uid="{00000000-0005-0000-0000-0000AF060000}"/>
    <cellStyle name="20% - Accent5 2 3 2 3 4 2" xfId="21696" xr:uid="{0212D76F-9BE8-4EB5-B70C-DF2003D69FC7}"/>
    <cellStyle name="20% - Accent5 2 3 2 3 5" xfId="21701" xr:uid="{C29F835E-497B-435A-9F11-FCFCE7C30997}"/>
    <cellStyle name="20% - Accent5 2 3 2 4" xfId="3642" xr:uid="{00000000-0005-0000-0000-0000B0060000}"/>
    <cellStyle name="20% - Accent5 2 3 2 4 2" xfId="3641" xr:uid="{00000000-0005-0000-0000-0000B1060000}"/>
    <cellStyle name="20% - Accent5 2 3 2 4 2 2" xfId="21694" xr:uid="{DB648327-797B-4EFE-B1BB-E2211E141B79}"/>
    <cellStyle name="20% - Accent5 2 3 2 4 3" xfId="3640" xr:uid="{00000000-0005-0000-0000-0000B2060000}"/>
    <cellStyle name="20% - Accent5 2 3 2 4 3 2" xfId="21693" xr:uid="{1AD5E388-5946-4DCF-9058-13ADA2236E80}"/>
    <cellStyle name="20% - Accent5 2 3 2 4 4" xfId="21695" xr:uid="{6D8C2A58-7FE7-4D9A-A8CD-28608C099A1C}"/>
    <cellStyle name="20% - Accent5 2 3 2 5" xfId="3639" xr:uid="{00000000-0005-0000-0000-0000B3060000}"/>
    <cellStyle name="20% - Accent5 2 3 2 5 2" xfId="21692" xr:uid="{7B59F564-2209-4370-9DF6-22B2A5E3F399}"/>
    <cellStyle name="20% - Accent5 2 3 2 6" xfId="3638" xr:uid="{00000000-0005-0000-0000-0000B4060000}"/>
    <cellStyle name="20% - Accent5 2 3 2 6 2" xfId="21691" xr:uid="{D4B1A86A-895D-4C8E-A7D8-FEF857F5BC26}"/>
    <cellStyle name="20% - Accent5 2 3 2 7" xfId="21708" xr:uid="{8EB9CCC0-2977-443B-A29B-970176CC2FD1}"/>
    <cellStyle name="20% - Accent5 2 3 3" xfId="3637" xr:uid="{00000000-0005-0000-0000-0000B5060000}"/>
    <cellStyle name="20% - Accent5 2 3 3 2" xfId="3636" xr:uid="{00000000-0005-0000-0000-0000B6060000}"/>
    <cellStyle name="20% - Accent5 2 3 3 2 2" xfId="3635" xr:uid="{00000000-0005-0000-0000-0000B7060000}"/>
    <cellStyle name="20% - Accent5 2 3 3 2 2 2" xfId="21688" xr:uid="{3CDF1775-5FD5-43CF-B27D-7A7F3366CBF2}"/>
    <cellStyle name="20% - Accent5 2 3 3 2 3" xfId="3634" xr:uid="{00000000-0005-0000-0000-0000B8060000}"/>
    <cellStyle name="20% - Accent5 2 3 3 2 3 2" xfId="21687" xr:uid="{304E8A55-DE65-400D-AEE4-DBF7F7072CA4}"/>
    <cellStyle name="20% - Accent5 2 3 3 2 4" xfId="21689" xr:uid="{99D4F891-98CF-4987-B5D5-63311CD022AD}"/>
    <cellStyle name="20% - Accent5 2 3 3 3" xfId="3633" xr:uid="{00000000-0005-0000-0000-0000B9060000}"/>
    <cellStyle name="20% - Accent5 2 3 3 3 2" xfId="21686" xr:uid="{DC451EB9-1022-4A91-BBB9-F229984D6921}"/>
    <cellStyle name="20% - Accent5 2 3 3 4" xfId="3632" xr:uid="{00000000-0005-0000-0000-0000BA060000}"/>
    <cellStyle name="20% - Accent5 2 3 3 4 2" xfId="21685" xr:uid="{5E2B1174-6071-4297-8C19-BD97E98F208F}"/>
    <cellStyle name="20% - Accent5 2 3 3 5" xfId="21690" xr:uid="{94BD46E8-278D-43F8-A44E-7394C22E2008}"/>
    <cellStyle name="20% - Accent5 2 3 4" xfId="3631" xr:uid="{00000000-0005-0000-0000-0000BB060000}"/>
    <cellStyle name="20% - Accent5 2 3 4 2" xfId="3630" xr:uid="{00000000-0005-0000-0000-0000BC060000}"/>
    <cellStyle name="20% - Accent5 2 3 4 2 2" xfId="3629" xr:uid="{00000000-0005-0000-0000-0000BD060000}"/>
    <cellStyle name="20% - Accent5 2 3 4 2 2 2" xfId="21682" xr:uid="{DF21CDD1-C00A-49C1-844E-63C65D974A97}"/>
    <cellStyle name="20% - Accent5 2 3 4 2 3" xfId="3628" xr:uid="{00000000-0005-0000-0000-0000BE060000}"/>
    <cellStyle name="20% - Accent5 2 3 4 2 3 2" xfId="21681" xr:uid="{99D24F18-BD2A-496F-856B-963BD8062DE2}"/>
    <cellStyle name="20% - Accent5 2 3 4 2 4" xfId="21683" xr:uid="{BC82149F-EB2B-4DA3-BAD7-BF2FABBCAA92}"/>
    <cellStyle name="20% - Accent5 2 3 4 3" xfId="3627" xr:uid="{00000000-0005-0000-0000-0000BF060000}"/>
    <cellStyle name="20% - Accent5 2 3 4 3 2" xfId="21680" xr:uid="{66D84C2B-A819-470B-9DD8-8531D0222943}"/>
    <cellStyle name="20% - Accent5 2 3 4 4" xfId="3626" xr:uid="{00000000-0005-0000-0000-0000C0060000}"/>
    <cellStyle name="20% - Accent5 2 3 4 4 2" xfId="21679" xr:uid="{4E421AB6-2217-4E49-9BBD-945C45DF4636}"/>
    <cellStyle name="20% - Accent5 2 3 4 5" xfId="21684" xr:uid="{FC7CB65C-E7BD-4D51-9444-BF99D42F636F}"/>
    <cellStyle name="20% - Accent5 2 3 5" xfId="3625" xr:uid="{00000000-0005-0000-0000-0000C1060000}"/>
    <cellStyle name="20% - Accent5 2 3 5 2" xfId="3624" xr:uid="{00000000-0005-0000-0000-0000C2060000}"/>
    <cellStyle name="20% - Accent5 2 3 5 2 2" xfId="21677" xr:uid="{A9028520-581B-4A9E-86E5-B7EF3F9ADF09}"/>
    <cellStyle name="20% - Accent5 2 3 5 3" xfId="3623" xr:uid="{00000000-0005-0000-0000-0000C3060000}"/>
    <cellStyle name="20% - Accent5 2 3 5 3 2" xfId="21676" xr:uid="{9CE8F39E-47AB-4B38-8520-118D07168609}"/>
    <cellStyle name="20% - Accent5 2 3 5 4" xfId="21678" xr:uid="{83BD8F6E-BEE3-4685-9D16-046F5B34F1B2}"/>
    <cellStyle name="20% - Accent5 2 3 6" xfId="3622" xr:uid="{00000000-0005-0000-0000-0000C4060000}"/>
    <cellStyle name="20% - Accent5 2 3 6 2" xfId="21675" xr:uid="{E1C206B9-5A56-454F-8BE2-EB0766AC6F1B}"/>
    <cellStyle name="20% - Accent5 2 3 7" xfId="3621" xr:uid="{00000000-0005-0000-0000-0000C5060000}"/>
    <cellStyle name="20% - Accent5 2 3 7 2" xfId="21674" xr:uid="{5F626217-2466-47CD-B287-922D61DB05EC}"/>
    <cellStyle name="20% - Accent5 2 3 8" xfId="21709" xr:uid="{CBD8EEB0-25E8-45CB-8D7C-B6228F472177}"/>
    <cellStyle name="20% - Accent5 2 4" xfId="3620" xr:uid="{00000000-0005-0000-0000-0000C6060000}"/>
    <cellStyle name="20% - Accent5 2 4 2" xfId="3619" xr:uid="{00000000-0005-0000-0000-0000C7060000}"/>
    <cellStyle name="20% - Accent5 2 4 2 2" xfId="3618" xr:uid="{00000000-0005-0000-0000-0000C8060000}"/>
    <cellStyle name="20% - Accent5 2 4 2 2 2" xfId="3617" xr:uid="{00000000-0005-0000-0000-0000C9060000}"/>
    <cellStyle name="20% - Accent5 2 4 2 2 2 2" xfId="3616" xr:uid="{00000000-0005-0000-0000-0000CA060000}"/>
    <cellStyle name="20% - Accent5 2 4 2 2 2 2 2" xfId="21669" xr:uid="{74465944-BC18-4F5B-90AD-A035AA254315}"/>
    <cellStyle name="20% - Accent5 2 4 2 2 2 3" xfId="3615" xr:uid="{00000000-0005-0000-0000-0000CB060000}"/>
    <cellStyle name="20% - Accent5 2 4 2 2 2 3 2" xfId="21668" xr:uid="{47D632EF-48BF-46EA-9924-D37695E687F4}"/>
    <cellStyle name="20% - Accent5 2 4 2 2 2 4" xfId="21670" xr:uid="{2A453CDB-9421-4856-86F0-018AC08CFB55}"/>
    <cellStyle name="20% - Accent5 2 4 2 2 3" xfId="3614" xr:uid="{00000000-0005-0000-0000-0000CC060000}"/>
    <cellStyle name="20% - Accent5 2 4 2 2 3 2" xfId="21667" xr:uid="{F73D7D7C-D56C-4295-BD56-070C4F46B4FC}"/>
    <cellStyle name="20% - Accent5 2 4 2 2 4" xfId="3613" xr:uid="{00000000-0005-0000-0000-0000CD060000}"/>
    <cellStyle name="20% - Accent5 2 4 2 2 4 2" xfId="21666" xr:uid="{6F32B3E8-3945-492E-B3F4-7A4FBAADB6A2}"/>
    <cellStyle name="20% - Accent5 2 4 2 2 5" xfId="21671" xr:uid="{1C754987-AA32-4054-8BE2-E14DF6D2CB00}"/>
    <cellStyle name="20% - Accent5 2 4 2 3" xfId="3612" xr:uid="{00000000-0005-0000-0000-0000CE060000}"/>
    <cellStyle name="20% - Accent5 2 4 2 3 2" xfId="3611" xr:uid="{00000000-0005-0000-0000-0000CF060000}"/>
    <cellStyle name="20% - Accent5 2 4 2 3 2 2" xfId="3610" xr:uid="{00000000-0005-0000-0000-0000D0060000}"/>
    <cellStyle name="20% - Accent5 2 4 2 3 2 2 2" xfId="21663" xr:uid="{93C646CC-BD11-4CE7-B0A2-45F180D9AFD2}"/>
    <cellStyle name="20% - Accent5 2 4 2 3 2 3" xfId="3609" xr:uid="{00000000-0005-0000-0000-0000D1060000}"/>
    <cellStyle name="20% - Accent5 2 4 2 3 2 3 2" xfId="21662" xr:uid="{EBEDF56B-76A5-43ED-B911-D6D87D11C178}"/>
    <cellStyle name="20% - Accent5 2 4 2 3 2 4" xfId="21664" xr:uid="{20F48E5B-8CDA-4821-9759-82386EF6A816}"/>
    <cellStyle name="20% - Accent5 2 4 2 3 3" xfId="3608" xr:uid="{00000000-0005-0000-0000-0000D2060000}"/>
    <cellStyle name="20% - Accent5 2 4 2 3 3 2" xfId="21661" xr:uid="{CC42BD53-1482-4592-B253-2BB40258D693}"/>
    <cellStyle name="20% - Accent5 2 4 2 3 4" xfId="3607" xr:uid="{00000000-0005-0000-0000-0000D3060000}"/>
    <cellStyle name="20% - Accent5 2 4 2 3 4 2" xfId="21660" xr:uid="{BA375595-D192-47B4-BEF4-ACF60518C0F6}"/>
    <cellStyle name="20% - Accent5 2 4 2 3 5" xfId="21665" xr:uid="{1E06E33C-9A13-4938-97EC-9F871E3F3E68}"/>
    <cellStyle name="20% - Accent5 2 4 2 4" xfId="3606" xr:uid="{00000000-0005-0000-0000-0000D4060000}"/>
    <cellStyle name="20% - Accent5 2 4 2 4 2" xfId="3605" xr:uid="{00000000-0005-0000-0000-0000D5060000}"/>
    <cellStyle name="20% - Accent5 2 4 2 4 2 2" xfId="21658" xr:uid="{42562FAB-D4CF-406C-B031-199DDE416A96}"/>
    <cellStyle name="20% - Accent5 2 4 2 4 3" xfId="3604" xr:uid="{00000000-0005-0000-0000-0000D6060000}"/>
    <cellStyle name="20% - Accent5 2 4 2 4 3 2" xfId="21657" xr:uid="{457D4569-9A55-4316-9B2D-BE47C3C868FD}"/>
    <cellStyle name="20% - Accent5 2 4 2 4 4" xfId="21659" xr:uid="{A499DA74-8056-4283-B8F9-6F0D32AF12BD}"/>
    <cellStyle name="20% - Accent5 2 4 2 5" xfId="3603" xr:uid="{00000000-0005-0000-0000-0000D7060000}"/>
    <cellStyle name="20% - Accent5 2 4 2 5 2" xfId="21656" xr:uid="{2C8F1ECA-6985-4848-BA24-4080A000C277}"/>
    <cellStyle name="20% - Accent5 2 4 2 6" xfId="3602" xr:uid="{00000000-0005-0000-0000-0000D8060000}"/>
    <cellStyle name="20% - Accent5 2 4 2 6 2" xfId="21655" xr:uid="{BC7FB9D2-1AB6-4E67-8A57-8B9B886B6BA8}"/>
    <cellStyle name="20% - Accent5 2 4 2 7" xfId="21672" xr:uid="{FBE8AFBE-56BE-4D33-9C70-12989781415D}"/>
    <cellStyle name="20% - Accent5 2 4 3" xfId="3601" xr:uid="{00000000-0005-0000-0000-0000D9060000}"/>
    <cellStyle name="20% - Accent5 2 4 3 2" xfId="3600" xr:uid="{00000000-0005-0000-0000-0000DA060000}"/>
    <cellStyle name="20% - Accent5 2 4 3 2 2" xfId="3599" xr:uid="{00000000-0005-0000-0000-0000DB060000}"/>
    <cellStyle name="20% - Accent5 2 4 3 2 2 2" xfId="21652" xr:uid="{FE9833FE-9CB8-4161-A382-DA4598E61D33}"/>
    <cellStyle name="20% - Accent5 2 4 3 2 3" xfId="3598" xr:uid="{00000000-0005-0000-0000-0000DC060000}"/>
    <cellStyle name="20% - Accent5 2 4 3 2 3 2" xfId="21651" xr:uid="{58427945-C89D-4BD0-8C3F-ADCC6B4BB4C1}"/>
    <cellStyle name="20% - Accent5 2 4 3 2 4" xfId="21653" xr:uid="{B591347B-6358-40D5-86E8-B76C2C23AB40}"/>
    <cellStyle name="20% - Accent5 2 4 3 3" xfId="3597" xr:uid="{00000000-0005-0000-0000-0000DD060000}"/>
    <cellStyle name="20% - Accent5 2 4 3 3 2" xfId="21650" xr:uid="{0157C399-24E9-45D8-BE89-8180EFAC5121}"/>
    <cellStyle name="20% - Accent5 2 4 3 4" xfId="3596" xr:uid="{00000000-0005-0000-0000-0000DE060000}"/>
    <cellStyle name="20% - Accent5 2 4 3 4 2" xfId="21649" xr:uid="{51764D5C-9707-440F-9A98-BBF9A868AB20}"/>
    <cellStyle name="20% - Accent5 2 4 3 5" xfId="21654" xr:uid="{D249A94B-8125-4D50-8823-1FD2D6180CD7}"/>
    <cellStyle name="20% - Accent5 2 4 4" xfId="3595" xr:uid="{00000000-0005-0000-0000-0000DF060000}"/>
    <cellStyle name="20% - Accent5 2 4 4 2" xfId="3594" xr:uid="{00000000-0005-0000-0000-0000E0060000}"/>
    <cellStyle name="20% - Accent5 2 4 4 2 2" xfId="3593" xr:uid="{00000000-0005-0000-0000-0000E1060000}"/>
    <cellStyle name="20% - Accent5 2 4 4 2 2 2" xfId="21646" xr:uid="{37A50141-D61E-45E9-BD6B-6DC078D33B45}"/>
    <cellStyle name="20% - Accent5 2 4 4 2 3" xfId="3592" xr:uid="{00000000-0005-0000-0000-0000E2060000}"/>
    <cellStyle name="20% - Accent5 2 4 4 2 3 2" xfId="21645" xr:uid="{8CF7B468-6893-435D-A7F5-A308375EFDDD}"/>
    <cellStyle name="20% - Accent5 2 4 4 2 4" xfId="21647" xr:uid="{35831287-8C05-473F-9929-E077FA37AE66}"/>
    <cellStyle name="20% - Accent5 2 4 4 3" xfId="3591" xr:uid="{00000000-0005-0000-0000-0000E3060000}"/>
    <cellStyle name="20% - Accent5 2 4 4 3 2" xfId="21644" xr:uid="{46D805E9-C320-45B4-BDA2-CA8EC74FB1E8}"/>
    <cellStyle name="20% - Accent5 2 4 4 4" xfId="3590" xr:uid="{00000000-0005-0000-0000-0000E4060000}"/>
    <cellStyle name="20% - Accent5 2 4 4 4 2" xfId="21643" xr:uid="{08F096EE-42E2-4F93-AAAE-8E917C598A48}"/>
    <cellStyle name="20% - Accent5 2 4 4 5" xfId="21648" xr:uid="{CA56B63F-C11B-4613-9F90-3D7C34A7148F}"/>
    <cellStyle name="20% - Accent5 2 4 5" xfId="3589" xr:uid="{00000000-0005-0000-0000-0000E5060000}"/>
    <cellStyle name="20% - Accent5 2 4 5 2" xfId="3588" xr:uid="{00000000-0005-0000-0000-0000E6060000}"/>
    <cellStyle name="20% - Accent5 2 4 5 2 2" xfId="21641" xr:uid="{C1EF0106-9849-4605-ADBE-20EB3274D839}"/>
    <cellStyle name="20% - Accent5 2 4 5 3" xfId="3587" xr:uid="{00000000-0005-0000-0000-0000E7060000}"/>
    <cellStyle name="20% - Accent5 2 4 5 3 2" xfId="21640" xr:uid="{C18A4146-98D9-4954-9B72-23835C438381}"/>
    <cellStyle name="20% - Accent5 2 4 5 4" xfId="21642" xr:uid="{C4995AF0-9A06-44C6-B412-A718D6D08C43}"/>
    <cellStyle name="20% - Accent5 2 4 6" xfId="3586" xr:uid="{00000000-0005-0000-0000-0000E8060000}"/>
    <cellStyle name="20% - Accent5 2 4 6 2" xfId="21639" xr:uid="{A61A4F34-7B3C-4D45-8244-BF880AE275BD}"/>
    <cellStyle name="20% - Accent5 2 4 7" xfId="3585" xr:uid="{00000000-0005-0000-0000-0000E9060000}"/>
    <cellStyle name="20% - Accent5 2 4 7 2" xfId="21638" xr:uid="{A9D9A9A5-04B6-4674-82F7-0F46CBB18281}"/>
    <cellStyle name="20% - Accent5 2 4 8" xfId="21673" xr:uid="{D3953B23-AA51-4996-A69E-D032A7B461E4}"/>
    <cellStyle name="20% - Accent5 2 5" xfId="3584" xr:uid="{00000000-0005-0000-0000-0000EA060000}"/>
    <cellStyle name="20% - Accent5 2 5 2" xfId="3583" xr:uid="{00000000-0005-0000-0000-0000EB060000}"/>
    <cellStyle name="20% - Accent5 2 5 2 2" xfId="3582" xr:uid="{00000000-0005-0000-0000-0000EC060000}"/>
    <cellStyle name="20% - Accent5 2 5 2 2 2" xfId="3581" xr:uid="{00000000-0005-0000-0000-0000ED060000}"/>
    <cellStyle name="20% - Accent5 2 5 2 2 2 2" xfId="3580" xr:uid="{00000000-0005-0000-0000-0000EE060000}"/>
    <cellStyle name="20% - Accent5 2 5 2 2 2 2 2" xfId="21633" xr:uid="{56E88FF4-B75D-46A3-AA28-52078919DA3C}"/>
    <cellStyle name="20% - Accent5 2 5 2 2 2 3" xfId="3579" xr:uid="{00000000-0005-0000-0000-0000EF060000}"/>
    <cellStyle name="20% - Accent5 2 5 2 2 2 3 2" xfId="21632" xr:uid="{EE3D71D2-ACD6-468C-9032-C76A9EAA8B6B}"/>
    <cellStyle name="20% - Accent5 2 5 2 2 2 4" xfId="21634" xr:uid="{EE0F6E76-68EB-45B4-8D18-4D7080BC4917}"/>
    <cellStyle name="20% - Accent5 2 5 2 2 3" xfId="3578" xr:uid="{00000000-0005-0000-0000-0000F0060000}"/>
    <cellStyle name="20% - Accent5 2 5 2 2 3 2" xfId="21631" xr:uid="{94496039-3CC1-4368-BB9E-9841F257DAA1}"/>
    <cellStyle name="20% - Accent5 2 5 2 2 4" xfId="3577" xr:uid="{00000000-0005-0000-0000-0000F1060000}"/>
    <cellStyle name="20% - Accent5 2 5 2 2 4 2" xfId="21630" xr:uid="{486B5346-6200-4F79-BF53-FFA5036ECEAA}"/>
    <cellStyle name="20% - Accent5 2 5 2 2 5" xfId="21635" xr:uid="{41F8F5B7-FF2E-4DFC-8309-DF0B4CA12C70}"/>
    <cellStyle name="20% - Accent5 2 5 2 3" xfId="3576" xr:uid="{00000000-0005-0000-0000-0000F2060000}"/>
    <cellStyle name="20% - Accent5 2 5 2 3 2" xfId="3575" xr:uid="{00000000-0005-0000-0000-0000F3060000}"/>
    <cellStyle name="20% - Accent5 2 5 2 3 2 2" xfId="3574" xr:uid="{00000000-0005-0000-0000-0000F4060000}"/>
    <cellStyle name="20% - Accent5 2 5 2 3 2 2 2" xfId="21627" xr:uid="{5195BD22-1E0C-423B-98E3-01BD937FEC7E}"/>
    <cellStyle name="20% - Accent5 2 5 2 3 2 3" xfId="3573" xr:uid="{00000000-0005-0000-0000-0000F5060000}"/>
    <cellStyle name="20% - Accent5 2 5 2 3 2 3 2" xfId="21626" xr:uid="{E75D3527-6F1D-4CDE-B0A3-3F060C9E898A}"/>
    <cellStyle name="20% - Accent5 2 5 2 3 2 4" xfId="21628" xr:uid="{C08F19AA-CFD7-4B0A-A6C5-704240D80029}"/>
    <cellStyle name="20% - Accent5 2 5 2 3 3" xfId="3572" xr:uid="{00000000-0005-0000-0000-0000F6060000}"/>
    <cellStyle name="20% - Accent5 2 5 2 3 3 2" xfId="21625" xr:uid="{29693CD1-D29C-49AD-92BE-12013D7919EC}"/>
    <cellStyle name="20% - Accent5 2 5 2 3 4" xfId="3571" xr:uid="{00000000-0005-0000-0000-0000F7060000}"/>
    <cellStyle name="20% - Accent5 2 5 2 3 4 2" xfId="21624" xr:uid="{FD1EAAA8-AE14-4D2B-BDAD-5E6E62B80992}"/>
    <cellStyle name="20% - Accent5 2 5 2 3 5" xfId="21629" xr:uid="{2B1E4757-9BF2-4D92-9679-4D6EBF89FE3D}"/>
    <cellStyle name="20% - Accent5 2 5 2 4" xfId="3570" xr:uid="{00000000-0005-0000-0000-0000F8060000}"/>
    <cellStyle name="20% - Accent5 2 5 2 4 2" xfId="3569" xr:uid="{00000000-0005-0000-0000-0000F9060000}"/>
    <cellStyle name="20% - Accent5 2 5 2 4 2 2" xfId="21622" xr:uid="{D3135340-9A1E-47B0-82D2-6B7B7801D97E}"/>
    <cellStyle name="20% - Accent5 2 5 2 4 3" xfId="3568" xr:uid="{00000000-0005-0000-0000-0000FA060000}"/>
    <cellStyle name="20% - Accent5 2 5 2 4 3 2" xfId="21621" xr:uid="{1BFF17EB-4B7F-423D-8239-609252B12D67}"/>
    <cellStyle name="20% - Accent5 2 5 2 4 4" xfId="21623" xr:uid="{22B2E19C-2829-42BC-A59E-BAA00BEAD523}"/>
    <cellStyle name="20% - Accent5 2 5 2 5" xfId="3567" xr:uid="{00000000-0005-0000-0000-0000FB060000}"/>
    <cellStyle name="20% - Accent5 2 5 2 5 2" xfId="21620" xr:uid="{C104001D-0A86-44F8-B539-6EF9DA26F5E5}"/>
    <cellStyle name="20% - Accent5 2 5 2 6" xfId="3566" xr:uid="{00000000-0005-0000-0000-0000FC060000}"/>
    <cellStyle name="20% - Accent5 2 5 2 6 2" xfId="21619" xr:uid="{DF5F249D-94EB-4E91-970C-33190E6B23DA}"/>
    <cellStyle name="20% - Accent5 2 5 2 7" xfId="21636" xr:uid="{CB50B009-8ACC-4354-8AD1-60D44B618475}"/>
    <cellStyle name="20% - Accent5 2 5 3" xfId="3565" xr:uid="{00000000-0005-0000-0000-0000FD060000}"/>
    <cellStyle name="20% - Accent5 2 5 3 2" xfId="3564" xr:uid="{00000000-0005-0000-0000-0000FE060000}"/>
    <cellStyle name="20% - Accent5 2 5 3 2 2" xfId="3563" xr:uid="{00000000-0005-0000-0000-0000FF060000}"/>
    <cellStyle name="20% - Accent5 2 5 3 2 2 2" xfId="21616" xr:uid="{2CDC0A38-70E2-4996-B9C0-D192D87D367D}"/>
    <cellStyle name="20% - Accent5 2 5 3 2 3" xfId="3562" xr:uid="{00000000-0005-0000-0000-000000070000}"/>
    <cellStyle name="20% - Accent5 2 5 3 2 3 2" xfId="21615" xr:uid="{AD44F3FF-2AA5-4DA0-9384-065E96129F2F}"/>
    <cellStyle name="20% - Accent5 2 5 3 2 4" xfId="21617" xr:uid="{BB4D06E6-C53A-4DBC-82D8-7E253A207934}"/>
    <cellStyle name="20% - Accent5 2 5 3 3" xfId="3561" xr:uid="{00000000-0005-0000-0000-000001070000}"/>
    <cellStyle name="20% - Accent5 2 5 3 3 2" xfId="21614" xr:uid="{4E7B258F-3040-4DBE-870B-FAE2BA8EBFD5}"/>
    <cellStyle name="20% - Accent5 2 5 3 4" xfId="3560" xr:uid="{00000000-0005-0000-0000-000002070000}"/>
    <cellStyle name="20% - Accent5 2 5 3 4 2" xfId="21613" xr:uid="{99C58F8F-70FA-4A10-B34F-5EBD2366A0F3}"/>
    <cellStyle name="20% - Accent5 2 5 3 5" xfId="21618" xr:uid="{25D2C5E7-E53F-467C-A43A-78C556B14D5F}"/>
    <cellStyle name="20% - Accent5 2 5 4" xfId="3559" xr:uid="{00000000-0005-0000-0000-000003070000}"/>
    <cellStyle name="20% - Accent5 2 5 4 2" xfId="3558" xr:uid="{00000000-0005-0000-0000-000004070000}"/>
    <cellStyle name="20% - Accent5 2 5 4 2 2" xfId="3557" xr:uid="{00000000-0005-0000-0000-000005070000}"/>
    <cellStyle name="20% - Accent5 2 5 4 2 2 2" xfId="21610" xr:uid="{20583541-0CD4-440B-BBCA-E154A42822E0}"/>
    <cellStyle name="20% - Accent5 2 5 4 2 3" xfId="3556" xr:uid="{00000000-0005-0000-0000-000006070000}"/>
    <cellStyle name="20% - Accent5 2 5 4 2 3 2" xfId="21609" xr:uid="{E5F7A829-472B-41BD-BDD5-C21B59B2A276}"/>
    <cellStyle name="20% - Accent5 2 5 4 2 4" xfId="21611" xr:uid="{D3185FF5-53A5-4668-AEA4-46C5B8F6A3C5}"/>
    <cellStyle name="20% - Accent5 2 5 4 3" xfId="3555" xr:uid="{00000000-0005-0000-0000-000007070000}"/>
    <cellStyle name="20% - Accent5 2 5 4 3 2" xfId="21608" xr:uid="{3689DBEB-3D60-4FD2-929D-E979581FF3BA}"/>
    <cellStyle name="20% - Accent5 2 5 4 4" xfId="3554" xr:uid="{00000000-0005-0000-0000-000008070000}"/>
    <cellStyle name="20% - Accent5 2 5 4 4 2" xfId="21607" xr:uid="{EDB8BE7F-6D16-4416-8081-61D6FC17A90E}"/>
    <cellStyle name="20% - Accent5 2 5 4 5" xfId="21612" xr:uid="{2341EFEC-CD94-4DDB-A21A-53B11B5CDAC8}"/>
    <cellStyle name="20% - Accent5 2 5 5" xfId="3553" xr:uid="{00000000-0005-0000-0000-000009070000}"/>
    <cellStyle name="20% - Accent5 2 5 5 2" xfId="3552" xr:uid="{00000000-0005-0000-0000-00000A070000}"/>
    <cellStyle name="20% - Accent5 2 5 5 2 2" xfId="21605" xr:uid="{7F0A4AAD-3873-4F31-BDDE-D19737DF779F}"/>
    <cellStyle name="20% - Accent5 2 5 5 3" xfId="3551" xr:uid="{00000000-0005-0000-0000-00000B070000}"/>
    <cellStyle name="20% - Accent5 2 5 5 3 2" xfId="21604" xr:uid="{782DB452-A852-4732-9DD9-0FCA9E49E38F}"/>
    <cellStyle name="20% - Accent5 2 5 5 4" xfId="21606" xr:uid="{8A027249-940A-408A-843E-FFD857CC319C}"/>
    <cellStyle name="20% - Accent5 2 5 6" xfId="3550" xr:uid="{00000000-0005-0000-0000-00000C070000}"/>
    <cellStyle name="20% - Accent5 2 5 6 2" xfId="21603" xr:uid="{28997041-5838-45C9-AECA-88578C2D799E}"/>
    <cellStyle name="20% - Accent5 2 5 7" xfId="3549" xr:uid="{00000000-0005-0000-0000-00000D070000}"/>
    <cellStyle name="20% - Accent5 2 5 7 2" xfId="21602" xr:uid="{086BB834-58C5-4132-AA65-27137363AD93}"/>
    <cellStyle name="20% - Accent5 2 5 8" xfId="21637" xr:uid="{E3836F9B-2B50-46BB-967A-7C6F78FECF64}"/>
    <cellStyle name="20% - Accent5 2 6" xfId="3548" xr:uid="{00000000-0005-0000-0000-00000E070000}"/>
    <cellStyle name="20% - Accent5 2 6 2" xfId="3547" xr:uid="{00000000-0005-0000-0000-00000F070000}"/>
    <cellStyle name="20% - Accent5 2 6 2 2" xfId="3546" xr:uid="{00000000-0005-0000-0000-000010070000}"/>
    <cellStyle name="20% - Accent5 2 6 2 2 2" xfId="3545" xr:uid="{00000000-0005-0000-0000-000011070000}"/>
    <cellStyle name="20% - Accent5 2 6 2 2 2 2" xfId="3544" xr:uid="{00000000-0005-0000-0000-000012070000}"/>
    <cellStyle name="20% - Accent5 2 6 2 2 2 2 2" xfId="21597" xr:uid="{24D9E992-7513-480D-9287-D4A88FC91F3C}"/>
    <cellStyle name="20% - Accent5 2 6 2 2 2 3" xfId="3543" xr:uid="{00000000-0005-0000-0000-000013070000}"/>
    <cellStyle name="20% - Accent5 2 6 2 2 2 3 2" xfId="21596" xr:uid="{76156C44-7596-491D-BC88-E21AAD0B740C}"/>
    <cellStyle name="20% - Accent5 2 6 2 2 2 4" xfId="21598" xr:uid="{785AF772-34D9-4772-AA5E-DD2B850EEB56}"/>
    <cellStyle name="20% - Accent5 2 6 2 2 3" xfId="3542" xr:uid="{00000000-0005-0000-0000-000014070000}"/>
    <cellStyle name="20% - Accent5 2 6 2 2 3 2" xfId="21595" xr:uid="{5DED1C7F-3F48-4E1B-AFF2-2FC2124E3629}"/>
    <cellStyle name="20% - Accent5 2 6 2 2 4" xfId="3541" xr:uid="{00000000-0005-0000-0000-000015070000}"/>
    <cellStyle name="20% - Accent5 2 6 2 2 4 2" xfId="21594" xr:uid="{98B8F5A5-FB86-453B-A2D4-EA6D2E17BBBA}"/>
    <cellStyle name="20% - Accent5 2 6 2 2 5" xfId="21599" xr:uid="{C29B980B-A8AE-480D-99AF-9C436B968CED}"/>
    <cellStyle name="20% - Accent5 2 6 2 3" xfId="3540" xr:uid="{00000000-0005-0000-0000-000016070000}"/>
    <cellStyle name="20% - Accent5 2 6 2 3 2" xfId="3539" xr:uid="{00000000-0005-0000-0000-000017070000}"/>
    <cellStyle name="20% - Accent5 2 6 2 3 2 2" xfId="3538" xr:uid="{00000000-0005-0000-0000-000018070000}"/>
    <cellStyle name="20% - Accent5 2 6 2 3 2 2 2" xfId="21591" xr:uid="{90564DD0-9D5E-4659-A49D-F8258560565D}"/>
    <cellStyle name="20% - Accent5 2 6 2 3 2 3" xfId="3537" xr:uid="{00000000-0005-0000-0000-000019070000}"/>
    <cellStyle name="20% - Accent5 2 6 2 3 2 3 2" xfId="21590" xr:uid="{B5EA21A5-9DA8-4096-B63F-DF4053EF98B1}"/>
    <cellStyle name="20% - Accent5 2 6 2 3 2 4" xfId="21592" xr:uid="{5AE51A61-EC89-49E0-BE00-AC2838BE73FB}"/>
    <cellStyle name="20% - Accent5 2 6 2 3 3" xfId="3536" xr:uid="{00000000-0005-0000-0000-00001A070000}"/>
    <cellStyle name="20% - Accent5 2 6 2 3 3 2" xfId="21589" xr:uid="{5FFF7F82-E0C9-4DC5-A3D6-538CDCC538A6}"/>
    <cellStyle name="20% - Accent5 2 6 2 3 4" xfId="3535" xr:uid="{00000000-0005-0000-0000-00001B070000}"/>
    <cellStyle name="20% - Accent5 2 6 2 3 4 2" xfId="21588" xr:uid="{CE425353-AA8B-43FB-B3FC-B5D4F74D83E7}"/>
    <cellStyle name="20% - Accent5 2 6 2 3 5" xfId="21593" xr:uid="{63E3EE23-F495-436E-9243-89388BA917B3}"/>
    <cellStyle name="20% - Accent5 2 6 2 4" xfId="3534" xr:uid="{00000000-0005-0000-0000-00001C070000}"/>
    <cellStyle name="20% - Accent5 2 6 2 4 2" xfId="3533" xr:uid="{00000000-0005-0000-0000-00001D070000}"/>
    <cellStyle name="20% - Accent5 2 6 2 4 2 2" xfId="21586" xr:uid="{523D1800-265B-4E6D-ADBF-1CAD27A78139}"/>
    <cellStyle name="20% - Accent5 2 6 2 4 3" xfId="3532" xr:uid="{00000000-0005-0000-0000-00001E070000}"/>
    <cellStyle name="20% - Accent5 2 6 2 4 3 2" xfId="21585" xr:uid="{2F7BB9E5-2C3B-4BD1-B104-3BC315802E23}"/>
    <cellStyle name="20% - Accent5 2 6 2 4 4" xfId="21587" xr:uid="{6DA5CB2C-4262-418E-961A-307A7462FFAD}"/>
    <cellStyle name="20% - Accent5 2 6 2 5" xfId="3531" xr:uid="{00000000-0005-0000-0000-00001F070000}"/>
    <cellStyle name="20% - Accent5 2 6 2 5 2" xfId="21584" xr:uid="{1249976F-966A-42D0-8478-468F6EA414F4}"/>
    <cellStyle name="20% - Accent5 2 6 2 6" xfId="3530" xr:uid="{00000000-0005-0000-0000-000020070000}"/>
    <cellStyle name="20% - Accent5 2 6 2 6 2" xfId="21583" xr:uid="{14865699-4B95-4B90-8952-04B688285EF8}"/>
    <cellStyle name="20% - Accent5 2 6 2 7" xfId="21600" xr:uid="{17EC319A-AEEF-4EA7-A47F-1C047F1B9B6E}"/>
    <cellStyle name="20% - Accent5 2 6 3" xfId="3529" xr:uid="{00000000-0005-0000-0000-000021070000}"/>
    <cellStyle name="20% - Accent5 2 6 3 2" xfId="3528" xr:uid="{00000000-0005-0000-0000-000022070000}"/>
    <cellStyle name="20% - Accent5 2 6 3 2 2" xfId="3527" xr:uid="{00000000-0005-0000-0000-000023070000}"/>
    <cellStyle name="20% - Accent5 2 6 3 2 2 2" xfId="21580" xr:uid="{B82CA08B-4E4D-41A6-8B21-304934777BEF}"/>
    <cellStyle name="20% - Accent5 2 6 3 2 3" xfId="3526" xr:uid="{00000000-0005-0000-0000-000024070000}"/>
    <cellStyle name="20% - Accent5 2 6 3 2 3 2" xfId="21579" xr:uid="{C682B960-DE73-4AEB-A3FF-7DFED12514C7}"/>
    <cellStyle name="20% - Accent5 2 6 3 2 4" xfId="21581" xr:uid="{F9E8C288-B50F-481B-8DD2-A16873CD6E16}"/>
    <cellStyle name="20% - Accent5 2 6 3 3" xfId="3525" xr:uid="{00000000-0005-0000-0000-000025070000}"/>
    <cellStyle name="20% - Accent5 2 6 3 3 2" xfId="21578" xr:uid="{860F4973-9D6A-470F-AF68-742B0B8BDD40}"/>
    <cellStyle name="20% - Accent5 2 6 3 4" xfId="3524" xr:uid="{00000000-0005-0000-0000-000026070000}"/>
    <cellStyle name="20% - Accent5 2 6 3 4 2" xfId="21577" xr:uid="{386CAB3D-6966-44DF-A6F0-88AF9BE19954}"/>
    <cellStyle name="20% - Accent5 2 6 3 5" xfId="21582" xr:uid="{D6C31C14-8FC2-4B3C-BA7E-571AD0AB8CCE}"/>
    <cellStyle name="20% - Accent5 2 6 4" xfId="3523" xr:uid="{00000000-0005-0000-0000-000027070000}"/>
    <cellStyle name="20% - Accent5 2 6 4 2" xfId="3522" xr:uid="{00000000-0005-0000-0000-000028070000}"/>
    <cellStyle name="20% - Accent5 2 6 4 2 2" xfId="3521" xr:uid="{00000000-0005-0000-0000-000029070000}"/>
    <cellStyle name="20% - Accent5 2 6 4 2 2 2" xfId="21574" xr:uid="{8D721C6D-97C1-47E3-BAC1-9839E0651D40}"/>
    <cellStyle name="20% - Accent5 2 6 4 2 3" xfId="3520" xr:uid="{00000000-0005-0000-0000-00002A070000}"/>
    <cellStyle name="20% - Accent5 2 6 4 2 3 2" xfId="21573" xr:uid="{5D9EAFB4-0B01-481F-8C2D-6EA1603D37D7}"/>
    <cellStyle name="20% - Accent5 2 6 4 2 4" xfId="21575" xr:uid="{92845BF5-D521-4D97-B98D-C84BB426EB34}"/>
    <cellStyle name="20% - Accent5 2 6 4 3" xfId="3519" xr:uid="{00000000-0005-0000-0000-00002B070000}"/>
    <cellStyle name="20% - Accent5 2 6 4 3 2" xfId="21572" xr:uid="{712BBF6C-CC39-4C30-B57A-15F917CB56BB}"/>
    <cellStyle name="20% - Accent5 2 6 4 4" xfId="3518" xr:uid="{00000000-0005-0000-0000-00002C070000}"/>
    <cellStyle name="20% - Accent5 2 6 4 4 2" xfId="21571" xr:uid="{2D69857D-7082-4612-90C9-BACE6053645F}"/>
    <cellStyle name="20% - Accent5 2 6 4 5" xfId="21576" xr:uid="{71F4E666-6242-4F70-974E-0D814D5BE95E}"/>
    <cellStyle name="20% - Accent5 2 6 5" xfId="3517" xr:uid="{00000000-0005-0000-0000-00002D070000}"/>
    <cellStyle name="20% - Accent5 2 6 5 2" xfId="3516" xr:uid="{00000000-0005-0000-0000-00002E070000}"/>
    <cellStyle name="20% - Accent5 2 6 5 2 2" xfId="21569" xr:uid="{5D724217-5EA7-4C9C-99D1-3CD132CF2EC7}"/>
    <cellStyle name="20% - Accent5 2 6 5 3" xfId="3515" xr:uid="{00000000-0005-0000-0000-00002F070000}"/>
    <cellStyle name="20% - Accent5 2 6 5 3 2" xfId="21568" xr:uid="{27F91507-0174-47C5-8682-17279BAD90E7}"/>
    <cellStyle name="20% - Accent5 2 6 5 4" xfId="21570" xr:uid="{A1B6CD5F-21A8-48B6-A82B-5A62580F93FA}"/>
    <cellStyle name="20% - Accent5 2 6 6" xfId="3514" xr:uid="{00000000-0005-0000-0000-000030070000}"/>
    <cellStyle name="20% - Accent5 2 6 6 2" xfId="21567" xr:uid="{0EBC3146-4FAB-4887-BA71-3F9B947BA29B}"/>
    <cellStyle name="20% - Accent5 2 6 7" xfId="3513" xr:uid="{00000000-0005-0000-0000-000031070000}"/>
    <cellStyle name="20% - Accent5 2 6 7 2" xfId="21566" xr:uid="{A8E41A65-BEF9-4D36-BB0C-25486EFBD868}"/>
    <cellStyle name="20% - Accent5 2 6 8" xfId="21601" xr:uid="{29CAED91-B383-4D43-B041-A0F2757E186C}"/>
    <cellStyle name="20% - Accent5 2 7" xfId="3512" xr:uid="{00000000-0005-0000-0000-000032070000}"/>
    <cellStyle name="20% - Accent5 2 7 2" xfId="3511" xr:uid="{00000000-0005-0000-0000-000033070000}"/>
    <cellStyle name="20% - Accent5 2 7 2 2" xfId="3510" xr:uid="{00000000-0005-0000-0000-000034070000}"/>
    <cellStyle name="20% - Accent5 2 7 2 2 2" xfId="21563" xr:uid="{A6792EE6-5D8E-4DD4-B602-956492E0AA5E}"/>
    <cellStyle name="20% - Accent5 2 7 2 3" xfId="3509" xr:uid="{00000000-0005-0000-0000-000035070000}"/>
    <cellStyle name="20% - Accent5 2 7 2 3 2" xfId="21562" xr:uid="{A9C2A611-4857-4DC5-8240-5BA4E8EFFF0B}"/>
    <cellStyle name="20% - Accent5 2 7 2 4" xfId="21564" xr:uid="{A615CA7F-D06C-4C6B-89F7-6E8E5EA010C8}"/>
    <cellStyle name="20% - Accent5 2 7 3" xfId="3508" xr:uid="{00000000-0005-0000-0000-000036070000}"/>
    <cellStyle name="20% - Accent5 2 7 3 2" xfId="21561" xr:uid="{5CF8121C-B880-49D8-BA36-889417F88796}"/>
    <cellStyle name="20% - Accent5 2 7 4" xfId="3507" xr:uid="{00000000-0005-0000-0000-000037070000}"/>
    <cellStyle name="20% - Accent5 2 7 4 2" xfId="21560" xr:uid="{A210335B-0E34-4459-8E33-49E608A4D5CF}"/>
    <cellStyle name="20% - Accent5 2 7 5" xfId="21565" xr:uid="{F51714FC-249F-41E4-B71A-08B907FF9D79}"/>
    <cellStyle name="20% - Accent5 3" xfId="209" xr:uid="{00000000-0005-0000-0000-000030000000}"/>
    <cellStyle name="20% - Accent5 3 2" xfId="3505" xr:uid="{00000000-0005-0000-0000-000039070000}"/>
    <cellStyle name="20% - Accent5 3 2 2" xfId="3504" xr:uid="{00000000-0005-0000-0000-00003A070000}"/>
    <cellStyle name="20% - Accent5 3 2 2 2" xfId="3503" xr:uid="{00000000-0005-0000-0000-00003B070000}"/>
    <cellStyle name="20% - Accent5 3 2 2 2 2" xfId="3502" xr:uid="{00000000-0005-0000-0000-00003C070000}"/>
    <cellStyle name="20% - Accent5 3 2 2 2 2 2" xfId="3501" xr:uid="{00000000-0005-0000-0000-00003D070000}"/>
    <cellStyle name="20% - Accent5 3 2 2 2 2 2 2" xfId="21555" xr:uid="{7376D01C-0016-40E2-897D-2837C968071D}"/>
    <cellStyle name="20% - Accent5 3 2 2 2 2 3" xfId="3500" xr:uid="{00000000-0005-0000-0000-00003E070000}"/>
    <cellStyle name="20% - Accent5 3 2 2 2 2 3 2" xfId="21554" xr:uid="{E460C588-3218-4BFE-81DB-CD923D394870}"/>
    <cellStyle name="20% - Accent5 3 2 2 2 2 4" xfId="21556" xr:uid="{9E8057E3-D925-4F5D-B552-B24F37A7DF9D}"/>
    <cellStyle name="20% - Accent5 3 2 2 2 3" xfId="3499" xr:uid="{00000000-0005-0000-0000-00003F070000}"/>
    <cellStyle name="20% - Accent5 3 2 2 2 3 2" xfId="21553" xr:uid="{86D6AA51-6A33-432E-8E6E-32E178B9DE0A}"/>
    <cellStyle name="20% - Accent5 3 2 2 2 4" xfId="3498" xr:uid="{00000000-0005-0000-0000-000040070000}"/>
    <cellStyle name="20% - Accent5 3 2 2 2 4 2" xfId="21552" xr:uid="{77AC16DC-0F19-4F44-B175-705465A622C5}"/>
    <cellStyle name="20% - Accent5 3 2 2 2 5" xfId="21557" xr:uid="{11605353-9AB7-484D-A4D6-B7C7CC026DC0}"/>
    <cellStyle name="20% - Accent5 3 2 2 3" xfId="3497" xr:uid="{00000000-0005-0000-0000-000041070000}"/>
    <cellStyle name="20% - Accent5 3 2 2 3 2" xfId="3496" xr:uid="{00000000-0005-0000-0000-000042070000}"/>
    <cellStyle name="20% - Accent5 3 2 2 3 2 2" xfId="21550" xr:uid="{96CE8C9F-79B8-4F03-820C-EA23B4A789A8}"/>
    <cellStyle name="20% - Accent5 3 2 2 3 3" xfId="3495" xr:uid="{00000000-0005-0000-0000-000043070000}"/>
    <cellStyle name="20% - Accent5 3 2 2 3 3 2" xfId="21549" xr:uid="{75F892D9-BAFE-4F66-8CC2-C5345B9C7D75}"/>
    <cellStyle name="20% - Accent5 3 2 2 3 4" xfId="21551" xr:uid="{90416A61-1390-4070-848A-108C09E8F15C}"/>
    <cellStyle name="20% - Accent5 3 2 2 4" xfId="3494" xr:uid="{00000000-0005-0000-0000-000044070000}"/>
    <cellStyle name="20% - Accent5 3 2 2 4 2" xfId="21548" xr:uid="{57AAB1CB-569E-4CE9-B743-238B566A4649}"/>
    <cellStyle name="20% - Accent5 3 2 2 5" xfId="3493" xr:uid="{00000000-0005-0000-0000-000045070000}"/>
    <cellStyle name="20% - Accent5 3 2 2 5 2" xfId="21547" xr:uid="{E94BE0DF-D6C7-4972-91DE-BC25514E4CBE}"/>
    <cellStyle name="20% - Accent5 3 2 2 6" xfId="21558" xr:uid="{B36A4BD1-5DF5-4C8D-B2BB-6FC9E0595E16}"/>
    <cellStyle name="20% - Accent5 3 2 3" xfId="3492" xr:uid="{00000000-0005-0000-0000-000046070000}"/>
    <cellStyle name="20% - Accent5 3 2 3 2" xfId="3491" xr:uid="{00000000-0005-0000-0000-000047070000}"/>
    <cellStyle name="20% - Accent5 3 2 3 2 2" xfId="3490" xr:uid="{00000000-0005-0000-0000-000048070000}"/>
    <cellStyle name="20% - Accent5 3 2 3 2 2 2" xfId="21544" xr:uid="{2BE17F12-ADB8-4DBD-8C0A-03BDAF7A65E5}"/>
    <cellStyle name="20% - Accent5 3 2 3 2 3" xfId="3489" xr:uid="{00000000-0005-0000-0000-000049070000}"/>
    <cellStyle name="20% - Accent5 3 2 3 2 3 2" xfId="21543" xr:uid="{E715A3CA-340F-4C8B-9093-B7577D8D724F}"/>
    <cellStyle name="20% - Accent5 3 2 3 2 4" xfId="21545" xr:uid="{A9E7EA3C-3010-4A41-B2FB-018BBEDB8C14}"/>
    <cellStyle name="20% - Accent5 3 2 3 3" xfId="3488" xr:uid="{00000000-0005-0000-0000-00004A070000}"/>
    <cellStyle name="20% - Accent5 3 2 3 3 2" xfId="21542" xr:uid="{D5332D7C-8C34-4C08-8813-69267311DDC5}"/>
    <cellStyle name="20% - Accent5 3 2 3 4" xfId="3487" xr:uid="{00000000-0005-0000-0000-00004B070000}"/>
    <cellStyle name="20% - Accent5 3 2 3 4 2" xfId="21541" xr:uid="{65FC590B-9877-41C2-B361-AE4EB0829952}"/>
    <cellStyle name="20% - Accent5 3 2 3 5" xfId="21546" xr:uid="{BA244343-4894-40E7-86BF-711BD3EA39F0}"/>
    <cellStyle name="20% - Accent5 3 2 4" xfId="3486" xr:uid="{00000000-0005-0000-0000-00004C070000}"/>
    <cellStyle name="20% - Accent5 3 3" xfId="3485" xr:uid="{00000000-0005-0000-0000-00004D070000}"/>
    <cellStyle name="20% - Accent5 3 3 2" xfId="3484" xr:uid="{00000000-0005-0000-0000-00004E070000}"/>
    <cellStyle name="20% - Accent5 3 3 2 2" xfId="3483" xr:uid="{00000000-0005-0000-0000-00004F070000}"/>
    <cellStyle name="20% - Accent5 3 3 2 2 2" xfId="21538" xr:uid="{B3773C7F-D232-41FE-8DAD-70459FBC735B}"/>
    <cellStyle name="20% - Accent5 3 3 2 3" xfId="3482" xr:uid="{00000000-0005-0000-0000-000050070000}"/>
    <cellStyle name="20% - Accent5 3 3 2 3 2" xfId="21537" xr:uid="{E418E31E-B6B3-4AF6-8764-9EC1F0449510}"/>
    <cellStyle name="20% - Accent5 3 3 2 4" xfId="21539" xr:uid="{A8F0DDC1-A7AB-48DE-BEFA-910FABC6F22A}"/>
    <cellStyle name="20% - Accent5 3 3 3" xfId="3481" xr:uid="{00000000-0005-0000-0000-000051070000}"/>
    <cellStyle name="20% - Accent5 3 3 3 2" xfId="21536" xr:uid="{B64BC158-C0FE-4F0F-9EE4-CE249B4FEF40}"/>
    <cellStyle name="20% - Accent5 3 3 4" xfId="3480" xr:uid="{00000000-0005-0000-0000-000052070000}"/>
    <cellStyle name="20% - Accent5 3 3 4 2" xfId="21535" xr:uid="{D552835D-27B0-46A0-851D-21BDDAD4738D}"/>
    <cellStyle name="20% - Accent5 3 3 5" xfId="21540" xr:uid="{3797865F-91C6-41BB-AB8D-F842C0745F74}"/>
    <cellStyle name="20% - Accent5 3 4" xfId="3479" xr:uid="{00000000-0005-0000-0000-000053070000}"/>
    <cellStyle name="20% - Accent5 3 4 2" xfId="3478" xr:uid="{00000000-0005-0000-0000-000054070000}"/>
    <cellStyle name="20% - Accent5 3 4 2 2" xfId="3477" xr:uid="{00000000-0005-0000-0000-000055070000}"/>
    <cellStyle name="20% - Accent5 3 4 2 2 2" xfId="21532" xr:uid="{31706F0C-65D2-4EA0-967F-F00AEE7D2423}"/>
    <cellStyle name="20% - Accent5 3 4 2 3" xfId="3476" xr:uid="{00000000-0005-0000-0000-000056070000}"/>
    <cellStyle name="20% - Accent5 3 4 2 3 2" xfId="21531" xr:uid="{40DDF299-862F-43FE-99CB-46A98278981F}"/>
    <cellStyle name="20% - Accent5 3 4 2 4" xfId="21533" xr:uid="{BFA74833-8DEC-432D-965B-C97A8709F035}"/>
    <cellStyle name="20% - Accent5 3 4 3" xfId="3475" xr:uid="{00000000-0005-0000-0000-000057070000}"/>
    <cellStyle name="20% - Accent5 3 4 3 2" xfId="21530" xr:uid="{C8AE49F9-2FDE-410C-BDC9-58EA3A032284}"/>
    <cellStyle name="20% - Accent5 3 4 4" xfId="3474" xr:uid="{00000000-0005-0000-0000-000058070000}"/>
    <cellStyle name="20% - Accent5 3 4 4 2" xfId="21529" xr:uid="{E038C5D6-C7D2-4C80-9598-54CD0EC99F25}"/>
    <cellStyle name="20% - Accent5 3 4 5" xfId="21534" xr:uid="{48D8715F-3B14-4ABE-84AF-6C2C5570EF75}"/>
    <cellStyle name="20% - Accent5 3 5" xfId="3473" xr:uid="{00000000-0005-0000-0000-000059070000}"/>
    <cellStyle name="20% - Accent5 3 5 2" xfId="3472" xr:uid="{00000000-0005-0000-0000-00005A070000}"/>
    <cellStyle name="20% - Accent5 3 5 2 2" xfId="3471" xr:uid="{00000000-0005-0000-0000-00005B070000}"/>
    <cellStyle name="20% - Accent5 3 5 2 2 2" xfId="21526" xr:uid="{C1CD94DD-DA20-441B-855B-6CD3BD03CFBC}"/>
    <cellStyle name="20% - Accent5 3 5 2 3" xfId="3470" xr:uid="{00000000-0005-0000-0000-00005C070000}"/>
    <cellStyle name="20% - Accent5 3 5 2 3 2" xfId="21525" xr:uid="{9AF9753E-634A-49C7-86D1-C016E32E63E4}"/>
    <cellStyle name="20% - Accent5 3 5 2 4" xfId="21527" xr:uid="{FE7AA238-40FA-41F3-98A1-0CBA4F040B8C}"/>
    <cellStyle name="20% - Accent5 3 5 3" xfId="3469" xr:uid="{00000000-0005-0000-0000-00005D070000}"/>
    <cellStyle name="20% - Accent5 3 5 3 2" xfId="21524" xr:uid="{45C80008-474D-46F7-B62B-72B0D6D81611}"/>
    <cellStyle name="20% - Accent5 3 5 4" xfId="3468" xr:uid="{00000000-0005-0000-0000-00005E070000}"/>
    <cellStyle name="20% - Accent5 3 5 4 2" xfId="21523" xr:uid="{8E7E1664-A1CF-4CDD-9656-41F084E3D6ED}"/>
    <cellStyle name="20% - Accent5 3 5 5" xfId="21528" xr:uid="{2842DF07-1A31-4119-8A06-D059A632D1F6}"/>
    <cellStyle name="20% - Accent5 3 6" xfId="3467" xr:uid="{00000000-0005-0000-0000-00005F070000}"/>
    <cellStyle name="20% - Accent5 3 6 2" xfId="3466" xr:uid="{00000000-0005-0000-0000-000060070000}"/>
    <cellStyle name="20% - Accent5 3 6 2 2" xfId="21521" xr:uid="{127175EF-6517-4E3A-8E77-C5EC2F3732E7}"/>
    <cellStyle name="20% - Accent5 3 6 3" xfId="3465" xr:uid="{00000000-0005-0000-0000-000061070000}"/>
    <cellStyle name="20% - Accent5 3 6 3 2" xfId="21520" xr:uid="{726343F3-8AD7-4314-BE48-AFC612B31B73}"/>
    <cellStyle name="20% - Accent5 3 6 4" xfId="21522" xr:uid="{FCD945DC-CF59-4874-914D-40E7A320BD44}"/>
    <cellStyle name="20% - Accent5 3 7" xfId="3464" xr:uid="{00000000-0005-0000-0000-000062070000}"/>
    <cellStyle name="20% - Accent5 3 7 2" xfId="21519" xr:uid="{5069B713-7A3F-452D-B1E9-2476A91F45DA}"/>
    <cellStyle name="20% - Accent5 3 8" xfId="3463" xr:uid="{00000000-0005-0000-0000-000063070000}"/>
    <cellStyle name="20% - Accent5 3 8 2" xfId="21518" xr:uid="{73D78FAD-C348-4A64-BA4E-0887264B4FCA}"/>
    <cellStyle name="20% - Accent5 3 9" xfId="3506" xr:uid="{00000000-0005-0000-0000-000038070000}"/>
    <cellStyle name="20% - Accent5 3 9 2" xfId="21559" xr:uid="{D230BB6D-3127-4036-9D23-A2C529E1276B}"/>
    <cellStyle name="20% - Accent5 4" xfId="210" xr:uid="{00000000-0005-0000-0000-000031000000}"/>
    <cellStyle name="20% - Accent5 4 2" xfId="3461" xr:uid="{00000000-0005-0000-0000-000065070000}"/>
    <cellStyle name="20% - Accent5 4 2 2" xfId="3460" xr:uid="{00000000-0005-0000-0000-000066070000}"/>
    <cellStyle name="20% - Accent5 4 2 2 2" xfId="3459" xr:uid="{00000000-0005-0000-0000-000067070000}"/>
    <cellStyle name="20% - Accent5 4 2 2 2 2" xfId="3458" xr:uid="{00000000-0005-0000-0000-000068070000}"/>
    <cellStyle name="20% - Accent5 4 2 2 2 2 2" xfId="3457" xr:uid="{00000000-0005-0000-0000-000069070000}"/>
    <cellStyle name="20% - Accent5 4 2 2 2 2 2 2" xfId="21513" xr:uid="{0E40F26A-DE49-4A44-A869-0932FD934D61}"/>
    <cellStyle name="20% - Accent5 4 2 2 2 2 3" xfId="3456" xr:uid="{00000000-0005-0000-0000-00006A070000}"/>
    <cellStyle name="20% - Accent5 4 2 2 2 2 3 2" xfId="21512" xr:uid="{45D45894-9BE9-4B23-B6A5-63A9F0C5BB9F}"/>
    <cellStyle name="20% - Accent5 4 2 2 2 2 4" xfId="21514" xr:uid="{60B07D98-3DA3-4159-9FB5-0E301B6A2C68}"/>
    <cellStyle name="20% - Accent5 4 2 2 2 3" xfId="3455" xr:uid="{00000000-0005-0000-0000-00006B070000}"/>
    <cellStyle name="20% - Accent5 4 2 2 2 3 2" xfId="21511" xr:uid="{7E64A1F5-420D-4A7A-A675-1DD7DC2B2AE1}"/>
    <cellStyle name="20% - Accent5 4 2 2 2 4" xfId="3454" xr:uid="{00000000-0005-0000-0000-00006C070000}"/>
    <cellStyle name="20% - Accent5 4 2 2 2 4 2" xfId="21510" xr:uid="{F33AAA89-D843-4951-B2EC-4BBB80E3C6A7}"/>
    <cellStyle name="20% - Accent5 4 2 2 2 5" xfId="21515" xr:uid="{68324EFB-679A-40B3-BA9E-B814669D0892}"/>
    <cellStyle name="20% - Accent5 4 2 2 3" xfId="3453" xr:uid="{00000000-0005-0000-0000-00006D070000}"/>
    <cellStyle name="20% - Accent5 4 2 2 3 2" xfId="3452" xr:uid="{00000000-0005-0000-0000-00006E070000}"/>
    <cellStyle name="20% - Accent5 4 2 2 3 2 2" xfId="21508" xr:uid="{68A231AD-2788-4123-92D6-4B3435D46646}"/>
    <cellStyle name="20% - Accent5 4 2 2 3 3" xfId="3451" xr:uid="{00000000-0005-0000-0000-00006F070000}"/>
    <cellStyle name="20% - Accent5 4 2 2 3 3 2" xfId="21507" xr:uid="{16030571-1EF8-458A-8578-E8EF03FB7588}"/>
    <cellStyle name="20% - Accent5 4 2 2 3 4" xfId="21509" xr:uid="{A65B579E-9909-4521-BD4F-65C8EE91FCCD}"/>
    <cellStyle name="20% - Accent5 4 2 2 4" xfId="3450" xr:uid="{00000000-0005-0000-0000-000070070000}"/>
    <cellStyle name="20% - Accent5 4 2 2 4 2" xfId="21506" xr:uid="{C2F8BA4A-1E8B-4911-871D-CA8096E2DBBD}"/>
    <cellStyle name="20% - Accent5 4 2 2 5" xfId="3449" xr:uid="{00000000-0005-0000-0000-000071070000}"/>
    <cellStyle name="20% - Accent5 4 2 2 5 2" xfId="21505" xr:uid="{D95C47B1-9059-48C6-98E4-BC2EADCA4F5D}"/>
    <cellStyle name="20% - Accent5 4 2 2 6" xfId="21516" xr:uid="{9D1A0F0F-DC24-4CEF-8AFE-E4BA0B99BC9C}"/>
    <cellStyle name="20% - Accent5 4 2 3" xfId="3448" xr:uid="{00000000-0005-0000-0000-000072070000}"/>
    <cellStyle name="20% - Accent5 4 2 3 2" xfId="3447" xr:uid="{00000000-0005-0000-0000-000073070000}"/>
    <cellStyle name="20% - Accent5 4 2 3 2 2" xfId="3446" xr:uid="{00000000-0005-0000-0000-000074070000}"/>
    <cellStyle name="20% - Accent5 4 2 3 2 2 2" xfId="21502" xr:uid="{A312C9BD-EECD-4A84-81D3-9556FF3C71E8}"/>
    <cellStyle name="20% - Accent5 4 2 3 2 3" xfId="3445" xr:uid="{00000000-0005-0000-0000-000075070000}"/>
    <cellStyle name="20% - Accent5 4 2 3 2 3 2" xfId="21501" xr:uid="{06DB611C-ED14-4FE3-B901-BFC107BBE8A4}"/>
    <cellStyle name="20% - Accent5 4 2 3 2 4" xfId="21503" xr:uid="{04493B76-B0D6-4517-8A03-445C0CF1A36E}"/>
    <cellStyle name="20% - Accent5 4 2 3 3" xfId="3444" xr:uid="{00000000-0005-0000-0000-000076070000}"/>
    <cellStyle name="20% - Accent5 4 2 3 3 2" xfId="21500" xr:uid="{044836D9-69D6-46F0-8F81-66CBDDDE163A}"/>
    <cellStyle name="20% - Accent5 4 2 3 4" xfId="3443" xr:uid="{00000000-0005-0000-0000-000077070000}"/>
    <cellStyle name="20% - Accent5 4 2 3 4 2" xfId="21499" xr:uid="{6C879EF1-981C-44D6-8707-FA43E8F96155}"/>
    <cellStyle name="20% - Accent5 4 2 3 5" xfId="21504" xr:uid="{C8E32467-9942-4BA7-9E5A-AF1729F9BBBD}"/>
    <cellStyle name="20% - Accent5 4 2 4" xfId="3442" xr:uid="{00000000-0005-0000-0000-000078070000}"/>
    <cellStyle name="20% - Accent5 4 3" xfId="3441" xr:uid="{00000000-0005-0000-0000-000079070000}"/>
    <cellStyle name="20% - Accent5 4 3 2" xfId="3440" xr:uid="{00000000-0005-0000-0000-00007A070000}"/>
    <cellStyle name="20% - Accent5 4 3 2 2" xfId="3439" xr:uid="{00000000-0005-0000-0000-00007B070000}"/>
    <cellStyle name="20% - Accent5 4 3 2 2 2" xfId="21496" xr:uid="{E2140333-E3F6-41C9-830E-37551F98532C}"/>
    <cellStyle name="20% - Accent5 4 3 2 3" xfId="3438" xr:uid="{00000000-0005-0000-0000-00007C070000}"/>
    <cellStyle name="20% - Accent5 4 3 2 3 2" xfId="21495" xr:uid="{A2E6E805-9E3D-46AF-91AC-84025A3B5C9A}"/>
    <cellStyle name="20% - Accent5 4 3 2 4" xfId="21497" xr:uid="{29D312F9-CEAD-4E75-ABEF-F7AC8E4BCE1F}"/>
    <cellStyle name="20% - Accent5 4 3 3" xfId="3437" xr:uid="{00000000-0005-0000-0000-00007D070000}"/>
    <cellStyle name="20% - Accent5 4 3 3 2" xfId="21494" xr:uid="{5F7CA211-35EB-453C-A682-E8E31707D69D}"/>
    <cellStyle name="20% - Accent5 4 3 4" xfId="3436" xr:uid="{00000000-0005-0000-0000-00007E070000}"/>
    <cellStyle name="20% - Accent5 4 3 4 2" xfId="21493" xr:uid="{4240A5CA-B016-43F8-84DF-15A4CB95834E}"/>
    <cellStyle name="20% - Accent5 4 3 5" xfId="21498" xr:uid="{5D836CEA-03E1-4A29-B1C2-129B87472089}"/>
    <cellStyle name="20% - Accent5 4 4" xfId="3435" xr:uid="{00000000-0005-0000-0000-00007F070000}"/>
    <cellStyle name="20% - Accent5 4 4 2" xfId="3434" xr:uid="{00000000-0005-0000-0000-000080070000}"/>
    <cellStyle name="20% - Accent5 4 4 2 2" xfId="3433" xr:uid="{00000000-0005-0000-0000-000081070000}"/>
    <cellStyle name="20% - Accent5 4 4 2 2 2" xfId="21490" xr:uid="{24DFC1EF-7C78-49E1-8CA1-D63276BB66FB}"/>
    <cellStyle name="20% - Accent5 4 4 2 3" xfId="3432" xr:uid="{00000000-0005-0000-0000-000082070000}"/>
    <cellStyle name="20% - Accent5 4 4 2 3 2" xfId="21489" xr:uid="{954E51B3-F769-4652-9F86-F09DA94F8960}"/>
    <cellStyle name="20% - Accent5 4 4 2 4" xfId="21491" xr:uid="{08A599FD-1E99-45BD-8B12-3797949A8CBB}"/>
    <cellStyle name="20% - Accent5 4 4 3" xfId="3431" xr:uid="{00000000-0005-0000-0000-000083070000}"/>
    <cellStyle name="20% - Accent5 4 4 3 2" xfId="21488" xr:uid="{524FD10F-8832-4346-8F6E-329A9369C95A}"/>
    <cellStyle name="20% - Accent5 4 4 4" xfId="3430" xr:uid="{00000000-0005-0000-0000-000084070000}"/>
    <cellStyle name="20% - Accent5 4 4 4 2" xfId="21487" xr:uid="{DC54BECA-8CE1-4ABD-A098-B37A804CCD15}"/>
    <cellStyle name="20% - Accent5 4 4 5" xfId="21492" xr:uid="{47A75BCA-239A-4A3C-BF92-195C9C72A7A4}"/>
    <cellStyle name="20% - Accent5 4 5" xfId="3429" xr:uid="{00000000-0005-0000-0000-000085070000}"/>
    <cellStyle name="20% - Accent5 4 5 2" xfId="3428" xr:uid="{00000000-0005-0000-0000-000086070000}"/>
    <cellStyle name="20% - Accent5 4 5 2 2" xfId="5515" xr:uid="{00000000-0005-0000-0000-000087070000}"/>
    <cellStyle name="20% - Accent5 4 5 2 2 2" xfId="23310" xr:uid="{BC2F5956-7CF5-4A00-891E-A0EC02C66857}"/>
    <cellStyle name="20% - Accent5 4 5 2 3" xfId="3427" xr:uid="{00000000-0005-0000-0000-000088070000}"/>
    <cellStyle name="20% - Accent5 4 5 2 3 2" xfId="21484" xr:uid="{E642D59C-9E0D-4587-81DB-9D90B0351E74}"/>
    <cellStyle name="20% - Accent5 4 5 2 4" xfId="21485" xr:uid="{E4EAAC6C-83A4-486E-84AC-D8ABD451787F}"/>
    <cellStyle name="20% - Accent5 4 5 3" xfId="3426" xr:uid="{00000000-0005-0000-0000-000089070000}"/>
    <cellStyle name="20% - Accent5 4 5 3 2" xfId="21483" xr:uid="{1F2EFFE3-68A6-4B47-B482-D4AB177CA475}"/>
    <cellStyle name="20% - Accent5 4 5 4" xfId="3425" xr:uid="{00000000-0005-0000-0000-00008A070000}"/>
    <cellStyle name="20% - Accent5 4 5 4 2" xfId="21482" xr:uid="{7C415F6A-85BA-4E7D-A13F-5AC3CEA41826}"/>
    <cellStyle name="20% - Accent5 4 5 5" xfId="21486" xr:uid="{90A373AE-BF77-4614-B60D-06C2F06D8FA4}"/>
    <cellStyle name="20% - Accent5 4 6" xfId="3424" xr:uid="{00000000-0005-0000-0000-00008B070000}"/>
    <cellStyle name="20% - Accent5 4 6 2" xfId="3423" xr:uid="{00000000-0005-0000-0000-00008C070000}"/>
    <cellStyle name="20% - Accent5 4 6 2 2" xfId="21480" xr:uid="{9252D8DD-4E37-46C3-BAED-F34EDE395D5C}"/>
    <cellStyle name="20% - Accent5 4 6 3" xfId="3422" xr:uid="{00000000-0005-0000-0000-00008D070000}"/>
    <cellStyle name="20% - Accent5 4 6 3 2" xfId="21479" xr:uid="{497E6F97-1544-475E-B9C6-5401E86490B2}"/>
    <cellStyle name="20% - Accent5 4 6 4" xfId="21481" xr:uid="{99A5C5DD-F9ED-4F18-BE41-5D752A7B0AFF}"/>
    <cellStyle name="20% - Accent5 4 7" xfId="3421" xr:uid="{00000000-0005-0000-0000-00008E070000}"/>
    <cellStyle name="20% - Accent5 4 7 2" xfId="21478" xr:uid="{2467909B-E68E-4134-B87E-A5734943B2E8}"/>
    <cellStyle name="20% - Accent5 4 8" xfId="3420" xr:uid="{00000000-0005-0000-0000-00008F070000}"/>
    <cellStyle name="20% - Accent5 4 8 2" xfId="21477" xr:uid="{78EBD7A0-C7B3-4AF0-8A8C-CCB12143A2FD}"/>
    <cellStyle name="20% - Accent5 4 9" xfId="3462" xr:uid="{00000000-0005-0000-0000-000064070000}"/>
    <cellStyle name="20% - Accent5 4 9 2" xfId="21517" xr:uid="{DFCF9B0E-BC31-4006-901D-8A523FC8C416}"/>
    <cellStyle name="20% - Accent5 5" xfId="211" xr:uid="{00000000-0005-0000-0000-000032000000}"/>
    <cellStyle name="20% - Accent5 5 2" xfId="3418" xr:uid="{00000000-0005-0000-0000-000091070000}"/>
    <cellStyle name="20% - Accent5 5 2 2" xfId="3417" xr:uid="{00000000-0005-0000-0000-000092070000}"/>
    <cellStyle name="20% - Accent5 5 2 2 2" xfId="3416" xr:uid="{00000000-0005-0000-0000-000093070000}"/>
    <cellStyle name="20% - Accent5 5 2 2 2 2" xfId="3415" xr:uid="{00000000-0005-0000-0000-000094070000}"/>
    <cellStyle name="20% - Accent5 5 2 2 2 2 2" xfId="3414" xr:uid="{00000000-0005-0000-0000-000095070000}"/>
    <cellStyle name="20% - Accent5 5 2 2 2 2 2 2" xfId="21472" xr:uid="{868B3D08-BC58-40FB-B8AF-119FE065F382}"/>
    <cellStyle name="20% - Accent5 5 2 2 2 2 3" xfId="3413" xr:uid="{00000000-0005-0000-0000-000096070000}"/>
    <cellStyle name="20% - Accent5 5 2 2 2 2 3 2" xfId="21471" xr:uid="{A6D207A1-57CD-41A7-AA9B-1AF96276E290}"/>
    <cellStyle name="20% - Accent5 5 2 2 2 2 4" xfId="21473" xr:uid="{0BB11DEB-5918-4863-BEC1-E87A975ABE0A}"/>
    <cellStyle name="20% - Accent5 5 2 2 2 3" xfId="3412" xr:uid="{00000000-0005-0000-0000-000097070000}"/>
    <cellStyle name="20% - Accent5 5 2 2 2 3 2" xfId="21470" xr:uid="{077E6540-FA04-4EDF-8110-B8DF516A0F3F}"/>
    <cellStyle name="20% - Accent5 5 2 2 2 4" xfId="3411" xr:uid="{00000000-0005-0000-0000-000098070000}"/>
    <cellStyle name="20% - Accent5 5 2 2 2 4 2" xfId="21469" xr:uid="{01829E1A-DF94-4981-991A-02E83CCB8469}"/>
    <cellStyle name="20% - Accent5 5 2 2 2 5" xfId="21474" xr:uid="{FCE211C7-C727-47B3-9A93-E7BB699E9656}"/>
    <cellStyle name="20% - Accent5 5 2 2 3" xfId="3410" xr:uid="{00000000-0005-0000-0000-000099070000}"/>
    <cellStyle name="20% - Accent5 5 2 2 3 2" xfId="3409" xr:uid="{00000000-0005-0000-0000-00009A070000}"/>
    <cellStyle name="20% - Accent5 5 2 2 3 2 2" xfId="21467" xr:uid="{DE639FEF-EFD0-40DB-B954-9EAA4AF1A2AD}"/>
    <cellStyle name="20% - Accent5 5 2 2 3 3" xfId="3408" xr:uid="{00000000-0005-0000-0000-00009B070000}"/>
    <cellStyle name="20% - Accent5 5 2 2 3 3 2" xfId="21466" xr:uid="{FED5B161-0C24-41B4-AA85-AF46FCE98F98}"/>
    <cellStyle name="20% - Accent5 5 2 2 3 4" xfId="21468" xr:uid="{FBA72566-87B4-497F-BFD2-8450707C49B8}"/>
    <cellStyle name="20% - Accent5 5 2 2 4" xfId="3407" xr:uid="{00000000-0005-0000-0000-00009C070000}"/>
    <cellStyle name="20% - Accent5 5 2 2 4 2" xfId="21465" xr:uid="{7C991A70-9619-4DF6-A0C5-858185FD4B97}"/>
    <cellStyle name="20% - Accent5 5 2 2 5" xfId="3406" xr:uid="{00000000-0005-0000-0000-00009D070000}"/>
    <cellStyle name="20% - Accent5 5 2 2 5 2" xfId="21464" xr:uid="{53CBEF43-C0E1-4ACF-8CDD-E2D5F249BAAD}"/>
    <cellStyle name="20% - Accent5 5 2 2 6" xfId="21475" xr:uid="{16D98545-3679-44C0-AE68-5BB5FF614EC6}"/>
    <cellStyle name="20% - Accent5 5 2 3" xfId="3405" xr:uid="{00000000-0005-0000-0000-00009E070000}"/>
    <cellStyle name="20% - Accent5 5 2 3 2" xfId="3404" xr:uid="{00000000-0005-0000-0000-00009F070000}"/>
    <cellStyle name="20% - Accent5 5 2 3 2 2" xfId="3403" xr:uid="{00000000-0005-0000-0000-0000A0070000}"/>
    <cellStyle name="20% - Accent5 5 2 3 2 2 2" xfId="21461" xr:uid="{52B65A36-8F81-4E01-B694-8541739FE73A}"/>
    <cellStyle name="20% - Accent5 5 2 3 2 3" xfId="3402" xr:uid="{00000000-0005-0000-0000-0000A1070000}"/>
    <cellStyle name="20% - Accent5 5 2 3 2 3 2" xfId="21460" xr:uid="{90B60416-6571-468E-AB58-E94EFED23BEA}"/>
    <cellStyle name="20% - Accent5 5 2 3 2 4" xfId="21462" xr:uid="{27B69D13-55B1-495C-8921-2D2CD9538A89}"/>
    <cellStyle name="20% - Accent5 5 2 3 3" xfId="3401" xr:uid="{00000000-0005-0000-0000-0000A2070000}"/>
    <cellStyle name="20% - Accent5 5 2 3 3 2" xfId="21459" xr:uid="{CAC72717-10F3-4B8D-9797-CD4E7DBD0A61}"/>
    <cellStyle name="20% - Accent5 5 2 3 4" xfId="3400" xr:uid="{00000000-0005-0000-0000-0000A3070000}"/>
    <cellStyle name="20% - Accent5 5 2 3 4 2" xfId="21458" xr:uid="{2D3F5574-0E68-4D2D-92C9-03C3CB44FF6C}"/>
    <cellStyle name="20% - Accent5 5 2 3 5" xfId="21463" xr:uid="{4AA73B30-300C-4673-BB10-853461BCDB63}"/>
    <cellStyle name="20% - Accent5 5 2 4" xfId="3399" xr:uid="{00000000-0005-0000-0000-0000A4070000}"/>
    <cellStyle name="20% - Accent5 5 3" xfId="3398" xr:uid="{00000000-0005-0000-0000-0000A5070000}"/>
    <cellStyle name="20% - Accent5 5 3 2" xfId="3397" xr:uid="{00000000-0005-0000-0000-0000A6070000}"/>
    <cellStyle name="20% - Accent5 5 3 2 2" xfId="3396" xr:uid="{00000000-0005-0000-0000-0000A7070000}"/>
    <cellStyle name="20% - Accent5 5 3 2 2 2" xfId="21455" xr:uid="{ED597844-B838-465B-A577-C9F0893289C4}"/>
    <cellStyle name="20% - Accent5 5 3 2 3" xfId="2867" xr:uid="{00000000-0005-0000-0000-0000A8070000}"/>
    <cellStyle name="20% - Accent5 5 3 2 3 2" xfId="20940" xr:uid="{FEE0C959-7F33-4F86-9D7B-AF1C71984DDE}"/>
    <cellStyle name="20% - Accent5 5 3 2 4" xfId="21456" xr:uid="{F5B88EB4-78FD-4E3F-ABCD-C5DAFC5721BB}"/>
    <cellStyle name="20% - Accent5 5 3 3" xfId="3395" xr:uid="{00000000-0005-0000-0000-0000A9070000}"/>
    <cellStyle name="20% - Accent5 5 3 3 2" xfId="21454" xr:uid="{7203BCFB-24E7-4EDC-8D3F-30D51C34E48B}"/>
    <cellStyle name="20% - Accent5 5 3 4" xfId="3394" xr:uid="{00000000-0005-0000-0000-0000AA070000}"/>
    <cellStyle name="20% - Accent5 5 3 4 2" xfId="21453" xr:uid="{40094562-EE94-49BE-A772-DC49B760DD4E}"/>
    <cellStyle name="20% - Accent5 5 3 5" xfId="21457" xr:uid="{5E033CD6-F1BD-46F8-8359-28E8530CA5E6}"/>
    <cellStyle name="20% - Accent5 5 4" xfId="3393" xr:uid="{00000000-0005-0000-0000-0000AB070000}"/>
    <cellStyle name="20% - Accent5 5 4 2" xfId="3392" xr:uid="{00000000-0005-0000-0000-0000AC070000}"/>
    <cellStyle name="20% - Accent5 5 4 2 2" xfId="3391" xr:uid="{00000000-0005-0000-0000-0000AD070000}"/>
    <cellStyle name="20% - Accent5 5 4 2 2 2" xfId="21450" xr:uid="{2FF904E1-9FAF-4230-A92A-35F9C9B96364}"/>
    <cellStyle name="20% - Accent5 5 4 2 3" xfId="3390" xr:uid="{00000000-0005-0000-0000-0000AE070000}"/>
    <cellStyle name="20% - Accent5 5 4 2 3 2" xfId="21449" xr:uid="{D1DAEB9E-5588-49BA-B77F-C875A6028F8F}"/>
    <cellStyle name="20% - Accent5 5 4 2 4" xfId="21451" xr:uid="{292C566A-FF13-4F39-9AA4-562C8D771EFD}"/>
    <cellStyle name="20% - Accent5 5 4 3" xfId="3389" xr:uid="{00000000-0005-0000-0000-0000AF070000}"/>
    <cellStyle name="20% - Accent5 5 4 3 2" xfId="21448" xr:uid="{17AA3FE6-BD3D-4C9D-A6E1-FF21AFFD6934}"/>
    <cellStyle name="20% - Accent5 5 4 4" xfId="3388" xr:uid="{00000000-0005-0000-0000-0000B0070000}"/>
    <cellStyle name="20% - Accent5 5 4 4 2" xfId="21447" xr:uid="{96D25D79-1C23-4AFC-9623-C04158C008CC}"/>
    <cellStyle name="20% - Accent5 5 4 5" xfId="21452" xr:uid="{A82EAAF0-4865-4B91-81F1-289DD06DF6CB}"/>
    <cellStyle name="20% - Accent5 5 5" xfId="3387" xr:uid="{00000000-0005-0000-0000-0000B1070000}"/>
    <cellStyle name="20% - Accent5 5 5 2" xfId="3386" xr:uid="{00000000-0005-0000-0000-0000B2070000}"/>
    <cellStyle name="20% - Accent5 5 5 2 2" xfId="21445" xr:uid="{4EF5D1E8-1302-4ADF-ADFA-A9E498C19D5B}"/>
    <cellStyle name="20% - Accent5 5 5 3" xfId="3385" xr:uid="{00000000-0005-0000-0000-0000B3070000}"/>
    <cellStyle name="20% - Accent5 5 5 3 2" xfId="21444" xr:uid="{EF700865-EEFD-4823-803A-844EC3E1F7E7}"/>
    <cellStyle name="20% - Accent5 5 5 4" xfId="21446" xr:uid="{909E19E4-D0C0-4078-BE0A-D77915B296C3}"/>
    <cellStyle name="20% - Accent5 5 6" xfId="3384" xr:uid="{00000000-0005-0000-0000-0000B4070000}"/>
    <cellStyle name="20% - Accent5 5 6 2" xfId="21443" xr:uid="{E2E0D60C-5968-4AAF-A3B5-EC218A8DCB20}"/>
    <cellStyle name="20% - Accent5 5 7" xfId="3383" xr:uid="{00000000-0005-0000-0000-0000B5070000}"/>
    <cellStyle name="20% - Accent5 5 7 2" xfId="21442" xr:uid="{C02FC287-7D0E-456D-AD30-FF771EB9F9B1}"/>
    <cellStyle name="20% - Accent5 5 8" xfId="3419" xr:uid="{00000000-0005-0000-0000-000090070000}"/>
    <cellStyle name="20% - Accent5 5 8 2" xfId="21476" xr:uid="{313EECF0-DED2-4FDD-9383-CDDA7C7AEFBA}"/>
    <cellStyle name="20% - Accent5 6" xfId="212" xr:uid="{00000000-0005-0000-0000-000033000000}"/>
    <cellStyle name="20% - Accent5 6 2" xfId="3382" xr:uid="{00000000-0005-0000-0000-0000B7070000}"/>
    <cellStyle name="20% - Accent5 6 2 2" xfId="3381" xr:uid="{00000000-0005-0000-0000-0000B8070000}"/>
    <cellStyle name="20% - Accent5 6 2 2 2" xfId="3380" xr:uid="{00000000-0005-0000-0000-0000B9070000}"/>
    <cellStyle name="20% - Accent5 6 2 2 2 2" xfId="3379" xr:uid="{00000000-0005-0000-0000-0000BA070000}"/>
    <cellStyle name="20% - Accent5 6 2 2 2 2 2" xfId="21438" xr:uid="{C1A84815-AB0A-4723-A459-EF5A74B23D27}"/>
    <cellStyle name="20% - Accent5 6 2 2 2 3" xfId="3378" xr:uid="{00000000-0005-0000-0000-0000BB070000}"/>
    <cellStyle name="20% - Accent5 6 2 2 2 3 2" xfId="21437" xr:uid="{BDBEB9AA-CAE7-4DE0-98FA-F86F10A850B6}"/>
    <cellStyle name="20% - Accent5 6 2 2 2 4" xfId="21439" xr:uid="{93245ECD-24F2-41C5-B3F1-FE88EB9A5092}"/>
    <cellStyle name="20% - Accent5 6 2 2 3" xfId="3377" xr:uid="{00000000-0005-0000-0000-0000BC070000}"/>
    <cellStyle name="20% - Accent5 6 2 2 3 2" xfId="21436" xr:uid="{6E249674-9EB4-4F7E-9250-7A6388D67D1A}"/>
    <cellStyle name="20% - Accent5 6 2 2 4" xfId="3375" xr:uid="{00000000-0005-0000-0000-0000BD070000}"/>
    <cellStyle name="20% - Accent5 6 2 2 4 2" xfId="21434" xr:uid="{E92A4BCF-8B23-418A-83D9-A7B4C5EFB82B}"/>
    <cellStyle name="20% - Accent5 6 2 2 5" xfId="21440" xr:uid="{F7A5E653-FE84-45F3-9F8F-B44B365FE759}"/>
    <cellStyle name="20% - Accent5 6 2 3" xfId="3376" xr:uid="{00000000-0005-0000-0000-0000BE070000}"/>
    <cellStyle name="20% - Accent5 6 2 3 2" xfId="3374" xr:uid="{00000000-0005-0000-0000-0000BF070000}"/>
    <cellStyle name="20% - Accent5 6 2 3 2 2" xfId="21433" xr:uid="{45CB5F8E-103A-41D5-820B-F297B77F50D0}"/>
    <cellStyle name="20% - Accent5 6 2 3 3" xfId="3373" xr:uid="{00000000-0005-0000-0000-0000C0070000}"/>
    <cellStyle name="20% - Accent5 6 2 3 3 2" xfId="21432" xr:uid="{59ABDF70-40A2-4E06-A0C8-FD6A927911FB}"/>
    <cellStyle name="20% - Accent5 6 2 3 4" xfId="21435" xr:uid="{241D68F5-2A94-4948-8A40-72B3084F76A7}"/>
    <cellStyle name="20% - Accent5 6 2 4" xfId="3372" xr:uid="{00000000-0005-0000-0000-0000C1070000}"/>
    <cellStyle name="20% - Accent5 6 2 4 2" xfId="21431" xr:uid="{1A9B87A1-EEB6-4D28-8D9C-F7A2DBB45F2A}"/>
    <cellStyle name="20% - Accent5 6 2 5" xfId="3371" xr:uid="{00000000-0005-0000-0000-0000C2070000}"/>
    <cellStyle name="20% - Accent5 6 2 5 2" xfId="21430" xr:uid="{E2FF0AD5-F3AB-4AAB-90E3-203E3EDB50B5}"/>
    <cellStyle name="20% - Accent5 6 2 6" xfId="21441" xr:uid="{653ACDD5-6274-4BDA-8C2E-38A20FD305B6}"/>
    <cellStyle name="20% - Accent5 6 3" xfId="3370" xr:uid="{00000000-0005-0000-0000-0000C3070000}"/>
    <cellStyle name="20% - Accent5 6 3 2" xfId="3369" xr:uid="{00000000-0005-0000-0000-0000C4070000}"/>
    <cellStyle name="20% - Accent5 6 3 2 2" xfId="3368" xr:uid="{00000000-0005-0000-0000-0000C5070000}"/>
    <cellStyle name="20% - Accent5 6 3 2 2 2" xfId="21427" xr:uid="{222EF669-0C41-4DC1-A09B-04D4CB3AF1B2}"/>
    <cellStyle name="20% - Accent5 6 3 2 3" xfId="3367" xr:uid="{00000000-0005-0000-0000-0000C6070000}"/>
    <cellStyle name="20% - Accent5 6 3 2 3 2" xfId="21426" xr:uid="{CCCD175D-91BF-4640-95C0-0BE19BDB9FA0}"/>
    <cellStyle name="20% - Accent5 6 3 2 4" xfId="21428" xr:uid="{D33636AD-C673-4FE2-9641-072C3E402536}"/>
    <cellStyle name="20% - Accent5 6 3 3" xfId="3366" xr:uid="{00000000-0005-0000-0000-0000C7070000}"/>
    <cellStyle name="20% - Accent5 6 3 3 2" xfId="21425" xr:uid="{FF3B109F-E72D-449C-88B4-806A40AA99E8}"/>
    <cellStyle name="20% - Accent5 6 3 4" xfId="3365" xr:uid="{00000000-0005-0000-0000-0000C8070000}"/>
    <cellStyle name="20% - Accent5 6 3 4 2" xfId="21424" xr:uid="{B85CBC76-94DE-44B1-8EF0-3D59D76AD686}"/>
    <cellStyle name="20% - Accent5 6 3 5" xfId="21429" xr:uid="{D7B5F0A5-99B6-467C-9196-61E1549309F1}"/>
    <cellStyle name="20% - Accent5 6 4" xfId="3364" xr:uid="{00000000-0005-0000-0000-0000C9070000}"/>
    <cellStyle name="20% - Accent5 7" xfId="213" xr:uid="{00000000-0005-0000-0000-000034000000}"/>
    <cellStyle name="20% - Accent5 7 2" xfId="3363" xr:uid="{00000000-0005-0000-0000-0000CB070000}"/>
    <cellStyle name="20% - Accent5 7 2 2" xfId="21423" xr:uid="{86F661C9-2E79-483A-A494-F2D25163FE3A}"/>
    <cellStyle name="20% - Accent5 7 3" xfId="3362" xr:uid="{00000000-0005-0000-0000-0000CC070000}"/>
    <cellStyle name="20% - Accent5 7 4" xfId="5520" xr:uid="{00000000-0005-0000-0000-0000CD070000}"/>
    <cellStyle name="20% - Accent5 7 4 2" xfId="23314" xr:uid="{5D93858A-ABA1-443A-AC00-094AAE4CABB3}"/>
    <cellStyle name="20% - Accent5 8" xfId="5523" xr:uid="{00000000-0005-0000-0000-0000CE070000}"/>
    <cellStyle name="20% - Accent5 8 2" xfId="3361" xr:uid="{00000000-0005-0000-0000-0000CF070000}"/>
    <cellStyle name="20% - Accent5 8 2 2" xfId="5521" xr:uid="{00000000-0005-0000-0000-0000D0070000}"/>
    <cellStyle name="20% - Accent5 8 2 2 2" xfId="23315" xr:uid="{1AFC5816-A640-473D-8666-2AE98ED97075}"/>
    <cellStyle name="20% - Accent5 8 2 3" xfId="5522" xr:uid="{00000000-0005-0000-0000-0000D1070000}"/>
    <cellStyle name="20% - Accent5 8 2 3 2" xfId="23316" xr:uid="{891BD4F4-1AB7-42D3-A885-76EFDA7BFA54}"/>
    <cellStyle name="20% - Accent5 8 2 4" xfId="21422" xr:uid="{1E8CB27B-23C8-4920-97BE-A9D200C40C57}"/>
    <cellStyle name="20% - Accent5 8 3" xfId="3360" xr:uid="{00000000-0005-0000-0000-0000D2070000}"/>
    <cellStyle name="20% - Accent5 8 3 2" xfId="21421" xr:uid="{BAC0F210-3BEF-41A1-9BF5-C7CCD102E2AA}"/>
    <cellStyle name="20% - Accent5 8 4" xfId="3359" xr:uid="{00000000-0005-0000-0000-0000D3070000}"/>
    <cellStyle name="20% - Accent5 8 4 2" xfId="21420" xr:uid="{A4516914-E6AC-41F7-9546-B9577A7E4F2C}"/>
    <cellStyle name="20% - Accent5 8 5" xfId="23317" xr:uid="{76FA98E9-239E-45A7-A406-FB38C33BEA8A}"/>
    <cellStyle name="20% - Accent5 9" xfId="3358" xr:uid="{00000000-0005-0000-0000-0000D4070000}"/>
    <cellStyle name="20% - Accent5 9 2" xfId="3357" xr:uid="{00000000-0005-0000-0000-0000D5070000}"/>
    <cellStyle name="20% - Accent5 9 2 2" xfId="3356" xr:uid="{00000000-0005-0000-0000-0000D6070000}"/>
    <cellStyle name="20% - Accent5 9 2 2 2" xfId="21417" xr:uid="{1A3BFA00-554A-4B37-8D81-E14398A0BE47}"/>
    <cellStyle name="20% - Accent5 9 2 3" xfId="3355" xr:uid="{00000000-0005-0000-0000-0000D7070000}"/>
    <cellStyle name="20% - Accent5 9 2 3 2" xfId="21416" xr:uid="{780E42FF-D9A9-44C1-A4D3-B0C35A960231}"/>
    <cellStyle name="20% - Accent5 9 2 4" xfId="21418" xr:uid="{380B0B85-D07E-48C5-8A72-D469A79DE786}"/>
    <cellStyle name="20% - Accent5 9 3" xfId="3354" xr:uid="{00000000-0005-0000-0000-0000D8070000}"/>
    <cellStyle name="20% - Accent5 9 3 2" xfId="21415" xr:uid="{878246F9-6FAF-4F3C-B4F5-4CAB2EC668CC}"/>
    <cellStyle name="20% - Accent5 9 4" xfId="3353" xr:uid="{00000000-0005-0000-0000-0000D9070000}"/>
    <cellStyle name="20% - Accent5 9 4 2" xfId="21414" xr:uid="{FCA001CE-AE31-4F4F-B942-5041FA2D9EC0}"/>
    <cellStyle name="20% - Accent5 9 5" xfId="21419" xr:uid="{E009745E-143D-41CA-8882-131C5EFED890}"/>
    <cellStyle name="20% - Accent6" xfId="102" builtinId="50" customBuiltin="1"/>
    <cellStyle name="20% - Accent6 10" xfId="3352" xr:uid="{00000000-0005-0000-0000-0000DA070000}"/>
    <cellStyle name="20% - Accent6 10 2" xfId="3351" xr:uid="{00000000-0005-0000-0000-0000DB070000}"/>
    <cellStyle name="20% - Accent6 10 2 2" xfId="3350" xr:uid="{00000000-0005-0000-0000-0000DC070000}"/>
    <cellStyle name="20% - Accent6 10 2 2 2" xfId="21411" xr:uid="{B95C48BD-50CF-4C9E-B351-0FAB41FAD416}"/>
    <cellStyle name="20% - Accent6 10 2 3" xfId="3349" xr:uid="{00000000-0005-0000-0000-0000DD070000}"/>
    <cellStyle name="20% - Accent6 10 2 3 2" xfId="21410" xr:uid="{8AD8A0EC-EE25-4B23-B0C0-A5469BC13AC8}"/>
    <cellStyle name="20% - Accent6 10 2 4" xfId="21412" xr:uid="{351D63AB-C79C-40A4-9A13-CCD4FCF3FD48}"/>
    <cellStyle name="20% - Accent6 10 3" xfId="3348" xr:uid="{00000000-0005-0000-0000-0000DE070000}"/>
    <cellStyle name="20% - Accent6 10 3 2" xfId="21409" xr:uid="{FFC774F6-0563-4001-9E7B-55926F8A465C}"/>
    <cellStyle name="20% - Accent6 10 4" xfId="3347" xr:uid="{00000000-0005-0000-0000-0000DF070000}"/>
    <cellStyle name="20% - Accent6 10 4 2" xfId="3346" xr:uid="{00000000-0005-0000-0000-0000E0070000}"/>
    <cellStyle name="20% - Accent6 10 4 2 2" xfId="21407" xr:uid="{499C3FD7-A7C3-4A0A-8DB9-A8A9D749FF78}"/>
    <cellStyle name="20% - Accent6 10 4 3" xfId="21408" xr:uid="{840599C8-ABFA-4244-89B4-7EF0B5C0E9D7}"/>
    <cellStyle name="20% - Accent6 10 5" xfId="3345" xr:uid="{00000000-0005-0000-0000-0000E1070000}"/>
    <cellStyle name="20% - Accent6 10 5 2" xfId="21406" xr:uid="{E188190F-A9BA-41FB-AEC6-95CB0B42685E}"/>
    <cellStyle name="20% - Accent6 10 6" xfId="21413" xr:uid="{BC7A51BB-C374-401C-B97D-5D806116F9EE}"/>
    <cellStyle name="20% - Accent6 11" xfId="3344" xr:uid="{00000000-0005-0000-0000-0000E2070000}"/>
    <cellStyle name="20% - Accent6 11 2" xfId="3343" xr:uid="{00000000-0005-0000-0000-0000E3070000}"/>
    <cellStyle name="20% - Accent6 11 2 2" xfId="21404" xr:uid="{1862E8A7-22A6-45E1-8A12-ACE2194A6E5A}"/>
    <cellStyle name="20% - Accent6 11 3" xfId="3342" xr:uid="{00000000-0005-0000-0000-0000E4070000}"/>
    <cellStyle name="20% - Accent6 11 3 2" xfId="3341" xr:uid="{00000000-0005-0000-0000-0000E5070000}"/>
    <cellStyle name="20% - Accent6 11 3 2 2" xfId="21402" xr:uid="{BA7DEEFB-E0BF-495C-9966-B855CCF1DEA1}"/>
    <cellStyle name="20% - Accent6 11 3 3" xfId="21403" xr:uid="{E1A876B9-95FE-4B0D-91C8-54C7CBFA75BE}"/>
    <cellStyle name="20% - Accent6 11 4" xfId="21405" xr:uid="{3CC1C9E3-3639-460F-B6A3-A1C2B9E98907}"/>
    <cellStyle name="20% - Accent6 12" xfId="3340" xr:uid="{00000000-0005-0000-0000-0000E6070000}"/>
    <cellStyle name="20% - Accent6 12 2" xfId="3339" xr:uid="{00000000-0005-0000-0000-0000E7070000}"/>
    <cellStyle name="20% - Accent6 12 2 2" xfId="21400" xr:uid="{B862E95A-3C90-496C-B8E8-CE2941F57E24}"/>
    <cellStyle name="20% - Accent6 12 3" xfId="3338" xr:uid="{00000000-0005-0000-0000-0000E8070000}"/>
    <cellStyle name="20% - Accent6 12 3 2" xfId="21399" xr:uid="{36FEF308-CC07-4109-B515-812F51636619}"/>
    <cellStyle name="20% - Accent6 12 4" xfId="21401" xr:uid="{CA431D9C-0705-4AC5-9C2A-9D30DB42B50B}"/>
    <cellStyle name="20% - Accent6 13" xfId="3337" xr:uid="{00000000-0005-0000-0000-0000E9070000}"/>
    <cellStyle name="20% - Accent6 13 2" xfId="3336" xr:uid="{00000000-0005-0000-0000-0000EA070000}"/>
    <cellStyle name="20% - Accent6 13 2 2" xfId="21397" xr:uid="{4E010E9B-6FA5-4C12-A897-D8B22FB0447C}"/>
    <cellStyle name="20% - Accent6 13 3" xfId="3335" xr:uid="{00000000-0005-0000-0000-0000EB070000}"/>
    <cellStyle name="20% - Accent6 13 3 2" xfId="21396" xr:uid="{6318DC96-E3F0-4314-9524-9A8AC25871C5}"/>
    <cellStyle name="20% - Accent6 13 4" xfId="21398" xr:uid="{62B70050-5B77-4F4D-967E-3895F9037364}"/>
    <cellStyle name="20% - Accent6 14" xfId="3334" xr:uid="{00000000-0005-0000-0000-0000EC070000}"/>
    <cellStyle name="20% - Accent6 14 2" xfId="3333" xr:uid="{00000000-0005-0000-0000-0000ED070000}"/>
    <cellStyle name="20% - Accent6 14 2 2" xfId="21395" xr:uid="{B99A5AE9-3C5F-46BC-8677-1B06E7963789}"/>
    <cellStyle name="20% - Accent6 15" xfId="3332" xr:uid="{00000000-0005-0000-0000-0000EE070000}"/>
    <cellStyle name="20% - Accent6 15 2" xfId="21394" xr:uid="{78CACADA-1802-4229-A792-F0049B5A2896}"/>
    <cellStyle name="20% - Accent6 16" xfId="3331" xr:uid="{00000000-0005-0000-0000-0000EF070000}"/>
    <cellStyle name="20% - Accent6 17" xfId="20674" xr:uid="{6C8526D2-4186-41BC-9680-1143F1F9E8C4}"/>
    <cellStyle name="20% - Accent6 2" xfId="214" xr:uid="{00000000-0005-0000-0000-000035000000}"/>
    <cellStyle name="20% - Accent6 2 2" xfId="3330" xr:uid="{00000000-0005-0000-0000-0000F1070000}"/>
    <cellStyle name="20% - Accent6 2 3" xfId="3329" xr:uid="{00000000-0005-0000-0000-0000F2070000}"/>
    <cellStyle name="20% - Accent6 2 3 2" xfId="3328" xr:uid="{00000000-0005-0000-0000-0000F3070000}"/>
    <cellStyle name="20% - Accent6 2 3 2 2" xfId="3327" xr:uid="{00000000-0005-0000-0000-0000F4070000}"/>
    <cellStyle name="20% - Accent6 2 3 2 2 2" xfId="3326" xr:uid="{00000000-0005-0000-0000-0000F5070000}"/>
    <cellStyle name="20% - Accent6 2 3 2 2 2 2" xfId="3325" xr:uid="{00000000-0005-0000-0000-0000F6070000}"/>
    <cellStyle name="20% - Accent6 2 3 2 2 2 2 2" xfId="21389" xr:uid="{DD354F3E-4865-48BA-8449-7FBFB58B4214}"/>
    <cellStyle name="20% - Accent6 2 3 2 2 2 3" xfId="3324" xr:uid="{00000000-0005-0000-0000-0000F7070000}"/>
    <cellStyle name="20% - Accent6 2 3 2 2 2 3 2" xfId="21388" xr:uid="{CA512C49-6698-4C08-A7A3-DFF38F544686}"/>
    <cellStyle name="20% - Accent6 2 3 2 2 2 4" xfId="21390" xr:uid="{D88CC620-F057-4AE6-909D-FD1E44B7F8CF}"/>
    <cellStyle name="20% - Accent6 2 3 2 2 3" xfId="3323" xr:uid="{00000000-0005-0000-0000-0000F8070000}"/>
    <cellStyle name="20% - Accent6 2 3 2 2 3 2" xfId="3322" xr:uid="{00000000-0005-0000-0000-0000F9070000}"/>
    <cellStyle name="20% - Accent6 2 3 2 2 3 2 2" xfId="21386" xr:uid="{23D29663-D4C4-441C-88E7-17465754B362}"/>
    <cellStyle name="20% - Accent6 2 3 2 2 3 3" xfId="21387" xr:uid="{3251947F-7E12-47EF-AE3C-64EBCEB9F035}"/>
    <cellStyle name="20% - Accent6 2 3 2 2 4" xfId="3321" xr:uid="{00000000-0005-0000-0000-0000FA070000}"/>
    <cellStyle name="20% - Accent6 2 3 2 2 4 2" xfId="21385" xr:uid="{166A8FD3-3CFA-4A79-A5AA-3192539ED675}"/>
    <cellStyle name="20% - Accent6 2 3 2 2 5" xfId="21391" xr:uid="{7F3D9277-4409-4C50-92A5-7FBB1BDB9D01}"/>
    <cellStyle name="20% - Accent6 2 3 2 3" xfId="3320" xr:uid="{00000000-0005-0000-0000-0000FB070000}"/>
    <cellStyle name="20% - Accent6 2 3 2 3 2" xfId="3319" xr:uid="{00000000-0005-0000-0000-0000FC070000}"/>
    <cellStyle name="20% - Accent6 2 3 2 3 2 2" xfId="3318" xr:uid="{00000000-0005-0000-0000-0000FD070000}"/>
    <cellStyle name="20% - Accent6 2 3 2 3 2 2 2" xfId="21382" xr:uid="{EC4C590B-3F5D-42E8-BD66-F07A7FBC8292}"/>
    <cellStyle name="20% - Accent6 2 3 2 3 2 3" xfId="3317" xr:uid="{00000000-0005-0000-0000-0000FE070000}"/>
    <cellStyle name="20% - Accent6 2 3 2 3 2 3 2" xfId="21381" xr:uid="{EA77897D-2ED5-4B0A-96F0-68BE3C545E12}"/>
    <cellStyle name="20% - Accent6 2 3 2 3 2 4" xfId="21383" xr:uid="{1DCD9904-2E46-443C-A667-A660F837A56C}"/>
    <cellStyle name="20% - Accent6 2 3 2 3 3" xfId="3316" xr:uid="{00000000-0005-0000-0000-0000FF070000}"/>
    <cellStyle name="20% - Accent6 2 3 2 3 3 2" xfId="3315" xr:uid="{00000000-0005-0000-0000-000000080000}"/>
    <cellStyle name="20% - Accent6 2 3 2 3 3 2 2" xfId="21379" xr:uid="{64CC511A-BFC8-4397-AAE8-4960DE225015}"/>
    <cellStyle name="20% - Accent6 2 3 2 3 3 3" xfId="21380" xr:uid="{8CF94B27-E7D9-405D-8301-20795D1317DB}"/>
    <cellStyle name="20% - Accent6 2 3 2 3 4" xfId="3314" xr:uid="{00000000-0005-0000-0000-000001080000}"/>
    <cellStyle name="20% - Accent6 2 3 2 3 4 2" xfId="21378" xr:uid="{629BD910-4D2A-4D03-9A29-515E3A2613FB}"/>
    <cellStyle name="20% - Accent6 2 3 2 3 5" xfId="21384" xr:uid="{70674F01-6FCE-4691-B0ED-C1ACC412B315}"/>
    <cellStyle name="20% - Accent6 2 3 2 4" xfId="3313" xr:uid="{00000000-0005-0000-0000-000002080000}"/>
    <cellStyle name="20% - Accent6 2 3 2 4 2" xfId="3312" xr:uid="{00000000-0005-0000-0000-000003080000}"/>
    <cellStyle name="20% - Accent6 2 3 2 4 2 2" xfId="21376" xr:uid="{5324344F-13D0-4754-A024-25A30842F0E3}"/>
    <cellStyle name="20% - Accent6 2 3 2 4 3" xfId="3311" xr:uid="{00000000-0005-0000-0000-000004080000}"/>
    <cellStyle name="20% - Accent6 2 3 2 4 3 2" xfId="21375" xr:uid="{E01DE9DC-6071-4546-8C58-571AE05EB97A}"/>
    <cellStyle name="20% - Accent6 2 3 2 4 4" xfId="21377" xr:uid="{AE927B41-B68B-45EF-93CA-493994BAA01A}"/>
    <cellStyle name="20% - Accent6 2 3 2 5" xfId="3310" xr:uid="{00000000-0005-0000-0000-000005080000}"/>
    <cellStyle name="20% - Accent6 2 3 2 5 2" xfId="21374" xr:uid="{86ED43FF-5F37-4E35-84E7-FCFD2FEC2BAE}"/>
    <cellStyle name="20% - Accent6 2 3 2 6" xfId="3309" xr:uid="{00000000-0005-0000-0000-000006080000}"/>
    <cellStyle name="20% - Accent6 2 3 2 6 2" xfId="3308" xr:uid="{00000000-0005-0000-0000-000007080000}"/>
    <cellStyle name="20% - Accent6 2 3 2 6 2 2" xfId="21372" xr:uid="{E65323E9-2BF1-42B4-A602-BE3B4A1FE19B}"/>
    <cellStyle name="20% - Accent6 2 3 2 6 3" xfId="21373" xr:uid="{5F764CB0-2517-41CE-80A2-302CEF7337F9}"/>
    <cellStyle name="20% - Accent6 2 3 2 7" xfId="3307" xr:uid="{00000000-0005-0000-0000-000008080000}"/>
    <cellStyle name="20% - Accent6 2 3 2 7 2" xfId="21371" xr:uid="{9AE7CB6B-D4AD-4D78-AD01-6BA7818B02BC}"/>
    <cellStyle name="20% - Accent6 2 3 2 8" xfId="21392" xr:uid="{ED32ADE0-0840-46D0-BE50-D74BDDC0F132}"/>
    <cellStyle name="20% - Accent6 2 3 3" xfId="3306" xr:uid="{00000000-0005-0000-0000-000009080000}"/>
    <cellStyle name="20% - Accent6 2 3 3 2" xfId="3305" xr:uid="{00000000-0005-0000-0000-00000A080000}"/>
    <cellStyle name="20% - Accent6 2 3 3 2 2" xfId="3304" xr:uid="{00000000-0005-0000-0000-00000B080000}"/>
    <cellStyle name="20% - Accent6 2 3 3 2 2 2" xfId="21368" xr:uid="{B80D278F-F467-4EDC-B6DD-BD0ED6EE4D59}"/>
    <cellStyle name="20% - Accent6 2 3 3 2 3" xfId="3303" xr:uid="{00000000-0005-0000-0000-00000C080000}"/>
    <cellStyle name="20% - Accent6 2 3 3 2 3 2" xfId="21367" xr:uid="{79D086D4-9CCD-4768-86EE-70B30033C7B5}"/>
    <cellStyle name="20% - Accent6 2 3 3 2 4" xfId="21369" xr:uid="{339561F9-CB7C-4C11-89CD-8562C8713542}"/>
    <cellStyle name="20% - Accent6 2 3 3 3" xfId="3302" xr:uid="{00000000-0005-0000-0000-00000D080000}"/>
    <cellStyle name="20% - Accent6 2 3 3 3 2" xfId="3301" xr:uid="{00000000-0005-0000-0000-00000E080000}"/>
    <cellStyle name="20% - Accent6 2 3 3 3 2 2" xfId="21365" xr:uid="{A99892FE-DA92-4E0E-82D3-A5E9869877E8}"/>
    <cellStyle name="20% - Accent6 2 3 3 3 3" xfId="21366" xr:uid="{4957ED1A-1076-4F47-81D0-287E3E5F830A}"/>
    <cellStyle name="20% - Accent6 2 3 3 4" xfId="3300" xr:uid="{00000000-0005-0000-0000-00000F080000}"/>
    <cellStyle name="20% - Accent6 2 3 3 4 2" xfId="21364" xr:uid="{ECE21B74-DC2B-4B3A-8D84-CA4C316E17D2}"/>
    <cellStyle name="20% - Accent6 2 3 3 5" xfId="21370" xr:uid="{633E7375-E853-4B55-90B9-19B299FD748F}"/>
    <cellStyle name="20% - Accent6 2 3 4" xfId="3299" xr:uid="{00000000-0005-0000-0000-000010080000}"/>
    <cellStyle name="20% - Accent6 2 3 4 2" xfId="3298" xr:uid="{00000000-0005-0000-0000-000011080000}"/>
    <cellStyle name="20% - Accent6 2 3 4 2 2" xfId="3297" xr:uid="{00000000-0005-0000-0000-000012080000}"/>
    <cellStyle name="20% - Accent6 2 3 4 2 2 2" xfId="21361" xr:uid="{DD76C2F7-40A7-4027-9E86-800864EA255B}"/>
    <cellStyle name="20% - Accent6 2 3 4 2 3" xfId="3296" xr:uid="{00000000-0005-0000-0000-000013080000}"/>
    <cellStyle name="20% - Accent6 2 3 4 2 3 2" xfId="21360" xr:uid="{4C2A8049-14AE-4A89-BC9E-A2D6CD0ADFCD}"/>
    <cellStyle name="20% - Accent6 2 3 4 2 4" xfId="21362" xr:uid="{36F57BB3-2C02-4FA5-BE06-BE63436558C3}"/>
    <cellStyle name="20% - Accent6 2 3 4 3" xfId="3295" xr:uid="{00000000-0005-0000-0000-000014080000}"/>
    <cellStyle name="20% - Accent6 2 3 4 3 2" xfId="3294" xr:uid="{00000000-0005-0000-0000-000015080000}"/>
    <cellStyle name="20% - Accent6 2 3 4 3 2 2" xfId="21358" xr:uid="{0C7A0873-CC49-4FD2-876F-A484037F138E}"/>
    <cellStyle name="20% - Accent6 2 3 4 3 3" xfId="21359" xr:uid="{71AA5947-D67A-4699-B0E6-8A7667A7923E}"/>
    <cellStyle name="20% - Accent6 2 3 4 4" xfId="3293" xr:uid="{00000000-0005-0000-0000-000016080000}"/>
    <cellStyle name="20% - Accent6 2 3 4 4 2" xfId="21357" xr:uid="{E3C70B5B-52C4-48A9-9B22-EB1DA6F880B4}"/>
    <cellStyle name="20% - Accent6 2 3 4 5" xfId="21363" xr:uid="{A1BD0AD4-D8A3-4A88-9824-C3AAD6C8B9AE}"/>
    <cellStyle name="20% - Accent6 2 3 5" xfId="3292" xr:uid="{00000000-0005-0000-0000-000017080000}"/>
    <cellStyle name="20% - Accent6 2 3 5 2" xfId="3291" xr:uid="{00000000-0005-0000-0000-000018080000}"/>
    <cellStyle name="20% - Accent6 2 3 5 2 2" xfId="21355" xr:uid="{CA03F8C5-885B-460E-8548-90AFFB4000F7}"/>
    <cellStyle name="20% - Accent6 2 3 5 3" xfId="3290" xr:uid="{00000000-0005-0000-0000-000019080000}"/>
    <cellStyle name="20% - Accent6 2 3 5 3 2" xfId="21354" xr:uid="{56F7F100-5E03-41AF-9628-6A4360CC4018}"/>
    <cellStyle name="20% - Accent6 2 3 5 4" xfId="21356" xr:uid="{AFE74DA6-096E-4CE8-9C09-F63136A88FFD}"/>
    <cellStyle name="20% - Accent6 2 3 6" xfId="3289" xr:uid="{00000000-0005-0000-0000-00001A080000}"/>
    <cellStyle name="20% - Accent6 2 3 6 2" xfId="21353" xr:uid="{B8366BB2-E388-4E3E-9DE5-222CB58EEE65}"/>
    <cellStyle name="20% - Accent6 2 3 7" xfId="3288" xr:uid="{00000000-0005-0000-0000-00001B080000}"/>
    <cellStyle name="20% - Accent6 2 3 7 2" xfId="3287" xr:uid="{00000000-0005-0000-0000-00001C080000}"/>
    <cellStyle name="20% - Accent6 2 3 7 2 2" xfId="21351" xr:uid="{15CA92A5-DA16-4A1F-AEB0-D49CAFF8BBE0}"/>
    <cellStyle name="20% - Accent6 2 3 7 3" xfId="21352" xr:uid="{0EA09C9F-4D93-4ED7-AB38-4D3C0977DAAF}"/>
    <cellStyle name="20% - Accent6 2 3 8" xfId="3286" xr:uid="{00000000-0005-0000-0000-00001D080000}"/>
    <cellStyle name="20% - Accent6 2 3 8 2" xfId="21350" xr:uid="{3FEE5070-1FEA-4ADB-ADB3-1BDA3CA8B367}"/>
    <cellStyle name="20% - Accent6 2 3 9" xfId="21393" xr:uid="{F9A33476-E3C3-4F38-93C3-DBA8BF038B2F}"/>
    <cellStyle name="20% - Accent6 2 4" xfId="3285" xr:uid="{00000000-0005-0000-0000-00001E080000}"/>
    <cellStyle name="20% - Accent6 2 4 2" xfId="3284" xr:uid="{00000000-0005-0000-0000-00001F080000}"/>
    <cellStyle name="20% - Accent6 2 4 2 2" xfId="3283" xr:uid="{00000000-0005-0000-0000-000020080000}"/>
    <cellStyle name="20% - Accent6 2 4 2 2 2" xfId="3282" xr:uid="{00000000-0005-0000-0000-000021080000}"/>
    <cellStyle name="20% - Accent6 2 4 2 2 2 2" xfId="3281" xr:uid="{00000000-0005-0000-0000-000022080000}"/>
    <cellStyle name="20% - Accent6 2 4 2 2 2 2 2" xfId="21345" xr:uid="{E530A85E-6E70-451E-8425-89BE44CA2BB7}"/>
    <cellStyle name="20% - Accent6 2 4 2 2 2 3" xfId="3280" xr:uid="{00000000-0005-0000-0000-000023080000}"/>
    <cellStyle name="20% - Accent6 2 4 2 2 2 3 2" xfId="21344" xr:uid="{45098D62-A0B4-43B7-9303-21BD270C6300}"/>
    <cellStyle name="20% - Accent6 2 4 2 2 2 4" xfId="21346" xr:uid="{3654E5D1-40BF-45CA-B8D7-E9AD9BBF3C67}"/>
    <cellStyle name="20% - Accent6 2 4 2 2 3" xfId="3279" xr:uid="{00000000-0005-0000-0000-000024080000}"/>
    <cellStyle name="20% - Accent6 2 4 2 2 3 2" xfId="3278" xr:uid="{00000000-0005-0000-0000-000025080000}"/>
    <cellStyle name="20% - Accent6 2 4 2 2 3 2 2" xfId="21342" xr:uid="{015FF27C-0B89-41F4-B9EF-660BC338F810}"/>
    <cellStyle name="20% - Accent6 2 4 2 2 3 3" xfId="21343" xr:uid="{78A11B3E-6E20-4AD9-A324-1B52F38D1F1F}"/>
    <cellStyle name="20% - Accent6 2 4 2 2 4" xfId="3277" xr:uid="{00000000-0005-0000-0000-000026080000}"/>
    <cellStyle name="20% - Accent6 2 4 2 2 4 2" xfId="21341" xr:uid="{15F62318-8FB5-41C9-A3E0-FA82D219F24B}"/>
    <cellStyle name="20% - Accent6 2 4 2 2 5" xfId="21347" xr:uid="{5DB96430-CA22-4A79-90BF-C3A9A7549B81}"/>
    <cellStyle name="20% - Accent6 2 4 2 3" xfId="3276" xr:uid="{00000000-0005-0000-0000-000027080000}"/>
    <cellStyle name="20% - Accent6 2 4 2 3 2" xfId="3275" xr:uid="{00000000-0005-0000-0000-000028080000}"/>
    <cellStyle name="20% - Accent6 2 4 2 3 2 2" xfId="3274" xr:uid="{00000000-0005-0000-0000-000029080000}"/>
    <cellStyle name="20% - Accent6 2 4 2 3 2 2 2" xfId="21338" xr:uid="{00222663-27AF-4520-9AB0-A34930A554B9}"/>
    <cellStyle name="20% - Accent6 2 4 2 3 2 3" xfId="3273" xr:uid="{00000000-0005-0000-0000-00002A080000}"/>
    <cellStyle name="20% - Accent6 2 4 2 3 2 3 2" xfId="21337" xr:uid="{ADC48570-F2AF-49D3-99F6-9D8426062EB2}"/>
    <cellStyle name="20% - Accent6 2 4 2 3 2 4" xfId="21339" xr:uid="{31556EC6-30E8-493C-98F8-8B16A82BA45B}"/>
    <cellStyle name="20% - Accent6 2 4 2 3 3" xfId="3272" xr:uid="{00000000-0005-0000-0000-00002B080000}"/>
    <cellStyle name="20% - Accent6 2 4 2 3 3 2" xfId="3271" xr:uid="{00000000-0005-0000-0000-00002C080000}"/>
    <cellStyle name="20% - Accent6 2 4 2 3 3 2 2" xfId="21335" xr:uid="{72524A9E-BBBD-4050-9ABD-E6B930AE0B2E}"/>
    <cellStyle name="20% - Accent6 2 4 2 3 3 3" xfId="21336" xr:uid="{B906ED8D-830D-4B61-9705-EEC9C2F7148D}"/>
    <cellStyle name="20% - Accent6 2 4 2 3 4" xfId="3270" xr:uid="{00000000-0005-0000-0000-00002D080000}"/>
    <cellStyle name="20% - Accent6 2 4 2 3 4 2" xfId="21334" xr:uid="{8068CE4D-ED4A-4A37-B93D-2FC8ACDDA4D6}"/>
    <cellStyle name="20% - Accent6 2 4 2 3 5" xfId="21340" xr:uid="{93948BFE-416D-42F7-8639-5973FD34F6F5}"/>
    <cellStyle name="20% - Accent6 2 4 2 4" xfId="3269" xr:uid="{00000000-0005-0000-0000-00002E080000}"/>
    <cellStyle name="20% - Accent6 2 4 2 4 2" xfId="3268" xr:uid="{00000000-0005-0000-0000-00002F080000}"/>
    <cellStyle name="20% - Accent6 2 4 2 4 2 2" xfId="21332" xr:uid="{FBCA5B75-474E-40A7-BCA3-34C449B84836}"/>
    <cellStyle name="20% - Accent6 2 4 2 4 3" xfId="3267" xr:uid="{00000000-0005-0000-0000-000030080000}"/>
    <cellStyle name="20% - Accent6 2 4 2 4 3 2" xfId="21331" xr:uid="{899210D8-6A54-4D34-AB31-09964C22F3C2}"/>
    <cellStyle name="20% - Accent6 2 4 2 4 4" xfId="21333" xr:uid="{54E6DE21-8379-43AC-BFF5-79BEB2DCDD39}"/>
    <cellStyle name="20% - Accent6 2 4 2 5" xfId="3266" xr:uid="{00000000-0005-0000-0000-000031080000}"/>
    <cellStyle name="20% - Accent6 2 4 2 5 2" xfId="21330" xr:uid="{D09E15A2-4F10-4049-9059-BB5DAFF0B207}"/>
    <cellStyle name="20% - Accent6 2 4 2 6" xfId="3265" xr:uid="{00000000-0005-0000-0000-000032080000}"/>
    <cellStyle name="20% - Accent6 2 4 2 6 2" xfId="3264" xr:uid="{00000000-0005-0000-0000-000033080000}"/>
    <cellStyle name="20% - Accent6 2 4 2 6 2 2" xfId="21328" xr:uid="{08A79127-C822-40E2-A915-B92501657656}"/>
    <cellStyle name="20% - Accent6 2 4 2 6 3" xfId="21329" xr:uid="{F5457054-BAB3-46F6-8D2A-C1E43426962E}"/>
    <cellStyle name="20% - Accent6 2 4 2 7" xfId="3263" xr:uid="{00000000-0005-0000-0000-000034080000}"/>
    <cellStyle name="20% - Accent6 2 4 2 7 2" xfId="21327" xr:uid="{B60DB944-5AC4-4922-A4DE-AFAB58204249}"/>
    <cellStyle name="20% - Accent6 2 4 2 8" xfId="21348" xr:uid="{653A24A3-016B-43B3-BA50-A156A13D9D2A}"/>
    <cellStyle name="20% - Accent6 2 4 3" xfId="3262" xr:uid="{00000000-0005-0000-0000-000035080000}"/>
    <cellStyle name="20% - Accent6 2 4 3 2" xfId="3261" xr:uid="{00000000-0005-0000-0000-000036080000}"/>
    <cellStyle name="20% - Accent6 2 4 3 2 2" xfId="3260" xr:uid="{00000000-0005-0000-0000-000037080000}"/>
    <cellStyle name="20% - Accent6 2 4 3 2 2 2" xfId="21324" xr:uid="{5D2EFEC2-D7DF-4653-B206-AA0657E58645}"/>
    <cellStyle name="20% - Accent6 2 4 3 2 3" xfId="3259" xr:uid="{00000000-0005-0000-0000-000038080000}"/>
    <cellStyle name="20% - Accent6 2 4 3 2 3 2" xfId="21323" xr:uid="{64C8A7F9-46E8-4794-872C-62747781E708}"/>
    <cellStyle name="20% - Accent6 2 4 3 2 4" xfId="21325" xr:uid="{E312B187-0307-49AE-93C8-27D948B94F17}"/>
    <cellStyle name="20% - Accent6 2 4 3 3" xfId="5580" xr:uid="{00000000-0005-0000-0000-000039080000}"/>
    <cellStyle name="20% - Accent6 2 4 3 3 2" xfId="5582" xr:uid="{00000000-0005-0000-0000-00003A080000}"/>
    <cellStyle name="20% - Accent6 2 4 3 3 2 2" xfId="23357" xr:uid="{D1EAA514-CADE-441A-9550-2E5AAF8E0067}"/>
    <cellStyle name="20% - Accent6 2 4 3 3 3" xfId="23355" xr:uid="{E819E807-2824-46F8-B3DE-339553E3A6A0}"/>
    <cellStyle name="20% - Accent6 2 4 3 4" xfId="5587" xr:uid="{00000000-0005-0000-0000-00003B080000}"/>
    <cellStyle name="20% - Accent6 2 4 3 4 2" xfId="23362" xr:uid="{2FF0D627-8B52-4BF9-9C02-31838CD0D164}"/>
    <cellStyle name="20% - Accent6 2 4 3 5" xfId="21326" xr:uid="{55DBA2D8-4672-4630-8A50-6D0758EFD9FD}"/>
    <cellStyle name="20% - Accent6 2 4 4" xfId="5590" xr:uid="{00000000-0005-0000-0000-00003C080000}"/>
    <cellStyle name="20% - Accent6 2 4 4 2" xfId="3258" xr:uid="{00000000-0005-0000-0000-00003D080000}"/>
    <cellStyle name="20% - Accent6 2 4 4 2 2" xfId="3257" xr:uid="{00000000-0005-0000-0000-00003E080000}"/>
    <cellStyle name="20% - Accent6 2 4 4 2 2 2" xfId="21321" xr:uid="{3AC42DC8-F42C-4C92-9AFC-F5531586CF5F}"/>
    <cellStyle name="20% - Accent6 2 4 4 2 3" xfId="3256" xr:uid="{00000000-0005-0000-0000-00003F080000}"/>
    <cellStyle name="20% - Accent6 2 4 4 2 3 2" xfId="21320" xr:uid="{76FAB610-0B5D-4BE2-8DD5-685B8D6EB48A}"/>
    <cellStyle name="20% - Accent6 2 4 4 2 4" xfId="21322" xr:uid="{CC539892-975F-4E9F-A292-73F06D0C1808}"/>
    <cellStyle name="20% - Accent6 2 4 4 3" xfId="3255" xr:uid="{00000000-0005-0000-0000-000040080000}"/>
    <cellStyle name="20% - Accent6 2 4 4 3 2" xfId="3254" xr:uid="{00000000-0005-0000-0000-000041080000}"/>
    <cellStyle name="20% - Accent6 2 4 4 3 2 2" xfId="21318" xr:uid="{8EF63328-46F2-424B-8F07-FFB0FEDF7BCE}"/>
    <cellStyle name="20% - Accent6 2 4 4 3 3" xfId="21319" xr:uid="{A946EDAF-22C6-4B4A-88B5-6955558AC57D}"/>
    <cellStyle name="20% - Accent6 2 4 4 4" xfId="5593" xr:uid="{00000000-0005-0000-0000-000042080000}"/>
    <cellStyle name="20% - Accent6 2 4 4 4 2" xfId="23368" xr:uid="{A0509D7C-CB77-48FA-AE89-74ED801C3AC2}"/>
    <cellStyle name="20% - Accent6 2 4 4 5" xfId="23365" xr:uid="{DB4C241B-1D64-46A5-BFA3-6C1BED0CB797}"/>
    <cellStyle name="20% - Accent6 2 4 5" xfId="5596" xr:uid="{00000000-0005-0000-0000-000043080000}"/>
    <cellStyle name="20% - Accent6 2 4 5 2" xfId="5599" xr:uid="{00000000-0005-0000-0000-000044080000}"/>
    <cellStyle name="20% - Accent6 2 4 5 2 2" xfId="23374" xr:uid="{18EA5CCF-9D40-498B-8E21-39585E38EC63}"/>
    <cellStyle name="20% - Accent6 2 4 5 3" xfId="5602" xr:uid="{00000000-0005-0000-0000-000045080000}"/>
    <cellStyle name="20% - Accent6 2 4 5 3 2" xfId="23377" xr:uid="{9F49E322-920C-459C-9B66-790A13679C1E}"/>
    <cellStyle name="20% - Accent6 2 4 5 4" xfId="23371" xr:uid="{8BDB16DF-44AC-436D-AAF7-74B4BFBB55B5}"/>
    <cellStyle name="20% - Accent6 2 4 6" xfId="5608" xr:uid="{00000000-0005-0000-0000-000046080000}"/>
    <cellStyle name="20% - Accent6 2 4 6 2" xfId="23381" xr:uid="{3DC98DBA-4543-4093-8268-D4B68DAD0901}"/>
    <cellStyle name="20% - Accent6 2 4 7" xfId="5610" xr:uid="{00000000-0005-0000-0000-000047080000}"/>
    <cellStyle name="20% - Accent6 2 4 7 2" xfId="5613" xr:uid="{00000000-0005-0000-0000-000048080000}"/>
    <cellStyle name="20% - Accent6 2 4 7 2 2" xfId="23385" xr:uid="{765DEE6D-57B2-4234-A6F5-B7DACD985CF2}"/>
    <cellStyle name="20% - Accent6 2 4 7 3" xfId="23383" xr:uid="{5DB1C3FF-219D-482B-9216-CEFB774E45C8}"/>
    <cellStyle name="20% - Accent6 2 4 8" xfId="5615" xr:uid="{00000000-0005-0000-0000-000049080000}"/>
    <cellStyle name="20% - Accent6 2 4 8 2" xfId="23387" xr:uid="{2AA59845-AB15-40F4-9AD6-C7099ED3BE16}"/>
    <cellStyle name="20% - Accent6 2 4 9" xfId="21349" xr:uid="{26804FF9-F196-47B5-B5FC-949E98A1ACFA}"/>
    <cellStyle name="20% - Accent6 2 5" xfId="5618" xr:uid="{00000000-0005-0000-0000-00004A080000}"/>
    <cellStyle name="20% - Accent6 2 5 2" xfId="5621" xr:uid="{00000000-0005-0000-0000-00004B080000}"/>
    <cellStyle name="20% - Accent6 2 5 2 2" xfId="3253" xr:uid="{00000000-0005-0000-0000-00004C080000}"/>
    <cellStyle name="20% - Accent6 2 5 2 2 2" xfId="3252" xr:uid="{00000000-0005-0000-0000-00004D080000}"/>
    <cellStyle name="20% - Accent6 2 5 2 2 2 2" xfId="3251" xr:uid="{00000000-0005-0000-0000-00004E080000}"/>
    <cellStyle name="20% - Accent6 2 5 2 2 2 2 2" xfId="21315" xr:uid="{0941F875-1DDE-4062-A9A6-C160BD45799A}"/>
    <cellStyle name="20% - Accent6 2 5 2 2 2 3" xfId="3250" xr:uid="{00000000-0005-0000-0000-00004F080000}"/>
    <cellStyle name="20% - Accent6 2 5 2 2 2 3 2" xfId="21314" xr:uid="{27827245-D62E-4D7C-A5FD-C3096FED1B3E}"/>
    <cellStyle name="20% - Accent6 2 5 2 2 2 4" xfId="21316" xr:uid="{A470533C-7062-46C2-A00D-342C1AC80781}"/>
    <cellStyle name="20% - Accent6 2 5 2 2 3" xfId="5624" xr:uid="{00000000-0005-0000-0000-000050080000}"/>
    <cellStyle name="20% - Accent6 2 5 2 2 3 2" xfId="5628" xr:uid="{00000000-0005-0000-0000-000051080000}"/>
    <cellStyle name="20% - Accent6 2 5 2 2 3 2 2" xfId="23399" xr:uid="{4D8107E9-180E-49EA-BFC0-89CD98CCA33B}"/>
    <cellStyle name="20% - Accent6 2 5 2 2 3 3" xfId="23395" xr:uid="{31D67075-58D3-466F-A56B-C9F7950A498C}"/>
    <cellStyle name="20% - Accent6 2 5 2 2 4" xfId="5554" xr:uid="{00000000-0005-0000-0000-000052080000}"/>
    <cellStyle name="20% - Accent6 2 5 2 2 4 2" xfId="23331" xr:uid="{56F13EFA-308C-44F0-AC61-DC8B68CA0199}"/>
    <cellStyle name="20% - Accent6 2 5 2 2 5" xfId="21317" xr:uid="{CA8E764E-17C6-4D35-9441-9AE855918C61}"/>
    <cellStyle name="20% - Accent6 2 5 2 3" xfId="5556" xr:uid="{00000000-0005-0000-0000-000053080000}"/>
    <cellStyle name="20% - Accent6 2 5 2 3 2" xfId="5561" xr:uid="{00000000-0005-0000-0000-000054080000}"/>
    <cellStyle name="20% - Accent6 2 5 2 3 2 2" xfId="5631" xr:uid="{00000000-0005-0000-0000-000055080000}"/>
    <cellStyle name="20% - Accent6 2 5 2 3 2 2 2" xfId="23402" xr:uid="{B913128B-C282-4EA3-A523-995C3DBE8F5D}"/>
    <cellStyle name="20% - Accent6 2 5 2 3 2 3" xfId="5564" xr:uid="{00000000-0005-0000-0000-000056080000}"/>
    <cellStyle name="20% - Accent6 2 5 2 3 2 3 2" xfId="23340" xr:uid="{93CC1EEE-E5D5-43A4-82A0-25AD637537A0}"/>
    <cellStyle name="20% - Accent6 2 5 2 3 2 4" xfId="23337" xr:uid="{0D1036BE-FC94-46B3-861E-26A9033C578E}"/>
    <cellStyle name="20% - Accent6 2 5 2 3 3" xfId="5566" xr:uid="{00000000-0005-0000-0000-000057080000}"/>
    <cellStyle name="20% - Accent6 2 5 2 3 3 2" xfId="5516" xr:uid="{00000000-0005-0000-0000-000058080000}"/>
    <cellStyle name="20% - Accent6 2 5 2 3 3 2 2" xfId="23311" xr:uid="{CFE7794C-5F84-420E-BD23-5DA16B55FFE0}"/>
    <cellStyle name="20% - Accent6 2 5 2 3 3 3" xfId="23342" xr:uid="{DB13FF21-ACCA-4382-85E2-0CA4B158E70B}"/>
    <cellStyle name="20% - Accent6 2 5 2 3 4" xfId="5510" xr:uid="{00000000-0005-0000-0000-000059080000}"/>
    <cellStyle name="20% - Accent6 2 5 2 3 4 2" xfId="23306" xr:uid="{92C6E83B-C51F-4000-A3D9-D65495F88D7A}"/>
    <cellStyle name="20% - Accent6 2 5 2 3 5" xfId="23333" xr:uid="{A874DC7F-74FC-446E-957D-D19EA1609AC7}"/>
    <cellStyle name="20% - Accent6 2 5 2 4" xfId="3249" xr:uid="{00000000-0005-0000-0000-00005A080000}"/>
    <cellStyle name="20% - Accent6 2 5 2 4 2" xfId="3248" xr:uid="{00000000-0005-0000-0000-00005B080000}"/>
    <cellStyle name="20% - Accent6 2 5 2 4 2 2" xfId="21312" xr:uid="{F54C50C8-CE7A-4AF3-81E3-62DA647951E9}"/>
    <cellStyle name="20% - Accent6 2 5 2 4 3" xfId="3247" xr:uid="{00000000-0005-0000-0000-00005C080000}"/>
    <cellStyle name="20% - Accent6 2 5 2 4 3 2" xfId="21311" xr:uid="{7F20DB87-4B57-4D2C-8DA7-0E23D5E451AB}"/>
    <cellStyle name="20% - Accent6 2 5 2 4 4" xfId="21313" xr:uid="{329F008A-1FBF-416E-9B2B-ED2B0DA7A09E}"/>
    <cellStyle name="20% - Accent6 2 5 2 5" xfId="3246" xr:uid="{00000000-0005-0000-0000-00005D080000}"/>
    <cellStyle name="20% - Accent6 2 5 2 5 2" xfId="21310" xr:uid="{5F1A1C8A-8CC0-4C05-A429-1502B2355D61}"/>
    <cellStyle name="20% - Accent6 2 5 2 6" xfId="3245" xr:uid="{00000000-0005-0000-0000-00005E080000}"/>
    <cellStyle name="20% - Accent6 2 5 2 6 2" xfId="3244" xr:uid="{00000000-0005-0000-0000-00005F080000}"/>
    <cellStyle name="20% - Accent6 2 5 2 6 2 2" xfId="21308" xr:uid="{9753AF53-8183-466A-B68C-80F5BA064328}"/>
    <cellStyle name="20% - Accent6 2 5 2 6 3" xfId="21309" xr:uid="{C05A57D6-EF02-4169-AFBE-D1581ACC6F21}"/>
    <cellStyle name="20% - Accent6 2 5 2 7" xfId="5511" xr:uid="{00000000-0005-0000-0000-000060080000}"/>
    <cellStyle name="20% - Accent6 2 5 2 7 2" xfId="23307" xr:uid="{56241C08-92B8-4C5F-B643-924D9A75146C}"/>
    <cellStyle name="20% - Accent6 2 5 2 8" xfId="23392" xr:uid="{AD2287CE-2890-49A9-8635-B0ACB9B3A898}"/>
    <cellStyle name="20% - Accent6 2 5 3" xfId="3243" xr:uid="{00000000-0005-0000-0000-000061080000}"/>
    <cellStyle name="20% - Accent6 2 5 3 2" xfId="3242" xr:uid="{00000000-0005-0000-0000-000062080000}"/>
    <cellStyle name="20% - Accent6 2 5 3 2 2" xfId="3241" xr:uid="{00000000-0005-0000-0000-000063080000}"/>
    <cellStyle name="20% - Accent6 2 5 3 2 2 2" xfId="21305" xr:uid="{792FF0DF-8D35-4B72-8700-D7A860285065}"/>
    <cellStyle name="20% - Accent6 2 5 3 2 3" xfId="3240" xr:uid="{00000000-0005-0000-0000-000064080000}"/>
    <cellStyle name="20% - Accent6 2 5 3 2 3 2" xfId="21304" xr:uid="{A22A6D91-367F-4A61-B658-C5B366869C22}"/>
    <cellStyle name="20% - Accent6 2 5 3 2 4" xfId="21306" xr:uid="{E3F0105E-13BF-4903-8D17-28F50418C15A}"/>
    <cellStyle name="20% - Accent6 2 5 3 3" xfId="3239" xr:uid="{00000000-0005-0000-0000-000065080000}"/>
    <cellStyle name="20% - Accent6 2 5 3 3 2" xfId="3238" xr:uid="{00000000-0005-0000-0000-000066080000}"/>
    <cellStyle name="20% - Accent6 2 5 3 3 2 2" xfId="21302" xr:uid="{96E7EC91-1A8D-4FA8-8A70-454BF08C006E}"/>
    <cellStyle name="20% - Accent6 2 5 3 3 3" xfId="21303" xr:uid="{93A16400-6DB4-4A7D-B45E-2D40CF6F6BF8}"/>
    <cellStyle name="20% - Accent6 2 5 3 4" xfId="3237" xr:uid="{00000000-0005-0000-0000-000067080000}"/>
    <cellStyle name="20% - Accent6 2 5 3 4 2" xfId="21301" xr:uid="{585FCB51-8C92-4F2D-86F6-8C5F7ACD2553}"/>
    <cellStyle name="20% - Accent6 2 5 3 5" xfId="21307" xr:uid="{B77BE07D-FEBB-4DE2-BC3B-FEDA7CA5AB64}"/>
    <cellStyle name="20% - Accent6 2 5 4" xfId="3236" xr:uid="{00000000-0005-0000-0000-000068080000}"/>
    <cellStyle name="20% - Accent6 2 5 4 2" xfId="3235" xr:uid="{00000000-0005-0000-0000-000069080000}"/>
    <cellStyle name="20% - Accent6 2 5 4 2 2" xfId="3234" xr:uid="{00000000-0005-0000-0000-00006A080000}"/>
    <cellStyle name="20% - Accent6 2 5 4 2 2 2" xfId="21298" xr:uid="{2F3088A5-3D2B-40A5-9B70-4413746C973D}"/>
    <cellStyle name="20% - Accent6 2 5 4 2 3" xfId="3233" xr:uid="{00000000-0005-0000-0000-00006B080000}"/>
    <cellStyle name="20% - Accent6 2 5 4 2 3 2" xfId="21297" xr:uid="{55A85EB0-1158-4F46-8BAA-46D5B88ED5F1}"/>
    <cellStyle name="20% - Accent6 2 5 4 2 4" xfId="21299" xr:uid="{9F378B74-42D0-4C04-A202-F240D1BFC2B3}"/>
    <cellStyle name="20% - Accent6 2 5 4 3" xfId="3232" xr:uid="{00000000-0005-0000-0000-00006C080000}"/>
    <cellStyle name="20% - Accent6 2 5 4 3 2" xfId="3231" xr:uid="{00000000-0005-0000-0000-00006D080000}"/>
    <cellStyle name="20% - Accent6 2 5 4 3 2 2" xfId="21295" xr:uid="{66E2F24A-DD8B-4342-9E87-8CACF33B06F4}"/>
    <cellStyle name="20% - Accent6 2 5 4 3 3" xfId="21296" xr:uid="{1D15337C-DAC1-45EC-B12A-F9C582E7A031}"/>
    <cellStyle name="20% - Accent6 2 5 4 4" xfId="3230" xr:uid="{00000000-0005-0000-0000-00006E080000}"/>
    <cellStyle name="20% - Accent6 2 5 4 4 2" xfId="21294" xr:uid="{691AD059-3872-4474-8246-DEA172D60D95}"/>
    <cellStyle name="20% - Accent6 2 5 4 5" xfId="21300" xr:uid="{D205B973-6FF4-42C7-94E6-1CF8F2A76ACB}"/>
    <cellStyle name="20% - Accent6 2 5 5" xfId="3229" xr:uid="{00000000-0005-0000-0000-00006F080000}"/>
    <cellStyle name="20% - Accent6 2 5 5 2" xfId="3228" xr:uid="{00000000-0005-0000-0000-000070080000}"/>
    <cellStyle name="20% - Accent6 2 5 5 2 2" xfId="21292" xr:uid="{6F681596-FC37-41A7-97CD-1A96A9B5B553}"/>
    <cellStyle name="20% - Accent6 2 5 5 3" xfId="3227" xr:uid="{00000000-0005-0000-0000-000071080000}"/>
    <cellStyle name="20% - Accent6 2 5 5 3 2" xfId="21291" xr:uid="{3CB44AC9-3F53-4B2F-80E8-6C9B5BF2BEA9}"/>
    <cellStyle name="20% - Accent6 2 5 5 4" xfId="21293" xr:uid="{DF40B7AC-71E7-4A09-888C-F8C9A5A19CF4}"/>
    <cellStyle name="20% - Accent6 2 5 6" xfId="3226" xr:uid="{00000000-0005-0000-0000-000072080000}"/>
    <cellStyle name="20% - Accent6 2 5 6 2" xfId="21290" xr:uid="{BEB4305E-00BF-4096-BE9C-24E412C24BB6}"/>
    <cellStyle name="20% - Accent6 2 5 7" xfId="3225" xr:uid="{00000000-0005-0000-0000-000073080000}"/>
    <cellStyle name="20% - Accent6 2 5 7 2" xfId="3224" xr:uid="{00000000-0005-0000-0000-000074080000}"/>
    <cellStyle name="20% - Accent6 2 5 7 2 2" xfId="21288" xr:uid="{1277E550-6B68-42F5-B0B1-DAB5911DC4D7}"/>
    <cellStyle name="20% - Accent6 2 5 7 3" xfId="21289" xr:uid="{C6CAB9BE-C28E-4883-B4A7-2A652E5FF7EA}"/>
    <cellStyle name="20% - Accent6 2 5 8" xfId="3223" xr:uid="{00000000-0005-0000-0000-000075080000}"/>
    <cellStyle name="20% - Accent6 2 5 8 2" xfId="21287" xr:uid="{800C4C43-6A94-479B-BBE8-E22A75283DFF}"/>
    <cellStyle name="20% - Accent6 2 5 9" xfId="23389" xr:uid="{BC25E3B8-E7A7-4315-BE9D-F05AE6F9A4AA}"/>
    <cellStyle name="20% - Accent6 2 6" xfId="3222" xr:uid="{00000000-0005-0000-0000-000076080000}"/>
    <cellStyle name="20% - Accent6 2 6 2" xfId="3221" xr:uid="{00000000-0005-0000-0000-000077080000}"/>
    <cellStyle name="20% - Accent6 2 6 2 2" xfId="5581" xr:uid="{00000000-0005-0000-0000-000078080000}"/>
    <cellStyle name="20% - Accent6 2 6 2 2 2" xfId="5583" xr:uid="{00000000-0005-0000-0000-000079080000}"/>
    <cellStyle name="20% - Accent6 2 6 2 2 2 2" xfId="5588" xr:uid="{00000000-0005-0000-0000-00007A080000}"/>
    <cellStyle name="20% - Accent6 2 6 2 2 2 2 2" xfId="23363" xr:uid="{92A40944-BB2B-441E-8911-46399A846B48}"/>
    <cellStyle name="20% - Accent6 2 6 2 2 2 3" xfId="5591" xr:uid="{00000000-0005-0000-0000-00007B080000}"/>
    <cellStyle name="20% - Accent6 2 6 2 2 2 3 2" xfId="23366" xr:uid="{CE9EEAD4-19F2-40B1-8993-00E86353FBD6}"/>
    <cellStyle name="20% - Accent6 2 6 2 2 2 4" xfId="23358" xr:uid="{1C0AC3E8-E51A-4F71-9E38-26FFFC84DE0C}"/>
    <cellStyle name="20% - Accent6 2 6 2 2 3" xfId="5594" xr:uid="{00000000-0005-0000-0000-00007C080000}"/>
    <cellStyle name="20% - Accent6 2 6 2 2 3 2" xfId="5597" xr:uid="{00000000-0005-0000-0000-00007D080000}"/>
    <cellStyle name="20% - Accent6 2 6 2 2 3 2 2" xfId="23372" xr:uid="{DACC1950-FDCE-4F42-86EE-10A997561429}"/>
    <cellStyle name="20% - Accent6 2 6 2 2 3 3" xfId="23369" xr:uid="{994644C5-DCDC-4B37-806B-233CEB048F25}"/>
    <cellStyle name="20% - Accent6 2 6 2 2 4" xfId="3220" xr:uid="{00000000-0005-0000-0000-00007E080000}"/>
    <cellStyle name="20% - Accent6 2 6 2 2 4 2" xfId="21284" xr:uid="{D4C088BC-D735-4979-B65B-480C953517E0}"/>
    <cellStyle name="20% - Accent6 2 6 2 2 5" xfId="23356" xr:uid="{86E56C94-B3B8-4863-B2C8-6DCBFD7A431A}"/>
    <cellStyle name="20% - Accent6 2 6 2 3" xfId="3219" xr:uid="{00000000-0005-0000-0000-00007F080000}"/>
    <cellStyle name="20% - Accent6 2 6 2 3 2" xfId="3218" xr:uid="{00000000-0005-0000-0000-000080080000}"/>
    <cellStyle name="20% - Accent6 2 6 2 3 2 2" xfId="5600" xr:uid="{00000000-0005-0000-0000-000081080000}"/>
    <cellStyle name="20% - Accent6 2 6 2 3 2 2 2" xfId="23375" xr:uid="{F2218E90-0737-4ADA-B104-3337F5034E4D}"/>
    <cellStyle name="20% - Accent6 2 6 2 3 2 3" xfId="5603" xr:uid="{00000000-0005-0000-0000-000082080000}"/>
    <cellStyle name="20% - Accent6 2 6 2 3 2 3 2" xfId="23378" xr:uid="{5870AC8F-7E1A-48BF-A815-3A1F3999CD8B}"/>
    <cellStyle name="20% - Accent6 2 6 2 3 2 4" xfId="21282" xr:uid="{B9E0B414-A53C-4474-BD1D-5F78D5D01297}"/>
    <cellStyle name="20% - Accent6 2 6 2 3 3" xfId="5609" xr:uid="{00000000-0005-0000-0000-000083080000}"/>
    <cellStyle name="20% - Accent6 2 6 2 3 3 2" xfId="5611" xr:uid="{00000000-0005-0000-0000-000084080000}"/>
    <cellStyle name="20% - Accent6 2 6 2 3 3 2 2" xfId="23384" xr:uid="{1DC77EB6-9553-4F24-96C4-CCF0BFED014F}"/>
    <cellStyle name="20% - Accent6 2 6 2 3 3 3" xfId="23382" xr:uid="{5DBA9AE9-D6D1-4467-A174-C73C0C30D247}"/>
    <cellStyle name="20% - Accent6 2 6 2 3 4" xfId="5614" xr:uid="{00000000-0005-0000-0000-000085080000}"/>
    <cellStyle name="20% - Accent6 2 6 2 3 4 2" xfId="23386" xr:uid="{19800E8C-4C15-4A62-A954-5313C5E1A2E1}"/>
    <cellStyle name="20% - Accent6 2 6 2 3 5" xfId="21283" xr:uid="{C66F6C31-4806-4E62-A1A3-7F303F83F5B3}"/>
    <cellStyle name="20% - Accent6 2 6 2 4" xfId="5616" xr:uid="{00000000-0005-0000-0000-000086080000}"/>
    <cellStyle name="20% - Accent6 2 6 2 4 2" xfId="5619" xr:uid="{00000000-0005-0000-0000-000087080000}"/>
    <cellStyle name="20% - Accent6 2 6 2 4 2 2" xfId="23390" xr:uid="{C0F6785B-BD15-4FF1-A6D9-C80CD69E4301}"/>
    <cellStyle name="20% - Accent6 2 6 2 4 3" xfId="5622" xr:uid="{00000000-0005-0000-0000-000088080000}"/>
    <cellStyle name="20% - Accent6 2 6 2 4 3 2" xfId="23393" xr:uid="{229751D6-F014-4985-A242-34F807727F95}"/>
    <cellStyle name="20% - Accent6 2 6 2 4 4" xfId="23388" xr:uid="{FF35BB06-887D-47F0-B59D-6C66EC12B9D9}"/>
    <cellStyle name="20% - Accent6 2 6 2 5" xfId="5625" xr:uid="{00000000-0005-0000-0000-000089080000}"/>
    <cellStyle name="20% - Accent6 2 6 2 5 2" xfId="23396" xr:uid="{60847E32-0FBE-4C20-9E49-0BE0B09926D4}"/>
    <cellStyle name="20% - Accent6 2 6 2 6" xfId="5629" xr:uid="{00000000-0005-0000-0000-00008A080000}"/>
    <cellStyle name="20% - Accent6 2 6 2 6 2" xfId="5568" xr:uid="{00000000-0005-0000-0000-00008B080000}"/>
    <cellStyle name="20% - Accent6 2 6 2 6 2 2" xfId="23344" xr:uid="{A24671FD-0700-40F4-B673-D68D0200A22E}"/>
    <cellStyle name="20% - Accent6 2 6 2 6 3" xfId="23400" xr:uid="{95834D4A-DD38-4731-B311-A378FA0A92B5}"/>
    <cellStyle name="20% - Accent6 2 6 2 7" xfId="5518" xr:uid="{00000000-0005-0000-0000-00008C080000}"/>
    <cellStyle name="20% - Accent6 2 6 2 7 2" xfId="23313" xr:uid="{B298188E-D1AB-471A-9141-100F92C8170A}"/>
    <cellStyle name="20% - Accent6 2 6 2 8" xfId="21285" xr:uid="{1F501EC6-C2CF-4EF2-A486-74D76D28C68B}"/>
    <cellStyle name="20% - Accent6 2 6 3" xfId="5565" xr:uid="{00000000-0005-0000-0000-00008D080000}"/>
    <cellStyle name="20% - Accent6 2 6 3 2" xfId="5514" xr:uid="{00000000-0005-0000-0000-00008E080000}"/>
    <cellStyle name="20% - Accent6 2 6 3 2 2" xfId="3217" xr:uid="{00000000-0005-0000-0000-00008F080000}"/>
    <cellStyle name="20% - Accent6 2 6 3 2 2 2" xfId="21281" xr:uid="{1EABFAB5-0FA0-4623-9117-AE0DD3498970}"/>
    <cellStyle name="20% - Accent6 2 6 3 2 3" xfId="3216" xr:uid="{00000000-0005-0000-0000-000090080000}"/>
    <cellStyle name="20% - Accent6 2 6 3 2 3 2" xfId="21280" xr:uid="{BF17AA1E-1508-4088-B27C-F5B72230A4B4}"/>
    <cellStyle name="20% - Accent6 2 6 3 2 4" xfId="23309" xr:uid="{EC0599CE-6142-4E88-9339-CE6286373E1E}"/>
    <cellStyle name="20% - Accent6 2 6 3 3" xfId="3215" xr:uid="{00000000-0005-0000-0000-000091080000}"/>
    <cellStyle name="20% - Accent6 2 6 3 3 2" xfId="1625" xr:uid="{00000000-0005-0000-0000-000092080000}"/>
    <cellStyle name="20% - Accent6 2 6 3 3 2 2" xfId="20784" xr:uid="{92D061E9-673F-4805-9DC7-97AB49FC3026}"/>
    <cellStyle name="20% - Accent6 2 6 3 3 3" xfId="21279" xr:uid="{C2DDF789-BFA3-4802-A386-74048794A935}"/>
    <cellStyle name="20% - Accent6 2 6 3 4" xfId="5555" xr:uid="{00000000-0005-0000-0000-000093080000}"/>
    <cellStyle name="20% - Accent6 2 6 3 4 2" xfId="23332" xr:uid="{62EE0FB1-343A-45BA-8545-0B0580DB6FDA}"/>
    <cellStyle name="20% - Accent6 2 6 3 5" xfId="23341" xr:uid="{20D10517-92DC-43B1-AAB0-EDC917C2A7B3}"/>
    <cellStyle name="20% - Accent6 2 6 4" xfId="5557" xr:uid="{00000000-0005-0000-0000-000094080000}"/>
    <cellStyle name="20% - Accent6 2 6 4 2" xfId="5562" xr:uid="{00000000-0005-0000-0000-000095080000}"/>
    <cellStyle name="20% - Accent6 2 6 4 2 2" xfId="3214" xr:uid="{00000000-0005-0000-0000-000096080000}"/>
    <cellStyle name="20% - Accent6 2 6 4 2 2 2" xfId="21278" xr:uid="{23BBE6A1-9E13-4FBF-8EB8-54688E9F40E5}"/>
    <cellStyle name="20% - Accent6 2 6 4 2 3" xfId="3213" xr:uid="{00000000-0005-0000-0000-000097080000}"/>
    <cellStyle name="20% - Accent6 2 6 4 2 3 2" xfId="21277" xr:uid="{9B50A580-BCE2-45BC-B865-6EB2C223D490}"/>
    <cellStyle name="20% - Accent6 2 6 4 2 4" xfId="23338" xr:uid="{697A6CB7-E7D0-434E-AABA-99520E0AE44C}"/>
    <cellStyle name="20% - Accent6 2 6 4 3" xfId="3212" xr:uid="{00000000-0005-0000-0000-000098080000}"/>
    <cellStyle name="20% - Accent6 2 6 4 3 2" xfId="3211" xr:uid="{00000000-0005-0000-0000-000099080000}"/>
    <cellStyle name="20% - Accent6 2 6 4 3 2 2" xfId="21275" xr:uid="{BF299A14-7A1F-406B-98E1-88BE10D693A6}"/>
    <cellStyle name="20% - Accent6 2 6 4 3 3" xfId="21276" xr:uid="{16E4D363-2EC4-479B-B643-6249E161A445}"/>
    <cellStyle name="20% - Accent6 2 6 4 4" xfId="3210" xr:uid="{00000000-0005-0000-0000-00009A080000}"/>
    <cellStyle name="20% - Accent6 2 6 4 4 2" xfId="21274" xr:uid="{C713BD81-2EC1-45EF-86D4-0FE165D78103}"/>
    <cellStyle name="20% - Accent6 2 6 4 5" xfId="23334" xr:uid="{E27BE67E-7E50-4812-8B5A-FFC2684B4819}"/>
    <cellStyle name="20% - Accent6 2 6 5" xfId="3209" xr:uid="{00000000-0005-0000-0000-00009B080000}"/>
    <cellStyle name="20% - Accent6 2 6 5 2" xfId="3208" xr:uid="{00000000-0005-0000-0000-00009C080000}"/>
    <cellStyle name="20% - Accent6 2 6 5 2 2" xfId="21272" xr:uid="{8313DC38-B957-4076-9920-73C51ECE7894}"/>
    <cellStyle name="20% - Accent6 2 6 5 3" xfId="3207" xr:uid="{00000000-0005-0000-0000-00009D080000}"/>
    <cellStyle name="20% - Accent6 2 6 5 3 2" xfId="21271" xr:uid="{F3C5C65E-ED91-4302-9D69-754322C82BE0}"/>
    <cellStyle name="20% - Accent6 2 6 5 4" xfId="21273" xr:uid="{FA408C15-9250-4041-B776-9702B8832C95}"/>
    <cellStyle name="20% - Accent6 2 6 6" xfId="3206" xr:uid="{00000000-0005-0000-0000-00009E080000}"/>
    <cellStyle name="20% - Accent6 2 6 6 2" xfId="21270" xr:uid="{1BC5A02B-F056-4D76-81F1-1EDE4E672B5F}"/>
    <cellStyle name="20% - Accent6 2 6 7" xfId="3205" xr:uid="{00000000-0005-0000-0000-00009F080000}"/>
    <cellStyle name="20% - Accent6 2 6 7 2" xfId="3204" xr:uid="{00000000-0005-0000-0000-0000A0080000}"/>
    <cellStyle name="20% - Accent6 2 6 7 2 2" xfId="21268" xr:uid="{254BF843-24A0-453D-BD5B-CE0F84183422}"/>
    <cellStyle name="20% - Accent6 2 6 7 3" xfId="21269" xr:uid="{221C69AD-D465-4696-BBA2-FFBC4A512514}"/>
    <cellStyle name="20% - Accent6 2 6 8" xfId="3203" xr:uid="{00000000-0005-0000-0000-0000A1080000}"/>
    <cellStyle name="20% - Accent6 2 6 8 2" xfId="21267" xr:uid="{78146220-5C74-4DD1-862E-51ACF7BB1AEF}"/>
    <cellStyle name="20% - Accent6 2 6 9" xfId="21286" xr:uid="{12CAC60B-0D90-4FEF-AFBF-A0C5D48362C0}"/>
    <cellStyle name="20% - Accent6 2 7" xfId="3202" xr:uid="{00000000-0005-0000-0000-0000A2080000}"/>
    <cellStyle name="20% - Accent6 2 7 2" xfId="3201" xr:uid="{00000000-0005-0000-0000-0000A3080000}"/>
    <cellStyle name="20% - Accent6 2 7 2 2" xfId="3200" xr:uid="{00000000-0005-0000-0000-0000A4080000}"/>
    <cellStyle name="20% - Accent6 2 7 2 2 2" xfId="21264" xr:uid="{78FF3554-428C-4097-9014-D0306EE9F321}"/>
    <cellStyle name="20% - Accent6 2 7 2 3" xfId="5513" xr:uid="{00000000-0005-0000-0000-0000A5080000}"/>
    <cellStyle name="20% - Accent6 2 7 2 3 2" xfId="23308" xr:uid="{94FA4B35-A850-4019-B32F-B02703912758}"/>
    <cellStyle name="20% - Accent6 2 7 2 4" xfId="21265" xr:uid="{15D26BA8-2EAE-4465-91E3-51C10A427C23}"/>
    <cellStyle name="20% - Accent6 2 7 3" xfId="3199" xr:uid="{00000000-0005-0000-0000-0000A6080000}"/>
    <cellStyle name="20% - Accent6 2 7 3 2" xfId="3198" xr:uid="{00000000-0005-0000-0000-0000A7080000}"/>
    <cellStyle name="20% - Accent6 2 7 3 2 2" xfId="21262" xr:uid="{A0EF14E5-B714-4DBF-B630-CEDEABEB1103}"/>
    <cellStyle name="20% - Accent6 2 7 3 3" xfId="21263" xr:uid="{5165A167-77D6-47F5-AA76-BE22543B1443}"/>
    <cellStyle name="20% - Accent6 2 7 4" xfId="3197" xr:uid="{00000000-0005-0000-0000-0000A8080000}"/>
    <cellStyle name="20% - Accent6 2 7 4 2" xfId="21261" xr:uid="{DFE46A5B-B2D6-4A23-A57A-6604E0524965}"/>
    <cellStyle name="20% - Accent6 2 7 5" xfId="21266" xr:uid="{8EF03DBF-0F12-4DFA-8856-93208A9CD2B2}"/>
    <cellStyle name="20% - Accent6 3" xfId="215" xr:uid="{00000000-0005-0000-0000-000036000000}"/>
    <cellStyle name="20% - Accent6 3 10" xfId="3196" xr:uid="{00000000-0005-0000-0000-0000A9080000}"/>
    <cellStyle name="20% - Accent6 3 10 2" xfId="21260" xr:uid="{B030E762-FB06-4E6D-B4E6-DBCA47CDDED4}"/>
    <cellStyle name="20% - Accent6 3 2" xfId="3195" xr:uid="{00000000-0005-0000-0000-0000AA080000}"/>
    <cellStyle name="20% - Accent6 3 2 2" xfId="3194" xr:uid="{00000000-0005-0000-0000-0000AB080000}"/>
    <cellStyle name="20% - Accent6 3 2 2 2" xfId="3193" xr:uid="{00000000-0005-0000-0000-0000AC080000}"/>
    <cellStyle name="20% - Accent6 3 2 2 2 2" xfId="3192" xr:uid="{00000000-0005-0000-0000-0000AD080000}"/>
    <cellStyle name="20% - Accent6 3 2 2 2 2 2" xfId="3191" xr:uid="{00000000-0005-0000-0000-0000AE080000}"/>
    <cellStyle name="20% - Accent6 3 2 2 2 2 2 2" xfId="21256" xr:uid="{3D1726AA-D9B3-46E4-A3A3-5E0284D2CDB3}"/>
    <cellStyle name="20% - Accent6 3 2 2 2 2 3" xfId="3190" xr:uid="{00000000-0005-0000-0000-0000AF080000}"/>
    <cellStyle name="20% - Accent6 3 2 2 2 2 3 2" xfId="21255" xr:uid="{520D5645-7103-4DA4-BA52-D4D6DF46D88C}"/>
    <cellStyle name="20% - Accent6 3 2 2 2 2 4" xfId="21257" xr:uid="{969D3B75-0BCD-405E-A8BF-A3F3D8CA5ADF}"/>
    <cellStyle name="20% - Accent6 3 2 2 2 3" xfId="3189" xr:uid="{00000000-0005-0000-0000-0000B0080000}"/>
    <cellStyle name="20% - Accent6 3 2 2 2 3 2" xfId="3188" xr:uid="{00000000-0005-0000-0000-0000B1080000}"/>
    <cellStyle name="20% - Accent6 3 2 2 2 3 2 2" xfId="21253" xr:uid="{ACF2D785-F4CD-4565-8FA3-AEB0690423DF}"/>
    <cellStyle name="20% - Accent6 3 2 2 2 3 3" xfId="21254" xr:uid="{B6B0E212-6DE6-4523-A544-B3B60C97B69C}"/>
    <cellStyle name="20% - Accent6 3 2 2 2 4" xfId="3187" xr:uid="{00000000-0005-0000-0000-0000B2080000}"/>
    <cellStyle name="20% - Accent6 3 2 2 2 4 2" xfId="21252" xr:uid="{1635E25C-5789-4D8B-9CB6-CB2310E63F97}"/>
    <cellStyle name="20% - Accent6 3 2 2 2 5" xfId="21258" xr:uid="{40CDC075-DC96-485E-908A-95AFCA6363BB}"/>
    <cellStyle name="20% - Accent6 3 2 2 3" xfId="3186" xr:uid="{00000000-0005-0000-0000-0000B3080000}"/>
    <cellStyle name="20% - Accent6 3 2 2 3 2" xfId="3185" xr:uid="{00000000-0005-0000-0000-0000B4080000}"/>
    <cellStyle name="20% - Accent6 3 2 2 3 2 2" xfId="21250" xr:uid="{B4374AB1-CCAC-4F08-9B48-20B48FF3077D}"/>
    <cellStyle name="20% - Accent6 3 2 2 3 3" xfId="3184" xr:uid="{00000000-0005-0000-0000-0000B5080000}"/>
    <cellStyle name="20% - Accent6 3 2 2 3 3 2" xfId="21249" xr:uid="{9123AA98-2ED0-4CC8-BC4D-A6655962822B}"/>
    <cellStyle name="20% - Accent6 3 2 2 3 4" xfId="21251" xr:uid="{B1BD6EC0-1515-4BF3-A94A-53E97D7C5409}"/>
    <cellStyle name="20% - Accent6 3 2 2 4" xfId="3183" xr:uid="{00000000-0005-0000-0000-0000B6080000}"/>
    <cellStyle name="20% - Accent6 3 2 2 4 2" xfId="21248" xr:uid="{B5C8B6C5-9090-4BBB-97A7-5A8FC87C3FCF}"/>
    <cellStyle name="20% - Accent6 3 2 2 5" xfId="3182" xr:uid="{00000000-0005-0000-0000-0000B7080000}"/>
    <cellStyle name="20% - Accent6 3 2 2 5 2" xfId="3181" xr:uid="{00000000-0005-0000-0000-0000B8080000}"/>
    <cellStyle name="20% - Accent6 3 2 2 5 2 2" xfId="21246" xr:uid="{E52AA506-A462-4AD3-BA7D-01CB75570BDD}"/>
    <cellStyle name="20% - Accent6 3 2 2 5 3" xfId="21247" xr:uid="{CCCD2DA4-11F6-427D-8E34-B2B8B98A3388}"/>
    <cellStyle name="20% - Accent6 3 2 2 6" xfId="3180" xr:uid="{00000000-0005-0000-0000-0000B9080000}"/>
    <cellStyle name="20% - Accent6 3 2 2 6 2" xfId="21245" xr:uid="{618FFA9E-8DFB-41FD-A4D5-4382E4F88678}"/>
    <cellStyle name="20% - Accent6 3 2 2 7" xfId="21259" xr:uid="{080B9A26-261C-4BF3-B69D-9A48280FFBBC}"/>
    <cellStyle name="20% - Accent6 3 2 3" xfId="3179" xr:uid="{00000000-0005-0000-0000-0000BA080000}"/>
    <cellStyle name="20% - Accent6 3 2 3 2" xfId="3178" xr:uid="{00000000-0005-0000-0000-0000BB080000}"/>
    <cellStyle name="20% - Accent6 3 2 3 2 2" xfId="3177" xr:uid="{00000000-0005-0000-0000-0000BC080000}"/>
    <cellStyle name="20% - Accent6 3 2 3 2 2 2" xfId="21242" xr:uid="{B785755D-E1BA-4D07-B22B-9F16DE5E5550}"/>
    <cellStyle name="20% - Accent6 3 2 3 2 3" xfId="3176" xr:uid="{00000000-0005-0000-0000-0000BD080000}"/>
    <cellStyle name="20% - Accent6 3 2 3 2 3 2" xfId="21241" xr:uid="{91657F17-7755-41F8-870A-89C472AB6DD3}"/>
    <cellStyle name="20% - Accent6 3 2 3 2 4" xfId="21243" xr:uid="{84AB79F0-4367-4322-A32C-A8E2D7E61230}"/>
    <cellStyle name="20% - Accent6 3 2 3 3" xfId="3175" xr:uid="{00000000-0005-0000-0000-0000BE080000}"/>
    <cellStyle name="20% - Accent6 3 2 3 3 2" xfId="3174" xr:uid="{00000000-0005-0000-0000-0000BF080000}"/>
    <cellStyle name="20% - Accent6 3 2 3 3 2 2" xfId="21239" xr:uid="{3B083EF3-4D83-4F97-9C01-9725C721D76A}"/>
    <cellStyle name="20% - Accent6 3 2 3 3 3" xfId="21240" xr:uid="{8B3B083A-CF32-4D82-8FDE-FB46C724C760}"/>
    <cellStyle name="20% - Accent6 3 2 3 4" xfId="3173" xr:uid="{00000000-0005-0000-0000-0000C0080000}"/>
    <cellStyle name="20% - Accent6 3 2 3 4 2" xfId="21238" xr:uid="{F5A7F158-61FC-40C0-80FF-6B30D8D0C493}"/>
    <cellStyle name="20% - Accent6 3 2 3 5" xfId="21244" xr:uid="{A58D8BAC-8600-4B90-8278-6029A19A57BA}"/>
    <cellStyle name="20% - Accent6 3 2 4" xfId="3172" xr:uid="{00000000-0005-0000-0000-0000C1080000}"/>
    <cellStyle name="20% - Accent6 3 2 5" xfId="3171" xr:uid="{00000000-0005-0000-0000-0000C2080000}"/>
    <cellStyle name="20% - Accent6 3 2 5 2" xfId="21237" xr:uid="{FD7F355F-849C-42C1-AEBE-55B6C24FC3E3}"/>
    <cellStyle name="20% - Accent6 3 3" xfId="3170" xr:uid="{00000000-0005-0000-0000-0000C3080000}"/>
    <cellStyle name="20% - Accent6 3 3 2" xfId="3169" xr:uid="{00000000-0005-0000-0000-0000C4080000}"/>
    <cellStyle name="20% - Accent6 3 3 2 2" xfId="3168" xr:uid="{00000000-0005-0000-0000-0000C5080000}"/>
    <cellStyle name="20% - Accent6 3 3 2 2 2" xfId="21234" xr:uid="{2092BD1D-4F35-4C34-AEA0-18CF4F6FEA91}"/>
    <cellStyle name="20% - Accent6 3 3 2 3" xfId="3167" xr:uid="{00000000-0005-0000-0000-0000C6080000}"/>
    <cellStyle name="20% - Accent6 3 3 2 3 2" xfId="3166" xr:uid="{00000000-0005-0000-0000-0000C7080000}"/>
    <cellStyle name="20% - Accent6 3 3 2 3 2 2" xfId="21232" xr:uid="{D7427B86-EDF9-4B47-85EE-31CB07B8110C}"/>
    <cellStyle name="20% - Accent6 3 3 2 3 3" xfId="21233" xr:uid="{C1C6947A-0C06-4990-97EC-DB4AE93AB1DB}"/>
    <cellStyle name="20% - Accent6 3 3 2 4" xfId="21235" xr:uid="{8FF9FCC4-4A7D-4A51-98F7-CAD8AFDC4828}"/>
    <cellStyle name="20% - Accent6 3 3 3" xfId="3165" xr:uid="{00000000-0005-0000-0000-0000C8080000}"/>
    <cellStyle name="20% - Accent6 3 3 3 2" xfId="21231" xr:uid="{50A95F54-3AFE-413C-8E5C-8BBCDCD16520}"/>
    <cellStyle name="20% - Accent6 3 3 4" xfId="3164" xr:uid="{00000000-0005-0000-0000-0000C9080000}"/>
    <cellStyle name="20% - Accent6 3 3 4 2" xfId="3163" xr:uid="{00000000-0005-0000-0000-0000CA080000}"/>
    <cellStyle name="20% - Accent6 3 3 4 2 2" xfId="21229" xr:uid="{28943CDE-6B0D-4BED-B795-766DA4A53B81}"/>
    <cellStyle name="20% - Accent6 3 3 4 3" xfId="21230" xr:uid="{AD66B1A5-6066-4A0F-A993-C2B4A9CA29E1}"/>
    <cellStyle name="20% - Accent6 3 3 5" xfId="3162" xr:uid="{00000000-0005-0000-0000-0000CB080000}"/>
    <cellStyle name="20% - Accent6 3 3 5 2" xfId="21228" xr:uid="{431B7DA0-D590-4AA6-B826-27FD0DA6ADC2}"/>
    <cellStyle name="20% - Accent6 3 3 6" xfId="21236" xr:uid="{FF1D0D70-A880-455B-9948-21D1D621B8BF}"/>
    <cellStyle name="20% - Accent6 3 4" xfId="3161" xr:uid="{00000000-0005-0000-0000-0000CC080000}"/>
    <cellStyle name="20% - Accent6 3 4 2" xfId="3160" xr:uid="{00000000-0005-0000-0000-0000CD080000}"/>
    <cellStyle name="20% - Accent6 3 4 2 2" xfId="3159" xr:uid="{00000000-0005-0000-0000-0000CE080000}"/>
    <cellStyle name="20% - Accent6 3 4 2 2 2" xfId="21225" xr:uid="{4E3C95DF-2200-4340-ADD7-6E116CB96D97}"/>
    <cellStyle name="20% - Accent6 3 4 2 3" xfId="3158" xr:uid="{00000000-0005-0000-0000-0000CF080000}"/>
    <cellStyle name="20% - Accent6 3 4 2 3 2" xfId="21224" xr:uid="{027575EA-3914-4F3C-837D-AABBA2253429}"/>
    <cellStyle name="20% - Accent6 3 4 2 4" xfId="21226" xr:uid="{32BDE17C-5F52-440B-AC34-0274F87FC755}"/>
    <cellStyle name="20% - Accent6 3 4 3" xfId="3157" xr:uid="{00000000-0005-0000-0000-0000D0080000}"/>
    <cellStyle name="20% - Accent6 3 4 3 2" xfId="21223" xr:uid="{E8743AF3-A197-4BF1-9117-06840BA5335F}"/>
    <cellStyle name="20% - Accent6 3 4 4" xfId="3156" xr:uid="{00000000-0005-0000-0000-0000D1080000}"/>
    <cellStyle name="20% - Accent6 3 4 4 2" xfId="3155" xr:uid="{00000000-0005-0000-0000-0000D2080000}"/>
    <cellStyle name="20% - Accent6 3 4 4 2 2" xfId="21221" xr:uid="{145FD4AD-3024-486A-89DD-821DE2C6F807}"/>
    <cellStyle name="20% - Accent6 3 4 4 3" xfId="21222" xr:uid="{E60094E4-58B2-4645-A268-711C5333CD8A}"/>
    <cellStyle name="20% - Accent6 3 4 5" xfId="3154" xr:uid="{00000000-0005-0000-0000-0000D3080000}"/>
    <cellStyle name="20% - Accent6 3 4 5 2" xfId="21220" xr:uid="{D01DE71B-A35B-4552-974F-0CA5D0C24EF8}"/>
    <cellStyle name="20% - Accent6 3 4 6" xfId="21227" xr:uid="{2902D4A1-8FAD-40DC-B7EA-0507DD73E7B9}"/>
    <cellStyle name="20% - Accent6 3 5" xfId="3153" xr:uid="{00000000-0005-0000-0000-0000D4080000}"/>
    <cellStyle name="20% - Accent6 3 5 2" xfId="3152" xr:uid="{00000000-0005-0000-0000-0000D5080000}"/>
    <cellStyle name="20% - Accent6 3 5 2 2" xfId="3151" xr:uid="{00000000-0005-0000-0000-0000D6080000}"/>
    <cellStyle name="20% - Accent6 3 5 2 2 2" xfId="21217" xr:uid="{2829DEF0-09FD-4144-A95E-FA3C47BB46C6}"/>
    <cellStyle name="20% - Accent6 3 5 2 3" xfId="3150" xr:uid="{00000000-0005-0000-0000-0000D7080000}"/>
    <cellStyle name="20% - Accent6 3 5 2 3 2" xfId="21216" xr:uid="{FB6BACF1-BBD0-4360-91E6-9219B7E4F3E0}"/>
    <cellStyle name="20% - Accent6 3 5 2 4" xfId="21218" xr:uid="{8179DE99-47CE-4FED-BC87-A54A62A810FD}"/>
    <cellStyle name="20% - Accent6 3 5 3" xfId="3149" xr:uid="{00000000-0005-0000-0000-0000D8080000}"/>
    <cellStyle name="20% - Accent6 3 5 3 2" xfId="3148" xr:uid="{00000000-0005-0000-0000-0000D9080000}"/>
    <cellStyle name="20% - Accent6 3 5 3 2 2" xfId="21214" xr:uid="{6B9D5D93-F579-4D96-82D2-C63486259353}"/>
    <cellStyle name="20% - Accent6 3 5 3 3" xfId="21215" xr:uid="{392A2E16-BA9C-4CFF-ADEA-6AD9B5144A4B}"/>
    <cellStyle name="20% - Accent6 3 5 4" xfId="3147" xr:uid="{00000000-0005-0000-0000-0000DA080000}"/>
    <cellStyle name="20% - Accent6 3 5 4 2" xfId="21213" xr:uid="{126B6500-174A-44C9-BF6B-E8B2D9C3BF83}"/>
    <cellStyle name="20% - Accent6 3 5 5" xfId="21219" xr:uid="{D2E6326B-CF2E-4DC8-8669-F926851F200B}"/>
    <cellStyle name="20% - Accent6 3 6" xfId="3146" xr:uid="{00000000-0005-0000-0000-0000DB080000}"/>
    <cellStyle name="20% - Accent6 3 6 2" xfId="3145" xr:uid="{00000000-0005-0000-0000-0000DC080000}"/>
    <cellStyle name="20% - Accent6 3 6 2 2" xfId="21211" xr:uid="{098EB6B5-A352-4032-8B16-07CBB4B2BE6E}"/>
    <cellStyle name="20% - Accent6 3 6 3" xfId="3144" xr:uid="{00000000-0005-0000-0000-0000DD080000}"/>
    <cellStyle name="20% - Accent6 3 6 3 2" xfId="21210" xr:uid="{BF16C661-80FA-4989-AE88-53F601BC565E}"/>
    <cellStyle name="20% - Accent6 3 6 4" xfId="21212" xr:uid="{34DB919E-0897-4728-8E29-0DA6F459EE47}"/>
    <cellStyle name="20% - Accent6 3 7" xfId="3143" xr:uid="{00000000-0005-0000-0000-0000DE080000}"/>
    <cellStyle name="20% - Accent6 3 7 2" xfId="21209" xr:uid="{1281A729-749D-495F-B9ED-1DDACB4EA65D}"/>
    <cellStyle name="20% - Accent6 3 8" xfId="3142" xr:uid="{00000000-0005-0000-0000-0000DF080000}"/>
    <cellStyle name="20% - Accent6 3 8 2" xfId="3141" xr:uid="{00000000-0005-0000-0000-0000E0080000}"/>
    <cellStyle name="20% - Accent6 3 8 2 2" xfId="21207" xr:uid="{7CDA5AA3-3A4D-460D-8EB7-A128882B570E}"/>
    <cellStyle name="20% - Accent6 3 8 3" xfId="21208" xr:uid="{D493F5BC-A79D-4621-A6B7-27DF88F492B8}"/>
    <cellStyle name="20% - Accent6 3 9" xfId="3140" xr:uid="{00000000-0005-0000-0000-0000E1080000}"/>
    <cellStyle name="20% - Accent6 3 9 2" xfId="21206" xr:uid="{2867F1F6-2AA7-46AD-AEDC-90DAE03D194C}"/>
    <cellStyle name="20% - Accent6 4" xfId="216" xr:uid="{00000000-0005-0000-0000-000037000000}"/>
    <cellStyle name="20% - Accent6 4 10" xfId="3139" xr:uid="{00000000-0005-0000-0000-0000E2080000}"/>
    <cellStyle name="20% - Accent6 4 10 2" xfId="21205" xr:uid="{ED8752A0-B107-47EB-B8F5-B15FB50C706E}"/>
    <cellStyle name="20% - Accent6 4 2" xfId="3138" xr:uid="{00000000-0005-0000-0000-0000E3080000}"/>
    <cellStyle name="20% - Accent6 4 2 2" xfId="3137" xr:uid="{00000000-0005-0000-0000-0000E4080000}"/>
    <cellStyle name="20% - Accent6 4 2 2 2" xfId="3136" xr:uid="{00000000-0005-0000-0000-0000E5080000}"/>
    <cellStyle name="20% - Accent6 4 2 2 2 2" xfId="3135" xr:uid="{00000000-0005-0000-0000-0000E6080000}"/>
    <cellStyle name="20% - Accent6 4 2 2 2 2 2" xfId="3134" xr:uid="{00000000-0005-0000-0000-0000E7080000}"/>
    <cellStyle name="20% - Accent6 4 2 2 2 2 2 2" xfId="21201" xr:uid="{FFB31931-1EBB-48C6-9252-1B39470B2D5C}"/>
    <cellStyle name="20% - Accent6 4 2 2 2 2 3" xfId="3133" xr:uid="{00000000-0005-0000-0000-0000E8080000}"/>
    <cellStyle name="20% - Accent6 4 2 2 2 2 3 2" xfId="21200" xr:uid="{140DB012-F468-4F92-B341-33B86B6230B9}"/>
    <cellStyle name="20% - Accent6 4 2 2 2 2 4" xfId="21202" xr:uid="{C0F8E6CD-B0DA-4691-8004-86BE8B35B0D7}"/>
    <cellStyle name="20% - Accent6 4 2 2 2 3" xfId="3132" xr:uid="{00000000-0005-0000-0000-0000E9080000}"/>
    <cellStyle name="20% - Accent6 4 2 2 2 3 2" xfId="3131" xr:uid="{00000000-0005-0000-0000-0000EA080000}"/>
    <cellStyle name="20% - Accent6 4 2 2 2 3 2 2" xfId="21198" xr:uid="{E8E92C3A-3765-4F25-848C-25DA968531DE}"/>
    <cellStyle name="20% - Accent6 4 2 2 2 3 3" xfId="21199" xr:uid="{3961E400-7972-435F-A015-A8921E67FCDF}"/>
    <cellStyle name="20% - Accent6 4 2 2 2 4" xfId="3130" xr:uid="{00000000-0005-0000-0000-0000EB080000}"/>
    <cellStyle name="20% - Accent6 4 2 2 2 4 2" xfId="21197" xr:uid="{E0D67361-CDF2-4F8C-9CAC-6225E8CB77BD}"/>
    <cellStyle name="20% - Accent6 4 2 2 2 5" xfId="21203" xr:uid="{B705BA85-6217-47A5-9E4F-40FDAD68275D}"/>
    <cellStyle name="20% - Accent6 4 2 2 3" xfId="3129" xr:uid="{00000000-0005-0000-0000-0000EC080000}"/>
    <cellStyle name="20% - Accent6 4 2 2 3 2" xfId="3128" xr:uid="{00000000-0005-0000-0000-0000ED080000}"/>
    <cellStyle name="20% - Accent6 4 2 2 3 2 2" xfId="21195" xr:uid="{8A339D2E-7D03-4820-87CE-C1AAEB72A891}"/>
    <cellStyle name="20% - Accent6 4 2 2 3 3" xfId="3127" xr:uid="{00000000-0005-0000-0000-0000EE080000}"/>
    <cellStyle name="20% - Accent6 4 2 2 3 3 2" xfId="21194" xr:uid="{131E411B-A751-4BFC-874B-9FD8C3FF3B3B}"/>
    <cellStyle name="20% - Accent6 4 2 2 3 4" xfId="21196" xr:uid="{C87E8E7A-837E-4BB0-BA24-019C7B9B98FB}"/>
    <cellStyle name="20% - Accent6 4 2 2 4" xfId="3126" xr:uid="{00000000-0005-0000-0000-0000EF080000}"/>
    <cellStyle name="20% - Accent6 4 2 2 4 2" xfId="21193" xr:uid="{9C522587-2449-4B53-80FE-42412A0100F3}"/>
    <cellStyle name="20% - Accent6 4 2 2 5" xfId="3125" xr:uid="{00000000-0005-0000-0000-0000F0080000}"/>
    <cellStyle name="20% - Accent6 4 2 2 5 2" xfId="3124" xr:uid="{00000000-0005-0000-0000-0000F1080000}"/>
    <cellStyle name="20% - Accent6 4 2 2 5 2 2" xfId="21191" xr:uid="{2A37654C-5CD7-48D5-A5FC-BEEC6077BF78}"/>
    <cellStyle name="20% - Accent6 4 2 2 5 3" xfId="21192" xr:uid="{2EDBD0EE-CF02-487F-A6B0-08E559DAE927}"/>
    <cellStyle name="20% - Accent6 4 2 2 6" xfId="3123" xr:uid="{00000000-0005-0000-0000-0000F2080000}"/>
    <cellStyle name="20% - Accent6 4 2 2 6 2" xfId="21190" xr:uid="{1B449F6B-7ABE-44CD-8279-F09A4CDC73A4}"/>
    <cellStyle name="20% - Accent6 4 2 2 7" xfId="21204" xr:uid="{CFE83DDB-DC8B-4BBA-9CB0-BEA5D4C5EE28}"/>
    <cellStyle name="20% - Accent6 4 2 3" xfId="3122" xr:uid="{00000000-0005-0000-0000-0000F3080000}"/>
    <cellStyle name="20% - Accent6 4 2 3 2" xfId="3121" xr:uid="{00000000-0005-0000-0000-0000F4080000}"/>
    <cellStyle name="20% - Accent6 4 2 3 2 2" xfId="3120" xr:uid="{00000000-0005-0000-0000-0000F5080000}"/>
    <cellStyle name="20% - Accent6 4 2 3 2 2 2" xfId="21187" xr:uid="{F2530645-EAEC-4F9E-A912-D25C06707305}"/>
    <cellStyle name="20% - Accent6 4 2 3 2 3" xfId="3119" xr:uid="{00000000-0005-0000-0000-0000F6080000}"/>
    <cellStyle name="20% - Accent6 4 2 3 2 3 2" xfId="21186" xr:uid="{E55321F2-A30A-4340-8BDD-DC15E2B8C3FD}"/>
    <cellStyle name="20% - Accent6 4 2 3 2 4" xfId="21188" xr:uid="{1298DC0E-5A6F-4CAD-B46E-2538260C3568}"/>
    <cellStyle name="20% - Accent6 4 2 3 3" xfId="3118" xr:uid="{00000000-0005-0000-0000-0000F7080000}"/>
    <cellStyle name="20% - Accent6 4 2 3 3 2" xfId="3117" xr:uid="{00000000-0005-0000-0000-0000F8080000}"/>
    <cellStyle name="20% - Accent6 4 2 3 3 2 2" xfId="21184" xr:uid="{7CFA204F-85BD-43D5-B099-FCBD81FA532F}"/>
    <cellStyle name="20% - Accent6 4 2 3 3 3" xfId="21185" xr:uid="{1474E7A7-BB39-48B1-8997-FAD1F1288160}"/>
    <cellStyle name="20% - Accent6 4 2 3 4" xfId="3116" xr:uid="{00000000-0005-0000-0000-0000F9080000}"/>
    <cellStyle name="20% - Accent6 4 2 3 4 2" xfId="21183" xr:uid="{93A51B3A-6245-44F6-B59E-8DB23EDFC067}"/>
    <cellStyle name="20% - Accent6 4 2 3 5" xfId="21189" xr:uid="{42A5A3B2-631F-4A54-A278-CFFA9E458FB0}"/>
    <cellStyle name="20% - Accent6 4 2 4" xfId="3115" xr:uid="{00000000-0005-0000-0000-0000FA080000}"/>
    <cellStyle name="20% - Accent6 4 2 5" xfId="3114" xr:uid="{00000000-0005-0000-0000-0000FB080000}"/>
    <cellStyle name="20% - Accent6 4 2 5 2" xfId="21182" xr:uid="{A3294561-7791-45F1-8C9F-F4F5B62A770B}"/>
    <cellStyle name="20% - Accent6 4 3" xfId="3113" xr:uid="{00000000-0005-0000-0000-0000FC080000}"/>
    <cellStyle name="20% - Accent6 4 3 2" xfId="3112" xr:uid="{00000000-0005-0000-0000-0000FD080000}"/>
    <cellStyle name="20% - Accent6 4 3 2 2" xfId="3111" xr:uid="{00000000-0005-0000-0000-0000FE080000}"/>
    <cellStyle name="20% - Accent6 4 3 2 2 2" xfId="21179" xr:uid="{B012796B-09B6-4828-9690-C1875B41B83A}"/>
    <cellStyle name="20% - Accent6 4 3 2 3" xfId="3110" xr:uid="{00000000-0005-0000-0000-0000FF080000}"/>
    <cellStyle name="20% - Accent6 4 3 2 3 2" xfId="21178" xr:uid="{B42248EC-0FF0-4FFF-8958-6B9D361A9422}"/>
    <cellStyle name="20% - Accent6 4 3 2 4" xfId="21180" xr:uid="{6CF9D951-146E-4023-A12D-D6EF913FAEF0}"/>
    <cellStyle name="20% - Accent6 4 3 3" xfId="3109" xr:uid="{00000000-0005-0000-0000-000000090000}"/>
    <cellStyle name="20% - Accent6 4 3 3 2" xfId="21177" xr:uid="{47A69DFE-FC66-4F0D-BB3B-26E6800EC8BD}"/>
    <cellStyle name="20% - Accent6 4 3 4" xfId="3108" xr:uid="{00000000-0005-0000-0000-000001090000}"/>
    <cellStyle name="20% - Accent6 4 3 4 2" xfId="3107" xr:uid="{00000000-0005-0000-0000-000002090000}"/>
    <cellStyle name="20% - Accent6 4 3 4 2 2" xfId="21175" xr:uid="{DD0A13DD-49D7-47AC-9BD3-2AB951B4CD0D}"/>
    <cellStyle name="20% - Accent6 4 3 4 3" xfId="21176" xr:uid="{46E2A17E-221B-48A1-8CB9-DFB230332779}"/>
    <cellStyle name="20% - Accent6 4 3 5" xfId="3106" xr:uid="{00000000-0005-0000-0000-000003090000}"/>
    <cellStyle name="20% - Accent6 4 3 5 2" xfId="21174" xr:uid="{7936A5E7-5EA2-46AB-B81D-7D7190183496}"/>
    <cellStyle name="20% - Accent6 4 3 6" xfId="21181" xr:uid="{EC8F7FD6-14CF-4478-9D06-19BE03338A85}"/>
    <cellStyle name="20% - Accent6 4 4" xfId="3105" xr:uid="{00000000-0005-0000-0000-000004090000}"/>
    <cellStyle name="20% - Accent6 4 4 2" xfId="3104" xr:uid="{00000000-0005-0000-0000-000005090000}"/>
    <cellStyle name="20% - Accent6 4 4 2 2" xfId="3103" xr:uid="{00000000-0005-0000-0000-000006090000}"/>
    <cellStyle name="20% - Accent6 4 4 2 2 2" xfId="21171" xr:uid="{94CACBA7-5B09-43C5-AC98-679668155837}"/>
    <cellStyle name="20% - Accent6 4 4 2 3" xfId="3102" xr:uid="{00000000-0005-0000-0000-000007090000}"/>
    <cellStyle name="20% - Accent6 4 4 2 3 2" xfId="21170" xr:uid="{24D07B5A-255A-4F28-916D-07C11690D713}"/>
    <cellStyle name="20% - Accent6 4 4 2 4" xfId="21172" xr:uid="{46D392B7-01F1-441C-96A7-F91EEC047E89}"/>
    <cellStyle name="20% - Accent6 4 4 3" xfId="3101" xr:uid="{00000000-0005-0000-0000-000008090000}"/>
    <cellStyle name="20% - Accent6 4 4 3 2" xfId="3100" xr:uid="{00000000-0005-0000-0000-000009090000}"/>
    <cellStyle name="20% - Accent6 4 4 3 2 2" xfId="21168" xr:uid="{27322BFE-8180-4ABF-A165-5F0A579FF0B4}"/>
    <cellStyle name="20% - Accent6 4 4 3 3" xfId="21169" xr:uid="{D033AF73-4C04-40F5-8968-32CE76F04813}"/>
    <cellStyle name="20% - Accent6 4 4 4" xfId="3099" xr:uid="{00000000-0005-0000-0000-00000A090000}"/>
    <cellStyle name="20% - Accent6 4 4 4 2" xfId="21167" xr:uid="{07949A04-EAFE-4CDE-9030-F42C71233A31}"/>
    <cellStyle name="20% - Accent6 4 4 5" xfId="21173" xr:uid="{C2A527B4-36C7-4892-BF8E-3F47E73F09A7}"/>
    <cellStyle name="20% - Accent6 4 5" xfId="3098" xr:uid="{00000000-0005-0000-0000-00000B090000}"/>
    <cellStyle name="20% - Accent6 4 5 2" xfId="3097" xr:uid="{00000000-0005-0000-0000-00000C090000}"/>
    <cellStyle name="20% - Accent6 4 5 2 2" xfId="3096" xr:uid="{00000000-0005-0000-0000-00000D090000}"/>
    <cellStyle name="20% - Accent6 4 5 2 2 2" xfId="21164" xr:uid="{3359A303-60A2-4A46-8460-F623DFD9B6CC}"/>
    <cellStyle name="20% - Accent6 4 5 2 3" xfId="3095" xr:uid="{00000000-0005-0000-0000-00000E090000}"/>
    <cellStyle name="20% - Accent6 4 5 2 3 2" xfId="21163" xr:uid="{239A58D6-C0BC-42A5-9F91-D7AC23A12885}"/>
    <cellStyle name="20% - Accent6 4 5 2 4" xfId="21165" xr:uid="{D268099F-2E4E-4A88-9E42-30B13ED0550A}"/>
    <cellStyle name="20% - Accent6 4 5 3" xfId="3094" xr:uid="{00000000-0005-0000-0000-00000F090000}"/>
    <cellStyle name="20% - Accent6 4 5 3 2" xfId="3093" xr:uid="{00000000-0005-0000-0000-000010090000}"/>
    <cellStyle name="20% - Accent6 4 5 3 2 2" xfId="21161" xr:uid="{129087E9-A94C-4CB1-A12B-099EC48BBEA7}"/>
    <cellStyle name="20% - Accent6 4 5 3 3" xfId="21162" xr:uid="{189612A8-8049-4A10-9971-76134C83EF2C}"/>
    <cellStyle name="20% - Accent6 4 5 4" xfId="3092" xr:uid="{00000000-0005-0000-0000-000011090000}"/>
    <cellStyle name="20% - Accent6 4 5 4 2" xfId="21160" xr:uid="{AF90F996-EA8F-436D-9F2A-F967AE32DB64}"/>
    <cellStyle name="20% - Accent6 4 5 5" xfId="21166" xr:uid="{F967584D-8555-40AA-9F3A-B3B811D967B3}"/>
    <cellStyle name="20% - Accent6 4 6" xfId="3091" xr:uid="{00000000-0005-0000-0000-000012090000}"/>
    <cellStyle name="20% - Accent6 4 6 2" xfId="3090" xr:uid="{00000000-0005-0000-0000-000013090000}"/>
    <cellStyle name="20% - Accent6 4 6 2 2" xfId="21158" xr:uid="{709A8E53-AB0E-42FC-A6C3-DE64FF22F7D1}"/>
    <cellStyle name="20% - Accent6 4 6 3" xfId="3089" xr:uid="{00000000-0005-0000-0000-000014090000}"/>
    <cellStyle name="20% - Accent6 4 6 3 2" xfId="21157" xr:uid="{A2D85A93-5070-40D5-9E7E-2BBE6B1A8326}"/>
    <cellStyle name="20% - Accent6 4 6 4" xfId="21159" xr:uid="{9823B05A-8872-4FBD-BD25-4D1BE39A50EC}"/>
    <cellStyle name="20% - Accent6 4 7" xfId="3088" xr:uid="{00000000-0005-0000-0000-000015090000}"/>
    <cellStyle name="20% - Accent6 4 7 2" xfId="21156" xr:uid="{1DDD82F3-9830-45EE-B68D-8BF100D847E7}"/>
    <cellStyle name="20% - Accent6 4 8" xfId="3087" xr:uid="{00000000-0005-0000-0000-000016090000}"/>
    <cellStyle name="20% - Accent6 4 8 2" xfId="3086" xr:uid="{00000000-0005-0000-0000-000017090000}"/>
    <cellStyle name="20% - Accent6 4 8 2 2" xfId="21154" xr:uid="{71775FE2-2B99-46CB-8D58-16C9CC0FF081}"/>
    <cellStyle name="20% - Accent6 4 8 3" xfId="21155" xr:uid="{A7BDCE03-EBB2-4244-A502-E82BE27A08D4}"/>
    <cellStyle name="20% - Accent6 4 9" xfId="3085" xr:uid="{00000000-0005-0000-0000-000018090000}"/>
    <cellStyle name="20% - Accent6 4 9 2" xfId="21153" xr:uid="{31ED8A6A-14B3-4799-973B-A2A25C4D8301}"/>
    <cellStyle name="20% - Accent6 5" xfId="217" xr:uid="{00000000-0005-0000-0000-000038000000}"/>
    <cellStyle name="20% - Accent6 5 2" xfId="3083" xr:uid="{00000000-0005-0000-0000-00001A090000}"/>
    <cellStyle name="20% - Accent6 5 2 2" xfId="3082" xr:uid="{00000000-0005-0000-0000-00001B090000}"/>
    <cellStyle name="20% - Accent6 5 2 2 2" xfId="3081" xr:uid="{00000000-0005-0000-0000-00001C090000}"/>
    <cellStyle name="20% - Accent6 5 2 2 2 2" xfId="3080" xr:uid="{00000000-0005-0000-0000-00001D090000}"/>
    <cellStyle name="20% - Accent6 5 2 2 2 2 2" xfId="3079" xr:uid="{00000000-0005-0000-0000-00001E090000}"/>
    <cellStyle name="20% - Accent6 5 2 2 2 2 2 2" xfId="21148" xr:uid="{79A29044-1A0D-4EC5-B720-967708A8A641}"/>
    <cellStyle name="20% - Accent6 5 2 2 2 2 3" xfId="3078" xr:uid="{00000000-0005-0000-0000-00001F090000}"/>
    <cellStyle name="20% - Accent6 5 2 2 2 2 3 2" xfId="21147" xr:uid="{893BC34B-8B72-4596-B448-18A4925EE298}"/>
    <cellStyle name="20% - Accent6 5 2 2 2 2 4" xfId="21149" xr:uid="{07E49D7B-C608-4AB2-8F55-6CDC5EF42D6D}"/>
    <cellStyle name="20% - Accent6 5 2 2 2 3" xfId="3077" xr:uid="{00000000-0005-0000-0000-000020090000}"/>
    <cellStyle name="20% - Accent6 5 2 2 2 3 2" xfId="3076" xr:uid="{00000000-0005-0000-0000-000021090000}"/>
    <cellStyle name="20% - Accent6 5 2 2 2 3 2 2" xfId="21145" xr:uid="{C09A4840-F0DF-462E-A1C4-EF39C4880410}"/>
    <cellStyle name="20% - Accent6 5 2 2 2 3 3" xfId="21146" xr:uid="{B770CC71-6A1B-4001-A6C8-7547F9A019B9}"/>
    <cellStyle name="20% - Accent6 5 2 2 2 4" xfId="3075" xr:uid="{00000000-0005-0000-0000-000022090000}"/>
    <cellStyle name="20% - Accent6 5 2 2 2 4 2" xfId="21144" xr:uid="{E6547A42-BB64-4420-B53A-A667298DE5FF}"/>
    <cellStyle name="20% - Accent6 5 2 2 2 5" xfId="21150" xr:uid="{0D48F437-1F8B-4515-80B2-0D2E6AAC51C9}"/>
    <cellStyle name="20% - Accent6 5 2 2 3" xfId="3074" xr:uid="{00000000-0005-0000-0000-000023090000}"/>
    <cellStyle name="20% - Accent6 5 2 2 3 2" xfId="3073" xr:uid="{00000000-0005-0000-0000-000024090000}"/>
    <cellStyle name="20% - Accent6 5 2 2 3 2 2" xfId="21142" xr:uid="{79A495F8-6048-4C9A-B403-FEA6535E700A}"/>
    <cellStyle name="20% - Accent6 5 2 2 3 3" xfId="3072" xr:uid="{00000000-0005-0000-0000-000025090000}"/>
    <cellStyle name="20% - Accent6 5 2 2 3 3 2" xfId="21141" xr:uid="{FA10C52E-7CD8-492D-82AA-976CBB7DA383}"/>
    <cellStyle name="20% - Accent6 5 2 2 3 4" xfId="21143" xr:uid="{979B7A98-5820-49CB-8479-4A65D60C28E9}"/>
    <cellStyle name="20% - Accent6 5 2 2 4" xfId="3071" xr:uid="{00000000-0005-0000-0000-000026090000}"/>
    <cellStyle name="20% - Accent6 5 2 2 4 2" xfId="21140" xr:uid="{B573956A-139D-4813-B034-D93A75AAA016}"/>
    <cellStyle name="20% - Accent6 5 2 2 5" xfId="3070" xr:uid="{00000000-0005-0000-0000-000027090000}"/>
    <cellStyle name="20% - Accent6 5 2 2 5 2" xfId="3069" xr:uid="{00000000-0005-0000-0000-000028090000}"/>
    <cellStyle name="20% - Accent6 5 2 2 5 2 2" xfId="21138" xr:uid="{E22C9034-C4BF-4C71-BA7A-CD8340746F73}"/>
    <cellStyle name="20% - Accent6 5 2 2 5 3" xfId="21139" xr:uid="{0A322A85-FB80-445B-B946-9F2E131184AB}"/>
    <cellStyle name="20% - Accent6 5 2 2 6" xfId="3068" xr:uid="{00000000-0005-0000-0000-000029090000}"/>
    <cellStyle name="20% - Accent6 5 2 2 6 2" xfId="21137" xr:uid="{25FDE530-6DC5-4C22-BE14-7AFFCFB7ABB8}"/>
    <cellStyle name="20% - Accent6 5 2 2 7" xfId="21151" xr:uid="{1D1764AE-31B0-444B-A2E4-73A69E4591D4}"/>
    <cellStyle name="20% - Accent6 5 2 3" xfId="3067" xr:uid="{00000000-0005-0000-0000-00002A090000}"/>
    <cellStyle name="20% - Accent6 5 2 3 2" xfId="3066" xr:uid="{00000000-0005-0000-0000-00002B090000}"/>
    <cellStyle name="20% - Accent6 5 2 3 2 2" xfId="3065" xr:uid="{00000000-0005-0000-0000-00002C090000}"/>
    <cellStyle name="20% - Accent6 5 2 3 2 2 2" xfId="21134" xr:uid="{6C564BFE-5FC4-4B89-A28E-970D2C6086C1}"/>
    <cellStyle name="20% - Accent6 5 2 3 2 3" xfId="3064" xr:uid="{00000000-0005-0000-0000-00002D090000}"/>
    <cellStyle name="20% - Accent6 5 2 3 2 3 2" xfId="21133" xr:uid="{59FD37AB-BE66-4A1F-806D-0823BCC25F2B}"/>
    <cellStyle name="20% - Accent6 5 2 3 2 4" xfId="21135" xr:uid="{0EB47D94-326C-424D-893E-C45C9DAFA4C3}"/>
    <cellStyle name="20% - Accent6 5 2 3 3" xfId="3063" xr:uid="{00000000-0005-0000-0000-00002E090000}"/>
    <cellStyle name="20% - Accent6 5 2 3 3 2" xfId="3062" xr:uid="{00000000-0005-0000-0000-00002F090000}"/>
    <cellStyle name="20% - Accent6 5 2 3 3 2 2" xfId="21131" xr:uid="{036A8951-F4CE-4234-9792-F8A633847E7B}"/>
    <cellStyle name="20% - Accent6 5 2 3 3 3" xfId="21132" xr:uid="{E7166F91-CA14-4028-B53A-B119F13EA7BE}"/>
    <cellStyle name="20% - Accent6 5 2 3 4" xfId="3061" xr:uid="{00000000-0005-0000-0000-000030090000}"/>
    <cellStyle name="20% - Accent6 5 2 3 4 2" xfId="21130" xr:uid="{C248FD89-7B3E-4B2F-A0D8-59B44177BA1F}"/>
    <cellStyle name="20% - Accent6 5 2 3 5" xfId="21136" xr:uid="{749E7A76-1CEC-44BB-8B36-E31E6062ADE3}"/>
    <cellStyle name="20% - Accent6 5 2 4" xfId="3060" xr:uid="{00000000-0005-0000-0000-000031090000}"/>
    <cellStyle name="20% - Accent6 5 2 5" xfId="3059" xr:uid="{00000000-0005-0000-0000-000032090000}"/>
    <cellStyle name="20% - Accent6 5 2 5 2" xfId="21129" xr:uid="{C7449FE7-6520-4AC9-B8FE-9D8B832E120C}"/>
    <cellStyle name="20% - Accent6 5 3" xfId="3058" xr:uid="{00000000-0005-0000-0000-000033090000}"/>
    <cellStyle name="20% - Accent6 5 3 2" xfId="3057" xr:uid="{00000000-0005-0000-0000-000034090000}"/>
    <cellStyle name="20% - Accent6 5 3 2 2" xfId="3056" xr:uid="{00000000-0005-0000-0000-000035090000}"/>
    <cellStyle name="20% - Accent6 5 3 2 2 2" xfId="21126" xr:uid="{A24D777D-309E-4888-9BAC-917A6B38984C}"/>
    <cellStyle name="20% - Accent6 5 3 2 3" xfId="3055" xr:uid="{00000000-0005-0000-0000-000036090000}"/>
    <cellStyle name="20% - Accent6 5 3 2 3 2" xfId="21125" xr:uid="{9289E03B-EF8F-4778-AF95-007562EA9AF6}"/>
    <cellStyle name="20% - Accent6 5 3 2 4" xfId="21127" xr:uid="{FCCFD801-D676-4EA0-BAB1-DA7744C2EE86}"/>
    <cellStyle name="20% - Accent6 5 3 3" xfId="3054" xr:uid="{00000000-0005-0000-0000-000037090000}"/>
    <cellStyle name="20% - Accent6 5 3 3 2" xfId="21124" xr:uid="{8C5425A1-F00A-45E5-A999-68A1DE0DA509}"/>
    <cellStyle name="20% - Accent6 5 3 4" xfId="3053" xr:uid="{00000000-0005-0000-0000-000038090000}"/>
    <cellStyle name="20% - Accent6 5 3 4 2" xfId="3052" xr:uid="{00000000-0005-0000-0000-000039090000}"/>
    <cellStyle name="20% - Accent6 5 3 4 2 2" xfId="21122" xr:uid="{E19312A0-F39F-4ACA-9A63-938D35F4FBB7}"/>
    <cellStyle name="20% - Accent6 5 3 4 3" xfId="21123" xr:uid="{4622A216-058D-4200-885E-3E89D86759BE}"/>
    <cellStyle name="20% - Accent6 5 3 5" xfId="3051" xr:uid="{00000000-0005-0000-0000-00003A090000}"/>
    <cellStyle name="20% - Accent6 5 3 5 2" xfId="21121" xr:uid="{C0947CA6-6B77-42F4-8803-80C852FF2D72}"/>
    <cellStyle name="20% - Accent6 5 3 6" xfId="21128" xr:uid="{FBFC80F9-7268-4604-B69B-F3DA6C8B739F}"/>
    <cellStyle name="20% - Accent6 5 4" xfId="3050" xr:uid="{00000000-0005-0000-0000-00003B090000}"/>
    <cellStyle name="20% - Accent6 5 4 2" xfId="3049" xr:uid="{00000000-0005-0000-0000-00003C090000}"/>
    <cellStyle name="20% - Accent6 5 4 2 2" xfId="3048" xr:uid="{00000000-0005-0000-0000-00003D090000}"/>
    <cellStyle name="20% - Accent6 5 4 2 2 2" xfId="21118" xr:uid="{37F1B424-DF43-4103-A716-64D107690126}"/>
    <cellStyle name="20% - Accent6 5 4 2 3" xfId="3047" xr:uid="{00000000-0005-0000-0000-00003E090000}"/>
    <cellStyle name="20% - Accent6 5 4 2 3 2" xfId="21117" xr:uid="{5AF9417E-51E2-43D9-93FB-D131AE0FEEC8}"/>
    <cellStyle name="20% - Accent6 5 4 2 4" xfId="21119" xr:uid="{4BDBAD99-1FC2-4BB1-83B5-C7F5ECA57C73}"/>
    <cellStyle name="20% - Accent6 5 4 3" xfId="3046" xr:uid="{00000000-0005-0000-0000-00003F090000}"/>
    <cellStyle name="20% - Accent6 5 4 3 2" xfId="3045" xr:uid="{00000000-0005-0000-0000-000040090000}"/>
    <cellStyle name="20% - Accent6 5 4 3 2 2" xfId="21115" xr:uid="{F34BDA3A-6538-4E9E-8BE2-3EA9AFDF8124}"/>
    <cellStyle name="20% - Accent6 5 4 3 3" xfId="21116" xr:uid="{F97BCAE7-4321-4676-9606-CEDC9A0A8FDE}"/>
    <cellStyle name="20% - Accent6 5 4 4" xfId="3044" xr:uid="{00000000-0005-0000-0000-000041090000}"/>
    <cellStyle name="20% - Accent6 5 4 4 2" xfId="21114" xr:uid="{82D953AC-E1D9-45FC-9D6E-D35DBFFE09D5}"/>
    <cellStyle name="20% - Accent6 5 4 5" xfId="21120" xr:uid="{D1192F7F-BB33-4474-92F5-19DE520AF96C}"/>
    <cellStyle name="20% - Accent6 5 5" xfId="3043" xr:uid="{00000000-0005-0000-0000-000042090000}"/>
    <cellStyle name="20% - Accent6 5 5 2" xfId="3042" xr:uid="{00000000-0005-0000-0000-000043090000}"/>
    <cellStyle name="20% - Accent6 5 5 2 2" xfId="21112" xr:uid="{412A8965-D570-44C0-AFD5-9386A27AF6D3}"/>
    <cellStyle name="20% - Accent6 5 5 3" xfId="3041" xr:uid="{00000000-0005-0000-0000-000044090000}"/>
    <cellStyle name="20% - Accent6 5 5 3 2" xfId="21111" xr:uid="{C014031A-7D13-48B7-A3B5-3D2D0092D2E1}"/>
    <cellStyle name="20% - Accent6 5 5 4" xfId="21113" xr:uid="{3E2B0213-C245-45F3-9192-AC6F37F9128A}"/>
    <cellStyle name="20% - Accent6 5 6" xfId="3040" xr:uid="{00000000-0005-0000-0000-000045090000}"/>
    <cellStyle name="20% - Accent6 5 6 2" xfId="21110" xr:uid="{226C2ECF-585A-4EC7-9A6B-7B02B8E2CAAB}"/>
    <cellStyle name="20% - Accent6 5 7" xfId="3039" xr:uid="{00000000-0005-0000-0000-000046090000}"/>
    <cellStyle name="20% - Accent6 5 7 2" xfId="3038" xr:uid="{00000000-0005-0000-0000-000047090000}"/>
    <cellStyle name="20% - Accent6 5 7 2 2" xfId="21108" xr:uid="{E4783ED3-F9D8-4107-BECE-B604D3D3C94D}"/>
    <cellStyle name="20% - Accent6 5 7 3" xfId="21109" xr:uid="{78674E2E-9FB2-456D-BB3C-267CD2569B4E}"/>
    <cellStyle name="20% - Accent6 5 8" xfId="3037" xr:uid="{00000000-0005-0000-0000-000048090000}"/>
    <cellStyle name="20% - Accent6 5 8 2" xfId="21107" xr:uid="{CE4879A4-556A-4CD0-AA0C-2A3597C6C8DB}"/>
    <cellStyle name="20% - Accent6 5 9" xfId="3084" xr:uid="{00000000-0005-0000-0000-000019090000}"/>
    <cellStyle name="20% - Accent6 5 9 2" xfId="21152" xr:uid="{B2FE73F3-5B4C-4BF6-87BA-129F770BA538}"/>
    <cellStyle name="20% - Accent6 6" xfId="218" xr:uid="{00000000-0005-0000-0000-000039000000}"/>
    <cellStyle name="20% - Accent6 6 2" xfId="3036" xr:uid="{00000000-0005-0000-0000-00004A090000}"/>
    <cellStyle name="20% - Accent6 6 2 2" xfId="3035" xr:uid="{00000000-0005-0000-0000-00004B090000}"/>
    <cellStyle name="20% - Accent6 6 2 2 2" xfId="3034" xr:uid="{00000000-0005-0000-0000-00004C090000}"/>
    <cellStyle name="20% - Accent6 6 2 2 2 2" xfId="3033" xr:uid="{00000000-0005-0000-0000-00004D090000}"/>
    <cellStyle name="20% - Accent6 6 2 2 2 2 2" xfId="21103" xr:uid="{93D71750-26EC-4257-8D00-614F862F360A}"/>
    <cellStyle name="20% - Accent6 6 2 2 2 3" xfId="3032" xr:uid="{00000000-0005-0000-0000-00004E090000}"/>
    <cellStyle name="20% - Accent6 6 2 2 2 3 2" xfId="21102" xr:uid="{F27332FC-A739-4B0A-9ED0-B5F2809E1667}"/>
    <cellStyle name="20% - Accent6 6 2 2 2 4" xfId="21104" xr:uid="{64B369E8-BA19-402F-A5A1-A34AC0AE0745}"/>
    <cellStyle name="20% - Accent6 6 2 2 3" xfId="3031" xr:uid="{00000000-0005-0000-0000-00004F090000}"/>
    <cellStyle name="20% - Accent6 6 2 2 3 2" xfId="3030" xr:uid="{00000000-0005-0000-0000-000050090000}"/>
    <cellStyle name="20% - Accent6 6 2 2 3 2 2" xfId="21100" xr:uid="{0872D658-1A70-44FD-8363-FFE834C2F562}"/>
    <cellStyle name="20% - Accent6 6 2 2 3 3" xfId="21101" xr:uid="{4231A069-739F-450D-97FF-25ABA1849E85}"/>
    <cellStyle name="20% - Accent6 6 2 2 4" xfId="3029" xr:uid="{00000000-0005-0000-0000-000051090000}"/>
    <cellStyle name="20% - Accent6 6 2 2 4 2" xfId="21099" xr:uid="{8397FB25-6103-4DE0-B264-3D10A5760FF9}"/>
    <cellStyle name="20% - Accent6 6 2 2 5" xfId="21105" xr:uid="{86482BBF-E4A8-4DEC-B281-1105F45EF70E}"/>
    <cellStyle name="20% - Accent6 6 2 3" xfId="3028" xr:uid="{00000000-0005-0000-0000-000052090000}"/>
    <cellStyle name="20% - Accent6 6 2 3 2" xfId="3027" xr:uid="{00000000-0005-0000-0000-000053090000}"/>
    <cellStyle name="20% - Accent6 6 2 3 2 2" xfId="21097" xr:uid="{0712EBC9-4922-4AAA-A62C-B6FB6F36ACAC}"/>
    <cellStyle name="20% - Accent6 6 2 3 3" xfId="3026" xr:uid="{00000000-0005-0000-0000-000054090000}"/>
    <cellStyle name="20% - Accent6 6 2 3 3 2" xfId="21096" xr:uid="{29FA1270-7501-4785-80D3-0677E88D3606}"/>
    <cellStyle name="20% - Accent6 6 2 3 4" xfId="21098" xr:uid="{0A5F1405-793E-45D1-918F-9485E0B0EEB5}"/>
    <cellStyle name="20% - Accent6 6 2 4" xfId="3025" xr:uid="{00000000-0005-0000-0000-000055090000}"/>
    <cellStyle name="20% - Accent6 6 2 4 2" xfId="21095" xr:uid="{C32E95EC-0715-48E3-A715-59874A270301}"/>
    <cellStyle name="20% - Accent6 6 2 5" xfId="3024" xr:uid="{00000000-0005-0000-0000-000056090000}"/>
    <cellStyle name="20% - Accent6 6 2 5 2" xfId="3023" xr:uid="{00000000-0005-0000-0000-000057090000}"/>
    <cellStyle name="20% - Accent6 6 2 5 2 2" xfId="21093" xr:uid="{9C24DC54-4BE7-47F3-94A6-B9D38AEA7100}"/>
    <cellStyle name="20% - Accent6 6 2 5 3" xfId="21094" xr:uid="{2D5039AC-7EC1-410C-914C-C548D6CBF185}"/>
    <cellStyle name="20% - Accent6 6 2 6" xfId="3022" xr:uid="{00000000-0005-0000-0000-000058090000}"/>
    <cellStyle name="20% - Accent6 6 2 6 2" xfId="21092" xr:uid="{4C45F4DD-F56E-480A-B9BE-C405F379FEC7}"/>
    <cellStyle name="20% - Accent6 6 2 7" xfId="21106" xr:uid="{0148AB3F-A42B-4B9F-AABA-4A9DFCDC4473}"/>
    <cellStyle name="20% - Accent6 6 3" xfId="3021" xr:uid="{00000000-0005-0000-0000-000059090000}"/>
    <cellStyle name="20% - Accent6 6 3 2" xfId="3020" xr:uid="{00000000-0005-0000-0000-00005A090000}"/>
    <cellStyle name="20% - Accent6 6 3 2 2" xfId="3019" xr:uid="{00000000-0005-0000-0000-00005B090000}"/>
    <cellStyle name="20% - Accent6 6 3 2 2 2" xfId="21089" xr:uid="{4AABF7EF-C5B3-419B-85D3-6E4FE5C8A086}"/>
    <cellStyle name="20% - Accent6 6 3 2 3" xfId="3018" xr:uid="{00000000-0005-0000-0000-00005C090000}"/>
    <cellStyle name="20% - Accent6 6 3 2 3 2" xfId="21088" xr:uid="{990B5214-21BB-4CF9-84E1-7E6B0A757CC6}"/>
    <cellStyle name="20% - Accent6 6 3 2 4" xfId="21090" xr:uid="{FEE15708-ACD8-4E95-BA57-91F8A2DF51CF}"/>
    <cellStyle name="20% - Accent6 6 3 3" xfId="3017" xr:uid="{00000000-0005-0000-0000-00005D090000}"/>
    <cellStyle name="20% - Accent6 6 3 3 2" xfId="3016" xr:uid="{00000000-0005-0000-0000-00005E090000}"/>
    <cellStyle name="20% - Accent6 6 3 3 2 2" xfId="21086" xr:uid="{F2C31746-7C97-46D5-A1D4-3567B0E44F44}"/>
    <cellStyle name="20% - Accent6 6 3 3 3" xfId="21087" xr:uid="{D722415E-E92A-46E8-BE5F-75CAC87D77D7}"/>
    <cellStyle name="20% - Accent6 6 3 4" xfId="3015" xr:uid="{00000000-0005-0000-0000-00005F090000}"/>
    <cellStyle name="20% - Accent6 6 3 4 2" xfId="21085" xr:uid="{909840FF-BEB6-42A2-ADE0-62BBA020071B}"/>
    <cellStyle name="20% - Accent6 6 3 5" xfId="21091" xr:uid="{F16B73FF-A8E8-4CA0-B537-6CFA9A29B42D}"/>
    <cellStyle name="20% - Accent6 6 4" xfId="3014" xr:uid="{00000000-0005-0000-0000-000060090000}"/>
    <cellStyle name="20% - Accent6 6 5" xfId="3013" xr:uid="{00000000-0005-0000-0000-000061090000}"/>
    <cellStyle name="20% - Accent6 6 5 2" xfId="21084" xr:uid="{03A0D447-1D73-47E1-B163-C71BD05F24A3}"/>
    <cellStyle name="20% - Accent6 7" xfId="219" xr:uid="{00000000-0005-0000-0000-00003A000000}"/>
    <cellStyle name="20% - Accent6 7 2" xfId="3012" xr:uid="{00000000-0005-0000-0000-000063090000}"/>
    <cellStyle name="20% - Accent6 7 2 2" xfId="21083" xr:uid="{0DEA1A4A-D081-4613-BD14-B88254D51C5C}"/>
    <cellStyle name="20% - Accent6 7 3" xfId="3011" xr:uid="{00000000-0005-0000-0000-000064090000}"/>
    <cellStyle name="20% - Accent6 7 4" xfId="3010" xr:uid="{00000000-0005-0000-0000-000065090000}"/>
    <cellStyle name="20% - Accent6 7 4 2" xfId="21082" xr:uid="{2819927B-2DC0-4B0B-AE30-D18B001453C8}"/>
    <cellStyle name="20% - Accent6 8" xfId="3009" xr:uid="{00000000-0005-0000-0000-000066090000}"/>
    <cellStyle name="20% - Accent6 8 2" xfId="3008" xr:uid="{00000000-0005-0000-0000-000067090000}"/>
    <cellStyle name="20% - Accent6 8 2 2" xfId="3007" xr:uid="{00000000-0005-0000-0000-000068090000}"/>
    <cellStyle name="20% - Accent6 8 2 2 2" xfId="21079" xr:uid="{E30C0ED0-5FBB-4FB5-B5A8-8734301298D5}"/>
    <cellStyle name="20% - Accent6 8 2 3" xfId="3006" xr:uid="{00000000-0005-0000-0000-000069090000}"/>
    <cellStyle name="20% - Accent6 8 2 3 2" xfId="3005" xr:uid="{00000000-0005-0000-0000-00006A090000}"/>
    <cellStyle name="20% - Accent6 8 2 3 2 2" xfId="21077" xr:uid="{42CC9C87-F138-4043-9447-747DC3934A10}"/>
    <cellStyle name="20% - Accent6 8 2 3 3" xfId="21078" xr:uid="{358A2DF9-CBC8-40DD-85F2-029A1FAB00D3}"/>
    <cellStyle name="20% - Accent6 8 2 4" xfId="21080" xr:uid="{672C9ACA-20D9-4A32-A54C-1CB9B6A8F76A}"/>
    <cellStyle name="20% - Accent6 8 3" xfId="3004" xr:uid="{00000000-0005-0000-0000-00006B090000}"/>
    <cellStyle name="20% - Accent6 8 3 2" xfId="21076" xr:uid="{A5D3808F-482F-4F48-A8D0-890639F971BC}"/>
    <cellStyle name="20% - Accent6 8 4" xfId="3003" xr:uid="{00000000-0005-0000-0000-00006C090000}"/>
    <cellStyle name="20% - Accent6 8 4 2" xfId="2868" xr:uid="{00000000-0005-0000-0000-00006D090000}"/>
    <cellStyle name="20% - Accent6 8 4 2 2" xfId="20941" xr:uid="{2B56FB22-E1F9-4D0A-B6BC-A87F731B2BC3}"/>
    <cellStyle name="20% - Accent6 8 4 3" xfId="21075" xr:uid="{49E1FB88-A41F-4C79-AC4D-87D5F8D4B495}"/>
    <cellStyle name="20% - Accent6 8 5" xfId="2932" xr:uid="{00000000-0005-0000-0000-00006E090000}"/>
    <cellStyle name="20% - Accent6 8 5 2" xfId="21004" xr:uid="{A9B650A7-5968-4568-AF57-3D2F52644319}"/>
    <cellStyle name="20% - Accent6 8 6" xfId="21081" xr:uid="{ED50F0AA-F77B-49C1-97A0-183906D8089E}"/>
    <cellStyle name="20% - Accent6 9" xfId="2929" xr:uid="{00000000-0005-0000-0000-00006F090000}"/>
    <cellStyle name="20% - Accent6 9 2" xfId="2997" xr:uid="{00000000-0005-0000-0000-000070090000}"/>
    <cellStyle name="20% - Accent6 9 2 2" xfId="172" xr:uid="{00000000-0005-0000-0000-000071090000}"/>
    <cellStyle name="20% - Accent6 9 2 2 2" xfId="20730" xr:uid="{1A00C85C-7ED6-43EC-91ED-07AF526A8DBB}"/>
    <cellStyle name="20% - Accent6 9 2 3" xfId="435" xr:uid="{00000000-0005-0000-0000-000072090000}"/>
    <cellStyle name="20% - Accent6 9 2 3 2" xfId="20744" xr:uid="{B748801F-9F5B-406B-BFE6-1671D69DF115}"/>
    <cellStyle name="20% - Accent6 9 2 4" xfId="21069" xr:uid="{3BAB85D1-06EC-4A97-A745-32146B90BD30}"/>
    <cellStyle name="20% - Accent6 9 3" xfId="593" xr:uid="{00000000-0005-0000-0000-000073090000}"/>
    <cellStyle name="20% - Accent6 9 3 2" xfId="20760" xr:uid="{4BF8D405-3703-45C1-96D1-B46AA874F1D2}"/>
    <cellStyle name="20% - Accent6 9 4" xfId="171" xr:uid="{00000000-0005-0000-0000-000074090000}"/>
    <cellStyle name="20% - Accent6 9 4 2" xfId="625" xr:uid="{00000000-0005-0000-0000-000075090000}"/>
    <cellStyle name="20% - Accent6 9 4 2 2" xfId="20761" xr:uid="{79B2283F-F547-43D7-8C51-10536713E01C}"/>
    <cellStyle name="20% - Accent6 9 4 3" xfId="20729" xr:uid="{07D9FA73-0FF5-4241-9FB6-CC6E4BB46530}"/>
    <cellStyle name="20% - Accent6 9 5" xfId="2941" xr:uid="{00000000-0005-0000-0000-000076090000}"/>
    <cellStyle name="20% - Accent6 9 5 2" xfId="21013" xr:uid="{1B7EC939-30A9-4DA5-B611-59031E949C00}"/>
    <cellStyle name="20% - Accent6 9 6" xfId="21001" xr:uid="{A69999B5-AA89-465C-BC07-61C3E6D34C29}"/>
    <cellStyle name="2decimal" xfId="220" xr:uid="{00000000-0005-0000-0000-00003B000000}"/>
    <cellStyle name="40% - Accent1" xfId="83" builtinId="31" customBuiltin="1"/>
    <cellStyle name="40% - Accent1 10" xfId="2942" xr:uid="{00000000-0005-0000-0000-000078090000}"/>
    <cellStyle name="40% - Accent1 10 2" xfId="2866" xr:uid="{00000000-0005-0000-0000-000079090000}"/>
    <cellStyle name="40% - Accent1 10 2 2" xfId="173" xr:uid="{00000000-0005-0000-0000-00007A090000}"/>
    <cellStyle name="40% - Accent1 10 2 2 2" xfId="20731" xr:uid="{F92D19B5-1A28-4023-8BAC-068864DDA3CD}"/>
    <cellStyle name="40% - Accent1 10 2 3" xfId="429" xr:uid="{00000000-0005-0000-0000-00007B090000}"/>
    <cellStyle name="40% - Accent1 10 2 3 2" xfId="20743" xr:uid="{C93557BF-5062-492F-9CFE-6EA784F433FF}"/>
    <cellStyle name="40% - Accent1 10 2 4" xfId="20939" xr:uid="{C7318D09-1135-4497-91BD-CE41D377480F}"/>
    <cellStyle name="40% - Accent1 10 3" xfId="2865" xr:uid="{00000000-0005-0000-0000-00007C090000}"/>
    <cellStyle name="40% - Accent1 10 3 2" xfId="20938" xr:uid="{0FA67E6E-AF75-4D95-BC02-09E38108DF7C}"/>
    <cellStyle name="40% - Accent1 10 4" xfId="2872" xr:uid="{00000000-0005-0000-0000-00007D090000}"/>
    <cellStyle name="40% - Accent1 10 4 2" xfId="3001" xr:uid="{00000000-0005-0000-0000-00007E090000}"/>
    <cellStyle name="40% - Accent1 10 4 2 2" xfId="21073" xr:uid="{E63C1476-C5B6-48E5-848F-4FFF98503321}"/>
    <cellStyle name="40% - Accent1 10 4 3" xfId="20944" xr:uid="{9BF59CBC-E1F7-446C-9B52-4E0041974524}"/>
    <cellStyle name="40% - Accent1 10 5" xfId="3000" xr:uid="{00000000-0005-0000-0000-00007F090000}"/>
    <cellStyle name="40% - Accent1 10 5 2" xfId="21072" xr:uid="{8ACF0380-ADBC-43B9-B2A4-166437E046AC}"/>
    <cellStyle name="40% - Accent1 10 6" xfId="21014" xr:uid="{2EB6A693-5D67-412B-AE5C-DF1FA0B12833}"/>
    <cellStyle name="40% - Accent1 11" xfId="2999" xr:uid="{00000000-0005-0000-0000-000080090000}"/>
    <cellStyle name="40% - Accent1 11 2" xfId="2998" xr:uid="{00000000-0005-0000-0000-000081090000}"/>
    <cellStyle name="40% - Accent1 11 2 2" xfId="21070" xr:uid="{C4B0DE4F-24D8-4813-BDB4-8D2FB20797DA}"/>
    <cellStyle name="40% - Accent1 11 3" xfId="3002" xr:uid="{00000000-0005-0000-0000-000082090000}"/>
    <cellStyle name="40% - Accent1 11 3 2" xfId="5632" xr:uid="{00000000-0005-0000-0000-000083090000}"/>
    <cellStyle name="40% - Accent1 11 3 2 2" xfId="23403" xr:uid="{53B29605-8634-45CC-803F-5C16A605F0A4}"/>
    <cellStyle name="40% - Accent1 11 3 3" xfId="21074" xr:uid="{E05CFBA1-7814-4632-BF69-FB4F9FD0881E}"/>
    <cellStyle name="40% - Accent1 11 4" xfId="21071" xr:uid="{3F95113A-3C32-48D9-8C2A-442AEC3C4B5D}"/>
    <cellStyle name="40% - Accent1 12" xfId="5633" xr:uid="{00000000-0005-0000-0000-000084090000}"/>
    <cellStyle name="40% - Accent1 12 2" xfId="5634" xr:uid="{00000000-0005-0000-0000-000085090000}"/>
    <cellStyle name="40% - Accent1 12 2 2" xfId="23405" xr:uid="{CE87F5E9-3E0F-41B2-B7CF-146C592C6307}"/>
    <cellStyle name="40% - Accent1 12 3" xfId="5635" xr:uid="{00000000-0005-0000-0000-000086090000}"/>
    <cellStyle name="40% - Accent1 12 3 2" xfId="23406" xr:uid="{B581BD53-FC4E-4B31-A0EC-E6008E190692}"/>
    <cellStyle name="40% - Accent1 12 4" xfId="23404" xr:uid="{F2E7A46B-81B2-44A2-853C-611841CF69C6}"/>
    <cellStyle name="40% - Accent1 13" xfId="5636" xr:uid="{00000000-0005-0000-0000-000087090000}"/>
    <cellStyle name="40% - Accent1 13 2" xfId="5637" xr:uid="{00000000-0005-0000-0000-000088090000}"/>
    <cellStyle name="40% - Accent1 13 2 2" xfId="23408" xr:uid="{E1A42211-F8F1-484D-8ED3-4AE573C1B7AE}"/>
    <cellStyle name="40% - Accent1 13 3" xfId="5638" xr:uid="{00000000-0005-0000-0000-000089090000}"/>
    <cellStyle name="40% - Accent1 13 3 2" xfId="23409" xr:uid="{16A50E04-04CB-40A8-BBB3-106589FD1803}"/>
    <cellStyle name="40% - Accent1 13 4" xfId="23407" xr:uid="{F2508789-4F18-4D55-BCFB-40098CCFFE11}"/>
    <cellStyle name="40% - Accent1 14" xfId="5639" xr:uid="{00000000-0005-0000-0000-00008A090000}"/>
    <cellStyle name="40% - Accent1 14 2" xfId="5640" xr:uid="{00000000-0005-0000-0000-00008B090000}"/>
    <cellStyle name="40% - Accent1 14 2 2" xfId="23410" xr:uid="{F0B0C8BF-5C93-47BE-BAB2-A6893BB7C837}"/>
    <cellStyle name="40% - Accent1 15" xfId="5641" xr:uid="{00000000-0005-0000-0000-00008C090000}"/>
    <cellStyle name="40% - Accent1 15 2" xfId="23411" xr:uid="{BF96D75B-F02F-4496-AA07-CD54B71A4D0F}"/>
    <cellStyle name="40% - Accent1 16" xfId="5642" xr:uid="{00000000-0005-0000-0000-00008D090000}"/>
    <cellStyle name="40% - Accent1 17" xfId="20660" xr:uid="{A2BB131C-3528-46C3-8F01-C22B11F31C30}"/>
    <cellStyle name="40% - Accent1 2" xfId="221" xr:uid="{00000000-0005-0000-0000-00003C000000}"/>
    <cellStyle name="40% - Accent1 2 2" xfId="5643" xr:uid="{00000000-0005-0000-0000-00008F090000}"/>
    <cellStyle name="40% - Accent1 2 3" xfId="5644" xr:uid="{00000000-0005-0000-0000-000090090000}"/>
    <cellStyle name="40% - Accent1 2 3 2" xfId="5645" xr:uid="{00000000-0005-0000-0000-000091090000}"/>
    <cellStyle name="40% - Accent1 2 3 2 2" xfId="5646" xr:uid="{00000000-0005-0000-0000-000092090000}"/>
    <cellStyle name="40% - Accent1 2 3 2 2 2" xfId="5647" xr:uid="{00000000-0005-0000-0000-000093090000}"/>
    <cellStyle name="40% - Accent1 2 3 2 2 2 2" xfId="5648" xr:uid="{00000000-0005-0000-0000-000094090000}"/>
    <cellStyle name="40% - Accent1 2 3 2 2 2 2 2" xfId="23416" xr:uid="{1C20D42F-4FF5-4018-A212-020E283AE96B}"/>
    <cellStyle name="40% - Accent1 2 3 2 2 2 3" xfId="5649" xr:uid="{00000000-0005-0000-0000-000095090000}"/>
    <cellStyle name="40% - Accent1 2 3 2 2 2 3 2" xfId="23417" xr:uid="{5C61D569-1102-43D7-AD90-C661FEE690DE}"/>
    <cellStyle name="40% - Accent1 2 3 2 2 2 4" xfId="23415" xr:uid="{9FE021B8-B9BD-4654-AE06-D41311498B7E}"/>
    <cellStyle name="40% - Accent1 2 3 2 2 3" xfId="5650" xr:uid="{00000000-0005-0000-0000-000096090000}"/>
    <cellStyle name="40% - Accent1 2 3 2 2 3 2" xfId="5651" xr:uid="{00000000-0005-0000-0000-000097090000}"/>
    <cellStyle name="40% - Accent1 2 3 2 2 3 2 2" xfId="23419" xr:uid="{E9C71228-8BA1-482B-92A3-03A62EDA590A}"/>
    <cellStyle name="40% - Accent1 2 3 2 2 3 3" xfId="23418" xr:uid="{941D37AC-5E02-4348-9D1C-1EA3F6931F26}"/>
    <cellStyle name="40% - Accent1 2 3 2 2 4" xfId="5652" xr:uid="{00000000-0005-0000-0000-000098090000}"/>
    <cellStyle name="40% - Accent1 2 3 2 2 4 2" xfId="23420" xr:uid="{6399A881-7134-42C2-83B2-7D4C038D5CBF}"/>
    <cellStyle name="40% - Accent1 2 3 2 2 5" xfId="23414" xr:uid="{06B2CD80-4D4B-4D71-A88F-2EB7CFEDC982}"/>
    <cellStyle name="40% - Accent1 2 3 2 3" xfId="5653" xr:uid="{00000000-0005-0000-0000-000099090000}"/>
    <cellStyle name="40% - Accent1 2 3 2 3 2" xfId="5654" xr:uid="{00000000-0005-0000-0000-00009A090000}"/>
    <cellStyle name="40% - Accent1 2 3 2 3 2 2" xfId="5655" xr:uid="{00000000-0005-0000-0000-00009B090000}"/>
    <cellStyle name="40% - Accent1 2 3 2 3 2 2 2" xfId="23423" xr:uid="{BF15AF19-0805-4CFC-B367-55F33BE0683A}"/>
    <cellStyle name="40% - Accent1 2 3 2 3 2 3" xfId="5656" xr:uid="{00000000-0005-0000-0000-00009C090000}"/>
    <cellStyle name="40% - Accent1 2 3 2 3 2 3 2" xfId="23424" xr:uid="{A823EB83-A8E3-47F8-A00B-E41AC848097B}"/>
    <cellStyle name="40% - Accent1 2 3 2 3 2 4" xfId="23422" xr:uid="{94E2CBFF-2EB7-45F6-B71E-5B0AE758700C}"/>
    <cellStyle name="40% - Accent1 2 3 2 3 3" xfId="5657" xr:uid="{00000000-0005-0000-0000-00009D090000}"/>
    <cellStyle name="40% - Accent1 2 3 2 3 3 2" xfId="5658" xr:uid="{00000000-0005-0000-0000-00009E090000}"/>
    <cellStyle name="40% - Accent1 2 3 2 3 3 2 2" xfId="23426" xr:uid="{3410C8CE-1F96-4B1A-8D59-B694F0EE2E69}"/>
    <cellStyle name="40% - Accent1 2 3 2 3 3 3" xfId="23425" xr:uid="{F787E277-C9A5-4E8D-81B1-E37EA26023B5}"/>
    <cellStyle name="40% - Accent1 2 3 2 3 4" xfId="5659" xr:uid="{00000000-0005-0000-0000-00009F090000}"/>
    <cellStyle name="40% - Accent1 2 3 2 3 4 2" xfId="23427" xr:uid="{BA900195-FD22-44A0-BA9F-857416A402DE}"/>
    <cellStyle name="40% - Accent1 2 3 2 3 5" xfId="23421" xr:uid="{B9DC48B0-B193-43C0-80DC-C80222C7E2F4}"/>
    <cellStyle name="40% - Accent1 2 3 2 4" xfId="5660" xr:uid="{00000000-0005-0000-0000-0000A0090000}"/>
    <cellStyle name="40% - Accent1 2 3 2 4 2" xfId="5661" xr:uid="{00000000-0005-0000-0000-0000A1090000}"/>
    <cellStyle name="40% - Accent1 2 3 2 4 2 2" xfId="23429" xr:uid="{9BAD8899-3535-4FC9-8F74-31059B7F810B}"/>
    <cellStyle name="40% - Accent1 2 3 2 4 3" xfId="5662" xr:uid="{00000000-0005-0000-0000-0000A2090000}"/>
    <cellStyle name="40% - Accent1 2 3 2 4 3 2" xfId="23430" xr:uid="{61A73BD1-426B-4A5B-BABC-13573631A54D}"/>
    <cellStyle name="40% - Accent1 2 3 2 4 4" xfId="23428" xr:uid="{938A4191-1987-43E8-B9D4-C51F0FFF8CC4}"/>
    <cellStyle name="40% - Accent1 2 3 2 5" xfId="5663" xr:uid="{00000000-0005-0000-0000-0000A3090000}"/>
    <cellStyle name="40% - Accent1 2 3 2 5 2" xfId="23431" xr:uid="{25EE1106-8E24-4488-8D2B-3A01AC2BEC56}"/>
    <cellStyle name="40% - Accent1 2 3 2 6" xfId="5664" xr:uid="{00000000-0005-0000-0000-0000A4090000}"/>
    <cellStyle name="40% - Accent1 2 3 2 6 2" xfId="5665" xr:uid="{00000000-0005-0000-0000-0000A5090000}"/>
    <cellStyle name="40% - Accent1 2 3 2 6 2 2" xfId="23433" xr:uid="{23BB2650-A0FD-490E-A6ED-DDE2F8B02097}"/>
    <cellStyle name="40% - Accent1 2 3 2 6 3" xfId="23432" xr:uid="{C69DD50C-BD47-447D-A0A9-2FAA7BD9F6D2}"/>
    <cellStyle name="40% - Accent1 2 3 2 7" xfId="5666" xr:uid="{00000000-0005-0000-0000-0000A6090000}"/>
    <cellStyle name="40% - Accent1 2 3 2 7 2" xfId="23434" xr:uid="{B423785F-D67F-4DFC-945F-3B400C814EAE}"/>
    <cellStyle name="40% - Accent1 2 3 2 8" xfId="23413" xr:uid="{7E001283-D442-46AB-BC11-87FFEF57119E}"/>
    <cellStyle name="40% - Accent1 2 3 3" xfId="5667" xr:uid="{00000000-0005-0000-0000-0000A7090000}"/>
    <cellStyle name="40% - Accent1 2 3 3 2" xfId="5668" xr:uid="{00000000-0005-0000-0000-0000A8090000}"/>
    <cellStyle name="40% - Accent1 2 3 3 2 2" xfId="5669" xr:uid="{00000000-0005-0000-0000-0000A9090000}"/>
    <cellStyle name="40% - Accent1 2 3 3 2 2 2" xfId="23437" xr:uid="{FE02E27E-304D-447C-91AB-4A648EC8BB27}"/>
    <cellStyle name="40% - Accent1 2 3 3 2 3" xfId="5670" xr:uid="{00000000-0005-0000-0000-0000AA090000}"/>
    <cellStyle name="40% - Accent1 2 3 3 2 3 2" xfId="23438" xr:uid="{3EEE0E82-EED7-43F9-B231-F405C308408F}"/>
    <cellStyle name="40% - Accent1 2 3 3 2 4" xfId="23436" xr:uid="{4278F58C-F97A-4498-8C20-C4616EEE00E7}"/>
    <cellStyle name="40% - Accent1 2 3 3 3" xfId="5671" xr:uid="{00000000-0005-0000-0000-0000AB090000}"/>
    <cellStyle name="40% - Accent1 2 3 3 3 2" xfId="5672" xr:uid="{00000000-0005-0000-0000-0000AC090000}"/>
    <cellStyle name="40% - Accent1 2 3 3 3 2 2" xfId="23440" xr:uid="{07862824-1AF4-4ED9-91EC-DD4CE44B7E3C}"/>
    <cellStyle name="40% - Accent1 2 3 3 3 3" xfId="23439" xr:uid="{868072DA-93CD-45B5-95ED-DF6850010E0E}"/>
    <cellStyle name="40% - Accent1 2 3 3 4" xfId="5673" xr:uid="{00000000-0005-0000-0000-0000AD090000}"/>
    <cellStyle name="40% - Accent1 2 3 3 4 2" xfId="23441" xr:uid="{771A8588-07B5-4B0D-94C9-6C79A4473CA0}"/>
    <cellStyle name="40% - Accent1 2 3 3 5" xfId="23435" xr:uid="{5D5E4F48-7E3E-49CC-B849-062E51DF952D}"/>
    <cellStyle name="40% - Accent1 2 3 4" xfId="5674" xr:uid="{00000000-0005-0000-0000-0000AE090000}"/>
    <cellStyle name="40% - Accent1 2 3 4 2" xfId="5675" xr:uid="{00000000-0005-0000-0000-0000AF090000}"/>
    <cellStyle name="40% - Accent1 2 3 4 2 2" xfId="5676" xr:uid="{00000000-0005-0000-0000-0000B0090000}"/>
    <cellStyle name="40% - Accent1 2 3 4 2 2 2" xfId="23444" xr:uid="{56F31BC2-C2F2-4F3A-A28D-CC411C1B2DE4}"/>
    <cellStyle name="40% - Accent1 2 3 4 2 3" xfId="5677" xr:uid="{00000000-0005-0000-0000-0000B1090000}"/>
    <cellStyle name="40% - Accent1 2 3 4 2 3 2" xfId="23445" xr:uid="{09D4DB7A-C414-46D3-847C-2C927E38894F}"/>
    <cellStyle name="40% - Accent1 2 3 4 2 4" xfId="23443" xr:uid="{3B9F414C-F128-4ACC-A1B7-35B2FF7C2133}"/>
    <cellStyle name="40% - Accent1 2 3 4 3" xfId="5678" xr:uid="{00000000-0005-0000-0000-0000B2090000}"/>
    <cellStyle name="40% - Accent1 2 3 4 3 2" xfId="5679" xr:uid="{00000000-0005-0000-0000-0000B3090000}"/>
    <cellStyle name="40% - Accent1 2 3 4 3 2 2" xfId="23447" xr:uid="{02E1681B-858F-49A5-99DD-CAA38B9B2074}"/>
    <cellStyle name="40% - Accent1 2 3 4 3 3" xfId="23446" xr:uid="{250C847E-DBCD-4DF3-9F94-3BB8BC494239}"/>
    <cellStyle name="40% - Accent1 2 3 4 4" xfId="5680" xr:uid="{00000000-0005-0000-0000-0000B4090000}"/>
    <cellStyle name="40% - Accent1 2 3 4 4 2" xfId="23448" xr:uid="{BA5DA903-B1C8-46A2-9B0A-BFDBC94171EC}"/>
    <cellStyle name="40% - Accent1 2 3 4 5" xfId="23442" xr:uid="{2880BA32-92CF-4729-893D-2492982086EA}"/>
    <cellStyle name="40% - Accent1 2 3 5" xfId="5681" xr:uid="{00000000-0005-0000-0000-0000B5090000}"/>
    <cellStyle name="40% - Accent1 2 3 5 2" xfId="5682" xr:uid="{00000000-0005-0000-0000-0000B6090000}"/>
    <cellStyle name="40% - Accent1 2 3 5 2 2" xfId="23450" xr:uid="{0D2C9B94-3633-413C-B56A-19202E380EFE}"/>
    <cellStyle name="40% - Accent1 2 3 5 3" xfId="5683" xr:uid="{00000000-0005-0000-0000-0000B7090000}"/>
    <cellStyle name="40% - Accent1 2 3 5 3 2" xfId="23451" xr:uid="{D9779424-5585-446A-B685-4D003DD395E2}"/>
    <cellStyle name="40% - Accent1 2 3 5 4" xfId="23449" xr:uid="{CF281639-AB34-47D8-A5D7-87BD9F58EC23}"/>
    <cellStyle name="40% - Accent1 2 3 6" xfId="5684" xr:uid="{00000000-0005-0000-0000-0000B8090000}"/>
    <cellStyle name="40% - Accent1 2 3 6 2" xfId="23452" xr:uid="{D1C78E11-879E-4DF8-8F8B-B8D49989220D}"/>
    <cellStyle name="40% - Accent1 2 3 7" xfId="5685" xr:uid="{00000000-0005-0000-0000-0000B9090000}"/>
    <cellStyle name="40% - Accent1 2 3 7 2" xfId="5686" xr:uid="{00000000-0005-0000-0000-0000BA090000}"/>
    <cellStyle name="40% - Accent1 2 3 7 2 2" xfId="23454" xr:uid="{0CC45862-8086-4764-A259-97A16B5DFF7F}"/>
    <cellStyle name="40% - Accent1 2 3 7 3" xfId="23453" xr:uid="{3C7125B9-EE45-46A2-A8F9-3D5FB190E28A}"/>
    <cellStyle name="40% - Accent1 2 3 8" xfId="5687" xr:uid="{00000000-0005-0000-0000-0000BB090000}"/>
    <cellStyle name="40% - Accent1 2 3 8 2" xfId="23455" xr:uid="{CA497584-5389-4348-9E6F-3419B2C0A626}"/>
    <cellStyle name="40% - Accent1 2 3 9" xfId="23412" xr:uid="{9064F836-3650-428A-A395-F531F2812F0E}"/>
    <cellStyle name="40% - Accent1 2 4" xfId="5688" xr:uid="{00000000-0005-0000-0000-0000BC090000}"/>
    <cellStyle name="40% - Accent1 2 4 2" xfId="5689" xr:uid="{00000000-0005-0000-0000-0000BD090000}"/>
    <cellStyle name="40% - Accent1 2 4 2 2" xfId="5690" xr:uid="{00000000-0005-0000-0000-0000BE090000}"/>
    <cellStyle name="40% - Accent1 2 4 2 2 2" xfId="5691" xr:uid="{00000000-0005-0000-0000-0000BF090000}"/>
    <cellStyle name="40% - Accent1 2 4 2 2 2 2" xfId="5692" xr:uid="{00000000-0005-0000-0000-0000C0090000}"/>
    <cellStyle name="40% - Accent1 2 4 2 2 2 2 2" xfId="23460" xr:uid="{A66F044D-9317-4EF7-AAD9-5CC283449FCB}"/>
    <cellStyle name="40% - Accent1 2 4 2 2 2 3" xfId="5693" xr:uid="{00000000-0005-0000-0000-0000C1090000}"/>
    <cellStyle name="40% - Accent1 2 4 2 2 2 3 2" xfId="23461" xr:uid="{0E76B1F1-190E-4DC4-B46E-C721DCF9CDD8}"/>
    <cellStyle name="40% - Accent1 2 4 2 2 2 4" xfId="23459" xr:uid="{651CC66F-A68F-4C38-BDFF-C2427AC6B994}"/>
    <cellStyle name="40% - Accent1 2 4 2 2 3" xfId="5694" xr:uid="{00000000-0005-0000-0000-0000C2090000}"/>
    <cellStyle name="40% - Accent1 2 4 2 2 3 2" xfId="5695" xr:uid="{00000000-0005-0000-0000-0000C3090000}"/>
    <cellStyle name="40% - Accent1 2 4 2 2 3 2 2" xfId="23463" xr:uid="{0E52F180-3432-4521-90E7-2F6B421B6B2C}"/>
    <cellStyle name="40% - Accent1 2 4 2 2 3 3" xfId="23462" xr:uid="{7C7B9062-AD4E-4554-BF37-98ED97825137}"/>
    <cellStyle name="40% - Accent1 2 4 2 2 4" xfId="5696" xr:uid="{00000000-0005-0000-0000-0000C4090000}"/>
    <cellStyle name="40% - Accent1 2 4 2 2 4 2" xfId="23464" xr:uid="{1DE44D36-1F9C-4665-92BE-367470D0FF7A}"/>
    <cellStyle name="40% - Accent1 2 4 2 2 5" xfId="23458" xr:uid="{469F107B-0098-4B50-819C-0AD4273234FC}"/>
    <cellStyle name="40% - Accent1 2 4 2 3" xfId="5697" xr:uid="{00000000-0005-0000-0000-0000C5090000}"/>
    <cellStyle name="40% - Accent1 2 4 2 3 2" xfId="5698" xr:uid="{00000000-0005-0000-0000-0000C6090000}"/>
    <cellStyle name="40% - Accent1 2 4 2 3 2 2" xfId="5699" xr:uid="{00000000-0005-0000-0000-0000C7090000}"/>
    <cellStyle name="40% - Accent1 2 4 2 3 2 2 2" xfId="23467" xr:uid="{40E2BF23-BE77-4F43-AB09-EE87A8DB3DA2}"/>
    <cellStyle name="40% - Accent1 2 4 2 3 2 3" xfId="5700" xr:uid="{00000000-0005-0000-0000-0000C8090000}"/>
    <cellStyle name="40% - Accent1 2 4 2 3 2 3 2" xfId="23468" xr:uid="{AAE26878-C850-4B20-80D4-F38C5E93CEE3}"/>
    <cellStyle name="40% - Accent1 2 4 2 3 2 4" xfId="23466" xr:uid="{1D666BDD-0FE1-4B0A-956E-52502F4D8CEA}"/>
    <cellStyle name="40% - Accent1 2 4 2 3 3" xfId="5701" xr:uid="{00000000-0005-0000-0000-0000C9090000}"/>
    <cellStyle name="40% - Accent1 2 4 2 3 3 2" xfId="5702" xr:uid="{00000000-0005-0000-0000-0000CA090000}"/>
    <cellStyle name="40% - Accent1 2 4 2 3 3 2 2" xfId="23470" xr:uid="{1855035F-D736-43A9-B120-89F1CF1F1D21}"/>
    <cellStyle name="40% - Accent1 2 4 2 3 3 3" xfId="23469" xr:uid="{1B070CE2-063A-494A-BA7B-C38E53C57191}"/>
    <cellStyle name="40% - Accent1 2 4 2 3 4" xfId="5703" xr:uid="{00000000-0005-0000-0000-0000CB090000}"/>
    <cellStyle name="40% - Accent1 2 4 2 3 4 2" xfId="23471" xr:uid="{536B6E4C-1246-4268-9174-996B524783D8}"/>
    <cellStyle name="40% - Accent1 2 4 2 3 5" xfId="23465" xr:uid="{B1E94AEC-692D-47C9-B606-3CBD07F3F423}"/>
    <cellStyle name="40% - Accent1 2 4 2 4" xfId="5704" xr:uid="{00000000-0005-0000-0000-0000CC090000}"/>
    <cellStyle name="40% - Accent1 2 4 2 4 2" xfId="5705" xr:uid="{00000000-0005-0000-0000-0000CD090000}"/>
    <cellStyle name="40% - Accent1 2 4 2 4 2 2" xfId="23473" xr:uid="{154A65B9-6C45-4AFD-9CC5-EB9D1C0D1A85}"/>
    <cellStyle name="40% - Accent1 2 4 2 4 3" xfId="5706" xr:uid="{00000000-0005-0000-0000-0000CE090000}"/>
    <cellStyle name="40% - Accent1 2 4 2 4 3 2" xfId="23474" xr:uid="{A8A69C4E-C516-42C0-AF20-5A07C98868F1}"/>
    <cellStyle name="40% - Accent1 2 4 2 4 4" xfId="23472" xr:uid="{64AA49BC-A423-4A4A-807D-2C52F0B4ABD7}"/>
    <cellStyle name="40% - Accent1 2 4 2 5" xfId="5707" xr:uid="{00000000-0005-0000-0000-0000CF090000}"/>
    <cellStyle name="40% - Accent1 2 4 2 5 2" xfId="23475" xr:uid="{760944AF-589C-49EE-BF62-19F1796E7A79}"/>
    <cellStyle name="40% - Accent1 2 4 2 6" xfId="5708" xr:uid="{00000000-0005-0000-0000-0000D0090000}"/>
    <cellStyle name="40% - Accent1 2 4 2 6 2" xfId="5709" xr:uid="{00000000-0005-0000-0000-0000D1090000}"/>
    <cellStyle name="40% - Accent1 2 4 2 6 2 2" xfId="23477" xr:uid="{1CAB068E-6575-410E-B319-1FF012806D0D}"/>
    <cellStyle name="40% - Accent1 2 4 2 6 3" xfId="23476" xr:uid="{B617126E-A7B9-4680-BC6F-18FD0931AB9E}"/>
    <cellStyle name="40% - Accent1 2 4 2 7" xfId="5710" xr:uid="{00000000-0005-0000-0000-0000D2090000}"/>
    <cellStyle name="40% - Accent1 2 4 2 7 2" xfId="23478" xr:uid="{9D243900-AC8D-4A33-8B79-3E9428FE49E8}"/>
    <cellStyle name="40% - Accent1 2 4 2 8" xfId="23457" xr:uid="{A46D1F40-A4D4-4D77-868C-7ABD5D8309EE}"/>
    <cellStyle name="40% - Accent1 2 4 3" xfId="5711" xr:uid="{00000000-0005-0000-0000-0000D3090000}"/>
    <cellStyle name="40% - Accent1 2 4 3 2" xfId="5712" xr:uid="{00000000-0005-0000-0000-0000D4090000}"/>
    <cellStyle name="40% - Accent1 2 4 3 2 2" xfId="5713" xr:uid="{00000000-0005-0000-0000-0000D5090000}"/>
    <cellStyle name="40% - Accent1 2 4 3 2 2 2" xfId="23481" xr:uid="{136A6829-5C6D-4833-BB12-EB6C1037EC41}"/>
    <cellStyle name="40% - Accent1 2 4 3 2 3" xfId="5714" xr:uid="{00000000-0005-0000-0000-0000D6090000}"/>
    <cellStyle name="40% - Accent1 2 4 3 2 3 2" xfId="23482" xr:uid="{EAAAC627-FE80-4A6A-B787-400E4D8965CA}"/>
    <cellStyle name="40% - Accent1 2 4 3 2 4" xfId="23480" xr:uid="{83D26E37-F2BB-481B-9E26-D054B52C3FCA}"/>
    <cellStyle name="40% - Accent1 2 4 3 3" xfId="5715" xr:uid="{00000000-0005-0000-0000-0000D7090000}"/>
    <cellStyle name="40% - Accent1 2 4 3 3 2" xfId="5716" xr:uid="{00000000-0005-0000-0000-0000D8090000}"/>
    <cellStyle name="40% - Accent1 2 4 3 3 2 2" xfId="23484" xr:uid="{89860252-F625-4C46-98FB-293D2D99BDCE}"/>
    <cellStyle name="40% - Accent1 2 4 3 3 3" xfId="23483" xr:uid="{C816543B-D044-4EEE-B464-4635B734F9E1}"/>
    <cellStyle name="40% - Accent1 2 4 3 4" xfId="5717" xr:uid="{00000000-0005-0000-0000-0000D9090000}"/>
    <cellStyle name="40% - Accent1 2 4 3 4 2" xfId="23485" xr:uid="{38F9CF02-0C5A-4B33-A636-9F21C3C1B3EA}"/>
    <cellStyle name="40% - Accent1 2 4 3 5" xfId="23479" xr:uid="{5AB73AAF-FAB6-4DDF-A316-9B0F9D02651D}"/>
    <cellStyle name="40% - Accent1 2 4 4" xfId="5718" xr:uid="{00000000-0005-0000-0000-0000DA090000}"/>
    <cellStyle name="40% - Accent1 2 4 4 2" xfId="5719" xr:uid="{00000000-0005-0000-0000-0000DB090000}"/>
    <cellStyle name="40% - Accent1 2 4 4 2 2" xfId="5720" xr:uid="{00000000-0005-0000-0000-0000DC090000}"/>
    <cellStyle name="40% - Accent1 2 4 4 2 2 2" xfId="23488" xr:uid="{D495B26E-274E-43FD-A86D-E80584BE6309}"/>
    <cellStyle name="40% - Accent1 2 4 4 2 3" xfId="5721" xr:uid="{00000000-0005-0000-0000-0000DD090000}"/>
    <cellStyle name="40% - Accent1 2 4 4 2 3 2" xfId="23489" xr:uid="{5932630C-ECC4-42C3-8ECC-8AEA3FE61F17}"/>
    <cellStyle name="40% - Accent1 2 4 4 2 4" xfId="23487" xr:uid="{ED06EDBF-D7EA-4691-8CC6-92516C3E91C4}"/>
    <cellStyle name="40% - Accent1 2 4 4 3" xfId="5722" xr:uid="{00000000-0005-0000-0000-0000DE090000}"/>
    <cellStyle name="40% - Accent1 2 4 4 3 2" xfId="5723" xr:uid="{00000000-0005-0000-0000-0000DF090000}"/>
    <cellStyle name="40% - Accent1 2 4 4 3 2 2" xfId="23491" xr:uid="{269C8A95-29E5-423F-8CB2-7A68689BF241}"/>
    <cellStyle name="40% - Accent1 2 4 4 3 3" xfId="23490" xr:uid="{042BCDC0-9562-44EF-A086-AF820F026670}"/>
    <cellStyle name="40% - Accent1 2 4 4 4" xfId="5724" xr:uid="{00000000-0005-0000-0000-0000E0090000}"/>
    <cellStyle name="40% - Accent1 2 4 4 4 2" xfId="23492" xr:uid="{3057DE9E-E28D-4621-AD25-4729A13F7B18}"/>
    <cellStyle name="40% - Accent1 2 4 4 5" xfId="23486" xr:uid="{3610866A-86CD-4695-A58A-3A13674CDC92}"/>
    <cellStyle name="40% - Accent1 2 4 5" xfId="5725" xr:uid="{00000000-0005-0000-0000-0000E1090000}"/>
    <cellStyle name="40% - Accent1 2 4 5 2" xfId="5726" xr:uid="{00000000-0005-0000-0000-0000E2090000}"/>
    <cellStyle name="40% - Accent1 2 4 5 2 2" xfId="23494" xr:uid="{AA91DA73-2AB9-40B5-88D8-6FF7350E6D06}"/>
    <cellStyle name="40% - Accent1 2 4 5 3" xfId="5727" xr:uid="{00000000-0005-0000-0000-0000E3090000}"/>
    <cellStyle name="40% - Accent1 2 4 5 3 2" xfId="23495" xr:uid="{ADDE66DA-E65E-49D4-8BA3-D84DE674FE44}"/>
    <cellStyle name="40% - Accent1 2 4 5 4" xfId="23493" xr:uid="{E534DA0D-8207-4B5C-90C4-621CD7524094}"/>
    <cellStyle name="40% - Accent1 2 4 6" xfId="5728" xr:uid="{00000000-0005-0000-0000-0000E4090000}"/>
    <cellStyle name="40% - Accent1 2 4 6 2" xfId="23496" xr:uid="{155C71D8-A732-47A0-BF37-4F148DBD7911}"/>
    <cellStyle name="40% - Accent1 2 4 7" xfId="5729" xr:uid="{00000000-0005-0000-0000-0000E5090000}"/>
    <cellStyle name="40% - Accent1 2 4 7 2" xfId="5730" xr:uid="{00000000-0005-0000-0000-0000E6090000}"/>
    <cellStyle name="40% - Accent1 2 4 7 2 2" xfId="23498" xr:uid="{269410F6-B33E-41CB-9951-ECDFCB6FE0BC}"/>
    <cellStyle name="40% - Accent1 2 4 7 3" xfId="23497" xr:uid="{8609B32B-435C-4329-A58E-595E8F6EFB06}"/>
    <cellStyle name="40% - Accent1 2 4 8" xfId="5731" xr:uid="{00000000-0005-0000-0000-0000E7090000}"/>
    <cellStyle name="40% - Accent1 2 4 8 2" xfId="23499" xr:uid="{468631D8-39B4-4936-9BF8-924FF17A8EDD}"/>
    <cellStyle name="40% - Accent1 2 4 9" xfId="23456" xr:uid="{188C5EDE-61F3-4A6C-982E-9DEBAD5B11C8}"/>
    <cellStyle name="40% - Accent1 2 5" xfId="5732" xr:uid="{00000000-0005-0000-0000-0000E8090000}"/>
    <cellStyle name="40% - Accent1 2 5 2" xfId="5733" xr:uid="{00000000-0005-0000-0000-0000E9090000}"/>
    <cellStyle name="40% - Accent1 2 5 2 2" xfId="5734" xr:uid="{00000000-0005-0000-0000-0000EA090000}"/>
    <cellStyle name="40% - Accent1 2 5 2 2 2" xfId="5735" xr:uid="{00000000-0005-0000-0000-0000EB090000}"/>
    <cellStyle name="40% - Accent1 2 5 2 2 2 2" xfId="5736" xr:uid="{00000000-0005-0000-0000-0000EC090000}"/>
    <cellStyle name="40% - Accent1 2 5 2 2 2 2 2" xfId="23504" xr:uid="{7CDE259A-5B58-40CB-AC89-CF567DDD2431}"/>
    <cellStyle name="40% - Accent1 2 5 2 2 2 3" xfId="5737" xr:uid="{00000000-0005-0000-0000-0000ED090000}"/>
    <cellStyle name="40% - Accent1 2 5 2 2 2 3 2" xfId="23505" xr:uid="{C61FB679-920C-41E7-B92D-B943C7923BB5}"/>
    <cellStyle name="40% - Accent1 2 5 2 2 2 4" xfId="23503" xr:uid="{C7ED8EEB-EACF-43FC-84EB-752771EC27B0}"/>
    <cellStyle name="40% - Accent1 2 5 2 2 3" xfId="5738" xr:uid="{00000000-0005-0000-0000-0000EE090000}"/>
    <cellStyle name="40% - Accent1 2 5 2 2 3 2" xfId="5739" xr:uid="{00000000-0005-0000-0000-0000EF090000}"/>
    <cellStyle name="40% - Accent1 2 5 2 2 3 2 2" xfId="23507" xr:uid="{4C0F28B2-2EB8-4989-B644-C909B1932B91}"/>
    <cellStyle name="40% - Accent1 2 5 2 2 3 3" xfId="23506" xr:uid="{08F55893-9463-42C3-9388-20F858045802}"/>
    <cellStyle name="40% - Accent1 2 5 2 2 4" xfId="5740" xr:uid="{00000000-0005-0000-0000-0000F0090000}"/>
    <cellStyle name="40% - Accent1 2 5 2 2 4 2" xfId="23508" xr:uid="{71C5D260-CDD3-4A7D-8659-867730B89755}"/>
    <cellStyle name="40% - Accent1 2 5 2 2 5" xfId="23502" xr:uid="{9F25CAFA-A1B3-478F-B245-765E85EE63F8}"/>
    <cellStyle name="40% - Accent1 2 5 2 3" xfId="5741" xr:uid="{00000000-0005-0000-0000-0000F1090000}"/>
    <cellStyle name="40% - Accent1 2 5 2 3 2" xfId="5742" xr:uid="{00000000-0005-0000-0000-0000F2090000}"/>
    <cellStyle name="40% - Accent1 2 5 2 3 2 2" xfId="5743" xr:uid="{00000000-0005-0000-0000-0000F3090000}"/>
    <cellStyle name="40% - Accent1 2 5 2 3 2 2 2" xfId="23511" xr:uid="{538CC3D8-194F-4BF6-A933-AD84096B68AC}"/>
    <cellStyle name="40% - Accent1 2 5 2 3 2 3" xfId="5744" xr:uid="{00000000-0005-0000-0000-0000F4090000}"/>
    <cellStyle name="40% - Accent1 2 5 2 3 2 3 2" xfId="23512" xr:uid="{D79E1898-FDC8-45D5-BA7F-2472B31532FA}"/>
    <cellStyle name="40% - Accent1 2 5 2 3 2 4" xfId="23510" xr:uid="{0047C371-F8B3-4ED2-911F-EDF5A49878E8}"/>
    <cellStyle name="40% - Accent1 2 5 2 3 3" xfId="5745" xr:uid="{00000000-0005-0000-0000-0000F5090000}"/>
    <cellStyle name="40% - Accent1 2 5 2 3 3 2" xfId="5746" xr:uid="{00000000-0005-0000-0000-0000F6090000}"/>
    <cellStyle name="40% - Accent1 2 5 2 3 3 2 2" xfId="23514" xr:uid="{878C8E68-2155-4AD5-9E33-2370B46BD899}"/>
    <cellStyle name="40% - Accent1 2 5 2 3 3 3" xfId="23513" xr:uid="{8888A36B-0259-4FB1-80F1-32322526CB88}"/>
    <cellStyle name="40% - Accent1 2 5 2 3 4" xfId="5747" xr:uid="{00000000-0005-0000-0000-0000F7090000}"/>
    <cellStyle name="40% - Accent1 2 5 2 3 4 2" xfId="23515" xr:uid="{F3D38027-4B13-4A29-BB39-6EEE50F48073}"/>
    <cellStyle name="40% - Accent1 2 5 2 3 5" xfId="23509" xr:uid="{7203FDB1-674D-4A15-8379-F07A8FD72B34}"/>
    <cellStyle name="40% - Accent1 2 5 2 4" xfId="5748" xr:uid="{00000000-0005-0000-0000-0000F8090000}"/>
    <cellStyle name="40% - Accent1 2 5 2 4 2" xfId="5749" xr:uid="{00000000-0005-0000-0000-0000F9090000}"/>
    <cellStyle name="40% - Accent1 2 5 2 4 2 2" xfId="23517" xr:uid="{5AF7B217-C07F-4EAC-8186-77C426F26AC5}"/>
    <cellStyle name="40% - Accent1 2 5 2 4 3" xfId="5750" xr:uid="{00000000-0005-0000-0000-0000FA090000}"/>
    <cellStyle name="40% - Accent1 2 5 2 4 3 2" xfId="23518" xr:uid="{F470B664-E2CF-4E2F-A8CF-2EC6A99978E2}"/>
    <cellStyle name="40% - Accent1 2 5 2 4 4" xfId="23516" xr:uid="{75D31F29-6530-4D7C-8829-3D28D1DC09D1}"/>
    <cellStyle name="40% - Accent1 2 5 2 5" xfId="5751" xr:uid="{00000000-0005-0000-0000-0000FB090000}"/>
    <cellStyle name="40% - Accent1 2 5 2 5 2" xfId="23519" xr:uid="{65978462-3E90-4D60-820F-8E4229A8424D}"/>
    <cellStyle name="40% - Accent1 2 5 2 6" xfId="5752" xr:uid="{00000000-0005-0000-0000-0000FC090000}"/>
    <cellStyle name="40% - Accent1 2 5 2 6 2" xfId="5753" xr:uid="{00000000-0005-0000-0000-0000FD090000}"/>
    <cellStyle name="40% - Accent1 2 5 2 6 2 2" xfId="23521" xr:uid="{B0A4C5A7-F25C-4429-AA1F-ADD9A77250BD}"/>
    <cellStyle name="40% - Accent1 2 5 2 6 3" xfId="23520" xr:uid="{BACB8D8F-49EF-4BD7-A142-A6E457F7D7E0}"/>
    <cellStyle name="40% - Accent1 2 5 2 7" xfId="5754" xr:uid="{00000000-0005-0000-0000-0000FE090000}"/>
    <cellStyle name="40% - Accent1 2 5 2 7 2" xfId="23522" xr:uid="{8B2BAD6C-1D5E-4C8A-B49A-E9701E4E67EF}"/>
    <cellStyle name="40% - Accent1 2 5 2 8" xfId="23501" xr:uid="{244900D0-85EA-49DC-BB86-2A99832E9507}"/>
    <cellStyle name="40% - Accent1 2 5 3" xfId="5755" xr:uid="{00000000-0005-0000-0000-0000FF090000}"/>
    <cellStyle name="40% - Accent1 2 5 3 2" xfId="5756" xr:uid="{00000000-0005-0000-0000-0000000A0000}"/>
    <cellStyle name="40% - Accent1 2 5 3 2 2" xfId="5757" xr:uid="{00000000-0005-0000-0000-0000010A0000}"/>
    <cellStyle name="40% - Accent1 2 5 3 2 2 2" xfId="23525" xr:uid="{AE35D82A-E374-41A1-8C18-0EF58648568B}"/>
    <cellStyle name="40% - Accent1 2 5 3 2 3" xfId="5758" xr:uid="{00000000-0005-0000-0000-0000020A0000}"/>
    <cellStyle name="40% - Accent1 2 5 3 2 3 2" xfId="23526" xr:uid="{968376E4-757C-460F-AB85-1E798F413A5F}"/>
    <cellStyle name="40% - Accent1 2 5 3 2 4" xfId="23524" xr:uid="{558EB138-21E1-48BD-B27A-8E6284AB21D2}"/>
    <cellStyle name="40% - Accent1 2 5 3 3" xfId="5759" xr:uid="{00000000-0005-0000-0000-0000030A0000}"/>
    <cellStyle name="40% - Accent1 2 5 3 3 2" xfId="5760" xr:uid="{00000000-0005-0000-0000-0000040A0000}"/>
    <cellStyle name="40% - Accent1 2 5 3 3 2 2" xfId="23528" xr:uid="{DF4D39FA-DC48-47ED-8223-BFB07C381B97}"/>
    <cellStyle name="40% - Accent1 2 5 3 3 3" xfId="23527" xr:uid="{18C64E87-B442-47D4-83D4-F03ECBA1BF9F}"/>
    <cellStyle name="40% - Accent1 2 5 3 4" xfId="5761" xr:uid="{00000000-0005-0000-0000-0000050A0000}"/>
    <cellStyle name="40% - Accent1 2 5 3 4 2" xfId="23529" xr:uid="{4049D61B-E4EC-40C5-B897-DED543CEB8D9}"/>
    <cellStyle name="40% - Accent1 2 5 3 5" xfId="23523" xr:uid="{4FAEFDDB-C328-4642-A246-1F1E0B08D93B}"/>
    <cellStyle name="40% - Accent1 2 5 4" xfId="5762" xr:uid="{00000000-0005-0000-0000-0000060A0000}"/>
    <cellStyle name="40% - Accent1 2 5 4 2" xfId="5763" xr:uid="{00000000-0005-0000-0000-0000070A0000}"/>
    <cellStyle name="40% - Accent1 2 5 4 2 2" xfId="5764" xr:uid="{00000000-0005-0000-0000-0000080A0000}"/>
    <cellStyle name="40% - Accent1 2 5 4 2 2 2" xfId="23532" xr:uid="{E3E64E5C-B7D4-4CB8-8CE6-A6C202DAC027}"/>
    <cellStyle name="40% - Accent1 2 5 4 2 3" xfId="5765" xr:uid="{00000000-0005-0000-0000-0000090A0000}"/>
    <cellStyle name="40% - Accent1 2 5 4 2 3 2" xfId="23533" xr:uid="{583819B9-F91E-4CFF-8263-535936505E24}"/>
    <cellStyle name="40% - Accent1 2 5 4 2 4" xfId="23531" xr:uid="{26F97BAA-6570-4B8F-AC14-6A3412B548ED}"/>
    <cellStyle name="40% - Accent1 2 5 4 3" xfId="5766" xr:uid="{00000000-0005-0000-0000-00000A0A0000}"/>
    <cellStyle name="40% - Accent1 2 5 4 3 2" xfId="5767" xr:uid="{00000000-0005-0000-0000-00000B0A0000}"/>
    <cellStyle name="40% - Accent1 2 5 4 3 2 2" xfId="23535" xr:uid="{7E404B65-773C-4106-B341-8A8515B2AE1E}"/>
    <cellStyle name="40% - Accent1 2 5 4 3 3" xfId="23534" xr:uid="{D4B15E69-2AFE-42F0-BA13-486F23087587}"/>
    <cellStyle name="40% - Accent1 2 5 4 4" xfId="5768" xr:uid="{00000000-0005-0000-0000-00000C0A0000}"/>
    <cellStyle name="40% - Accent1 2 5 4 4 2" xfId="23536" xr:uid="{6C20BD97-2002-471E-8789-CA2CF5DC0A26}"/>
    <cellStyle name="40% - Accent1 2 5 4 5" xfId="23530" xr:uid="{FC492949-1E41-4AF8-8CF9-1E9220A16E68}"/>
    <cellStyle name="40% - Accent1 2 5 5" xfId="5769" xr:uid="{00000000-0005-0000-0000-00000D0A0000}"/>
    <cellStyle name="40% - Accent1 2 5 5 2" xfId="5770" xr:uid="{00000000-0005-0000-0000-00000E0A0000}"/>
    <cellStyle name="40% - Accent1 2 5 5 2 2" xfId="23538" xr:uid="{DAABA919-71D7-4BE5-984C-CFDD36AC78BB}"/>
    <cellStyle name="40% - Accent1 2 5 5 3" xfId="5771" xr:uid="{00000000-0005-0000-0000-00000F0A0000}"/>
    <cellStyle name="40% - Accent1 2 5 5 3 2" xfId="23539" xr:uid="{ADD1916C-E481-4515-BD15-E1A8949682B9}"/>
    <cellStyle name="40% - Accent1 2 5 5 4" xfId="23537" xr:uid="{CD9CA76E-F478-4F4E-9E8D-57E7602A6DEC}"/>
    <cellStyle name="40% - Accent1 2 5 6" xfId="5772" xr:uid="{00000000-0005-0000-0000-0000100A0000}"/>
    <cellStyle name="40% - Accent1 2 5 6 2" xfId="23540" xr:uid="{B0CC62A6-2DDC-4F26-BD2E-5405F2E7682B}"/>
    <cellStyle name="40% - Accent1 2 5 7" xfId="5773" xr:uid="{00000000-0005-0000-0000-0000110A0000}"/>
    <cellStyle name="40% - Accent1 2 5 7 2" xfId="5774" xr:uid="{00000000-0005-0000-0000-0000120A0000}"/>
    <cellStyle name="40% - Accent1 2 5 7 2 2" xfId="23542" xr:uid="{0B543641-4FE8-4B1F-9338-11388409E442}"/>
    <cellStyle name="40% - Accent1 2 5 7 3" xfId="23541" xr:uid="{2AE3E362-8635-4515-99C1-8F4AF037D4A3}"/>
    <cellStyle name="40% - Accent1 2 5 8" xfId="5775" xr:uid="{00000000-0005-0000-0000-0000130A0000}"/>
    <cellStyle name="40% - Accent1 2 5 8 2" xfId="23543" xr:uid="{8EEB880F-C624-4253-9BB7-DF9DBC1CCB5C}"/>
    <cellStyle name="40% - Accent1 2 5 9" xfId="23500" xr:uid="{60E68196-ED45-4E78-AD92-A98303C00705}"/>
    <cellStyle name="40% - Accent1 2 6" xfId="5776" xr:uid="{00000000-0005-0000-0000-0000140A0000}"/>
    <cellStyle name="40% - Accent1 2 6 2" xfId="5777" xr:uid="{00000000-0005-0000-0000-0000150A0000}"/>
    <cellStyle name="40% - Accent1 2 6 2 2" xfId="5778" xr:uid="{00000000-0005-0000-0000-0000160A0000}"/>
    <cellStyle name="40% - Accent1 2 6 2 2 2" xfId="5779" xr:uid="{00000000-0005-0000-0000-0000170A0000}"/>
    <cellStyle name="40% - Accent1 2 6 2 2 2 2" xfId="5780" xr:uid="{00000000-0005-0000-0000-0000180A0000}"/>
    <cellStyle name="40% - Accent1 2 6 2 2 2 2 2" xfId="23548" xr:uid="{CCEC68A8-E278-4D94-8446-BF09C236E1E1}"/>
    <cellStyle name="40% - Accent1 2 6 2 2 2 3" xfId="5781" xr:uid="{00000000-0005-0000-0000-0000190A0000}"/>
    <cellStyle name="40% - Accent1 2 6 2 2 2 3 2" xfId="23549" xr:uid="{596392EF-79C6-4437-ACE1-6421E0C758E3}"/>
    <cellStyle name="40% - Accent1 2 6 2 2 2 4" xfId="23547" xr:uid="{65F29FB5-3186-43AD-B7FF-3D791AA200F3}"/>
    <cellStyle name="40% - Accent1 2 6 2 2 3" xfId="5782" xr:uid="{00000000-0005-0000-0000-00001A0A0000}"/>
    <cellStyle name="40% - Accent1 2 6 2 2 3 2" xfId="5783" xr:uid="{00000000-0005-0000-0000-00001B0A0000}"/>
    <cellStyle name="40% - Accent1 2 6 2 2 3 2 2" xfId="23551" xr:uid="{98D97D22-9D0E-4C4C-86BA-D7CB4EDE2C91}"/>
    <cellStyle name="40% - Accent1 2 6 2 2 3 3" xfId="23550" xr:uid="{E9E45AB9-9814-4F84-BEB7-E242E7191302}"/>
    <cellStyle name="40% - Accent1 2 6 2 2 4" xfId="5784" xr:uid="{00000000-0005-0000-0000-00001C0A0000}"/>
    <cellStyle name="40% - Accent1 2 6 2 2 4 2" xfId="23552" xr:uid="{22CFD813-0169-490E-9556-3D142491F772}"/>
    <cellStyle name="40% - Accent1 2 6 2 2 5" xfId="23546" xr:uid="{55639C8B-C3A6-4C1A-A599-0C8A786D5678}"/>
    <cellStyle name="40% - Accent1 2 6 2 3" xfId="5785" xr:uid="{00000000-0005-0000-0000-00001D0A0000}"/>
    <cellStyle name="40% - Accent1 2 6 2 3 2" xfId="5786" xr:uid="{00000000-0005-0000-0000-00001E0A0000}"/>
    <cellStyle name="40% - Accent1 2 6 2 3 2 2" xfId="5787" xr:uid="{00000000-0005-0000-0000-00001F0A0000}"/>
    <cellStyle name="40% - Accent1 2 6 2 3 2 2 2" xfId="23555" xr:uid="{F3A81773-A537-4E62-8FB4-C0306C48B8A4}"/>
    <cellStyle name="40% - Accent1 2 6 2 3 2 3" xfId="5788" xr:uid="{00000000-0005-0000-0000-0000200A0000}"/>
    <cellStyle name="40% - Accent1 2 6 2 3 2 3 2" xfId="23556" xr:uid="{A740957C-C844-44DE-871C-8EF4E2D08E1B}"/>
    <cellStyle name="40% - Accent1 2 6 2 3 2 4" xfId="23554" xr:uid="{CD13DB82-76DF-409D-945B-E341EB56895F}"/>
    <cellStyle name="40% - Accent1 2 6 2 3 3" xfId="5789" xr:uid="{00000000-0005-0000-0000-0000210A0000}"/>
    <cellStyle name="40% - Accent1 2 6 2 3 3 2" xfId="5790" xr:uid="{00000000-0005-0000-0000-0000220A0000}"/>
    <cellStyle name="40% - Accent1 2 6 2 3 3 2 2" xfId="23558" xr:uid="{2EFF83B1-52FB-45DC-BC77-98A161BD7749}"/>
    <cellStyle name="40% - Accent1 2 6 2 3 3 3" xfId="23557" xr:uid="{6E3DC139-68F2-4B8E-B7FA-6341A7F49B89}"/>
    <cellStyle name="40% - Accent1 2 6 2 3 4" xfId="5791" xr:uid="{00000000-0005-0000-0000-0000230A0000}"/>
    <cellStyle name="40% - Accent1 2 6 2 3 4 2" xfId="23559" xr:uid="{38856AA9-8ADC-4A43-A2B6-BEE024874F40}"/>
    <cellStyle name="40% - Accent1 2 6 2 3 5" xfId="23553" xr:uid="{75FCDE09-FEB5-467E-AE85-A2ECDAE49AEC}"/>
    <cellStyle name="40% - Accent1 2 6 2 4" xfId="5792" xr:uid="{00000000-0005-0000-0000-0000240A0000}"/>
    <cellStyle name="40% - Accent1 2 6 2 4 2" xfId="5793" xr:uid="{00000000-0005-0000-0000-0000250A0000}"/>
    <cellStyle name="40% - Accent1 2 6 2 4 2 2" xfId="23561" xr:uid="{1688711A-2A8B-400C-9369-E53EFD0861FA}"/>
    <cellStyle name="40% - Accent1 2 6 2 4 3" xfId="5794" xr:uid="{00000000-0005-0000-0000-0000260A0000}"/>
    <cellStyle name="40% - Accent1 2 6 2 4 3 2" xfId="23562" xr:uid="{ECE25601-FB4E-4222-9101-00B575C49041}"/>
    <cellStyle name="40% - Accent1 2 6 2 4 4" xfId="23560" xr:uid="{9DA55C41-866E-4EA1-8A58-B97E469BBFC6}"/>
    <cellStyle name="40% - Accent1 2 6 2 5" xfId="5795" xr:uid="{00000000-0005-0000-0000-0000270A0000}"/>
    <cellStyle name="40% - Accent1 2 6 2 5 2" xfId="23563" xr:uid="{FD3CE541-A105-4E1C-8445-D7129B189CD6}"/>
    <cellStyle name="40% - Accent1 2 6 2 6" xfId="5796" xr:uid="{00000000-0005-0000-0000-0000280A0000}"/>
    <cellStyle name="40% - Accent1 2 6 2 6 2" xfId="5797" xr:uid="{00000000-0005-0000-0000-0000290A0000}"/>
    <cellStyle name="40% - Accent1 2 6 2 6 2 2" xfId="23565" xr:uid="{FF0D6B27-FEA9-4AD6-A1EA-16FD231DAA15}"/>
    <cellStyle name="40% - Accent1 2 6 2 6 3" xfId="23564" xr:uid="{D68D2384-93A1-4220-A5AC-1C62FD457D56}"/>
    <cellStyle name="40% - Accent1 2 6 2 7" xfId="5798" xr:uid="{00000000-0005-0000-0000-00002A0A0000}"/>
    <cellStyle name="40% - Accent1 2 6 2 7 2" xfId="23566" xr:uid="{2B6279DF-9C61-4715-9246-86DBE60E8D1D}"/>
    <cellStyle name="40% - Accent1 2 6 2 8" xfId="23545" xr:uid="{732B1CAC-D69D-4070-84BA-3B96BED202AB}"/>
    <cellStyle name="40% - Accent1 2 6 3" xfId="5799" xr:uid="{00000000-0005-0000-0000-00002B0A0000}"/>
    <cellStyle name="40% - Accent1 2 6 3 2" xfId="5800" xr:uid="{00000000-0005-0000-0000-00002C0A0000}"/>
    <cellStyle name="40% - Accent1 2 6 3 2 2" xfId="5801" xr:uid="{00000000-0005-0000-0000-00002D0A0000}"/>
    <cellStyle name="40% - Accent1 2 6 3 2 2 2" xfId="23569" xr:uid="{2E22EF31-11F7-44F0-9311-F5E6FE66FD64}"/>
    <cellStyle name="40% - Accent1 2 6 3 2 3" xfId="5802" xr:uid="{00000000-0005-0000-0000-00002E0A0000}"/>
    <cellStyle name="40% - Accent1 2 6 3 2 3 2" xfId="23570" xr:uid="{5700CB11-75AD-494E-A5FB-6A00724542C1}"/>
    <cellStyle name="40% - Accent1 2 6 3 2 4" xfId="23568" xr:uid="{7279A067-F033-4870-A103-AAF14358CB7C}"/>
    <cellStyle name="40% - Accent1 2 6 3 3" xfId="5803" xr:uid="{00000000-0005-0000-0000-00002F0A0000}"/>
    <cellStyle name="40% - Accent1 2 6 3 3 2" xfId="5804" xr:uid="{00000000-0005-0000-0000-0000300A0000}"/>
    <cellStyle name="40% - Accent1 2 6 3 3 2 2" xfId="23572" xr:uid="{41FC3E6C-1590-4C3A-8090-00A477DA23D4}"/>
    <cellStyle name="40% - Accent1 2 6 3 3 3" xfId="23571" xr:uid="{12A73884-F47F-4E8E-9AC0-683246CABA7E}"/>
    <cellStyle name="40% - Accent1 2 6 3 4" xfId="5805" xr:uid="{00000000-0005-0000-0000-0000310A0000}"/>
    <cellStyle name="40% - Accent1 2 6 3 4 2" xfId="23573" xr:uid="{6B8EE8FE-4AA6-4BDB-96ED-631FB127996B}"/>
    <cellStyle name="40% - Accent1 2 6 3 5" xfId="23567" xr:uid="{7BF0860A-8370-4598-A101-A6AAB5EF9835}"/>
    <cellStyle name="40% - Accent1 2 6 4" xfId="5806" xr:uid="{00000000-0005-0000-0000-0000320A0000}"/>
    <cellStyle name="40% - Accent1 2 6 4 2" xfId="5807" xr:uid="{00000000-0005-0000-0000-0000330A0000}"/>
    <cellStyle name="40% - Accent1 2 6 4 2 2" xfId="5808" xr:uid="{00000000-0005-0000-0000-0000340A0000}"/>
    <cellStyle name="40% - Accent1 2 6 4 2 2 2" xfId="23576" xr:uid="{CBE5E686-1F71-4539-A3E8-3A8235C226BE}"/>
    <cellStyle name="40% - Accent1 2 6 4 2 3" xfId="5809" xr:uid="{00000000-0005-0000-0000-0000350A0000}"/>
    <cellStyle name="40% - Accent1 2 6 4 2 3 2" xfId="23577" xr:uid="{D32605BB-2422-41A4-A560-819EFA955104}"/>
    <cellStyle name="40% - Accent1 2 6 4 2 4" xfId="23575" xr:uid="{666C5C12-06EB-4C9A-8221-1FB5CC8D02CD}"/>
    <cellStyle name="40% - Accent1 2 6 4 3" xfId="5810" xr:uid="{00000000-0005-0000-0000-0000360A0000}"/>
    <cellStyle name="40% - Accent1 2 6 4 3 2" xfId="5811" xr:uid="{00000000-0005-0000-0000-0000370A0000}"/>
    <cellStyle name="40% - Accent1 2 6 4 3 2 2" xfId="23579" xr:uid="{60DEFB7C-E74F-4DAF-9376-D6B879039164}"/>
    <cellStyle name="40% - Accent1 2 6 4 3 3" xfId="23578" xr:uid="{68E13090-B2C8-4502-BE06-10025A435A96}"/>
    <cellStyle name="40% - Accent1 2 6 4 4" xfId="5812" xr:uid="{00000000-0005-0000-0000-0000380A0000}"/>
    <cellStyle name="40% - Accent1 2 6 4 4 2" xfId="23580" xr:uid="{1CEF3651-6108-4171-8138-04CE52D82372}"/>
    <cellStyle name="40% - Accent1 2 6 4 5" xfId="23574" xr:uid="{FCDD2BC4-8F2D-44E7-88B9-9B00AE42C143}"/>
    <cellStyle name="40% - Accent1 2 6 5" xfId="5813" xr:uid="{00000000-0005-0000-0000-0000390A0000}"/>
    <cellStyle name="40% - Accent1 2 6 5 2" xfId="5814" xr:uid="{00000000-0005-0000-0000-00003A0A0000}"/>
    <cellStyle name="40% - Accent1 2 6 5 2 2" xfId="23582" xr:uid="{B0D832F3-2072-41D2-94B8-DA3B01181031}"/>
    <cellStyle name="40% - Accent1 2 6 5 3" xfId="5815" xr:uid="{00000000-0005-0000-0000-00003B0A0000}"/>
    <cellStyle name="40% - Accent1 2 6 5 3 2" xfId="23583" xr:uid="{57585BDF-C606-409D-B831-FA0F1E6981AA}"/>
    <cellStyle name="40% - Accent1 2 6 5 4" xfId="23581" xr:uid="{3332BE4B-F32B-44E8-9679-0915D2CA619A}"/>
    <cellStyle name="40% - Accent1 2 6 6" xfId="5816" xr:uid="{00000000-0005-0000-0000-00003C0A0000}"/>
    <cellStyle name="40% - Accent1 2 6 6 2" xfId="23584" xr:uid="{64B86A39-EBA0-4399-AD22-061E21A8C2C6}"/>
    <cellStyle name="40% - Accent1 2 6 7" xfId="5817" xr:uid="{00000000-0005-0000-0000-00003D0A0000}"/>
    <cellStyle name="40% - Accent1 2 6 7 2" xfId="5818" xr:uid="{00000000-0005-0000-0000-00003E0A0000}"/>
    <cellStyle name="40% - Accent1 2 6 7 2 2" xfId="23586" xr:uid="{C457A33E-5BD7-4569-A643-069F1CB68A62}"/>
    <cellStyle name="40% - Accent1 2 6 7 3" xfId="23585" xr:uid="{11DB2C04-ADE7-4E84-93FE-9F8110F03757}"/>
    <cellStyle name="40% - Accent1 2 6 8" xfId="5819" xr:uid="{00000000-0005-0000-0000-00003F0A0000}"/>
    <cellStyle name="40% - Accent1 2 6 8 2" xfId="23587" xr:uid="{35C09DF6-1097-4496-AAB3-C3C8A4AB45EE}"/>
    <cellStyle name="40% - Accent1 2 6 9" xfId="23544" xr:uid="{0A8D9F3E-8ACB-4350-9F8B-A787195C9553}"/>
    <cellStyle name="40% - Accent1 2 7" xfId="5820" xr:uid="{00000000-0005-0000-0000-0000400A0000}"/>
    <cellStyle name="40% - Accent1 2 7 2" xfId="5821" xr:uid="{00000000-0005-0000-0000-0000410A0000}"/>
    <cellStyle name="40% - Accent1 2 7 2 2" xfId="5822" xr:uid="{00000000-0005-0000-0000-0000420A0000}"/>
    <cellStyle name="40% - Accent1 2 7 2 2 2" xfId="23590" xr:uid="{6DEC8FAD-E1A9-4FA9-9BB7-6D5DE1CFB5BD}"/>
    <cellStyle name="40% - Accent1 2 7 2 3" xfId="5823" xr:uid="{00000000-0005-0000-0000-0000430A0000}"/>
    <cellStyle name="40% - Accent1 2 7 2 3 2" xfId="23591" xr:uid="{78D68D65-CD4A-493A-B8BF-CA66332C016D}"/>
    <cellStyle name="40% - Accent1 2 7 2 4" xfId="23589" xr:uid="{A85EB29B-6423-4194-9985-11E1832361A4}"/>
    <cellStyle name="40% - Accent1 2 7 3" xfId="5824" xr:uid="{00000000-0005-0000-0000-0000440A0000}"/>
    <cellStyle name="40% - Accent1 2 7 3 2" xfId="5825" xr:uid="{00000000-0005-0000-0000-0000450A0000}"/>
    <cellStyle name="40% - Accent1 2 7 3 2 2" xfId="23593" xr:uid="{9141FE3D-354C-4639-BAA8-84C0B7536005}"/>
    <cellStyle name="40% - Accent1 2 7 3 3" xfId="23592" xr:uid="{CBA55F02-E4F4-4029-A508-7B256184ECD0}"/>
    <cellStyle name="40% - Accent1 2 7 4" xfId="5826" xr:uid="{00000000-0005-0000-0000-0000460A0000}"/>
    <cellStyle name="40% - Accent1 2 7 4 2" xfId="23594" xr:uid="{33BA40FF-6621-4648-ABF6-28CD7C5E50BB}"/>
    <cellStyle name="40% - Accent1 2 7 5" xfId="23588" xr:uid="{1DD81586-AE90-4F91-9D5F-4A856A901A56}"/>
    <cellStyle name="40% - Accent1 3" xfId="222" xr:uid="{00000000-0005-0000-0000-00003D000000}"/>
    <cellStyle name="40% - Accent1 3 10" xfId="5827" xr:uid="{00000000-0005-0000-0000-0000470A0000}"/>
    <cellStyle name="40% - Accent1 3 10 2" xfId="23595" xr:uid="{4602C5D0-A9B2-45C4-B08F-1A287F5956C4}"/>
    <cellStyle name="40% - Accent1 3 2" xfId="5828" xr:uid="{00000000-0005-0000-0000-0000480A0000}"/>
    <cellStyle name="40% - Accent1 3 2 2" xfId="5829" xr:uid="{00000000-0005-0000-0000-0000490A0000}"/>
    <cellStyle name="40% - Accent1 3 2 2 2" xfId="5830" xr:uid="{00000000-0005-0000-0000-00004A0A0000}"/>
    <cellStyle name="40% - Accent1 3 2 2 2 2" xfId="5831" xr:uid="{00000000-0005-0000-0000-00004B0A0000}"/>
    <cellStyle name="40% - Accent1 3 2 2 2 2 2" xfId="5832" xr:uid="{00000000-0005-0000-0000-00004C0A0000}"/>
    <cellStyle name="40% - Accent1 3 2 2 2 2 2 2" xfId="23599" xr:uid="{A9CAF5FE-709D-4AD4-A29A-6150C53E104B}"/>
    <cellStyle name="40% - Accent1 3 2 2 2 2 3" xfId="5833" xr:uid="{00000000-0005-0000-0000-00004D0A0000}"/>
    <cellStyle name="40% - Accent1 3 2 2 2 2 3 2" xfId="23600" xr:uid="{7C5EEC9A-74C6-44DE-8605-DFEFFC0CD565}"/>
    <cellStyle name="40% - Accent1 3 2 2 2 2 4" xfId="23598" xr:uid="{D72BE943-69BF-4405-9698-50B5313ADF12}"/>
    <cellStyle name="40% - Accent1 3 2 2 2 3" xfId="5834" xr:uid="{00000000-0005-0000-0000-00004E0A0000}"/>
    <cellStyle name="40% - Accent1 3 2 2 2 3 2" xfId="5835" xr:uid="{00000000-0005-0000-0000-00004F0A0000}"/>
    <cellStyle name="40% - Accent1 3 2 2 2 3 2 2" xfId="23602" xr:uid="{04849C9A-1A51-40A0-AF0C-192EAC3BF7A1}"/>
    <cellStyle name="40% - Accent1 3 2 2 2 3 3" xfId="23601" xr:uid="{1563CFAF-1C8A-4E14-A1A5-8FB82C55AF55}"/>
    <cellStyle name="40% - Accent1 3 2 2 2 4" xfId="5836" xr:uid="{00000000-0005-0000-0000-0000500A0000}"/>
    <cellStyle name="40% - Accent1 3 2 2 2 4 2" xfId="23603" xr:uid="{3E538D5B-1428-482C-AE02-14059646B7D6}"/>
    <cellStyle name="40% - Accent1 3 2 2 2 5" xfId="23597" xr:uid="{D1A856F6-AA7E-49F6-BB0C-9A12A1FEF9AE}"/>
    <cellStyle name="40% - Accent1 3 2 2 3" xfId="5837" xr:uid="{00000000-0005-0000-0000-0000510A0000}"/>
    <cellStyle name="40% - Accent1 3 2 2 3 2" xfId="5838" xr:uid="{00000000-0005-0000-0000-0000520A0000}"/>
    <cellStyle name="40% - Accent1 3 2 2 3 2 2" xfId="23605" xr:uid="{C083416D-7D04-4E49-8DCC-B4563CDC88B9}"/>
    <cellStyle name="40% - Accent1 3 2 2 3 3" xfId="5839" xr:uid="{00000000-0005-0000-0000-0000530A0000}"/>
    <cellStyle name="40% - Accent1 3 2 2 3 3 2" xfId="23606" xr:uid="{E71E9053-21C9-4A4F-BFA3-C69A9E3D8277}"/>
    <cellStyle name="40% - Accent1 3 2 2 3 4" xfId="23604" xr:uid="{591D0BCD-1AFE-4DFC-BC41-69F5AF17950D}"/>
    <cellStyle name="40% - Accent1 3 2 2 4" xfId="5840" xr:uid="{00000000-0005-0000-0000-0000540A0000}"/>
    <cellStyle name="40% - Accent1 3 2 2 4 2" xfId="23607" xr:uid="{58CEF18C-9054-45BC-91C0-DA2FC09FDB69}"/>
    <cellStyle name="40% - Accent1 3 2 2 5" xfId="5841" xr:uid="{00000000-0005-0000-0000-0000550A0000}"/>
    <cellStyle name="40% - Accent1 3 2 2 5 2" xfId="5842" xr:uid="{00000000-0005-0000-0000-0000560A0000}"/>
    <cellStyle name="40% - Accent1 3 2 2 5 2 2" xfId="23609" xr:uid="{423A1366-080D-4F64-9183-945810CE996A}"/>
    <cellStyle name="40% - Accent1 3 2 2 5 3" xfId="23608" xr:uid="{8C4BB348-1641-474D-8F66-F832AE22858A}"/>
    <cellStyle name="40% - Accent1 3 2 2 6" xfId="5843" xr:uid="{00000000-0005-0000-0000-0000570A0000}"/>
    <cellStyle name="40% - Accent1 3 2 2 6 2" xfId="23610" xr:uid="{C48BD2C9-2D53-400C-973E-9213A2386B99}"/>
    <cellStyle name="40% - Accent1 3 2 2 7" xfId="23596" xr:uid="{8C2D6A88-8A30-410F-BAEF-91B9FB3F0A22}"/>
    <cellStyle name="40% - Accent1 3 2 3" xfId="5844" xr:uid="{00000000-0005-0000-0000-0000580A0000}"/>
    <cellStyle name="40% - Accent1 3 2 3 2" xfId="5845" xr:uid="{00000000-0005-0000-0000-0000590A0000}"/>
    <cellStyle name="40% - Accent1 3 2 3 2 2" xfId="5846" xr:uid="{00000000-0005-0000-0000-00005A0A0000}"/>
    <cellStyle name="40% - Accent1 3 2 3 2 2 2" xfId="23613" xr:uid="{8CB0612F-DA73-49C6-A7B1-C4134DD5C683}"/>
    <cellStyle name="40% - Accent1 3 2 3 2 3" xfId="5847" xr:uid="{00000000-0005-0000-0000-00005B0A0000}"/>
    <cellStyle name="40% - Accent1 3 2 3 2 3 2" xfId="23614" xr:uid="{719BEC09-5EB0-4200-A04F-0651CB1E479E}"/>
    <cellStyle name="40% - Accent1 3 2 3 2 4" xfId="23612" xr:uid="{B401249B-A5E3-47BC-A1CF-C62D1A787604}"/>
    <cellStyle name="40% - Accent1 3 2 3 3" xfId="5848" xr:uid="{00000000-0005-0000-0000-00005C0A0000}"/>
    <cellStyle name="40% - Accent1 3 2 3 3 2" xfId="5849" xr:uid="{00000000-0005-0000-0000-00005D0A0000}"/>
    <cellStyle name="40% - Accent1 3 2 3 3 2 2" xfId="23616" xr:uid="{621C89AF-AE6B-4564-A2A3-C7C65907CE45}"/>
    <cellStyle name="40% - Accent1 3 2 3 3 3" xfId="23615" xr:uid="{0B1771FB-B575-4792-889F-221E51FB84B4}"/>
    <cellStyle name="40% - Accent1 3 2 3 4" xfId="5850" xr:uid="{00000000-0005-0000-0000-00005E0A0000}"/>
    <cellStyle name="40% - Accent1 3 2 3 4 2" xfId="23617" xr:uid="{2F1750C7-D134-4CAA-AACF-F6CCF660D64C}"/>
    <cellStyle name="40% - Accent1 3 2 3 5" xfId="23611" xr:uid="{D5FFDB60-5BA0-4202-8AD0-3F99AEB3FD8F}"/>
    <cellStyle name="40% - Accent1 3 2 4" xfId="5851" xr:uid="{00000000-0005-0000-0000-00005F0A0000}"/>
    <cellStyle name="40% - Accent1 3 2 5" xfId="5852" xr:uid="{00000000-0005-0000-0000-0000600A0000}"/>
    <cellStyle name="40% - Accent1 3 2 5 2" xfId="23618" xr:uid="{7D32B336-61AF-4366-99F3-25325BF5EB2E}"/>
    <cellStyle name="40% - Accent1 3 3" xfId="5853" xr:uid="{00000000-0005-0000-0000-0000610A0000}"/>
    <cellStyle name="40% - Accent1 3 3 2" xfId="5854" xr:uid="{00000000-0005-0000-0000-0000620A0000}"/>
    <cellStyle name="40% - Accent1 3 3 2 2" xfId="5855" xr:uid="{00000000-0005-0000-0000-0000630A0000}"/>
    <cellStyle name="40% - Accent1 3 3 2 2 2" xfId="23621" xr:uid="{AE51BE50-2C12-45CE-AF3A-F2F3625AE9C0}"/>
    <cellStyle name="40% - Accent1 3 3 2 3" xfId="5856" xr:uid="{00000000-0005-0000-0000-0000640A0000}"/>
    <cellStyle name="40% - Accent1 3 3 2 3 2" xfId="5857" xr:uid="{00000000-0005-0000-0000-0000650A0000}"/>
    <cellStyle name="40% - Accent1 3 3 2 3 2 2" xfId="23623" xr:uid="{66247577-B981-451C-81A3-460AB29F0FB9}"/>
    <cellStyle name="40% - Accent1 3 3 2 3 3" xfId="23622" xr:uid="{A2B8BC14-E086-40A3-8498-FA50685CE407}"/>
    <cellStyle name="40% - Accent1 3 3 2 4" xfId="23620" xr:uid="{F8BB4831-F136-43E2-9D28-1025D3DAC9E1}"/>
    <cellStyle name="40% - Accent1 3 3 3" xfId="5858" xr:uid="{00000000-0005-0000-0000-0000660A0000}"/>
    <cellStyle name="40% - Accent1 3 3 3 2" xfId="23624" xr:uid="{6E48E05C-88BA-480F-BE38-298BB62E7FBD}"/>
    <cellStyle name="40% - Accent1 3 3 4" xfId="5859" xr:uid="{00000000-0005-0000-0000-0000670A0000}"/>
    <cellStyle name="40% - Accent1 3 3 4 2" xfId="5860" xr:uid="{00000000-0005-0000-0000-0000680A0000}"/>
    <cellStyle name="40% - Accent1 3 3 4 2 2" xfId="23626" xr:uid="{B7F2B673-BC49-4AE2-8058-C68CFB9B1935}"/>
    <cellStyle name="40% - Accent1 3 3 4 3" xfId="23625" xr:uid="{27D4CA7A-649E-4F35-BCD8-CC4DCE79D413}"/>
    <cellStyle name="40% - Accent1 3 3 5" xfId="5861" xr:uid="{00000000-0005-0000-0000-0000690A0000}"/>
    <cellStyle name="40% - Accent1 3 3 5 2" xfId="23627" xr:uid="{55A07984-160E-4763-9F01-239479D3BCAB}"/>
    <cellStyle name="40% - Accent1 3 3 6" xfId="23619" xr:uid="{59CE80FD-0AD0-4C16-BDFB-5BDA1F65FBD4}"/>
    <cellStyle name="40% - Accent1 3 4" xfId="5862" xr:uid="{00000000-0005-0000-0000-00006A0A0000}"/>
    <cellStyle name="40% - Accent1 3 4 2" xfId="5863" xr:uid="{00000000-0005-0000-0000-00006B0A0000}"/>
    <cellStyle name="40% - Accent1 3 4 2 2" xfId="5864" xr:uid="{00000000-0005-0000-0000-00006C0A0000}"/>
    <cellStyle name="40% - Accent1 3 4 2 2 2" xfId="23630" xr:uid="{A4A759FD-A827-42C4-949A-155CA292AA52}"/>
    <cellStyle name="40% - Accent1 3 4 2 3" xfId="5865" xr:uid="{00000000-0005-0000-0000-00006D0A0000}"/>
    <cellStyle name="40% - Accent1 3 4 2 3 2" xfId="23631" xr:uid="{69096FF3-7F21-4F0E-BEF4-4C23E975EDE0}"/>
    <cellStyle name="40% - Accent1 3 4 2 4" xfId="23629" xr:uid="{D7DA9C0A-C909-4B30-981A-6BD0AC3EE255}"/>
    <cellStyle name="40% - Accent1 3 4 3" xfId="5866" xr:uid="{00000000-0005-0000-0000-00006E0A0000}"/>
    <cellStyle name="40% - Accent1 3 4 3 2" xfId="23632" xr:uid="{866DD0B9-331C-43CF-9CF1-C7671C447ED0}"/>
    <cellStyle name="40% - Accent1 3 4 4" xfId="5867" xr:uid="{00000000-0005-0000-0000-00006F0A0000}"/>
    <cellStyle name="40% - Accent1 3 4 4 2" xfId="5868" xr:uid="{00000000-0005-0000-0000-0000700A0000}"/>
    <cellStyle name="40% - Accent1 3 4 4 2 2" xfId="23634" xr:uid="{24CD5D55-2676-4EB1-8275-040D8AE2C7E9}"/>
    <cellStyle name="40% - Accent1 3 4 4 3" xfId="23633" xr:uid="{32652B60-8381-43B0-A411-98554E0CBEDB}"/>
    <cellStyle name="40% - Accent1 3 4 5" xfId="5869" xr:uid="{00000000-0005-0000-0000-0000710A0000}"/>
    <cellStyle name="40% - Accent1 3 4 5 2" xfId="23635" xr:uid="{FF29FD1F-67A7-4DF9-904D-C80F46AF1049}"/>
    <cellStyle name="40% - Accent1 3 4 6" xfId="23628" xr:uid="{2C9B1B8C-8D8E-4F5B-AA61-CB78E1213576}"/>
    <cellStyle name="40% - Accent1 3 5" xfId="5870" xr:uid="{00000000-0005-0000-0000-0000720A0000}"/>
    <cellStyle name="40% - Accent1 3 5 2" xfId="5871" xr:uid="{00000000-0005-0000-0000-0000730A0000}"/>
    <cellStyle name="40% - Accent1 3 5 2 2" xfId="5872" xr:uid="{00000000-0005-0000-0000-0000740A0000}"/>
    <cellStyle name="40% - Accent1 3 5 2 2 2" xfId="23638" xr:uid="{5A648B53-1B39-47F6-ADEF-BC3020816734}"/>
    <cellStyle name="40% - Accent1 3 5 2 3" xfId="5873" xr:uid="{00000000-0005-0000-0000-0000750A0000}"/>
    <cellStyle name="40% - Accent1 3 5 2 3 2" xfId="23639" xr:uid="{809EE9CC-A64E-4DF7-9CDD-8308A307E36D}"/>
    <cellStyle name="40% - Accent1 3 5 2 4" xfId="23637" xr:uid="{F088978C-1FCA-4DE9-9D2A-CA2F3017A490}"/>
    <cellStyle name="40% - Accent1 3 5 3" xfId="5874" xr:uid="{00000000-0005-0000-0000-0000760A0000}"/>
    <cellStyle name="40% - Accent1 3 5 3 2" xfId="5875" xr:uid="{00000000-0005-0000-0000-0000770A0000}"/>
    <cellStyle name="40% - Accent1 3 5 3 2 2" xfId="23641" xr:uid="{EDB3898D-29BA-490E-847E-6DA007DAF997}"/>
    <cellStyle name="40% - Accent1 3 5 3 3" xfId="23640" xr:uid="{C56ECF2C-B5F3-4B65-A318-85F10EACB316}"/>
    <cellStyle name="40% - Accent1 3 5 4" xfId="5876" xr:uid="{00000000-0005-0000-0000-0000780A0000}"/>
    <cellStyle name="40% - Accent1 3 5 4 2" xfId="23642" xr:uid="{E3EF225A-F0BD-422F-B31A-C23EE0373621}"/>
    <cellStyle name="40% - Accent1 3 5 5" xfId="23636" xr:uid="{9FA24836-48C0-41AA-8104-FFA706431E77}"/>
    <cellStyle name="40% - Accent1 3 6" xfId="5877" xr:uid="{00000000-0005-0000-0000-0000790A0000}"/>
    <cellStyle name="40% - Accent1 3 6 2" xfId="5878" xr:uid="{00000000-0005-0000-0000-00007A0A0000}"/>
    <cellStyle name="40% - Accent1 3 6 2 2" xfId="23644" xr:uid="{0EC8EF2F-9767-4469-B887-72FCBD0E8779}"/>
    <cellStyle name="40% - Accent1 3 6 3" xfId="5879" xr:uid="{00000000-0005-0000-0000-00007B0A0000}"/>
    <cellStyle name="40% - Accent1 3 6 3 2" xfId="23645" xr:uid="{D2EE0FA4-8BDC-44C9-A2A4-7D7EB1FE78A3}"/>
    <cellStyle name="40% - Accent1 3 6 4" xfId="23643" xr:uid="{87C0A768-A316-40D4-9D12-DA77C6684DCD}"/>
    <cellStyle name="40% - Accent1 3 7" xfId="5880" xr:uid="{00000000-0005-0000-0000-00007C0A0000}"/>
    <cellStyle name="40% - Accent1 3 7 2" xfId="23646" xr:uid="{D69A9D85-BD05-4FBB-B5BA-BCC1C7A16949}"/>
    <cellStyle name="40% - Accent1 3 8" xfId="5881" xr:uid="{00000000-0005-0000-0000-00007D0A0000}"/>
    <cellStyle name="40% - Accent1 3 8 2" xfId="5882" xr:uid="{00000000-0005-0000-0000-00007E0A0000}"/>
    <cellStyle name="40% - Accent1 3 8 2 2" xfId="23648" xr:uid="{8242AFF3-D513-4111-8AAC-BAEA09DC8C6B}"/>
    <cellStyle name="40% - Accent1 3 8 3" xfId="23647" xr:uid="{6DFD4A1A-946F-4B96-96FB-2CDEEA6C0E88}"/>
    <cellStyle name="40% - Accent1 3 9" xfId="5883" xr:uid="{00000000-0005-0000-0000-00007F0A0000}"/>
    <cellStyle name="40% - Accent1 3 9 2" xfId="23649" xr:uid="{70A64133-0B2C-4896-B868-EDF6BB34698A}"/>
    <cellStyle name="40% - Accent1 4" xfId="223" xr:uid="{00000000-0005-0000-0000-00003E000000}"/>
    <cellStyle name="40% - Accent1 4 10" xfId="5884" xr:uid="{00000000-0005-0000-0000-0000800A0000}"/>
    <cellStyle name="40% - Accent1 4 10 2" xfId="23650" xr:uid="{82085739-9519-4AF1-A44C-C307F092AE64}"/>
    <cellStyle name="40% - Accent1 4 2" xfId="5885" xr:uid="{00000000-0005-0000-0000-0000810A0000}"/>
    <cellStyle name="40% - Accent1 4 2 2" xfId="5886" xr:uid="{00000000-0005-0000-0000-0000820A0000}"/>
    <cellStyle name="40% - Accent1 4 2 2 2" xfId="5887" xr:uid="{00000000-0005-0000-0000-0000830A0000}"/>
    <cellStyle name="40% - Accent1 4 2 2 2 2" xfId="5888" xr:uid="{00000000-0005-0000-0000-0000840A0000}"/>
    <cellStyle name="40% - Accent1 4 2 2 2 2 2" xfId="5889" xr:uid="{00000000-0005-0000-0000-0000850A0000}"/>
    <cellStyle name="40% - Accent1 4 2 2 2 2 2 2" xfId="23654" xr:uid="{AD6D6B37-C9F7-4C12-A1E2-14CB118E84FC}"/>
    <cellStyle name="40% - Accent1 4 2 2 2 2 3" xfId="5890" xr:uid="{00000000-0005-0000-0000-0000860A0000}"/>
    <cellStyle name="40% - Accent1 4 2 2 2 2 3 2" xfId="23655" xr:uid="{EBA4CAFC-1237-44CB-853B-98D0AFD7D484}"/>
    <cellStyle name="40% - Accent1 4 2 2 2 2 4" xfId="23653" xr:uid="{53E2D92F-7102-4A61-9709-C78EE0003808}"/>
    <cellStyle name="40% - Accent1 4 2 2 2 3" xfId="5891" xr:uid="{00000000-0005-0000-0000-0000870A0000}"/>
    <cellStyle name="40% - Accent1 4 2 2 2 3 2" xfId="5892" xr:uid="{00000000-0005-0000-0000-0000880A0000}"/>
    <cellStyle name="40% - Accent1 4 2 2 2 3 2 2" xfId="23657" xr:uid="{3B54F28D-8A3D-43A1-BF03-64620D370D89}"/>
    <cellStyle name="40% - Accent1 4 2 2 2 3 3" xfId="23656" xr:uid="{C3ED0D5A-00A3-4542-9B7D-FBCBA85C50D7}"/>
    <cellStyle name="40% - Accent1 4 2 2 2 4" xfId="5893" xr:uid="{00000000-0005-0000-0000-0000890A0000}"/>
    <cellStyle name="40% - Accent1 4 2 2 2 4 2" xfId="23658" xr:uid="{841461D7-06DA-43C7-BF4D-DEF9992A5123}"/>
    <cellStyle name="40% - Accent1 4 2 2 2 5" xfId="23652" xr:uid="{64926AA8-98E7-47CB-A1D9-4CE24F73EDE4}"/>
    <cellStyle name="40% - Accent1 4 2 2 3" xfId="5894" xr:uid="{00000000-0005-0000-0000-00008A0A0000}"/>
    <cellStyle name="40% - Accent1 4 2 2 3 2" xfId="5895" xr:uid="{00000000-0005-0000-0000-00008B0A0000}"/>
    <cellStyle name="40% - Accent1 4 2 2 3 2 2" xfId="23660" xr:uid="{65ED5E98-1053-46DF-80B9-6959ABA5E2E8}"/>
    <cellStyle name="40% - Accent1 4 2 2 3 3" xfId="5896" xr:uid="{00000000-0005-0000-0000-00008C0A0000}"/>
    <cellStyle name="40% - Accent1 4 2 2 3 3 2" xfId="23661" xr:uid="{40A492D6-0DE3-4343-BDE7-D8F341C2BD1F}"/>
    <cellStyle name="40% - Accent1 4 2 2 3 4" xfId="23659" xr:uid="{7E6C3801-923B-4AA4-92EA-02D6C6DFB21F}"/>
    <cellStyle name="40% - Accent1 4 2 2 4" xfId="5897" xr:uid="{00000000-0005-0000-0000-00008D0A0000}"/>
    <cellStyle name="40% - Accent1 4 2 2 4 2" xfId="23662" xr:uid="{22909CB0-E8E7-49A6-94A4-DAEDEB6BC26B}"/>
    <cellStyle name="40% - Accent1 4 2 2 5" xfId="5898" xr:uid="{00000000-0005-0000-0000-00008E0A0000}"/>
    <cellStyle name="40% - Accent1 4 2 2 5 2" xfId="5899" xr:uid="{00000000-0005-0000-0000-00008F0A0000}"/>
    <cellStyle name="40% - Accent1 4 2 2 5 2 2" xfId="23664" xr:uid="{095E944C-A940-463E-A663-08D0CB6E5E8E}"/>
    <cellStyle name="40% - Accent1 4 2 2 5 3" xfId="23663" xr:uid="{51150605-59E7-4D74-90D8-013EA96410C8}"/>
    <cellStyle name="40% - Accent1 4 2 2 6" xfId="5900" xr:uid="{00000000-0005-0000-0000-0000900A0000}"/>
    <cellStyle name="40% - Accent1 4 2 2 6 2" xfId="23665" xr:uid="{A624E54B-9351-4CE6-9113-42D4FA8D923F}"/>
    <cellStyle name="40% - Accent1 4 2 2 7" xfId="23651" xr:uid="{043270FA-BBCB-489B-99AF-FE41137506A9}"/>
    <cellStyle name="40% - Accent1 4 2 3" xfId="5901" xr:uid="{00000000-0005-0000-0000-0000910A0000}"/>
    <cellStyle name="40% - Accent1 4 2 3 2" xfId="5902" xr:uid="{00000000-0005-0000-0000-0000920A0000}"/>
    <cellStyle name="40% - Accent1 4 2 3 2 2" xfId="5903" xr:uid="{00000000-0005-0000-0000-0000930A0000}"/>
    <cellStyle name="40% - Accent1 4 2 3 2 2 2" xfId="23668" xr:uid="{3E9C16A0-D2C9-4A0C-B14B-9B725350F2D8}"/>
    <cellStyle name="40% - Accent1 4 2 3 2 3" xfId="5904" xr:uid="{00000000-0005-0000-0000-0000940A0000}"/>
    <cellStyle name="40% - Accent1 4 2 3 2 3 2" xfId="23669" xr:uid="{F456E71D-902F-4F61-A778-7109843CD541}"/>
    <cellStyle name="40% - Accent1 4 2 3 2 4" xfId="23667" xr:uid="{A30EF298-EA42-43E9-A041-CD8441BB5C65}"/>
    <cellStyle name="40% - Accent1 4 2 3 3" xfId="5905" xr:uid="{00000000-0005-0000-0000-0000950A0000}"/>
    <cellStyle name="40% - Accent1 4 2 3 3 2" xfId="5906" xr:uid="{00000000-0005-0000-0000-0000960A0000}"/>
    <cellStyle name="40% - Accent1 4 2 3 3 2 2" xfId="23671" xr:uid="{32C823F9-2F05-4EF3-B85A-65EBC736F664}"/>
    <cellStyle name="40% - Accent1 4 2 3 3 3" xfId="23670" xr:uid="{B8D8092F-EE3E-4DA0-9D15-F2C2D40A59DD}"/>
    <cellStyle name="40% - Accent1 4 2 3 4" xfId="5907" xr:uid="{00000000-0005-0000-0000-0000970A0000}"/>
    <cellStyle name="40% - Accent1 4 2 3 4 2" xfId="23672" xr:uid="{34B986EB-C9D2-438E-8C3D-6F779F5246BD}"/>
    <cellStyle name="40% - Accent1 4 2 3 5" xfId="23666" xr:uid="{39358410-BBDC-4E46-8D35-D10A919C78E7}"/>
    <cellStyle name="40% - Accent1 4 2 4" xfId="5908" xr:uid="{00000000-0005-0000-0000-0000980A0000}"/>
    <cellStyle name="40% - Accent1 4 2 5" xfId="5909" xr:uid="{00000000-0005-0000-0000-0000990A0000}"/>
    <cellStyle name="40% - Accent1 4 2 5 2" xfId="23673" xr:uid="{3CA57618-DBB1-4F76-8455-8E6EAC1FA324}"/>
    <cellStyle name="40% - Accent1 4 3" xfId="5910" xr:uid="{00000000-0005-0000-0000-00009A0A0000}"/>
    <cellStyle name="40% - Accent1 4 3 2" xfId="5911" xr:uid="{00000000-0005-0000-0000-00009B0A0000}"/>
    <cellStyle name="40% - Accent1 4 3 2 2" xfId="5912" xr:uid="{00000000-0005-0000-0000-00009C0A0000}"/>
    <cellStyle name="40% - Accent1 4 3 2 2 2" xfId="23676" xr:uid="{DEA2E82A-08DB-4D0B-B279-BDCC5AFA84F4}"/>
    <cellStyle name="40% - Accent1 4 3 2 3" xfId="5913" xr:uid="{00000000-0005-0000-0000-00009D0A0000}"/>
    <cellStyle name="40% - Accent1 4 3 2 3 2" xfId="23677" xr:uid="{A778F079-4D91-4819-B620-BE88D3674A0A}"/>
    <cellStyle name="40% - Accent1 4 3 2 4" xfId="23675" xr:uid="{5BA2AF06-E509-4CD1-B848-A3F18BBF1CA9}"/>
    <cellStyle name="40% - Accent1 4 3 3" xfId="5914" xr:uid="{00000000-0005-0000-0000-00009E0A0000}"/>
    <cellStyle name="40% - Accent1 4 3 3 2" xfId="23678" xr:uid="{52CA35F5-BB02-4933-985A-AFC2FCB86936}"/>
    <cellStyle name="40% - Accent1 4 3 4" xfId="5915" xr:uid="{00000000-0005-0000-0000-00009F0A0000}"/>
    <cellStyle name="40% - Accent1 4 3 4 2" xfId="5916" xr:uid="{00000000-0005-0000-0000-0000A00A0000}"/>
    <cellStyle name="40% - Accent1 4 3 4 2 2" xfId="23680" xr:uid="{C650DE0D-90DC-4272-8578-7E260402896F}"/>
    <cellStyle name="40% - Accent1 4 3 4 3" xfId="23679" xr:uid="{1322A79D-0D8D-47A3-A88D-556B28A7A526}"/>
    <cellStyle name="40% - Accent1 4 3 5" xfId="5917" xr:uid="{00000000-0005-0000-0000-0000A10A0000}"/>
    <cellStyle name="40% - Accent1 4 3 5 2" xfId="23681" xr:uid="{DE240F11-EC89-4BDA-89B4-452F0AF12F34}"/>
    <cellStyle name="40% - Accent1 4 3 6" xfId="23674" xr:uid="{77AAFA07-EB32-463B-ACF4-0D0C33DAB2EA}"/>
    <cellStyle name="40% - Accent1 4 4" xfId="5918" xr:uid="{00000000-0005-0000-0000-0000A20A0000}"/>
    <cellStyle name="40% - Accent1 4 4 2" xfId="5919" xr:uid="{00000000-0005-0000-0000-0000A30A0000}"/>
    <cellStyle name="40% - Accent1 4 4 2 2" xfId="5920" xr:uid="{00000000-0005-0000-0000-0000A40A0000}"/>
    <cellStyle name="40% - Accent1 4 4 2 2 2" xfId="23684" xr:uid="{AE4BF7B8-5655-45BF-BFD3-E66753226CB8}"/>
    <cellStyle name="40% - Accent1 4 4 2 3" xfId="5921" xr:uid="{00000000-0005-0000-0000-0000A50A0000}"/>
    <cellStyle name="40% - Accent1 4 4 2 3 2" xfId="23685" xr:uid="{8E5F9F19-B507-4D80-8A8A-6B4790629418}"/>
    <cellStyle name="40% - Accent1 4 4 2 4" xfId="23683" xr:uid="{4DF91FAB-A17E-4809-B1CD-C1E91AC6457D}"/>
    <cellStyle name="40% - Accent1 4 4 3" xfId="5922" xr:uid="{00000000-0005-0000-0000-0000A60A0000}"/>
    <cellStyle name="40% - Accent1 4 4 3 2" xfId="5923" xr:uid="{00000000-0005-0000-0000-0000A70A0000}"/>
    <cellStyle name="40% - Accent1 4 4 3 2 2" xfId="23687" xr:uid="{5B1F6E8A-2E93-48D5-B879-62A845BFE02E}"/>
    <cellStyle name="40% - Accent1 4 4 3 3" xfId="23686" xr:uid="{DCA1AD7C-A25D-44D8-AC13-0585919F373E}"/>
    <cellStyle name="40% - Accent1 4 4 4" xfId="5924" xr:uid="{00000000-0005-0000-0000-0000A80A0000}"/>
    <cellStyle name="40% - Accent1 4 4 4 2" xfId="23688" xr:uid="{33F0ADEE-9A13-4F9A-9D9F-9343ECFDE839}"/>
    <cellStyle name="40% - Accent1 4 4 5" xfId="23682" xr:uid="{99D01FD4-E307-4E01-B0A9-01F554C17515}"/>
    <cellStyle name="40% - Accent1 4 5" xfId="5925" xr:uid="{00000000-0005-0000-0000-0000A90A0000}"/>
    <cellStyle name="40% - Accent1 4 5 2" xfId="5926" xr:uid="{00000000-0005-0000-0000-0000AA0A0000}"/>
    <cellStyle name="40% - Accent1 4 5 2 2" xfId="5927" xr:uid="{00000000-0005-0000-0000-0000AB0A0000}"/>
    <cellStyle name="40% - Accent1 4 5 2 2 2" xfId="23691" xr:uid="{9AA1AA6B-C5B9-4338-B5D1-82286AD67D63}"/>
    <cellStyle name="40% - Accent1 4 5 2 3" xfId="5928" xr:uid="{00000000-0005-0000-0000-0000AC0A0000}"/>
    <cellStyle name="40% - Accent1 4 5 2 3 2" xfId="23692" xr:uid="{108ACA4E-9967-4ADE-94B8-D64A93F52236}"/>
    <cellStyle name="40% - Accent1 4 5 2 4" xfId="23690" xr:uid="{9041B738-BF21-4B26-B5CC-01075BBE9DC1}"/>
    <cellStyle name="40% - Accent1 4 5 3" xfId="5929" xr:uid="{00000000-0005-0000-0000-0000AD0A0000}"/>
    <cellStyle name="40% - Accent1 4 5 3 2" xfId="5930" xr:uid="{00000000-0005-0000-0000-0000AE0A0000}"/>
    <cellStyle name="40% - Accent1 4 5 3 2 2" xfId="23694" xr:uid="{D793DF8C-E775-4814-8DCC-C3B4CB437AB7}"/>
    <cellStyle name="40% - Accent1 4 5 3 3" xfId="23693" xr:uid="{EE025173-5556-491A-B6C1-FF55A6BD8452}"/>
    <cellStyle name="40% - Accent1 4 5 4" xfId="5931" xr:uid="{00000000-0005-0000-0000-0000AF0A0000}"/>
    <cellStyle name="40% - Accent1 4 5 4 2" xfId="23695" xr:uid="{750BD992-722E-44BE-91D3-A8CCB447B0C9}"/>
    <cellStyle name="40% - Accent1 4 5 5" xfId="23689" xr:uid="{204D7EB6-FEEC-4268-89DB-1D603D69916C}"/>
    <cellStyle name="40% - Accent1 4 6" xfId="5932" xr:uid="{00000000-0005-0000-0000-0000B00A0000}"/>
    <cellStyle name="40% - Accent1 4 6 2" xfId="5933" xr:uid="{00000000-0005-0000-0000-0000B10A0000}"/>
    <cellStyle name="40% - Accent1 4 6 2 2" xfId="23697" xr:uid="{FC4E5EDE-3870-4131-AA75-5E9CAB50EA5D}"/>
    <cellStyle name="40% - Accent1 4 6 3" xfId="5934" xr:uid="{00000000-0005-0000-0000-0000B20A0000}"/>
    <cellStyle name="40% - Accent1 4 6 3 2" xfId="23698" xr:uid="{5D516CD6-F331-4A53-9CA0-5FD76B3FE143}"/>
    <cellStyle name="40% - Accent1 4 6 4" xfId="23696" xr:uid="{5201F821-52A4-4D3B-A5D6-D574EFE9CC0C}"/>
    <cellStyle name="40% - Accent1 4 7" xfId="5935" xr:uid="{00000000-0005-0000-0000-0000B30A0000}"/>
    <cellStyle name="40% - Accent1 4 7 2" xfId="23699" xr:uid="{76603D1B-26ED-440B-B55B-010A81275484}"/>
    <cellStyle name="40% - Accent1 4 8" xfId="5936" xr:uid="{00000000-0005-0000-0000-0000B40A0000}"/>
    <cellStyle name="40% - Accent1 4 8 2" xfId="5937" xr:uid="{00000000-0005-0000-0000-0000B50A0000}"/>
    <cellStyle name="40% - Accent1 4 8 2 2" xfId="23701" xr:uid="{01A5074E-BDF4-4FF3-9D67-89F871DB317F}"/>
    <cellStyle name="40% - Accent1 4 8 3" xfId="23700" xr:uid="{E5C5ABDE-B074-472F-ACF6-5516B9BAE6C6}"/>
    <cellStyle name="40% - Accent1 4 9" xfId="5938" xr:uid="{00000000-0005-0000-0000-0000B60A0000}"/>
    <cellStyle name="40% - Accent1 4 9 2" xfId="23702" xr:uid="{C9275C07-B9B1-4031-840E-A5D32F8C113A}"/>
    <cellStyle name="40% - Accent1 5" xfId="224" xr:uid="{00000000-0005-0000-0000-00003F000000}"/>
    <cellStyle name="40% - Accent1 5 2" xfId="5940" xr:uid="{00000000-0005-0000-0000-0000B80A0000}"/>
    <cellStyle name="40% - Accent1 5 2 2" xfId="5941" xr:uid="{00000000-0005-0000-0000-0000B90A0000}"/>
    <cellStyle name="40% - Accent1 5 2 2 2" xfId="5942" xr:uid="{00000000-0005-0000-0000-0000BA0A0000}"/>
    <cellStyle name="40% - Accent1 5 2 2 2 2" xfId="5943" xr:uid="{00000000-0005-0000-0000-0000BB0A0000}"/>
    <cellStyle name="40% - Accent1 5 2 2 2 2 2" xfId="5944" xr:uid="{00000000-0005-0000-0000-0000BC0A0000}"/>
    <cellStyle name="40% - Accent1 5 2 2 2 2 2 2" xfId="23707" xr:uid="{8A4B5AA6-F0DD-4EF5-984F-423DB368D8EC}"/>
    <cellStyle name="40% - Accent1 5 2 2 2 2 3" xfId="5945" xr:uid="{00000000-0005-0000-0000-0000BD0A0000}"/>
    <cellStyle name="40% - Accent1 5 2 2 2 2 3 2" xfId="23708" xr:uid="{79DA4AE6-8430-40A6-8E3B-965953DF2818}"/>
    <cellStyle name="40% - Accent1 5 2 2 2 2 4" xfId="23706" xr:uid="{558691A8-8EF4-40E3-A6F9-675CF563F0FF}"/>
    <cellStyle name="40% - Accent1 5 2 2 2 3" xfId="5946" xr:uid="{00000000-0005-0000-0000-0000BE0A0000}"/>
    <cellStyle name="40% - Accent1 5 2 2 2 3 2" xfId="5947" xr:uid="{00000000-0005-0000-0000-0000BF0A0000}"/>
    <cellStyle name="40% - Accent1 5 2 2 2 3 2 2" xfId="23710" xr:uid="{7BB87CC7-D5A3-45F4-BA4A-E2029689C623}"/>
    <cellStyle name="40% - Accent1 5 2 2 2 3 3" xfId="23709" xr:uid="{75D4D867-92B2-43F7-9908-331F9D8D5576}"/>
    <cellStyle name="40% - Accent1 5 2 2 2 4" xfId="5948" xr:uid="{00000000-0005-0000-0000-0000C00A0000}"/>
    <cellStyle name="40% - Accent1 5 2 2 2 4 2" xfId="23711" xr:uid="{3AC16C06-26DB-4D83-A141-D3CA4689F45E}"/>
    <cellStyle name="40% - Accent1 5 2 2 2 5" xfId="23705" xr:uid="{DFE3800F-0C48-4AC4-9EA7-0F545FD9CB61}"/>
    <cellStyle name="40% - Accent1 5 2 2 3" xfId="5949" xr:uid="{00000000-0005-0000-0000-0000C10A0000}"/>
    <cellStyle name="40% - Accent1 5 2 2 3 2" xfId="5950" xr:uid="{00000000-0005-0000-0000-0000C20A0000}"/>
    <cellStyle name="40% - Accent1 5 2 2 3 2 2" xfId="23713" xr:uid="{87B4AD47-3E84-4487-B72F-55A702EAFB25}"/>
    <cellStyle name="40% - Accent1 5 2 2 3 3" xfId="5951" xr:uid="{00000000-0005-0000-0000-0000C30A0000}"/>
    <cellStyle name="40% - Accent1 5 2 2 3 3 2" xfId="23714" xr:uid="{97CDFE4A-430F-4F63-A00B-4AEB4DF35466}"/>
    <cellStyle name="40% - Accent1 5 2 2 3 4" xfId="23712" xr:uid="{ECAF679C-C899-40B2-B0D3-AC097D0C6F48}"/>
    <cellStyle name="40% - Accent1 5 2 2 4" xfId="5952" xr:uid="{00000000-0005-0000-0000-0000C40A0000}"/>
    <cellStyle name="40% - Accent1 5 2 2 4 2" xfId="23715" xr:uid="{9D819EDB-1969-44E5-83B6-11F14EF921D0}"/>
    <cellStyle name="40% - Accent1 5 2 2 5" xfId="5953" xr:uid="{00000000-0005-0000-0000-0000C50A0000}"/>
    <cellStyle name="40% - Accent1 5 2 2 5 2" xfId="5954" xr:uid="{00000000-0005-0000-0000-0000C60A0000}"/>
    <cellStyle name="40% - Accent1 5 2 2 5 2 2" xfId="23717" xr:uid="{3BE2D9BB-D38B-475B-ABBB-B0031CAB4153}"/>
    <cellStyle name="40% - Accent1 5 2 2 5 3" xfId="23716" xr:uid="{3D0B0734-D3DB-4CB2-9CDA-CB5665EC8690}"/>
    <cellStyle name="40% - Accent1 5 2 2 6" xfId="5955" xr:uid="{00000000-0005-0000-0000-0000C70A0000}"/>
    <cellStyle name="40% - Accent1 5 2 2 6 2" xfId="23718" xr:uid="{82323269-38A3-4178-83C7-1CB056B47CB4}"/>
    <cellStyle name="40% - Accent1 5 2 2 7" xfId="23704" xr:uid="{993D03F8-D54D-4A42-89C5-A0502306BCD4}"/>
    <cellStyle name="40% - Accent1 5 2 3" xfId="5956" xr:uid="{00000000-0005-0000-0000-0000C80A0000}"/>
    <cellStyle name="40% - Accent1 5 2 3 2" xfId="5957" xr:uid="{00000000-0005-0000-0000-0000C90A0000}"/>
    <cellStyle name="40% - Accent1 5 2 3 2 2" xfId="5958" xr:uid="{00000000-0005-0000-0000-0000CA0A0000}"/>
    <cellStyle name="40% - Accent1 5 2 3 2 2 2" xfId="23721" xr:uid="{C323840B-B8B6-47C0-8C74-308D67EC8E90}"/>
    <cellStyle name="40% - Accent1 5 2 3 2 3" xfId="5959" xr:uid="{00000000-0005-0000-0000-0000CB0A0000}"/>
    <cellStyle name="40% - Accent1 5 2 3 2 3 2" xfId="23722" xr:uid="{15EA75A0-4934-460B-AC89-65669F5A5E91}"/>
    <cellStyle name="40% - Accent1 5 2 3 2 4" xfId="23720" xr:uid="{660FA0EA-84C0-481A-9D96-9EF34CE80CB0}"/>
    <cellStyle name="40% - Accent1 5 2 3 3" xfId="5960" xr:uid="{00000000-0005-0000-0000-0000CC0A0000}"/>
    <cellStyle name="40% - Accent1 5 2 3 3 2" xfId="5961" xr:uid="{00000000-0005-0000-0000-0000CD0A0000}"/>
    <cellStyle name="40% - Accent1 5 2 3 3 2 2" xfId="23724" xr:uid="{0A7BA29B-2092-4CF1-999F-5D8C154699D9}"/>
    <cellStyle name="40% - Accent1 5 2 3 3 3" xfId="23723" xr:uid="{49D1006C-B187-4C64-A427-ECD76BF29F0B}"/>
    <cellStyle name="40% - Accent1 5 2 3 4" xfId="5962" xr:uid="{00000000-0005-0000-0000-0000CE0A0000}"/>
    <cellStyle name="40% - Accent1 5 2 3 4 2" xfId="23725" xr:uid="{9C571A3A-8C74-4FB3-848B-B3ACFC3F6BCD}"/>
    <cellStyle name="40% - Accent1 5 2 3 5" xfId="23719" xr:uid="{741A1FF0-BB4E-4678-9FEA-433FDBFC205C}"/>
    <cellStyle name="40% - Accent1 5 2 4" xfId="5963" xr:uid="{00000000-0005-0000-0000-0000CF0A0000}"/>
    <cellStyle name="40% - Accent1 5 2 5" xfId="5964" xr:uid="{00000000-0005-0000-0000-0000D00A0000}"/>
    <cellStyle name="40% - Accent1 5 2 5 2" xfId="23726" xr:uid="{AECFCC53-A13D-4435-A304-EDFD7EC88E0F}"/>
    <cellStyle name="40% - Accent1 5 3" xfId="5965" xr:uid="{00000000-0005-0000-0000-0000D10A0000}"/>
    <cellStyle name="40% - Accent1 5 3 2" xfId="5966" xr:uid="{00000000-0005-0000-0000-0000D20A0000}"/>
    <cellStyle name="40% - Accent1 5 3 2 2" xfId="5967" xr:uid="{00000000-0005-0000-0000-0000D30A0000}"/>
    <cellStyle name="40% - Accent1 5 3 2 2 2" xfId="23729" xr:uid="{6881ABA3-0FA2-4E09-B1D4-FE7096B5A45B}"/>
    <cellStyle name="40% - Accent1 5 3 2 3" xfId="5968" xr:uid="{00000000-0005-0000-0000-0000D40A0000}"/>
    <cellStyle name="40% - Accent1 5 3 2 3 2" xfId="23730" xr:uid="{0CBCBFEB-15B9-45ED-9ECC-6F06E68627FB}"/>
    <cellStyle name="40% - Accent1 5 3 2 4" xfId="23728" xr:uid="{3102D97D-37C1-4C1F-B3E7-45D922CD6B4A}"/>
    <cellStyle name="40% - Accent1 5 3 3" xfId="5969" xr:uid="{00000000-0005-0000-0000-0000D50A0000}"/>
    <cellStyle name="40% - Accent1 5 3 3 2" xfId="23731" xr:uid="{16D4A190-C4BE-4E0C-B502-6958BD806647}"/>
    <cellStyle name="40% - Accent1 5 3 4" xfId="5970" xr:uid="{00000000-0005-0000-0000-0000D60A0000}"/>
    <cellStyle name="40% - Accent1 5 3 4 2" xfId="5971" xr:uid="{00000000-0005-0000-0000-0000D70A0000}"/>
    <cellStyle name="40% - Accent1 5 3 4 2 2" xfId="23733" xr:uid="{CFBE4345-B741-49B5-9FD3-AB275F10DC97}"/>
    <cellStyle name="40% - Accent1 5 3 4 3" xfId="23732" xr:uid="{77DBF8E2-E645-4E3A-B9B6-6A9084FC2586}"/>
    <cellStyle name="40% - Accent1 5 3 5" xfId="5972" xr:uid="{00000000-0005-0000-0000-0000D80A0000}"/>
    <cellStyle name="40% - Accent1 5 3 5 2" xfId="23734" xr:uid="{950E56CC-B313-4E77-92CF-248A039084DD}"/>
    <cellStyle name="40% - Accent1 5 3 6" xfId="23727" xr:uid="{08A076F8-CECC-49D5-B55B-E1888FDAA911}"/>
    <cellStyle name="40% - Accent1 5 4" xfId="5973" xr:uid="{00000000-0005-0000-0000-0000D90A0000}"/>
    <cellStyle name="40% - Accent1 5 4 2" xfId="5974" xr:uid="{00000000-0005-0000-0000-0000DA0A0000}"/>
    <cellStyle name="40% - Accent1 5 4 2 2" xfId="5975" xr:uid="{00000000-0005-0000-0000-0000DB0A0000}"/>
    <cellStyle name="40% - Accent1 5 4 2 2 2" xfId="23737" xr:uid="{D44052B5-CFE7-44A3-9DDC-2BF410A857C6}"/>
    <cellStyle name="40% - Accent1 5 4 2 3" xfId="5976" xr:uid="{00000000-0005-0000-0000-0000DC0A0000}"/>
    <cellStyle name="40% - Accent1 5 4 2 3 2" xfId="23738" xr:uid="{0CF55FD7-D684-4BA3-B7CA-28C212EC9DE1}"/>
    <cellStyle name="40% - Accent1 5 4 2 4" xfId="23736" xr:uid="{7B67AFCD-4888-4A7D-83ED-F5313F8F241A}"/>
    <cellStyle name="40% - Accent1 5 4 3" xfId="5977" xr:uid="{00000000-0005-0000-0000-0000DD0A0000}"/>
    <cellStyle name="40% - Accent1 5 4 3 2" xfId="5978" xr:uid="{00000000-0005-0000-0000-0000DE0A0000}"/>
    <cellStyle name="40% - Accent1 5 4 3 2 2" xfId="23740" xr:uid="{F3BA234E-0C87-4B90-92F6-F95ED9E10426}"/>
    <cellStyle name="40% - Accent1 5 4 3 3" xfId="23739" xr:uid="{6A36731E-D0AC-41F4-9DC2-236EE5CD4C01}"/>
    <cellStyle name="40% - Accent1 5 4 4" xfId="5979" xr:uid="{00000000-0005-0000-0000-0000DF0A0000}"/>
    <cellStyle name="40% - Accent1 5 4 4 2" xfId="23741" xr:uid="{83F88490-1E14-44B6-933F-AD8ED8F0CB26}"/>
    <cellStyle name="40% - Accent1 5 4 5" xfId="23735" xr:uid="{13713D42-A2E2-4051-8A53-6789BCF6641E}"/>
    <cellStyle name="40% - Accent1 5 5" xfId="5980" xr:uid="{00000000-0005-0000-0000-0000E00A0000}"/>
    <cellStyle name="40% - Accent1 5 5 2" xfId="5981" xr:uid="{00000000-0005-0000-0000-0000E10A0000}"/>
    <cellStyle name="40% - Accent1 5 5 2 2" xfId="23743" xr:uid="{1DE37502-76A5-4603-BCFA-EF41B5654D15}"/>
    <cellStyle name="40% - Accent1 5 5 3" xfId="5982" xr:uid="{00000000-0005-0000-0000-0000E20A0000}"/>
    <cellStyle name="40% - Accent1 5 5 3 2" xfId="23744" xr:uid="{70F625FC-DD21-4150-941A-CBE7FF8DFDA2}"/>
    <cellStyle name="40% - Accent1 5 5 4" xfId="23742" xr:uid="{39A9259A-A3F1-447A-BFFB-2CC9C1625A78}"/>
    <cellStyle name="40% - Accent1 5 6" xfId="5983" xr:uid="{00000000-0005-0000-0000-0000E30A0000}"/>
    <cellStyle name="40% - Accent1 5 6 2" xfId="23745" xr:uid="{3BD35ABC-13AF-4CB1-8179-87A0BA678209}"/>
    <cellStyle name="40% - Accent1 5 7" xfId="5984" xr:uid="{00000000-0005-0000-0000-0000E40A0000}"/>
    <cellStyle name="40% - Accent1 5 7 2" xfId="5985" xr:uid="{00000000-0005-0000-0000-0000E50A0000}"/>
    <cellStyle name="40% - Accent1 5 7 2 2" xfId="23747" xr:uid="{61382DD4-6795-42C3-807A-096ECBECB2E9}"/>
    <cellStyle name="40% - Accent1 5 7 3" xfId="23746" xr:uid="{AEE66DC8-5C3F-40DA-A9E7-62DC24722C48}"/>
    <cellStyle name="40% - Accent1 5 8" xfId="5986" xr:uid="{00000000-0005-0000-0000-0000E60A0000}"/>
    <cellStyle name="40% - Accent1 5 8 2" xfId="23748" xr:uid="{16F23C04-4F9B-4A02-90D7-5D033747EFDE}"/>
    <cellStyle name="40% - Accent1 5 9" xfId="5939" xr:uid="{00000000-0005-0000-0000-0000B70A0000}"/>
    <cellStyle name="40% - Accent1 5 9 2" xfId="23703" xr:uid="{E0070A0D-4570-47A6-A2AC-6C8B7F38DE74}"/>
    <cellStyle name="40% - Accent1 6" xfId="225" xr:uid="{00000000-0005-0000-0000-000040000000}"/>
    <cellStyle name="40% - Accent1 6 2" xfId="5987" xr:uid="{00000000-0005-0000-0000-0000E80A0000}"/>
    <cellStyle name="40% - Accent1 6 2 2" xfId="5988" xr:uid="{00000000-0005-0000-0000-0000E90A0000}"/>
    <cellStyle name="40% - Accent1 6 2 2 2" xfId="5989" xr:uid="{00000000-0005-0000-0000-0000EA0A0000}"/>
    <cellStyle name="40% - Accent1 6 2 2 2 2" xfId="5990" xr:uid="{00000000-0005-0000-0000-0000EB0A0000}"/>
    <cellStyle name="40% - Accent1 6 2 2 2 2 2" xfId="23752" xr:uid="{8BD771D9-14D2-45D9-A994-85BB72558ADE}"/>
    <cellStyle name="40% - Accent1 6 2 2 2 3" xfId="5991" xr:uid="{00000000-0005-0000-0000-0000EC0A0000}"/>
    <cellStyle name="40% - Accent1 6 2 2 2 3 2" xfId="23753" xr:uid="{68E6622F-26A9-4A3E-B07E-760D892F70A4}"/>
    <cellStyle name="40% - Accent1 6 2 2 2 4" xfId="23751" xr:uid="{EE3CF408-AD00-4D8A-A027-8FE672FB71C4}"/>
    <cellStyle name="40% - Accent1 6 2 2 3" xfId="5992" xr:uid="{00000000-0005-0000-0000-0000ED0A0000}"/>
    <cellStyle name="40% - Accent1 6 2 2 3 2" xfId="5993" xr:uid="{00000000-0005-0000-0000-0000EE0A0000}"/>
    <cellStyle name="40% - Accent1 6 2 2 3 2 2" xfId="23755" xr:uid="{8DCAB837-0F50-419F-87A7-369448E6F138}"/>
    <cellStyle name="40% - Accent1 6 2 2 3 3" xfId="23754" xr:uid="{FFF22DB0-26F7-4A71-9A19-73F0FC5EBFE7}"/>
    <cellStyle name="40% - Accent1 6 2 2 4" xfId="5994" xr:uid="{00000000-0005-0000-0000-0000EF0A0000}"/>
    <cellStyle name="40% - Accent1 6 2 2 4 2" xfId="23756" xr:uid="{E432BABE-0D7D-4977-988F-4B1307AC8A31}"/>
    <cellStyle name="40% - Accent1 6 2 2 5" xfId="23750" xr:uid="{F9DA7C8A-6638-47F1-A218-FBEBD1B23044}"/>
    <cellStyle name="40% - Accent1 6 2 3" xfId="5995" xr:uid="{00000000-0005-0000-0000-0000F00A0000}"/>
    <cellStyle name="40% - Accent1 6 2 3 2" xfId="5996" xr:uid="{00000000-0005-0000-0000-0000F10A0000}"/>
    <cellStyle name="40% - Accent1 6 2 3 2 2" xfId="23758" xr:uid="{AEEE9D0B-545A-4392-8EDC-5D6001937B8B}"/>
    <cellStyle name="40% - Accent1 6 2 3 3" xfId="5997" xr:uid="{00000000-0005-0000-0000-0000F20A0000}"/>
    <cellStyle name="40% - Accent1 6 2 3 3 2" xfId="23759" xr:uid="{14991490-E3B3-4A5C-81CC-BACFDFC212B9}"/>
    <cellStyle name="40% - Accent1 6 2 3 4" xfId="23757" xr:uid="{4D6A31EE-FC13-44E4-B1D1-AC80098719F4}"/>
    <cellStyle name="40% - Accent1 6 2 4" xfId="5998" xr:uid="{00000000-0005-0000-0000-0000F30A0000}"/>
    <cellStyle name="40% - Accent1 6 2 4 2" xfId="23760" xr:uid="{E3D3F9FF-42A9-4626-85C1-46CC40D6917E}"/>
    <cellStyle name="40% - Accent1 6 2 5" xfId="5999" xr:uid="{00000000-0005-0000-0000-0000F40A0000}"/>
    <cellStyle name="40% - Accent1 6 2 5 2" xfId="6000" xr:uid="{00000000-0005-0000-0000-0000F50A0000}"/>
    <cellStyle name="40% - Accent1 6 2 5 2 2" xfId="23762" xr:uid="{F8D4973A-00EC-4A49-98DB-22CFCD44CEA9}"/>
    <cellStyle name="40% - Accent1 6 2 5 3" xfId="23761" xr:uid="{C8972C67-7CE1-4925-AE0C-A0BF739CC8B6}"/>
    <cellStyle name="40% - Accent1 6 2 6" xfId="6001" xr:uid="{00000000-0005-0000-0000-0000F60A0000}"/>
    <cellStyle name="40% - Accent1 6 2 6 2" xfId="23763" xr:uid="{A88082AA-A6D5-41CA-B197-24D49708D224}"/>
    <cellStyle name="40% - Accent1 6 2 7" xfId="23749" xr:uid="{8728CCB2-A43C-4A58-8925-67885F6612F7}"/>
    <cellStyle name="40% - Accent1 6 3" xfId="6002" xr:uid="{00000000-0005-0000-0000-0000F70A0000}"/>
    <cellStyle name="40% - Accent1 6 3 2" xfId="6003" xr:uid="{00000000-0005-0000-0000-0000F80A0000}"/>
    <cellStyle name="40% - Accent1 6 3 2 2" xfId="6004" xr:uid="{00000000-0005-0000-0000-0000F90A0000}"/>
    <cellStyle name="40% - Accent1 6 3 2 2 2" xfId="23766" xr:uid="{25A5BBB5-7C90-4923-A263-8DB93B6D78D1}"/>
    <cellStyle name="40% - Accent1 6 3 2 3" xfId="6005" xr:uid="{00000000-0005-0000-0000-0000FA0A0000}"/>
    <cellStyle name="40% - Accent1 6 3 2 3 2" xfId="23767" xr:uid="{A2A4D73B-9A6D-44F1-B71E-791CD209F7D2}"/>
    <cellStyle name="40% - Accent1 6 3 2 4" xfId="23765" xr:uid="{19551D9E-AD24-4EE3-AF5B-41A77D490C1A}"/>
    <cellStyle name="40% - Accent1 6 3 3" xfId="6006" xr:uid="{00000000-0005-0000-0000-0000FB0A0000}"/>
    <cellStyle name="40% - Accent1 6 3 3 2" xfId="6007" xr:uid="{00000000-0005-0000-0000-0000FC0A0000}"/>
    <cellStyle name="40% - Accent1 6 3 3 2 2" xfId="23769" xr:uid="{3ADADD2B-5DEB-4BA7-8288-39549DF537BB}"/>
    <cellStyle name="40% - Accent1 6 3 3 3" xfId="23768" xr:uid="{78251FE1-12EB-43BD-8D66-947214578CEF}"/>
    <cellStyle name="40% - Accent1 6 3 4" xfId="6008" xr:uid="{00000000-0005-0000-0000-0000FD0A0000}"/>
    <cellStyle name="40% - Accent1 6 3 4 2" xfId="23770" xr:uid="{57C326B2-4785-40D7-950B-20CEC1112E8D}"/>
    <cellStyle name="40% - Accent1 6 3 5" xfId="23764" xr:uid="{143ECD61-FD49-4135-8DC1-0ABC5B11BBA7}"/>
    <cellStyle name="40% - Accent1 6 4" xfId="6009" xr:uid="{00000000-0005-0000-0000-0000FE0A0000}"/>
    <cellStyle name="40% - Accent1 6 5" xfId="6010" xr:uid="{00000000-0005-0000-0000-0000FF0A0000}"/>
    <cellStyle name="40% - Accent1 6 5 2" xfId="23771" xr:uid="{7EA0EBB2-595A-4486-ABF8-3948877E56EE}"/>
    <cellStyle name="40% - Accent1 7" xfId="226" xr:uid="{00000000-0005-0000-0000-000041000000}"/>
    <cellStyle name="40% - Accent1 7 2" xfId="6011" xr:uid="{00000000-0005-0000-0000-0000010B0000}"/>
    <cellStyle name="40% - Accent1 7 2 2" xfId="23772" xr:uid="{EA416C61-81C1-42C0-AFED-66E24C103FC4}"/>
    <cellStyle name="40% - Accent1 7 3" xfId="6012" xr:uid="{00000000-0005-0000-0000-0000020B0000}"/>
    <cellStyle name="40% - Accent1 7 4" xfId="6013" xr:uid="{00000000-0005-0000-0000-0000030B0000}"/>
    <cellStyle name="40% - Accent1 7 4 2" xfId="23773" xr:uid="{3CD5FC64-A6CF-4690-8741-9645AF2DB42E}"/>
    <cellStyle name="40% - Accent1 8" xfId="6014" xr:uid="{00000000-0005-0000-0000-0000040B0000}"/>
    <cellStyle name="40% - Accent1 8 2" xfId="6015" xr:uid="{00000000-0005-0000-0000-0000050B0000}"/>
    <cellStyle name="40% - Accent1 8 2 2" xfId="6016" xr:uid="{00000000-0005-0000-0000-0000060B0000}"/>
    <cellStyle name="40% - Accent1 8 2 2 2" xfId="23776" xr:uid="{1B3B64FC-415C-4B32-8B58-52EB6BE64D91}"/>
    <cellStyle name="40% - Accent1 8 2 3" xfId="6017" xr:uid="{00000000-0005-0000-0000-0000070B0000}"/>
    <cellStyle name="40% - Accent1 8 2 3 2" xfId="6018" xr:uid="{00000000-0005-0000-0000-0000080B0000}"/>
    <cellStyle name="40% - Accent1 8 2 3 2 2" xfId="23778" xr:uid="{09D8756A-40DC-4603-9F7D-B381322E344C}"/>
    <cellStyle name="40% - Accent1 8 2 3 3" xfId="23777" xr:uid="{02047CD5-954F-45DD-8C44-85FDA117AA29}"/>
    <cellStyle name="40% - Accent1 8 2 4" xfId="23775" xr:uid="{CE838F7B-6024-4AE4-8E59-4880CD930A4B}"/>
    <cellStyle name="40% - Accent1 8 3" xfId="6019" xr:uid="{00000000-0005-0000-0000-0000090B0000}"/>
    <cellStyle name="40% - Accent1 8 3 2" xfId="23779" xr:uid="{FC29A37D-00FF-4B32-92E6-F32D5DF14492}"/>
    <cellStyle name="40% - Accent1 8 4" xfId="6020" xr:uid="{00000000-0005-0000-0000-00000A0B0000}"/>
    <cellStyle name="40% - Accent1 8 4 2" xfId="6021" xr:uid="{00000000-0005-0000-0000-00000B0B0000}"/>
    <cellStyle name="40% - Accent1 8 4 2 2" xfId="23781" xr:uid="{366FC2A1-AE49-4AF9-8C9B-B40C42208364}"/>
    <cellStyle name="40% - Accent1 8 4 3" xfId="23780" xr:uid="{474348AB-6412-412D-9C77-585BA725E79D}"/>
    <cellStyle name="40% - Accent1 8 5" xfId="6022" xr:uid="{00000000-0005-0000-0000-00000C0B0000}"/>
    <cellStyle name="40% - Accent1 8 5 2" xfId="23782" xr:uid="{C09F3FF3-3585-475A-962A-9931EB65DB6A}"/>
    <cellStyle name="40% - Accent1 8 6" xfId="23774" xr:uid="{774F2AC8-A003-4C08-AA1C-986615F2840E}"/>
    <cellStyle name="40% - Accent1 9" xfId="6023" xr:uid="{00000000-0005-0000-0000-00000D0B0000}"/>
    <cellStyle name="40% - Accent1 9 2" xfId="6024" xr:uid="{00000000-0005-0000-0000-00000E0B0000}"/>
    <cellStyle name="40% - Accent1 9 2 2" xfId="6025" xr:uid="{00000000-0005-0000-0000-00000F0B0000}"/>
    <cellStyle name="40% - Accent1 9 2 2 2" xfId="23785" xr:uid="{42073A0F-CBCE-427B-9C25-77DE6E73C74E}"/>
    <cellStyle name="40% - Accent1 9 2 3" xfId="6026" xr:uid="{00000000-0005-0000-0000-0000100B0000}"/>
    <cellStyle name="40% - Accent1 9 2 3 2" xfId="23786" xr:uid="{0596059E-A2AA-4861-9957-249B73EB5BE3}"/>
    <cellStyle name="40% - Accent1 9 2 4" xfId="23784" xr:uid="{1915FE34-2B48-4772-B72B-4AC60FB4EBF9}"/>
    <cellStyle name="40% - Accent1 9 3" xfId="6027" xr:uid="{00000000-0005-0000-0000-0000110B0000}"/>
    <cellStyle name="40% - Accent1 9 3 2" xfId="23787" xr:uid="{7FB43228-31FA-4AE5-87B3-CA57F65E6D29}"/>
    <cellStyle name="40% - Accent1 9 4" xfId="6028" xr:uid="{00000000-0005-0000-0000-0000120B0000}"/>
    <cellStyle name="40% - Accent1 9 4 2" xfId="6029" xr:uid="{00000000-0005-0000-0000-0000130B0000}"/>
    <cellStyle name="40% - Accent1 9 4 2 2" xfId="23789" xr:uid="{E4FE34E0-9370-40F7-9E60-37AAA621F349}"/>
    <cellStyle name="40% - Accent1 9 4 3" xfId="23788" xr:uid="{9C5D9B83-6689-4B3A-AB9E-2326719AF2A5}"/>
    <cellStyle name="40% - Accent1 9 5" xfId="6030" xr:uid="{00000000-0005-0000-0000-0000140B0000}"/>
    <cellStyle name="40% - Accent1 9 5 2" xfId="23790" xr:uid="{E54746D4-1DCB-4A1C-9CDA-8CE7CD169534}"/>
    <cellStyle name="40% - Accent1 9 6" xfId="23783" xr:uid="{C6005825-5C6D-4957-BFD2-65A424648D68}"/>
    <cellStyle name="40% - Accent2" xfId="87" builtinId="35" customBuiltin="1"/>
    <cellStyle name="40% - Accent2 10" xfId="6031" xr:uid="{00000000-0005-0000-0000-0000150B0000}"/>
    <cellStyle name="40% - Accent2 10 2" xfId="6032" xr:uid="{00000000-0005-0000-0000-0000160B0000}"/>
    <cellStyle name="40% - Accent2 10 2 2" xfId="6033" xr:uid="{00000000-0005-0000-0000-0000170B0000}"/>
    <cellStyle name="40% - Accent2 10 2 2 2" xfId="23793" xr:uid="{CC7F85A8-6137-4A61-86E4-1FC146085D93}"/>
    <cellStyle name="40% - Accent2 10 2 3" xfId="6034" xr:uid="{00000000-0005-0000-0000-0000180B0000}"/>
    <cellStyle name="40% - Accent2 10 2 3 2" xfId="23794" xr:uid="{EBB81638-0F18-47F6-9404-A0A1D0626293}"/>
    <cellStyle name="40% - Accent2 10 2 4" xfId="23792" xr:uid="{4CF385BF-1BA1-4A80-8A25-595D0EBF9EAD}"/>
    <cellStyle name="40% - Accent2 10 3" xfId="6035" xr:uid="{00000000-0005-0000-0000-0000190B0000}"/>
    <cellStyle name="40% - Accent2 10 3 2" xfId="23795" xr:uid="{A61D834F-22F2-49F5-9623-72631BAE4537}"/>
    <cellStyle name="40% - Accent2 10 4" xfId="6036" xr:uid="{00000000-0005-0000-0000-00001A0B0000}"/>
    <cellStyle name="40% - Accent2 10 4 2" xfId="23796" xr:uid="{BDB22945-0965-49BD-8A8F-A1155B768B05}"/>
    <cellStyle name="40% - Accent2 10 5" xfId="23791" xr:uid="{A7ACE253-4360-4B1C-848D-B8EDA3465068}"/>
    <cellStyle name="40% - Accent2 11" xfId="6037" xr:uid="{00000000-0005-0000-0000-00001B0B0000}"/>
    <cellStyle name="40% - Accent2 11 2" xfId="6038" xr:uid="{00000000-0005-0000-0000-00001C0B0000}"/>
    <cellStyle name="40% - Accent2 11 2 2" xfId="23798" xr:uid="{C72ECA79-A4AE-407F-97A3-A137A1AEBC72}"/>
    <cellStyle name="40% - Accent2 11 3" xfId="6039" xr:uid="{00000000-0005-0000-0000-00001D0B0000}"/>
    <cellStyle name="40% - Accent2 11 3 2" xfId="23799" xr:uid="{A99FD2F7-7E4B-455D-A651-46C578CEBE24}"/>
    <cellStyle name="40% - Accent2 11 4" xfId="23797" xr:uid="{0CAF57FB-0341-4C65-80AE-2F122DF6D999}"/>
    <cellStyle name="40% - Accent2 12" xfId="6040" xr:uid="{00000000-0005-0000-0000-00001E0B0000}"/>
    <cellStyle name="40% - Accent2 12 2" xfId="6041" xr:uid="{00000000-0005-0000-0000-00001F0B0000}"/>
    <cellStyle name="40% - Accent2 12 2 2" xfId="23801" xr:uid="{306B2FA6-71A3-4432-9088-E7FE99410F8A}"/>
    <cellStyle name="40% - Accent2 12 3" xfId="6042" xr:uid="{00000000-0005-0000-0000-0000200B0000}"/>
    <cellStyle name="40% - Accent2 12 3 2" xfId="23802" xr:uid="{F168D708-F849-45A7-928B-0498555EE8F5}"/>
    <cellStyle name="40% - Accent2 12 4" xfId="23800" xr:uid="{2151171D-4EA8-40A6-95B0-46CBC4A7E67C}"/>
    <cellStyle name="40% - Accent2 13" xfId="6043" xr:uid="{00000000-0005-0000-0000-0000210B0000}"/>
    <cellStyle name="40% - Accent2 13 2" xfId="6044" xr:uid="{00000000-0005-0000-0000-0000220B0000}"/>
    <cellStyle name="40% - Accent2 13 2 2" xfId="23804" xr:uid="{2FD0D062-716C-45D1-8A41-D4566A81F15B}"/>
    <cellStyle name="40% - Accent2 13 3" xfId="6045" xr:uid="{00000000-0005-0000-0000-0000230B0000}"/>
    <cellStyle name="40% - Accent2 13 3 2" xfId="23805" xr:uid="{B0800D2F-6845-4ED6-922D-4AA599F8B00D}"/>
    <cellStyle name="40% - Accent2 13 4" xfId="23803" xr:uid="{1828B551-1713-41FC-AD3F-F45C8F1E8A12}"/>
    <cellStyle name="40% - Accent2 14" xfId="6046" xr:uid="{00000000-0005-0000-0000-0000240B0000}"/>
    <cellStyle name="40% - Accent2 14 2" xfId="6047" xr:uid="{00000000-0005-0000-0000-0000250B0000}"/>
    <cellStyle name="40% - Accent2 14 2 2" xfId="23806" xr:uid="{7E94F807-6977-4904-A0B2-CAA43F1BF314}"/>
    <cellStyle name="40% - Accent2 15" xfId="6048" xr:uid="{00000000-0005-0000-0000-0000260B0000}"/>
    <cellStyle name="40% - Accent2 15 2" xfId="23807" xr:uid="{AD637EFF-0CB7-488D-8D83-9D7EE9982E3F}"/>
    <cellStyle name="40% - Accent2 16" xfId="6049" xr:uid="{00000000-0005-0000-0000-0000270B0000}"/>
    <cellStyle name="40% - Accent2 17" xfId="20663" xr:uid="{0CDD59E3-A057-4500-BBFD-7F7638B33F68}"/>
    <cellStyle name="40% - Accent2 2" xfId="227" xr:uid="{00000000-0005-0000-0000-000042000000}"/>
    <cellStyle name="40% - Accent2 2 2" xfId="6050" xr:uid="{00000000-0005-0000-0000-0000290B0000}"/>
    <cellStyle name="40% - Accent2 2 3" xfId="6051" xr:uid="{00000000-0005-0000-0000-00002A0B0000}"/>
    <cellStyle name="40% - Accent2 2 3 2" xfId="6052" xr:uid="{00000000-0005-0000-0000-00002B0B0000}"/>
    <cellStyle name="40% - Accent2 2 3 2 2" xfId="6053" xr:uid="{00000000-0005-0000-0000-00002C0B0000}"/>
    <cellStyle name="40% - Accent2 2 3 2 2 2" xfId="6054" xr:uid="{00000000-0005-0000-0000-00002D0B0000}"/>
    <cellStyle name="40% - Accent2 2 3 2 2 2 2" xfId="6055" xr:uid="{00000000-0005-0000-0000-00002E0B0000}"/>
    <cellStyle name="40% - Accent2 2 3 2 2 2 2 2" xfId="23812" xr:uid="{2A4FE73A-476D-4361-9E8B-02EEACBEF6E0}"/>
    <cellStyle name="40% - Accent2 2 3 2 2 2 3" xfId="6056" xr:uid="{00000000-0005-0000-0000-00002F0B0000}"/>
    <cellStyle name="40% - Accent2 2 3 2 2 2 3 2" xfId="23813" xr:uid="{C986E913-9903-487E-8FD8-1E44F152ABFB}"/>
    <cellStyle name="40% - Accent2 2 3 2 2 2 4" xfId="23811" xr:uid="{DFC072BC-0645-498B-A31B-1BBAADAFE6C1}"/>
    <cellStyle name="40% - Accent2 2 3 2 2 3" xfId="6057" xr:uid="{00000000-0005-0000-0000-0000300B0000}"/>
    <cellStyle name="40% - Accent2 2 3 2 2 3 2" xfId="23814" xr:uid="{AB426CDC-54EC-487A-8A9F-B9C7945CA083}"/>
    <cellStyle name="40% - Accent2 2 3 2 2 4" xfId="6058" xr:uid="{00000000-0005-0000-0000-0000310B0000}"/>
    <cellStyle name="40% - Accent2 2 3 2 2 4 2" xfId="23815" xr:uid="{48628A64-F784-45BC-BC2F-1D28B5111A78}"/>
    <cellStyle name="40% - Accent2 2 3 2 2 5" xfId="23810" xr:uid="{A4437F46-A29D-4E25-ADF9-28BD8D817D0E}"/>
    <cellStyle name="40% - Accent2 2 3 2 3" xfId="6059" xr:uid="{00000000-0005-0000-0000-0000320B0000}"/>
    <cellStyle name="40% - Accent2 2 3 2 3 2" xfId="6060" xr:uid="{00000000-0005-0000-0000-0000330B0000}"/>
    <cellStyle name="40% - Accent2 2 3 2 3 2 2" xfId="6061" xr:uid="{00000000-0005-0000-0000-0000340B0000}"/>
    <cellStyle name="40% - Accent2 2 3 2 3 2 2 2" xfId="23818" xr:uid="{300D063C-6941-4C38-8166-43C1E08AE91D}"/>
    <cellStyle name="40% - Accent2 2 3 2 3 2 3" xfId="6062" xr:uid="{00000000-0005-0000-0000-0000350B0000}"/>
    <cellStyle name="40% - Accent2 2 3 2 3 2 3 2" xfId="23819" xr:uid="{15807060-8E65-48FE-96DE-BF861FBFFFC4}"/>
    <cellStyle name="40% - Accent2 2 3 2 3 2 4" xfId="23817" xr:uid="{DD5FCEDC-AB49-4AD4-B2E5-5158C34C50B0}"/>
    <cellStyle name="40% - Accent2 2 3 2 3 3" xfId="6063" xr:uid="{00000000-0005-0000-0000-0000360B0000}"/>
    <cellStyle name="40% - Accent2 2 3 2 3 3 2" xfId="23820" xr:uid="{FC024C82-E34F-4D93-8A40-C70C1577EB1C}"/>
    <cellStyle name="40% - Accent2 2 3 2 3 4" xfId="6064" xr:uid="{00000000-0005-0000-0000-0000370B0000}"/>
    <cellStyle name="40% - Accent2 2 3 2 3 4 2" xfId="23821" xr:uid="{F1B9A02A-C70D-4B7A-9D88-5BE2EAFF80C2}"/>
    <cellStyle name="40% - Accent2 2 3 2 3 5" xfId="23816" xr:uid="{76236041-3225-4831-8775-9FA16E6D9E6A}"/>
    <cellStyle name="40% - Accent2 2 3 2 4" xfId="6065" xr:uid="{00000000-0005-0000-0000-0000380B0000}"/>
    <cellStyle name="40% - Accent2 2 3 2 4 2" xfId="6066" xr:uid="{00000000-0005-0000-0000-0000390B0000}"/>
    <cellStyle name="40% - Accent2 2 3 2 4 2 2" xfId="23823" xr:uid="{EA56880E-6844-452F-81DA-884C752A9910}"/>
    <cellStyle name="40% - Accent2 2 3 2 4 3" xfId="6067" xr:uid="{00000000-0005-0000-0000-00003A0B0000}"/>
    <cellStyle name="40% - Accent2 2 3 2 4 3 2" xfId="23824" xr:uid="{F454552C-35F4-406D-A4AA-DC822A4AE4FC}"/>
    <cellStyle name="40% - Accent2 2 3 2 4 4" xfId="23822" xr:uid="{0EC987C2-99BF-4124-B716-47EF382726A5}"/>
    <cellStyle name="40% - Accent2 2 3 2 5" xfId="6068" xr:uid="{00000000-0005-0000-0000-00003B0B0000}"/>
    <cellStyle name="40% - Accent2 2 3 2 5 2" xfId="23825" xr:uid="{A6E80F86-D6BF-4C9D-8F5B-CDB2CB723E63}"/>
    <cellStyle name="40% - Accent2 2 3 2 6" xfId="6069" xr:uid="{00000000-0005-0000-0000-00003C0B0000}"/>
    <cellStyle name="40% - Accent2 2 3 2 6 2" xfId="23826" xr:uid="{A12A1EDB-2F1F-455C-9864-414D1EEC8D08}"/>
    <cellStyle name="40% - Accent2 2 3 2 7" xfId="23809" xr:uid="{DA24CC92-7613-4F94-AACC-F7E034862FFB}"/>
    <cellStyle name="40% - Accent2 2 3 3" xfId="6070" xr:uid="{00000000-0005-0000-0000-00003D0B0000}"/>
    <cellStyle name="40% - Accent2 2 3 3 2" xfId="6071" xr:uid="{00000000-0005-0000-0000-00003E0B0000}"/>
    <cellStyle name="40% - Accent2 2 3 3 2 2" xfId="6072" xr:uid="{00000000-0005-0000-0000-00003F0B0000}"/>
    <cellStyle name="40% - Accent2 2 3 3 2 2 2" xfId="23829" xr:uid="{795B97FE-AD32-4E94-8E0D-FC2460B39488}"/>
    <cellStyle name="40% - Accent2 2 3 3 2 3" xfId="6073" xr:uid="{00000000-0005-0000-0000-0000400B0000}"/>
    <cellStyle name="40% - Accent2 2 3 3 2 3 2" xfId="23830" xr:uid="{2250845B-A4E8-4988-9C84-BE6E3F28542D}"/>
    <cellStyle name="40% - Accent2 2 3 3 2 4" xfId="23828" xr:uid="{5478B364-CBDF-4DC1-96F6-1373EB317AE9}"/>
    <cellStyle name="40% - Accent2 2 3 3 3" xfId="6074" xr:uid="{00000000-0005-0000-0000-0000410B0000}"/>
    <cellStyle name="40% - Accent2 2 3 3 3 2" xfId="23831" xr:uid="{CAECC809-6BAC-4D82-9507-9FBD4BC1BD57}"/>
    <cellStyle name="40% - Accent2 2 3 3 4" xfId="6075" xr:uid="{00000000-0005-0000-0000-0000420B0000}"/>
    <cellStyle name="40% - Accent2 2 3 3 4 2" xfId="23832" xr:uid="{8BF6E3EA-7783-4C07-A02B-19EFCAE3C007}"/>
    <cellStyle name="40% - Accent2 2 3 3 5" xfId="23827" xr:uid="{FF65CF81-80AA-46EA-8DE1-0DC5B8F7C050}"/>
    <cellStyle name="40% - Accent2 2 3 4" xfId="6076" xr:uid="{00000000-0005-0000-0000-0000430B0000}"/>
    <cellStyle name="40% - Accent2 2 3 4 2" xfId="6077" xr:uid="{00000000-0005-0000-0000-0000440B0000}"/>
    <cellStyle name="40% - Accent2 2 3 4 2 2" xfId="6078" xr:uid="{00000000-0005-0000-0000-0000450B0000}"/>
    <cellStyle name="40% - Accent2 2 3 4 2 2 2" xfId="23835" xr:uid="{EE9EE7FC-1947-4A2E-992D-164DEE2333FC}"/>
    <cellStyle name="40% - Accent2 2 3 4 2 3" xfId="6079" xr:uid="{00000000-0005-0000-0000-0000460B0000}"/>
    <cellStyle name="40% - Accent2 2 3 4 2 3 2" xfId="23836" xr:uid="{A8EEF5C2-ED31-4758-8039-2758ED9200E7}"/>
    <cellStyle name="40% - Accent2 2 3 4 2 4" xfId="23834" xr:uid="{55750938-6815-49D4-96C7-BF5DD2BBD52E}"/>
    <cellStyle name="40% - Accent2 2 3 4 3" xfId="6080" xr:uid="{00000000-0005-0000-0000-0000470B0000}"/>
    <cellStyle name="40% - Accent2 2 3 4 3 2" xfId="23837" xr:uid="{451F3FCC-A124-447A-AF65-CD4633363724}"/>
    <cellStyle name="40% - Accent2 2 3 4 4" xfId="6081" xr:uid="{00000000-0005-0000-0000-0000480B0000}"/>
    <cellStyle name="40% - Accent2 2 3 4 4 2" xfId="23838" xr:uid="{37D1F49D-A5D3-4B2F-8DF3-03C578D61BE0}"/>
    <cellStyle name="40% - Accent2 2 3 4 5" xfId="23833" xr:uid="{5DAF25A3-6552-4417-8654-98265CDD262E}"/>
    <cellStyle name="40% - Accent2 2 3 5" xfId="6082" xr:uid="{00000000-0005-0000-0000-0000490B0000}"/>
    <cellStyle name="40% - Accent2 2 3 5 2" xfId="6083" xr:uid="{00000000-0005-0000-0000-00004A0B0000}"/>
    <cellStyle name="40% - Accent2 2 3 5 2 2" xfId="23840" xr:uid="{FCF19198-D7B6-403F-862B-E6E8ACF9F2F9}"/>
    <cellStyle name="40% - Accent2 2 3 5 3" xfId="6084" xr:uid="{00000000-0005-0000-0000-00004B0B0000}"/>
    <cellStyle name="40% - Accent2 2 3 5 3 2" xfId="23841" xr:uid="{1624732A-FE1F-44AD-AD50-7F91CEA558EC}"/>
    <cellStyle name="40% - Accent2 2 3 5 4" xfId="23839" xr:uid="{CA913357-884B-46B0-A94C-024F3266C29F}"/>
    <cellStyle name="40% - Accent2 2 3 6" xfId="6085" xr:uid="{00000000-0005-0000-0000-00004C0B0000}"/>
    <cellStyle name="40% - Accent2 2 3 6 2" xfId="23842" xr:uid="{6DCCE21E-5477-493F-B4BD-83B964D7CD0B}"/>
    <cellStyle name="40% - Accent2 2 3 7" xfId="6086" xr:uid="{00000000-0005-0000-0000-00004D0B0000}"/>
    <cellStyle name="40% - Accent2 2 3 7 2" xfId="23843" xr:uid="{3A877850-8ED4-40E5-A96F-B89156665EF1}"/>
    <cellStyle name="40% - Accent2 2 3 8" xfId="23808" xr:uid="{12162DF5-0A16-4931-AB03-77C3153FDDC6}"/>
    <cellStyle name="40% - Accent2 2 4" xfId="6087" xr:uid="{00000000-0005-0000-0000-00004E0B0000}"/>
    <cellStyle name="40% - Accent2 2 4 2" xfId="6088" xr:uid="{00000000-0005-0000-0000-00004F0B0000}"/>
    <cellStyle name="40% - Accent2 2 4 2 2" xfId="6089" xr:uid="{00000000-0005-0000-0000-0000500B0000}"/>
    <cellStyle name="40% - Accent2 2 4 2 2 2" xfId="6090" xr:uid="{00000000-0005-0000-0000-0000510B0000}"/>
    <cellStyle name="40% - Accent2 2 4 2 2 2 2" xfId="6091" xr:uid="{00000000-0005-0000-0000-0000520B0000}"/>
    <cellStyle name="40% - Accent2 2 4 2 2 2 2 2" xfId="23848" xr:uid="{CDCA06BA-3E62-47A9-8838-F7C49B443058}"/>
    <cellStyle name="40% - Accent2 2 4 2 2 2 3" xfId="6092" xr:uid="{00000000-0005-0000-0000-0000530B0000}"/>
    <cellStyle name="40% - Accent2 2 4 2 2 2 3 2" xfId="23849" xr:uid="{CCF50DDF-2D2D-4145-833A-4FB5831948DC}"/>
    <cellStyle name="40% - Accent2 2 4 2 2 2 4" xfId="23847" xr:uid="{EDC9C0AD-4364-4BDE-8016-8F0B021DF8AC}"/>
    <cellStyle name="40% - Accent2 2 4 2 2 3" xfId="6093" xr:uid="{00000000-0005-0000-0000-0000540B0000}"/>
    <cellStyle name="40% - Accent2 2 4 2 2 3 2" xfId="23850" xr:uid="{1F415233-7960-45C6-9A9A-CCD1C6E6C3A5}"/>
    <cellStyle name="40% - Accent2 2 4 2 2 4" xfId="6094" xr:uid="{00000000-0005-0000-0000-0000550B0000}"/>
    <cellStyle name="40% - Accent2 2 4 2 2 4 2" xfId="23851" xr:uid="{B06B02D4-96CA-4C8F-AB25-762E2F729537}"/>
    <cellStyle name="40% - Accent2 2 4 2 2 5" xfId="23846" xr:uid="{83860DCC-AA8C-4984-A2C2-466DF7041EF7}"/>
    <cellStyle name="40% - Accent2 2 4 2 3" xfId="6095" xr:uid="{00000000-0005-0000-0000-0000560B0000}"/>
    <cellStyle name="40% - Accent2 2 4 2 3 2" xfId="6096" xr:uid="{00000000-0005-0000-0000-0000570B0000}"/>
    <cellStyle name="40% - Accent2 2 4 2 3 2 2" xfId="6097" xr:uid="{00000000-0005-0000-0000-0000580B0000}"/>
    <cellStyle name="40% - Accent2 2 4 2 3 2 2 2" xfId="23854" xr:uid="{D1B4E8D1-42CB-4DB3-A211-8CA97E700E91}"/>
    <cellStyle name="40% - Accent2 2 4 2 3 2 3" xfId="6098" xr:uid="{00000000-0005-0000-0000-0000590B0000}"/>
    <cellStyle name="40% - Accent2 2 4 2 3 2 3 2" xfId="23855" xr:uid="{41145B73-0F4C-41E8-A7B0-6C99CA6F45D6}"/>
    <cellStyle name="40% - Accent2 2 4 2 3 2 4" xfId="23853" xr:uid="{EC59269D-A8C2-4E4B-9169-A131538F6958}"/>
    <cellStyle name="40% - Accent2 2 4 2 3 3" xfId="6099" xr:uid="{00000000-0005-0000-0000-00005A0B0000}"/>
    <cellStyle name="40% - Accent2 2 4 2 3 3 2" xfId="23856" xr:uid="{46313181-4AE1-44E2-A1C7-C2C2B4D7FF27}"/>
    <cellStyle name="40% - Accent2 2 4 2 3 4" xfId="6100" xr:uid="{00000000-0005-0000-0000-00005B0B0000}"/>
    <cellStyle name="40% - Accent2 2 4 2 3 4 2" xfId="23857" xr:uid="{FD799D2C-FCD9-409A-9713-A7D0394B28EC}"/>
    <cellStyle name="40% - Accent2 2 4 2 3 5" xfId="23852" xr:uid="{394763CD-8150-4F71-8BC8-7D40432708E2}"/>
    <cellStyle name="40% - Accent2 2 4 2 4" xfId="6101" xr:uid="{00000000-0005-0000-0000-00005C0B0000}"/>
    <cellStyle name="40% - Accent2 2 4 2 4 2" xfId="6102" xr:uid="{00000000-0005-0000-0000-00005D0B0000}"/>
    <cellStyle name="40% - Accent2 2 4 2 4 2 2" xfId="23859" xr:uid="{8040E281-7813-443A-B3A5-715A909C18E4}"/>
    <cellStyle name="40% - Accent2 2 4 2 4 3" xfId="6103" xr:uid="{00000000-0005-0000-0000-00005E0B0000}"/>
    <cellStyle name="40% - Accent2 2 4 2 4 3 2" xfId="23860" xr:uid="{68EC6EA5-E2A6-4675-92C3-744A8FD57CD4}"/>
    <cellStyle name="40% - Accent2 2 4 2 4 4" xfId="23858" xr:uid="{BA25EC70-2EDD-437E-918B-FDF8DB74E11A}"/>
    <cellStyle name="40% - Accent2 2 4 2 5" xfId="6104" xr:uid="{00000000-0005-0000-0000-00005F0B0000}"/>
    <cellStyle name="40% - Accent2 2 4 2 5 2" xfId="23861" xr:uid="{B1CE0062-22A7-4C40-A2A7-B38B1803C338}"/>
    <cellStyle name="40% - Accent2 2 4 2 6" xfId="6105" xr:uid="{00000000-0005-0000-0000-0000600B0000}"/>
    <cellStyle name="40% - Accent2 2 4 2 6 2" xfId="23862" xr:uid="{66EAFB02-E8B9-47FC-9F55-896821FCF037}"/>
    <cellStyle name="40% - Accent2 2 4 2 7" xfId="23845" xr:uid="{D2BF9EA9-DDB4-4112-B968-8B49D0F11EC4}"/>
    <cellStyle name="40% - Accent2 2 4 3" xfId="6106" xr:uid="{00000000-0005-0000-0000-0000610B0000}"/>
    <cellStyle name="40% - Accent2 2 4 3 2" xfId="6107" xr:uid="{00000000-0005-0000-0000-0000620B0000}"/>
    <cellStyle name="40% - Accent2 2 4 3 2 2" xfId="6108" xr:uid="{00000000-0005-0000-0000-0000630B0000}"/>
    <cellStyle name="40% - Accent2 2 4 3 2 2 2" xfId="23865" xr:uid="{4D908FFD-3D75-43FC-A22E-52EF8F36627E}"/>
    <cellStyle name="40% - Accent2 2 4 3 2 3" xfId="6109" xr:uid="{00000000-0005-0000-0000-0000640B0000}"/>
    <cellStyle name="40% - Accent2 2 4 3 2 3 2" xfId="23866" xr:uid="{74C68792-8871-4A94-9575-59A59CFCCD33}"/>
    <cellStyle name="40% - Accent2 2 4 3 2 4" xfId="23864" xr:uid="{49E82109-4E2B-427A-8902-C01CF236F36C}"/>
    <cellStyle name="40% - Accent2 2 4 3 3" xfId="6110" xr:uid="{00000000-0005-0000-0000-0000650B0000}"/>
    <cellStyle name="40% - Accent2 2 4 3 3 2" xfId="23867" xr:uid="{D0D73B82-6D7E-4591-B620-54E4DCF71919}"/>
    <cellStyle name="40% - Accent2 2 4 3 4" xfId="6111" xr:uid="{00000000-0005-0000-0000-0000660B0000}"/>
    <cellStyle name="40% - Accent2 2 4 3 4 2" xfId="23868" xr:uid="{4E60C7FC-896C-49F7-BE50-C121A3DF5D2F}"/>
    <cellStyle name="40% - Accent2 2 4 3 5" xfId="23863" xr:uid="{63CD97F1-1314-4692-A5C8-68E521D8D539}"/>
    <cellStyle name="40% - Accent2 2 4 4" xfId="6112" xr:uid="{00000000-0005-0000-0000-0000670B0000}"/>
    <cellStyle name="40% - Accent2 2 4 4 2" xfId="6113" xr:uid="{00000000-0005-0000-0000-0000680B0000}"/>
    <cellStyle name="40% - Accent2 2 4 4 2 2" xfId="6114" xr:uid="{00000000-0005-0000-0000-0000690B0000}"/>
    <cellStyle name="40% - Accent2 2 4 4 2 2 2" xfId="23871" xr:uid="{BEC5B7DE-6256-4C40-88FF-DA50BA47857E}"/>
    <cellStyle name="40% - Accent2 2 4 4 2 3" xfId="6115" xr:uid="{00000000-0005-0000-0000-00006A0B0000}"/>
    <cellStyle name="40% - Accent2 2 4 4 2 3 2" xfId="23872" xr:uid="{C2393C1A-6F2C-47AE-8481-87F3242B466F}"/>
    <cellStyle name="40% - Accent2 2 4 4 2 4" xfId="23870" xr:uid="{23A90C7F-D80D-4D5B-A52C-268CB456A56F}"/>
    <cellStyle name="40% - Accent2 2 4 4 3" xfId="6116" xr:uid="{00000000-0005-0000-0000-00006B0B0000}"/>
    <cellStyle name="40% - Accent2 2 4 4 3 2" xfId="23873" xr:uid="{067286F1-3471-44A9-8465-3B88DAC7E4D6}"/>
    <cellStyle name="40% - Accent2 2 4 4 4" xfId="6117" xr:uid="{00000000-0005-0000-0000-00006C0B0000}"/>
    <cellStyle name="40% - Accent2 2 4 4 4 2" xfId="23874" xr:uid="{94A46188-2DE7-4723-91A1-610EB7176352}"/>
    <cellStyle name="40% - Accent2 2 4 4 5" xfId="23869" xr:uid="{6B38DEA9-7D64-4F33-96B0-B2834382F9EC}"/>
    <cellStyle name="40% - Accent2 2 4 5" xfId="6118" xr:uid="{00000000-0005-0000-0000-00006D0B0000}"/>
    <cellStyle name="40% - Accent2 2 4 5 2" xfId="6119" xr:uid="{00000000-0005-0000-0000-00006E0B0000}"/>
    <cellStyle name="40% - Accent2 2 4 5 2 2" xfId="23876" xr:uid="{E2FC3C73-9F55-4E1E-8630-796B47615860}"/>
    <cellStyle name="40% - Accent2 2 4 5 3" xfId="6120" xr:uid="{00000000-0005-0000-0000-00006F0B0000}"/>
    <cellStyle name="40% - Accent2 2 4 5 3 2" xfId="23877" xr:uid="{4AC7C53A-C4C3-42D6-81BE-A7B76C2BE30A}"/>
    <cellStyle name="40% - Accent2 2 4 5 4" xfId="23875" xr:uid="{22873618-29B5-4CD0-A4BC-80E55C6CAD0D}"/>
    <cellStyle name="40% - Accent2 2 4 6" xfId="6121" xr:uid="{00000000-0005-0000-0000-0000700B0000}"/>
    <cellStyle name="40% - Accent2 2 4 6 2" xfId="23878" xr:uid="{08D4463F-415C-4A4D-AF6F-80812CD63D3B}"/>
    <cellStyle name="40% - Accent2 2 4 7" xfId="6122" xr:uid="{00000000-0005-0000-0000-0000710B0000}"/>
    <cellStyle name="40% - Accent2 2 4 7 2" xfId="23879" xr:uid="{C0F5CE81-489D-4D5A-BE83-BF986BF341A1}"/>
    <cellStyle name="40% - Accent2 2 4 8" xfId="23844" xr:uid="{B67FFD70-90E0-466C-99A9-909D829B876A}"/>
    <cellStyle name="40% - Accent2 2 5" xfId="6123" xr:uid="{00000000-0005-0000-0000-0000720B0000}"/>
    <cellStyle name="40% - Accent2 2 5 2" xfId="6124" xr:uid="{00000000-0005-0000-0000-0000730B0000}"/>
    <cellStyle name="40% - Accent2 2 5 2 2" xfId="6125" xr:uid="{00000000-0005-0000-0000-0000740B0000}"/>
    <cellStyle name="40% - Accent2 2 5 2 2 2" xfId="6126" xr:uid="{00000000-0005-0000-0000-0000750B0000}"/>
    <cellStyle name="40% - Accent2 2 5 2 2 2 2" xfId="6127" xr:uid="{00000000-0005-0000-0000-0000760B0000}"/>
    <cellStyle name="40% - Accent2 2 5 2 2 2 2 2" xfId="23884" xr:uid="{0627FCCF-5551-4620-8676-90500B4FFCC9}"/>
    <cellStyle name="40% - Accent2 2 5 2 2 2 3" xfId="6128" xr:uid="{00000000-0005-0000-0000-0000770B0000}"/>
    <cellStyle name="40% - Accent2 2 5 2 2 2 3 2" xfId="23885" xr:uid="{F865F069-04E4-4468-A111-8505E699AB84}"/>
    <cellStyle name="40% - Accent2 2 5 2 2 2 4" xfId="23883" xr:uid="{3815DE34-B7B7-43E7-8C11-08623144CB93}"/>
    <cellStyle name="40% - Accent2 2 5 2 2 3" xfId="6129" xr:uid="{00000000-0005-0000-0000-0000780B0000}"/>
    <cellStyle name="40% - Accent2 2 5 2 2 3 2" xfId="23886" xr:uid="{154C9013-FDE9-4551-BFCF-A79D51D8EC56}"/>
    <cellStyle name="40% - Accent2 2 5 2 2 4" xfId="6130" xr:uid="{00000000-0005-0000-0000-0000790B0000}"/>
    <cellStyle name="40% - Accent2 2 5 2 2 4 2" xfId="23887" xr:uid="{0E6BE96C-7FBB-4C85-9E7A-746E9DC9146B}"/>
    <cellStyle name="40% - Accent2 2 5 2 2 5" xfId="23882" xr:uid="{F091C53E-4373-42EC-A17C-BD8E594E022F}"/>
    <cellStyle name="40% - Accent2 2 5 2 3" xfId="6131" xr:uid="{00000000-0005-0000-0000-00007A0B0000}"/>
    <cellStyle name="40% - Accent2 2 5 2 3 2" xfId="6132" xr:uid="{00000000-0005-0000-0000-00007B0B0000}"/>
    <cellStyle name="40% - Accent2 2 5 2 3 2 2" xfId="6133" xr:uid="{00000000-0005-0000-0000-00007C0B0000}"/>
    <cellStyle name="40% - Accent2 2 5 2 3 2 2 2" xfId="23890" xr:uid="{9218A24B-16C0-40B2-9D0F-76214B2C6570}"/>
    <cellStyle name="40% - Accent2 2 5 2 3 2 3" xfId="6134" xr:uid="{00000000-0005-0000-0000-00007D0B0000}"/>
    <cellStyle name="40% - Accent2 2 5 2 3 2 3 2" xfId="23891" xr:uid="{1B1BE895-6799-4315-A322-DA696DEF2C08}"/>
    <cellStyle name="40% - Accent2 2 5 2 3 2 4" xfId="23889" xr:uid="{E8D57D67-878E-4E53-AAB7-D09A89A29CC9}"/>
    <cellStyle name="40% - Accent2 2 5 2 3 3" xfId="6135" xr:uid="{00000000-0005-0000-0000-00007E0B0000}"/>
    <cellStyle name="40% - Accent2 2 5 2 3 3 2" xfId="23892" xr:uid="{DE07DCD2-C885-4DB9-BF74-ACEB18498695}"/>
    <cellStyle name="40% - Accent2 2 5 2 3 4" xfId="6136" xr:uid="{00000000-0005-0000-0000-00007F0B0000}"/>
    <cellStyle name="40% - Accent2 2 5 2 3 4 2" xfId="23893" xr:uid="{04E55076-8107-4B41-9A3F-B1AF85CDC975}"/>
    <cellStyle name="40% - Accent2 2 5 2 3 5" xfId="23888" xr:uid="{CB2068FF-B009-4DFC-80F7-F174EC9E1289}"/>
    <cellStyle name="40% - Accent2 2 5 2 4" xfId="6137" xr:uid="{00000000-0005-0000-0000-0000800B0000}"/>
    <cellStyle name="40% - Accent2 2 5 2 4 2" xfId="6138" xr:uid="{00000000-0005-0000-0000-0000810B0000}"/>
    <cellStyle name="40% - Accent2 2 5 2 4 2 2" xfId="23895" xr:uid="{00DB3E0E-7E66-4156-AC05-6FCA3347A6F6}"/>
    <cellStyle name="40% - Accent2 2 5 2 4 3" xfId="6139" xr:uid="{00000000-0005-0000-0000-0000820B0000}"/>
    <cellStyle name="40% - Accent2 2 5 2 4 3 2" xfId="23896" xr:uid="{B0BB4CA8-1002-4CD0-998F-3DE5DF1ED634}"/>
    <cellStyle name="40% - Accent2 2 5 2 4 4" xfId="23894" xr:uid="{8F51C46A-C428-4CE7-9071-AC03B35BA484}"/>
    <cellStyle name="40% - Accent2 2 5 2 5" xfId="6140" xr:uid="{00000000-0005-0000-0000-0000830B0000}"/>
    <cellStyle name="40% - Accent2 2 5 2 5 2" xfId="23897" xr:uid="{2C2E1A15-3520-4EE8-B940-E15D9580B782}"/>
    <cellStyle name="40% - Accent2 2 5 2 6" xfId="6141" xr:uid="{00000000-0005-0000-0000-0000840B0000}"/>
    <cellStyle name="40% - Accent2 2 5 2 6 2" xfId="23898" xr:uid="{958C946C-987A-4607-B4BE-16910F765680}"/>
    <cellStyle name="40% - Accent2 2 5 2 7" xfId="23881" xr:uid="{3A506EA8-B605-40B7-ACD4-C1FB8DDB2416}"/>
    <cellStyle name="40% - Accent2 2 5 3" xfId="6142" xr:uid="{00000000-0005-0000-0000-0000850B0000}"/>
    <cellStyle name="40% - Accent2 2 5 3 2" xfId="6143" xr:uid="{00000000-0005-0000-0000-0000860B0000}"/>
    <cellStyle name="40% - Accent2 2 5 3 2 2" xfId="6144" xr:uid="{00000000-0005-0000-0000-0000870B0000}"/>
    <cellStyle name="40% - Accent2 2 5 3 2 2 2" xfId="23901" xr:uid="{C8887C7B-B240-4496-99FC-5C7299F2C938}"/>
    <cellStyle name="40% - Accent2 2 5 3 2 3" xfId="6145" xr:uid="{00000000-0005-0000-0000-0000880B0000}"/>
    <cellStyle name="40% - Accent2 2 5 3 2 3 2" xfId="23902" xr:uid="{74CFA0BF-187B-43AA-AD69-40B5ED0E07F4}"/>
    <cellStyle name="40% - Accent2 2 5 3 2 4" xfId="23900" xr:uid="{A05EAD81-28C6-4499-B814-F851F3B4E2DA}"/>
    <cellStyle name="40% - Accent2 2 5 3 3" xfId="6146" xr:uid="{00000000-0005-0000-0000-0000890B0000}"/>
    <cellStyle name="40% - Accent2 2 5 3 3 2" xfId="23903" xr:uid="{ED2C4C25-FD6C-4F21-93B1-7493E26608B9}"/>
    <cellStyle name="40% - Accent2 2 5 3 4" xfId="6147" xr:uid="{00000000-0005-0000-0000-00008A0B0000}"/>
    <cellStyle name="40% - Accent2 2 5 3 4 2" xfId="23904" xr:uid="{C3FF4687-862A-4503-99E9-0C7FD3ADCB15}"/>
    <cellStyle name="40% - Accent2 2 5 3 5" xfId="23899" xr:uid="{BB9F0B42-F480-4BB3-80F1-9CDF2744399A}"/>
    <cellStyle name="40% - Accent2 2 5 4" xfId="6148" xr:uid="{00000000-0005-0000-0000-00008B0B0000}"/>
    <cellStyle name="40% - Accent2 2 5 4 2" xfId="6149" xr:uid="{00000000-0005-0000-0000-00008C0B0000}"/>
    <cellStyle name="40% - Accent2 2 5 4 2 2" xfId="6150" xr:uid="{00000000-0005-0000-0000-00008D0B0000}"/>
    <cellStyle name="40% - Accent2 2 5 4 2 2 2" xfId="23907" xr:uid="{BEE56EFA-4C4F-4623-A9A5-E1CAD7D32950}"/>
    <cellStyle name="40% - Accent2 2 5 4 2 3" xfId="6151" xr:uid="{00000000-0005-0000-0000-00008E0B0000}"/>
    <cellStyle name="40% - Accent2 2 5 4 2 3 2" xfId="23908" xr:uid="{B116E368-945D-4380-A03D-E7C479D6ADD8}"/>
    <cellStyle name="40% - Accent2 2 5 4 2 4" xfId="23906" xr:uid="{46B27DD3-E699-4DB4-A0D8-86FF8C376002}"/>
    <cellStyle name="40% - Accent2 2 5 4 3" xfId="6152" xr:uid="{00000000-0005-0000-0000-00008F0B0000}"/>
    <cellStyle name="40% - Accent2 2 5 4 3 2" xfId="23909" xr:uid="{38A7C724-4226-4E62-9930-D535B6850D4E}"/>
    <cellStyle name="40% - Accent2 2 5 4 4" xfId="6153" xr:uid="{00000000-0005-0000-0000-0000900B0000}"/>
    <cellStyle name="40% - Accent2 2 5 4 4 2" xfId="23910" xr:uid="{B51D6CC4-2292-42AC-A2C0-F3E01DAD06B5}"/>
    <cellStyle name="40% - Accent2 2 5 4 5" xfId="23905" xr:uid="{5E93C2CF-F7BA-498B-AAB7-39925A402F07}"/>
    <cellStyle name="40% - Accent2 2 5 5" xfId="6154" xr:uid="{00000000-0005-0000-0000-0000910B0000}"/>
    <cellStyle name="40% - Accent2 2 5 5 2" xfId="6155" xr:uid="{00000000-0005-0000-0000-0000920B0000}"/>
    <cellStyle name="40% - Accent2 2 5 5 2 2" xfId="23912" xr:uid="{480DD90C-803D-4C36-952C-79E466A33724}"/>
    <cellStyle name="40% - Accent2 2 5 5 3" xfId="6156" xr:uid="{00000000-0005-0000-0000-0000930B0000}"/>
    <cellStyle name="40% - Accent2 2 5 5 3 2" xfId="23913" xr:uid="{5072F69F-9905-4C5A-883C-A378B09B9A21}"/>
    <cellStyle name="40% - Accent2 2 5 5 4" xfId="23911" xr:uid="{DA2D1C8C-ECD4-4B73-9E81-0975480BA11E}"/>
    <cellStyle name="40% - Accent2 2 5 6" xfId="6157" xr:uid="{00000000-0005-0000-0000-0000940B0000}"/>
    <cellStyle name="40% - Accent2 2 5 6 2" xfId="23914" xr:uid="{CCBA0422-EB3B-49F4-84BD-DC2599BE246F}"/>
    <cellStyle name="40% - Accent2 2 5 7" xfId="6158" xr:uid="{00000000-0005-0000-0000-0000950B0000}"/>
    <cellStyle name="40% - Accent2 2 5 7 2" xfId="23915" xr:uid="{E8DEB5ED-301A-4BC0-BA1D-9E7FEA7577A3}"/>
    <cellStyle name="40% - Accent2 2 5 8" xfId="23880" xr:uid="{907A6586-FC0D-41F8-A63B-EF38C621ADD0}"/>
    <cellStyle name="40% - Accent2 2 6" xfId="6159" xr:uid="{00000000-0005-0000-0000-0000960B0000}"/>
    <cellStyle name="40% - Accent2 2 6 2" xfId="6160" xr:uid="{00000000-0005-0000-0000-0000970B0000}"/>
    <cellStyle name="40% - Accent2 2 6 2 2" xfId="6161" xr:uid="{00000000-0005-0000-0000-0000980B0000}"/>
    <cellStyle name="40% - Accent2 2 6 2 2 2" xfId="6162" xr:uid="{00000000-0005-0000-0000-0000990B0000}"/>
    <cellStyle name="40% - Accent2 2 6 2 2 2 2" xfId="6163" xr:uid="{00000000-0005-0000-0000-00009A0B0000}"/>
    <cellStyle name="40% - Accent2 2 6 2 2 2 2 2" xfId="23920" xr:uid="{793DAB77-2B5A-440D-BFC8-305A6FECE96F}"/>
    <cellStyle name="40% - Accent2 2 6 2 2 2 3" xfId="6164" xr:uid="{00000000-0005-0000-0000-00009B0B0000}"/>
    <cellStyle name="40% - Accent2 2 6 2 2 2 3 2" xfId="23921" xr:uid="{BCBAB8A5-C76D-4A4A-849F-2FA016C7664F}"/>
    <cellStyle name="40% - Accent2 2 6 2 2 2 4" xfId="23919" xr:uid="{54127AE8-FADD-445E-805D-9368B7CD31E7}"/>
    <cellStyle name="40% - Accent2 2 6 2 2 3" xfId="6165" xr:uid="{00000000-0005-0000-0000-00009C0B0000}"/>
    <cellStyle name="40% - Accent2 2 6 2 2 3 2" xfId="23922" xr:uid="{815CE7B8-7EAE-4784-B78E-169E96D07CB3}"/>
    <cellStyle name="40% - Accent2 2 6 2 2 4" xfId="6166" xr:uid="{00000000-0005-0000-0000-00009D0B0000}"/>
    <cellStyle name="40% - Accent2 2 6 2 2 4 2" xfId="23923" xr:uid="{4282DE70-4EF3-44C5-8D59-F56380852FD6}"/>
    <cellStyle name="40% - Accent2 2 6 2 2 5" xfId="23918" xr:uid="{C0538A72-D1FF-4644-9BBE-5587C3A01A42}"/>
    <cellStyle name="40% - Accent2 2 6 2 3" xfId="6167" xr:uid="{00000000-0005-0000-0000-00009E0B0000}"/>
    <cellStyle name="40% - Accent2 2 6 2 3 2" xfId="6168" xr:uid="{00000000-0005-0000-0000-00009F0B0000}"/>
    <cellStyle name="40% - Accent2 2 6 2 3 2 2" xfId="6169" xr:uid="{00000000-0005-0000-0000-0000A00B0000}"/>
    <cellStyle name="40% - Accent2 2 6 2 3 2 2 2" xfId="23926" xr:uid="{A0912780-C8F0-4E76-9708-E21D051F52B6}"/>
    <cellStyle name="40% - Accent2 2 6 2 3 2 3" xfId="6170" xr:uid="{00000000-0005-0000-0000-0000A10B0000}"/>
    <cellStyle name="40% - Accent2 2 6 2 3 2 3 2" xfId="23927" xr:uid="{39B7EDE0-ECB1-4385-B756-B0D3D62AF80C}"/>
    <cellStyle name="40% - Accent2 2 6 2 3 2 4" xfId="23925" xr:uid="{A8256D7C-8447-4500-BEC2-608AACAFEC83}"/>
    <cellStyle name="40% - Accent2 2 6 2 3 3" xfId="6171" xr:uid="{00000000-0005-0000-0000-0000A20B0000}"/>
    <cellStyle name="40% - Accent2 2 6 2 3 3 2" xfId="23928" xr:uid="{374AF8CC-D1E5-44CB-A928-CBACA47B4C70}"/>
    <cellStyle name="40% - Accent2 2 6 2 3 4" xfId="6172" xr:uid="{00000000-0005-0000-0000-0000A30B0000}"/>
    <cellStyle name="40% - Accent2 2 6 2 3 4 2" xfId="23929" xr:uid="{C3FD331B-A57D-4E8C-84DD-73717ED8C946}"/>
    <cellStyle name="40% - Accent2 2 6 2 3 5" xfId="23924" xr:uid="{122EFF39-BCEF-497B-98EE-1E2772DFDE66}"/>
    <cellStyle name="40% - Accent2 2 6 2 4" xfId="6173" xr:uid="{00000000-0005-0000-0000-0000A40B0000}"/>
    <cellStyle name="40% - Accent2 2 6 2 4 2" xfId="6174" xr:uid="{00000000-0005-0000-0000-0000A50B0000}"/>
    <cellStyle name="40% - Accent2 2 6 2 4 2 2" xfId="23931" xr:uid="{74756850-939A-4727-BB7B-97B507DCD342}"/>
    <cellStyle name="40% - Accent2 2 6 2 4 3" xfId="6175" xr:uid="{00000000-0005-0000-0000-0000A60B0000}"/>
    <cellStyle name="40% - Accent2 2 6 2 4 3 2" xfId="23932" xr:uid="{5A8CC79B-AC32-41B8-A285-9162C0C94DA9}"/>
    <cellStyle name="40% - Accent2 2 6 2 4 4" xfId="23930" xr:uid="{69820135-C90E-4368-9289-25706426AD7E}"/>
    <cellStyle name="40% - Accent2 2 6 2 5" xfId="6176" xr:uid="{00000000-0005-0000-0000-0000A70B0000}"/>
    <cellStyle name="40% - Accent2 2 6 2 5 2" xfId="23933" xr:uid="{21253279-3556-43B6-9F79-A38A9248F412}"/>
    <cellStyle name="40% - Accent2 2 6 2 6" xfId="6177" xr:uid="{00000000-0005-0000-0000-0000A80B0000}"/>
    <cellStyle name="40% - Accent2 2 6 2 6 2" xfId="23934" xr:uid="{7B6EC683-B99D-467E-ABF7-B52D655A5D9A}"/>
    <cellStyle name="40% - Accent2 2 6 2 7" xfId="23917" xr:uid="{50454244-D6FF-4C0F-8B8D-F67D10248AC0}"/>
    <cellStyle name="40% - Accent2 2 6 3" xfId="6178" xr:uid="{00000000-0005-0000-0000-0000A90B0000}"/>
    <cellStyle name="40% - Accent2 2 6 3 2" xfId="6179" xr:uid="{00000000-0005-0000-0000-0000AA0B0000}"/>
    <cellStyle name="40% - Accent2 2 6 3 2 2" xfId="6180" xr:uid="{00000000-0005-0000-0000-0000AB0B0000}"/>
    <cellStyle name="40% - Accent2 2 6 3 2 2 2" xfId="23937" xr:uid="{82AFDFB9-B2B8-4B6A-B508-826A2BA7B58C}"/>
    <cellStyle name="40% - Accent2 2 6 3 2 3" xfId="6181" xr:uid="{00000000-0005-0000-0000-0000AC0B0000}"/>
    <cellStyle name="40% - Accent2 2 6 3 2 3 2" xfId="23938" xr:uid="{EBE341FC-5500-4441-B3C4-8C0A27FC555B}"/>
    <cellStyle name="40% - Accent2 2 6 3 2 4" xfId="23936" xr:uid="{DB1BFE63-B69F-48A1-B926-2EF397496B11}"/>
    <cellStyle name="40% - Accent2 2 6 3 3" xfId="6182" xr:uid="{00000000-0005-0000-0000-0000AD0B0000}"/>
    <cellStyle name="40% - Accent2 2 6 3 3 2" xfId="23939" xr:uid="{B99056F9-A5B4-4BDA-940B-18CFC1B89AD2}"/>
    <cellStyle name="40% - Accent2 2 6 3 4" xfId="6183" xr:uid="{00000000-0005-0000-0000-0000AE0B0000}"/>
    <cellStyle name="40% - Accent2 2 6 3 4 2" xfId="23940" xr:uid="{89601A84-6B98-4C65-9F62-778628835FBB}"/>
    <cellStyle name="40% - Accent2 2 6 3 5" xfId="23935" xr:uid="{F2A43978-05C6-4B7D-A773-48EAF2EA35D1}"/>
    <cellStyle name="40% - Accent2 2 6 4" xfId="6184" xr:uid="{00000000-0005-0000-0000-0000AF0B0000}"/>
    <cellStyle name="40% - Accent2 2 6 4 2" xfId="6185" xr:uid="{00000000-0005-0000-0000-0000B00B0000}"/>
    <cellStyle name="40% - Accent2 2 6 4 2 2" xfId="6186" xr:uid="{00000000-0005-0000-0000-0000B10B0000}"/>
    <cellStyle name="40% - Accent2 2 6 4 2 2 2" xfId="23943" xr:uid="{C3092900-BCA4-483E-9AF0-AA177B9B62C5}"/>
    <cellStyle name="40% - Accent2 2 6 4 2 3" xfId="6187" xr:uid="{00000000-0005-0000-0000-0000B20B0000}"/>
    <cellStyle name="40% - Accent2 2 6 4 2 3 2" xfId="23944" xr:uid="{485FC8A4-C24B-478A-BF3F-48B09070A93E}"/>
    <cellStyle name="40% - Accent2 2 6 4 2 4" xfId="23942" xr:uid="{961079FE-5165-472A-954B-1C9E7A4DA96B}"/>
    <cellStyle name="40% - Accent2 2 6 4 3" xfId="6188" xr:uid="{00000000-0005-0000-0000-0000B30B0000}"/>
    <cellStyle name="40% - Accent2 2 6 4 3 2" xfId="23945" xr:uid="{1F725766-96DD-459B-8900-E189684E5298}"/>
    <cellStyle name="40% - Accent2 2 6 4 4" xfId="6189" xr:uid="{00000000-0005-0000-0000-0000B40B0000}"/>
    <cellStyle name="40% - Accent2 2 6 4 4 2" xfId="23946" xr:uid="{67385E8A-029C-46F2-A0D8-9108E285C6A5}"/>
    <cellStyle name="40% - Accent2 2 6 4 5" xfId="23941" xr:uid="{C220D59C-CCD1-4509-A50A-E307C09693C6}"/>
    <cellStyle name="40% - Accent2 2 6 5" xfId="6190" xr:uid="{00000000-0005-0000-0000-0000B50B0000}"/>
    <cellStyle name="40% - Accent2 2 6 5 2" xfId="6191" xr:uid="{00000000-0005-0000-0000-0000B60B0000}"/>
    <cellStyle name="40% - Accent2 2 6 5 2 2" xfId="23948" xr:uid="{1CB6D54A-2E1A-4186-8341-19AB310556A5}"/>
    <cellStyle name="40% - Accent2 2 6 5 3" xfId="6192" xr:uid="{00000000-0005-0000-0000-0000B70B0000}"/>
    <cellStyle name="40% - Accent2 2 6 5 3 2" xfId="23949" xr:uid="{1438952B-3602-42EF-B627-2042975E0FCA}"/>
    <cellStyle name="40% - Accent2 2 6 5 4" xfId="23947" xr:uid="{4EB0860B-8D9E-442A-8672-3BFE83478BB3}"/>
    <cellStyle name="40% - Accent2 2 6 6" xfId="6193" xr:uid="{00000000-0005-0000-0000-0000B80B0000}"/>
    <cellStyle name="40% - Accent2 2 6 6 2" xfId="23950" xr:uid="{7010EA0E-B8F2-46C8-AC26-BFC1E7046113}"/>
    <cellStyle name="40% - Accent2 2 6 7" xfId="6194" xr:uid="{00000000-0005-0000-0000-0000B90B0000}"/>
    <cellStyle name="40% - Accent2 2 6 7 2" xfId="23951" xr:uid="{289CEE9E-4403-42D1-8A0D-7E58F7A9822B}"/>
    <cellStyle name="40% - Accent2 2 6 8" xfId="23916" xr:uid="{2240B1EF-1D03-41E8-A75A-5E188EC03E67}"/>
    <cellStyle name="40% - Accent2 2 7" xfId="6195" xr:uid="{00000000-0005-0000-0000-0000BA0B0000}"/>
    <cellStyle name="40% - Accent2 2 7 2" xfId="6196" xr:uid="{00000000-0005-0000-0000-0000BB0B0000}"/>
    <cellStyle name="40% - Accent2 2 7 2 2" xfId="6197" xr:uid="{00000000-0005-0000-0000-0000BC0B0000}"/>
    <cellStyle name="40% - Accent2 2 7 2 2 2" xfId="23954" xr:uid="{C8B21B9C-94C2-435E-B9B8-1305BB13AD1E}"/>
    <cellStyle name="40% - Accent2 2 7 2 3" xfId="6198" xr:uid="{00000000-0005-0000-0000-0000BD0B0000}"/>
    <cellStyle name="40% - Accent2 2 7 2 3 2" xfId="23955" xr:uid="{A810CDDA-D9B2-4494-B62D-6DB38F7EE7DE}"/>
    <cellStyle name="40% - Accent2 2 7 2 4" xfId="23953" xr:uid="{7C3E9065-C1C0-4A98-ABE4-EEA5D193DB5E}"/>
    <cellStyle name="40% - Accent2 2 7 3" xfId="6199" xr:uid="{00000000-0005-0000-0000-0000BE0B0000}"/>
    <cellStyle name="40% - Accent2 2 7 3 2" xfId="23956" xr:uid="{596028B7-27FA-434B-A398-0E4D57E4038A}"/>
    <cellStyle name="40% - Accent2 2 7 4" xfId="6200" xr:uid="{00000000-0005-0000-0000-0000BF0B0000}"/>
    <cellStyle name="40% - Accent2 2 7 4 2" xfId="23957" xr:uid="{03ED483F-4E06-45EE-8FEE-51A63CAB14C1}"/>
    <cellStyle name="40% - Accent2 2 7 5" xfId="23952" xr:uid="{4E1A4E90-C11D-4DBB-A1BE-DE96479ECE38}"/>
    <cellStyle name="40% - Accent2 3" xfId="228" xr:uid="{00000000-0005-0000-0000-000043000000}"/>
    <cellStyle name="40% - Accent2 3 2" xfId="6202" xr:uid="{00000000-0005-0000-0000-0000C10B0000}"/>
    <cellStyle name="40% - Accent2 3 2 2" xfId="6203" xr:uid="{00000000-0005-0000-0000-0000C20B0000}"/>
    <cellStyle name="40% - Accent2 3 2 2 2" xfId="6204" xr:uid="{00000000-0005-0000-0000-0000C30B0000}"/>
    <cellStyle name="40% - Accent2 3 2 2 2 2" xfId="6205" xr:uid="{00000000-0005-0000-0000-0000C40B0000}"/>
    <cellStyle name="40% - Accent2 3 2 2 2 2 2" xfId="6206" xr:uid="{00000000-0005-0000-0000-0000C50B0000}"/>
    <cellStyle name="40% - Accent2 3 2 2 2 2 2 2" xfId="23962" xr:uid="{4A5D1115-A2A9-4871-B9DA-F51797951D13}"/>
    <cellStyle name="40% - Accent2 3 2 2 2 2 3" xfId="6207" xr:uid="{00000000-0005-0000-0000-0000C60B0000}"/>
    <cellStyle name="40% - Accent2 3 2 2 2 2 3 2" xfId="23963" xr:uid="{31BC8843-3631-4A18-92C3-9A27BBDA336B}"/>
    <cellStyle name="40% - Accent2 3 2 2 2 2 4" xfId="23961" xr:uid="{92B4ABE6-AD26-46C4-A4A8-7F2EBF18DD9D}"/>
    <cellStyle name="40% - Accent2 3 2 2 2 3" xfId="6208" xr:uid="{00000000-0005-0000-0000-0000C70B0000}"/>
    <cellStyle name="40% - Accent2 3 2 2 2 3 2" xfId="23964" xr:uid="{EC2EBF85-F789-444F-A991-28DB06C77B04}"/>
    <cellStyle name="40% - Accent2 3 2 2 2 4" xfId="6209" xr:uid="{00000000-0005-0000-0000-0000C80B0000}"/>
    <cellStyle name="40% - Accent2 3 2 2 2 4 2" xfId="23965" xr:uid="{DD22B08B-9CE3-4147-8847-C706A01198CE}"/>
    <cellStyle name="40% - Accent2 3 2 2 2 5" xfId="23960" xr:uid="{1E6D1F35-1483-42B7-9600-6B88C84BAC24}"/>
    <cellStyle name="40% - Accent2 3 2 2 3" xfId="6210" xr:uid="{00000000-0005-0000-0000-0000C90B0000}"/>
    <cellStyle name="40% - Accent2 3 2 2 3 2" xfId="6211" xr:uid="{00000000-0005-0000-0000-0000CA0B0000}"/>
    <cellStyle name="40% - Accent2 3 2 2 3 2 2" xfId="23967" xr:uid="{612629B3-CB36-464A-B037-A84D5DCF9BDD}"/>
    <cellStyle name="40% - Accent2 3 2 2 3 3" xfId="6212" xr:uid="{00000000-0005-0000-0000-0000CB0B0000}"/>
    <cellStyle name="40% - Accent2 3 2 2 3 3 2" xfId="23968" xr:uid="{BA235CEE-BBC3-49F4-AB79-DA09519EA2E6}"/>
    <cellStyle name="40% - Accent2 3 2 2 3 4" xfId="23966" xr:uid="{9A18ECC0-4DFE-4584-906E-1BD7FC0FDEDD}"/>
    <cellStyle name="40% - Accent2 3 2 2 4" xfId="6213" xr:uid="{00000000-0005-0000-0000-0000CC0B0000}"/>
    <cellStyle name="40% - Accent2 3 2 2 4 2" xfId="23969" xr:uid="{26C5229F-7DA4-4FC0-BB07-BC971EAE2695}"/>
    <cellStyle name="40% - Accent2 3 2 2 5" xfId="6214" xr:uid="{00000000-0005-0000-0000-0000CD0B0000}"/>
    <cellStyle name="40% - Accent2 3 2 2 5 2" xfId="23970" xr:uid="{7314EE99-9D26-4F00-86FE-140009AD949D}"/>
    <cellStyle name="40% - Accent2 3 2 2 6" xfId="23959" xr:uid="{8B44D052-F6FA-4489-8853-27695CE397A0}"/>
    <cellStyle name="40% - Accent2 3 2 3" xfId="6215" xr:uid="{00000000-0005-0000-0000-0000CE0B0000}"/>
    <cellStyle name="40% - Accent2 3 2 3 2" xfId="6216" xr:uid="{00000000-0005-0000-0000-0000CF0B0000}"/>
    <cellStyle name="40% - Accent2 3 2 3 2 2" xfId="6217" xr:uid="{00000000-0005-0000-0000-0000D00B0000}"/>
    <cellStyle name="40% - Accent2 3 2 3 2 2 2" xfId="23973" xr:uid="{1F2A33EA-966B-4736-B525-F07F0C2C8458}"/>
    <cellStyle name="40% - Accent2 3 2 3 2 3" xfId="6218" xr:uid="{00000000-0005-0000-0000-0000D10B0000}"/>
    <cellStyle name="40% - Accent2 3 2 3 2 3 2" xfId="23974" xr:uid="{E0A09AE8-C9AC-4BC3-9E2A-A4472B93408E}"/>
    <cellStyle name="40% - Accent2 3 2 3 2 4" xfId="23972" xr:uid="{535A1529-1EEB-40CD-8CD1-9A83343E4B34}"/>
    <cellStyle name="40% - Accent2 3 2 3 3" xfId="6219" xr:uid="{00000000-0005-0000-0000-0000D20B0000}"/>
    <cellStyle name="40% - Accent2 3 2 3 3 2" xfId="23975" xr:uid="{F99AD2AC-ABFA-4E55-ABE7-D9CDF75F2D96}"/>
    <cellStyle name="40% - Accent2 3 2 3 4" xfId="6220" xr:uid="{00000000-0005-0000-0000-0000D30B0000}"/>
    <cellStyle name="40% - Accent2 3 2 3 4 2" xfId="23976" xr:uid="{F349762E-8321-41C6-A162-6474D34DBF87}"/>
    <cellStyle name="40% - Accent2 3 2 3 5" xfId="23971" xr:uid="{B2270819-6090-4A82-BAB3-247FDBED6DA3}"/>
    <cellStyle name="40% - Accent2 3 2 4" xfId="6221" xr:uid="{00000000-0005-0000-0000-0000D40B0000}"/>
    <cellStyle name="40% - Accent2 3 3" xfId="6222" xr:uid="{00000000-0005-0000-0000-0000D50B0000}"/>
    <cellStyle name="40% - Accent2 3 3 2" xfId="6223" xr:uid="{00000000-0005-0000-0000-0000D60B0000}"/>
    <cellStyle name="40% - Accent2 3 3 2 2" xfId="6224" xr:uid="{00000000-0005-0000-0000-0000D70B0000}"/>
    <cellStyle name="40% - Accent2 3 3 2 2 2" xfId="23979" xr:uid="{2D2BA238-6553-46C1-8FC4-4B0E5500A039}"/>
    <cellStyle name="40% - Accent2 3 3 2 3" xfId="6225" xr:uid="{00000000-0005-0000-0000-0000D80B0000}"/>
    <cellStyle name="40% - Accent2 3 3 2 3 2" xfId="23980" xr:uid="{591AF4F5-9A3B-4D2D-9F5C-0DBD205B9CE1}"/>
    <cellStyle name="40% - Accent2 3 3 2 4" xfId="23978" xr:uid="{E7CD1D69-93CF-48AC-8B90-B6CD12124819}"/>
    <cellStyle name="40% - Accent2 3 3 3" xfId="6226" xr:uid="{00000000-0005-0000-0000-0000D90B0000}"/>
    <cellStyle name="40% - Accent2 3 3 3 2" xfId="23981" xr:uid="{1D018999-1FEC-4A98-888D-FF35819E1D5D}"/>
    <cellStyle name="40% - Accent2 3 3 4" xfId="6227" xr:uid="{00000000-0005-0000-0000-0000DA0B0000}"/>
    <cellStyle name="40% - Accent2 3 3 4 2" xfId="23982" xr:uid="{0D08A367-D1F5-4C7B-B314-07537599B16D}"/>
    <cellStyle name="40% - Accent2 3 3 5" xfId="23977" xr:uid="{A0A6C0CE-430B-42B6-8E14-6947CF545036}"/>
    <cellStyle name="40% - Accent2 3 4" xfId="6228" xr:uid="{00000000-0005-0000-0000-0000DB0B0000}"/>
    <cellStyle name="40% - Accent2 3 4 2" xfId="6229" xr:uid="{00000000-0005-0000-0000-0000DC0B0000}"/>
    <cellStyle name="40% - Accent2 3 4 2 2" xfId="6230" xr:uid="{00000000-0005-0000-0000-0000DD0B0000}"/>
    <cellStyle name="40% - Accent2 3 4 2 2 2" xfId="23985" xr:uid="{9852A06C-7A35-4005-815E-18D580401AA3}"/>
    <cellStyle name="40% - Accent2 3 4 2 3" xfId="6231" xr:uid="{00000000-0005-0000-0000-0000DE0B0000}"/>
    <cellStyle name="40% - Accent2 3 4 2 3 2" xfId="23986" xr:uid="{CFF6C536-2D73-4AFD-8F26-BEEA92C7C0D2}"/>
    <cellStyle name="40% - Accent2 3 4 2 4" xfId="23984" xr:uid="{43965921-6DE2-400A-B8B2-A3799DF6BC3D}"/>
    <cellStyle name="40% - Accent2 3 4 3" xfId="6232" xr:uid="{00000000-0005-0000-0000-0000DF0B0000}"/>
    <cellStyle name="40% - Accent2 3 4 3 2" xfId="23987" xr:uid="{1B2234FC-84E1-45BE-B662-7E5E8912F092}"/>
    <cellStyle name="40% - Accent2 3 4 4" xfId="6233" xr:uid="{00000000-0005-0000-0000-0000E00B0000}"/>
    <cellStyle name="40% - Accent2 3 4 4 2" xfId="23988" xr:uid="{4AD66F82-74DC-4438-A773-B3A7452D6838}"/>
    <cellStyle name="40% - Accent2 3 4 5" xfId="23983" xr:uid="{9F1D6D1B-ED94-422E-AC50-A73BE6B4957B}"/>
    <cellStyle name="40% - Accent2 3 5" xfId="6234" xr:uid="{00000000-0005-0000-0000-0000E10B0000}"/>
    <cellStyle name="40% - Accent2 3 5 2" xfId="6235" xr:uid="{00000000-0005-0000-0000-0000E20B0000}"/>
    <cellStyle name="40% - Accent2 3 5 2 2" xfId="6236" xr:uid="{00000000-0005-0000-0000-0000E30B0000}"/>
    <cellStyle name="40% - Accent2 3 5 2 2 2" xfId="23991" xr:uid="{6FC3AC4B-05ED-4733-9F5A-89CAE52F3F1F}"/>
    <cellStyle name="40% - Accent2 3 5 2 3" xfId="6237" xr:uid="{00000000-0005-0000-0000-0000E40B0000}"/>
    <cellStyle name="40% - Accent2 3 5 2 3 2" xfId="23992" xr:uid="{8380E15C-D475-43F0-B92F-ABC7694D680C}"/>
    <cellStyle name="40% - Accent2 3 5 2 4" xfId="23990" xr:uid="{662F47D7-16EB-4FE7-AC03-B41363672BFF}"/>
    <cellStyle name="40% - Accent2 3 5 3" xfId="6238" xr:uid="{00000000-0005-0000-0000-0000E50B0000}"/>
    <cellStyle name="40% - Accent2 3 5 3 2" xfId="23993" xr:uid="{4AC41396-87B8-4C71-80C8-D1B85E4D5132}"/>
    <cellStyle name="40% - Accent2 3 5 4" xfId="6239" xr:uid="{00000000-0005-0000-0000-0000E60B0000}"/>
    <cellStyle name="40% - Accent2 3 5 4 2" xfId="23994" xr:uid="{B284ECBE-0AC8-4E73-8EDB-51697B16E502}"/>
    <cellStyle name="40% - Accent2 3 5 5" xfId="23989" xr:uid="{EBB88BD4-171D-41E2-81F7-EE9C5FC4EFB6}"/>
    <cellStyle name="40% - Accent2 3 6" xfId="6240" xr:uid="{00000000-0005-0000-0000-0000E70B0000}"/>
    <cellStyle name="40% - Accent2 3 6 2" xfId="6241" xr:uid="{00000000-0005-0000-0000-0000E80B0000}"/>
    <cellStyle name="40% - Accent2 3 6 2 2" xfId="23996" xr:uid="{B77F7B1C-9F3D-4A8F-BEDE-D7ECDF23BE9F}"/>
    <cellStyle name="40% - Accent2 3 6 3" xfId="6242" xr:uid="{00000000-0005-0000-0000-0000E90B0000}"/>
    <cellStyle name="40% - Accent2 3 6 3 2" xfId="23997" xr:uid="{86CAAB20-5614-4A08-9B96-A6DB5CAEECDE}"/>
    <cellStyle name="40% - Accent2 3 6 4" xfId="23995" xr:uid="{61981E86-FDDF-4373-A7A7-798356B58B78}"/>
    <cellStyle name="40% - Accent2 3 7" xfId="6243" xr:uid="{00000000-0005-0000-0000-0000EA0B0000}"/>
    <cellStyle name="40% - Accent2 3 7 2" xfId="23998" xr:uid="{CCBF2743-AF08-439A-8E6E-55B9FB9604FE}"/>
    <cellStyle name="40% - Accent2 3 8" xfId="6244" xr:uid="{00000000-0005-0000-0000-0000EB0B0000}"/>
    <cellStyle name="40% - Accent2 3 8 2" xfId="23999" xr:uid="{079B5630-E3A4-40E0-912B-5EB9E790EE32}"/>
    <cellStyle name="40% - Accent2 3 9" xfId="6201" xr:uid="{00000000-0005-0000-0000-0000C00B0000}"/>
    <cellStyle name="40% - Accent2 3 9 2" xfId="23958" xr:uid="{D01E6402-4D41-43F3-AD12-3754528C383F}"/>
    <cellStyle name="40% - Accent2 4" xfId="229" xr:uid="{00000000-0005-0000-0000-000044000000}"/>
    <cellStyle name="40% - Accent2 4 2" xfId="6246" xr:uid="{00000000-0005-0000-0000-0000ED0B0000}"/>
    <cellStyle name="40% - Accent2 4 2 2" xfId="6247" xr:uid="{00000000-0005-0000-0000-0000EE0B0000}"/>
    <cellStyle name="40% - Accent2 4 2 2 2" xfId="6248" xr:uid="{00000000-0005-0000-0000-0000EF0B0000}"/>
    <cellStyle name="40% - Accent2 4 2 2 2 2" xfId="6249" xr:uid="{00000000-0005-0000-0000-0000F00B0000}"/>
    <cellStyle name="40% - Accent2 4 2 2 2 2 2" xfId="6250" xr:uid="{00000000-0005-0000-0000-0000F10B0000}"/>
    <cellStyle name="40% - Accent2 4 2 2 2 2 2 2" xfId="24004" xr:uid="{2BAA2D20-2B3E-45AD-8CD3-D51452D9C845}"/>
    <cellStyle name="40% - Accent2 4 2 2 2 2 3" xfId="6251" xr:uid="{00000000-0005-0000-0000-0000F20B0000}"/>
    <cellStyle name="40% - Accent2 4 2 2 2 2 3 2" xfId="24005" xr:uid="{A0DE8989-83A7-4E25-93E0-701970422CE6}"/>
    <cellStyle name="40% - Accent2 4 2 2 2 2 4" xfId="24003" xr:uid="{3B717CD8-1425-4970-8402-C75043AD9455}"/>
    <cellStyle name="40% - Accent2 4 2 2 2 3" xfId="6252" xr:uid="{00000000-0005-0000-0000-0000F30B0000}"/>
    <cellStyle name="40% - Accent2 4 2 2 2 3 2" xfId="24006" xr:uid="{39671DFE-BA9D-4FA4-8EE9-9A5A7CF7FAB6}"/>
    <cellStyle name="40% - Accent2 4 2 2 2 4" xfId="6253" xr:uid="{00000000-0005-0000-0000-0000F40B0000}"/>
    <cellStyle name="40% - Accent2 4 2 2 2 4 2" xfId="24007" xr:uid="{1186562B-5BA5-4A40-B7D1-AA0B141CE2C3}"/>
    <cellStyle name="40% - Accent2 4 2 2 2 5" xfId="24002" xr:uid="{BF1C8618-D852-4050-B923-604CECFAE9F9}"/>
    <cellStyle name="40% - Accent2 4 2 2 3" xfId="6254" xr:uid="{00000000-0005-0000-0000-0000F50B0000}"/>
    <cellStyle name="40% - Accent2 4 2 2 3 2" xfId="6255" xr:uid="{00000000-0005-0000-0000-0000F60B0000}"/>
    <cellStyle name="40% - Accent2 4 2 2 3 2 2" xfId="24009" xr:uid="{7C7E0FF9-40E4-4A26-927D-932F55AD1732}"/>
    <cellStyle name="40% - Accent2 4 2 2 3 3" xfId="6256" xr:uid="{00000000-0005-0000-0000-0000F70B0000}"/>
    <cellStyle name="40% - Accent2 4 2 2 3 3 2" xfId="24010" xr:uid="{9E7C8FEE-9B9C-49E7-BAAE-88DF58C60A6E}"/>
    <cellStyle name="40% - Accent2 4 2 2 3 4" xfId="24008" xr:uid="{A0005EDA-402B-4E39-8656-CC45DA990A13}"/>
    <cellStyle name="40% - Accent2 4 2 2 4" xfId="6257" xr:uid="{00000000-0005-0000-0000-0000F80B0000}"/>
    <cellStyle name="40% - Accent2 4 2 2 4 2" xfId="24011" xr:uid="{25944BA4-C8DF-4AD0-BCC5-E7570B870ADD}"/>
    <cellStyle name="40% - Accent2 4 2 2 5" xfId="6258" xr:uid="{00000000-0005-0000-0000-0000F90B0000}"/>
    <cellStyle name="40% - Accent2 4 2 2 5 2" xfId="24012" xr:uid="{C4D9FD06-E227-4551-8637-6CB4ABED4C21}"/>
    <cellStyle name="40% - Accent2 4 2 2 6" xfId="24001" xr:uid="{8061F50D-1D64-4BCE-91BC-AD5439E84E56}"/>
    <cellStyle name="40% - Accent2 4 2 3" xfId="6259" xr:uid="{00000000-0005-0000-0000-0000FA0B0000}"/>
    <cellStyle name="40% - Accent2 4 2 3 2" xfId="6260" xr:uid="{00000000-0005-0000-0000-0000FB0B0000}"/>
    <cellStyle name="40% - Accent2 4 2 3 2 2" xfId="6261" xr:uid="{00000000-0005-0000-0000-0000FC0B0000}"/>
    <cellStyle name="40% - Accent2 4 2 3 2 2 2" xfId="24015" xr:uid="{F9A9C058-4DF9-4792-8856-42052F3A158C}"/>
    <cellStyle name="40% - Accent2 4 2 3 2 3" xfId="6262" xr:uid="{00000000-0005-0000-0000-0000FD0B0000}"/>
    <cellStyle name="40% - Accent2 4 2 3 2 3 2" xfId="24016" xr:uid="{8CDC7791-A550-462C-8913-EF2C926851B7}"/>
    <cellStyle name="40% - Accent2 4 2 3 2 4" xfId="24014" xr:uid="{43F672BD-5173-494D-8E51-D977D08F72AA}"/>
    <cellStyle name="40% - Accent2 4 2 3 3" xfId="6263" xr:uid="{00000000-0005-0000-0000-0000FE0B0000}"/>
    <cellStyle name="40% - Accent2 4 2 3 3 2" xfId="24017" xr:uid="{9FA42EFB-4E0C-40CD-A03B-C5AAD0E84D58}"/>
    <cellStyle name="40% - Accent2 4 2 3 4" xfId="6264" xr:uid="{00000000-0005-0000-0000-0000FF0B0000}"/>
    <cellStyle name="40% - Accent2 4 2 3 4 2" xfId="24018" xr:uid="{44B244D9-07D0-4F48-B472-3D095F729664}"/>
    <cellStyle name="40% - Accent2 4 2 3 5" xfId="24013" xr:uid="{111DAFD0-5343-45CA-807F-3F5F8EAE8126}"/>
    <cellStyle name="40% - Accent2 4 2 4" xfId="6265" xr:uid="{00000000-0005-0000-0000-0000000C0000}"/>
    <cellStyle name="40% - Accent2 4 3" xfId="6266" xr:uid="{00000000-0005-0000-0000-0000010C0000}"/>
    <cellStyle name="40% - Accent2 4 3 2" xfId="6267" xr:uid="{00000000-0005-0000-0000-0000020C0000}"/>
    <cellStyle name="40% - Accent2 4 3 2 2" xfId="6268" xr:uid="{00000000-0005-0000-0000-0000030C0000}"/>
    <cellStyle name="40% - Accent2 4 3 2 2 2" xfId="24021" xr:uid="{42F4B7E1-3C2E-4146-AEDA-D4F241D92479}"/>
    <cellStyle name="40% - Accent2 4 3 2 3" xfId="6269" xr:uid="{00000000-0005-0000-0000-0000040C0000}"/>
    <cellStyle name="40% - Accent2 4 3 2 3 2" xfId="24022" xr:uid="{14B9D265-7CB9-445A-911C-4C3278204FE6}"/>
    <cellStyle name="40% - Accent2 4 3 2 4" xfId="24020" xr:uid="{325AD24C-2A1E-405F-9CB7-6439AB89551C}"/>
    <cellStyle name="40% - Accent2 4 3 3" xfId="6270" xr:uid="{00000000-0005-0000-0000-0000050C0000}"/>
    <cellStyle name="40% - Accent2 4 3 3 2" xfId="24023" xr:uid="{A8650754-B3A2-4B83-B659-9DCE61EE836E}"/>
    <cellStyle name="40% - Accent2 4 3 4" xfId="6271" xr:uid="{00000000-0005-0000-0000-0000060C0000}"/>
    <cellStyle name="40% - Accent2 4 3 4 2" xfId="24024" xr:uid="{FE1D9286-498E-4B63-AFA6-5736B500BD1D}"/>
    <cellStyle name="40% - Accent2 4 3 5" xfId="24019" xr:uid="{73A5B81B-8B3C-44D7-B6A8-9FF79051AFA7}"/>
    <cellStyle name="40% - Accent2 4 4" xfId="6272" xr:uid="{00000000-0005-0000-0000-0000070C0000}"/>
    <cellStyle name="40% - Accent2 4 4 2" xfId="6273" xr:uid="{00000000-0005-0000-0000-0000080C0000}"/>
    <cellStyle name="40% - Accent2 4 4 2 2" xfId="6274" xr:uid="{00000000-0005-0000-0000-0000090C0000}"/>
    <cellStyle name="40% - Accent2 4 4 2 2 2" xfId="24027" xr:uid="{0878F955-CCB8-421E-BFC9-092797DF267C}"/>
    <cellStyle name="40% - Accent2 4 4 2 3" xfId="6275" xr:uid="{00000000-0005-0000-0000-00000A0C0000}"/>
    <cellStyle name="40% - Accent2 4 4 2 3 2" xfId="24028" xr:uid="{9100A4D0-D3B1-4512-B17F-4BB11B605C8C}"/>
    <cellStyle name="40% - Accent2 4 4 2 4" xfId="24026" xr:uid="{623B8244-476F-4016-B6A7-C1A0A2E357D2}"/>
    <cellStyle name="40% - Accent2 4 4 3" xfId="6276" xr:uid="{00000000-0005-0000-0000-00000B0C0000}"/>
    <cellStyle name="40% - Accent2 4 4 3 2" xfId="24029" xr:uid="{0BAF2810-C168-4DF7-A4F9-AE3B32167A5B}"/>
    <cellStyle name="40% - Accent2 4 4 4" xfId="6277" xr:uid="{00000000-0005-0000-0000-00000C0C0000}"/>
    <cellStyle name="40% - Accent2 4 4 4 2" xfId="24030" xr:uid="{F6F3A3F7-185E-4FCC-95FF-D1C6CC2E6FD3}"/>
    <cellStyle name="40% - Accent2 4 4 5" xfId="24025" xr:uid="{EF861EDC-4245-4423-AAA3-79843DE7CF76}"/>
    <cellStyle name="40% - Accent2 4 5" xfId="6278" xr:uid="{00000000-0005-0000-0000-00000D0C0000}"/>
    <cellStyle name="40% - Accent2 4 5 2" xfId="6279" xr:uid="{00000000-0005-0000-0000-00000E0C0000}"/>
    <cellStyle name="40% - Accent2 4 5 2 2" xfId="6280" xr:uid="{00000000-0005-0000-0000-00000F0C0000}"/>
    <cellStyle name="40% - Accent2 4 5 2 2 2" xfId="24033" xr:uid="{242DE0BB-5F05-4BF8-9B4B-6184C3A758FD}"/>
    <cellStyle name="40% - Accent2 4 5 2 3" xfId="6281" xr:uid="{00000000-0005-0000-0000-0000100C0000}"/>
    <cellStyle name="40% - Accent2 4 5 2 3 2" xfId="24034" xr:uid="{038A6BF2-6D35-4C1F-AB13-2EC86E34BB10}"/>
    <cellStyle name="40% - Accent2 4 5 2 4" xfId="24032" xr:uid="{49F735FA-2383-4392-B947-9A0A6BB2871C}"/>
    <cellStyle name="40% - Accent2 4 5 3" xfId="6282" xr:uid="{00000000-0005-0000-0000-0000110C0000}"/>
    <cellStyle name="40% - Accent2 4 5 3 2" xfId="24035" xr:uid="{B06F35DA-18BA-4C3D-92D1-D946A78C00CC}"/>
    <cellStyle name="40% - Accent2 4 5 4" xfId="6283" xr:uid="{00000000-0005-0000-0000-0000120C0000}"/>
    <cellStyle name="40% - Accent2 4 5 4 2" xfId="24036" xr:uid="{A1FCDD72-A739-449A-B6A2-6468B85B9F7E}"/>
    <cellStyle name="40% - Accent2 4 5 5" xfId="24031" xr:uid="{53B59D2B-8DA4-4594-9398-4AB69C14741A}"/>
    <cellStyle name="40% - Accent2 4 6" xfId="6284" xr:uid="{00000000-0005-0000-0000-0000130C0000}"/>
    <cellStyle name="40% - Accent2 4 6 2" xfId="6285" xr:uid="{00000000-0005-0000-0000-0000140C0000}"/>
    <cellStyle name="40% - Accent2 4 6 2 2" xfId="24038" xr:uid="{3A9CADDF-9A9C-406F-8F47-E39163F59E11}"/>
    <cellStyle name="40% - Accent2 4 6 3" xfId="6286" xr:uid="{00000000-0005-0000-0000-0000150C0000}"/>
    <cellStyle name="40% - Accent2 4 6 3 2" xfId="24039" xr:uid="{223FC781-1B57-4547-BDDC-ED0813D11250}"/>
    <cellStyle name="40% - Accent2 4 6 4" xfId="24037" xr:uid="{A633EF21-4700-4266-9BF1-22093E090BFA}"/>
    <cellStyle name="40% - Accent2 4 7" xfId="6287" xr:uid="{00000000-0005-0000-0000-0000160C0000}"/>
    <cellStyle name="40% - Accent2 4 7 2" xfId="24040" xr:uid="{D0DFC5E2-9F8A-4C33-A50B-5E01DD99CEC4}"/>
    <cellStyle name="40% - Accent2 4 8" xfId="6288" xr:uid="{00000000-0005-0000-0000-0000170C0000}"/>
    <cellStyle name="40% - Accent2 4 8 2" xfId="24041" xr:uid="{27D8F241-2643-4EF1-BE53-DA71EED59FCF}"/>
    <cellStyle name="40% - Accent2 4 9" xfId="6245" xr:uid="{00000000-0005-0000-0000-0000EC0B0000}"/>
    <cellStyle name="40% - Accent2 4 9 2" xfId="24000" xr:uid="{7647DD66-AE7B-4AF8-AB1F-B4D0A134989F}"/>
    <cellStyle name="40% - Accent2 5" xfId="230" xr:uid="{00000000-0005-0000-0000-000045000000}"/>
    <cellStyle name="40% - Accent2 5 2" xfId="6290" xr:uid="{00000000-0005-0000-0000-0000190C0000}"/>
    <cellStyle name="40% - Accent2 5 2 2" xfId="6291" xr:uid="{00000000-0005-0000-0000-00001A0C0000}"/>
    <cellStyle name="40% - Accent2 5 2 2 2" xfId="6292" xr:uid="{00000000-0005-0000-0000-00001B0C0000}"/>
    <cellStyle name="40% - Accent2 5 2 2 2 2" xfId="6293" xr:uid="{00000000-0005-0000-0000-00001C0C0000}"/>
    <cellStyle name="40% - Accent2 5 2 2 2 2 2" xfId="6294" xr:uid="{00000000-0005-0000-0000-00001D0C0000}"/>
    <cellStyle name="40% - Accent2 5 2 2 2 2 2 2" xfId="24046" xr:uid="{A5401053-4A4A-4CE5-BFEE-CC5FAE1DFE3C}"/>
    <cellStyle name="40% - Accent2 5 2 2 2 2 3" xfId="6295" xr:uid="{00000000-0005-0000-0000-00001E0C0000}"/>
    <cellStyle name="40% - Accent2 5 2 2 2 2 3 2" xfId="24047" xr:uid="{C6D166EB-8B12-4D6A-B33A-87A37D2B4F0A}"/>
    <cellStyle name="40% - Accent2 5 2 2 2 2 4" xfId="24045" xr:uid="{490B7442-90BA-475D-A051-261E03C3CE68}"/>
    <cellStyle name="40% - Accent2 5 2 2 2 3" xfId="6296" xr:uid="{00000000-0005-0000-0000-00001F0C0000}"/>
    <cellStyle name="40% - Accent2 5 2 2 2 3 2" xfId="24048" xr:uid="{E307124A-E7D8-41FE-A817-29788003E651}"/>
    <cellStyle name="40% - Accent2 5 2 2 2 4" xfId="6297" xr:uid="{00000000-0005-0000-0000-0000200C0000}"/>
    <cellStyle name="40% - Accent2 5 2 2 2 4 2" xfId="24049" xr:uid="{EF7C777A-5929-436C-ADDE-745D6997920C}"/>
    <cellStyle name="40% - Accent2 5 2 2 2 5" xfId="24044" xr:uid="{223072AD-93AD-464A-ACC1-75014D5573E4}"/>
    <cellStyle name="40% - Accent2 5 2 2 3" xfId="6298" xr:uid="{00000000-0005-0000-0000-0000210C0000}"/>
    <cellStyle name="40% - Accent2 5 2 2 3 2" xfId="6299" xr:uid="{00000000-0005-0000-0000-0000220C0000}"/>
    <cellStyle name="40% - Accent2 5 2 2 3 2 2" xfId="24051" xr:uid="{34D23202-7065-48A9-B3D6-067456C9D932}"/>
    <cellStyle name="40% - Accent2 5 2 2 3 3" xfId="6300" xr:uid="{00000000-0005-0000-0000-0000230C0000}"/>
    <cellStyle name="40% - Accent2 5 2 2 3 3 2" xfId="24052" xr:uid="{F4FEB081-18DA-4D9E-8103-FC086F492CED}"/>
    <cellStyle name="40% - Accent2 5 2 2 3 4" xfId="24050" xr:uid="{1750C67A-7155-41F6-B085-1516B5B64FBD}"/>
    <cellStyle name="40% - Accent2 5 2 2 4" xfId="6301" xr:uid="{00000000-0005-0000-0000-0000240C0000}"/>
    <cellStyle name="40% - Accent2 5 2 2 4 2" xfId="24053" xr:uid="{64B0900F-126C-4333-90DF-0AC3F4B982E7}"/>
    <cellStyle name="40% - Accent2 5 2 2 5" xfId="6302" xr:uid="{00000000-0005-0000-0000-0000250C0000}"/>
    <cellStyle name="40% - Accent2 5 2 2 5 2" xfId="24054" xr:uid="{1598749F-00D7-4D81-A624-3087A95703F1}"/>
    <cellStyle name="40% - Accent2 5 2 2 6" xfId="24043" xr:uid="{C18AF1E3-3AB7-4CF9-A2B4-AFB8727561F4}"/>
    <cellStyle name="40% - Accent2 5 2 3" xfId="6303" xr:uid="{00000000-0005-0000-0000-0000260C0000}"/>
    <cellStyle name="40% - Accent2 5 2 3 2" xfId="6304" xr:uid="{00000000-0005-0000-0000-0000270C0000}"/>
    <cellStyle name="40% - Accent2 5 2 3 2 2" xfId="6305" xr:uid="{00000000-0005-0000-0000-0000280C0000}"/>
    <cellStyle name="40% - Accent2 5 2 3 2 2 2" xfId="24057" xr:uid="{0D1FDEB1-79E3-4DF9-82D7-118DAEDA83DD}"/>
    <cellStyle name="40% - Accent2 5 2 3 2 3" xfId="6306" xr:uid="{00000000-0005-0000-0000-0000290C0000}"/>
    <cellStyle name="40% - Accent2 5 2 3 2 3 2" xfId="24058" xr:uid="{8C1C9C9D-2590-4D62-941E-567B5978F9A5}"/>
    <cellStyle name="40% - Accent2 5 2 3 2 4" xfId="24056" xr:uid="{5613C037-45E5-434E-99AE-E05AF9615726}"/>
    <cellStyle name="40% - Accent2 5 2 3 3" xfId="6307" xr:uid="{00000000-0005-0000-0000-00002A0C0000}"/>
    <cellStyle name="40% - Accent2 5 2 3 3 2" xfId="24059" xr:uid="{110535D1-15A8-46EF-9AD2-3B4FBD6F0004}"/>
    <cellStyle name="40% - Accent2 5 2 3 4" xfId="6308" xr:uid="{00000000-0005-0000-0000-00002B0C0000}"/>
    <cellStyle name="40% - Accent2 5 2 3 4 2" xfId="24060" xr:uid="{D359F264-B4B3-4219-B473-A17BE4BDAC50}"/>
    <cellStyle name="40% - Accent2 5 2 3 5" xfId="24055" xr:uid="{21DC5B77-0681-4C72-A3D8-853BFA053202}"/>
    <cellStyle name="40% - Accent2 5 2 4" xfId="6309" xr:uid="{00000000-0005-0000-0000-00002C0C0000}"/>
    <cellStyle name="40% - Accent2 5 3" xfId="6310" xr:uid="{00000000-0005-0000-0000-00002D0C0000}"/>
    <cellStyle name="40% - Accent2 5 3 2" xfId="6311" xr:uid="{00000000-0005-0000-0000-00002E0C0000}"/>
    <cellStyle name="40% - Accent2 5 3 2 2" xfId="6312" xr:uid="{00000000-0005-0000-0000-00002F0C0000}"/>
    <cellStyle name="40% - Accent2 5 3 2 2 2" xfId="24063" xr:uid="{EED8AF24-0F5A-4A69-9479-5D25D9C2CBC8}"/>
    <cellStyle name="40% - Accent2 5 3 2 3" xfId="6313" xr:uid="{00000000-0005-0000-0000-0000300C0000}"/>
    <cellStyle name="40% - Accent2 5 3 2 3 2" xfId="24064" xr:uid="{333A9CEF-CC91-469B-875E-61B8C3DA7E46}"/>
    <cellStyle name="40% - Accent2 5 3 2 4" xfId="24062" xr:uid="{6EA2546D-1BED-485F-8C7B-F39D3C4D9BB2}"/>
    <cellStyle name="40% - Accent2 5 3 3" xfId="6314" xr:uid="{00000000-0005-0000-0000-0000310C0000}"/>
    <cellStyle name="40% - Accent2 5 3 3 2" xfId="24065" xr:uid="{C3389B84-699B-412E-9F5A-4B9A91B92CD0}"/>
    <cellStyle name="40% - Accent2 5 3 4" xfId="6315" xr:uid="{00000000-0005-0000-0000-0000320C0000}"/>
    <cellStyle name="40% - Accent2 5 3 4 2" xfId="24066" xr:uid="{60182CCC-EC09-4A1C-957D-D68DACEBA65E}"/>
    <cellStyle name="40% - Accent2 5 3 5" xfId="24061" xr:uid="{4388ED84-F851-404B-A1C6-4D7CEBDF39B1}"/>
    <cellStyle name="40% - Accent2 5 4" xfId="6316" xr:uid="{00000000-0005-0000-0000-0000330C0000}"/>
    <cellStyle name="40% - Accent2 5 4 2" xfId="6317" xr:uid="{00000000-0005-0000-0000-0000340C0000}"/>
    <cellStyle name="40% - Accent2 5 4 2 2" xfId="6318" xr:uid="{00000000-0005-0000-0000-0000350C0000}"/>
    <cellStyle name="40% - Accent2 5 4 2 2 2" xfId="24069" xr:uid="{6ADDB456-1792-4AF7-9324-F7B948BD9112}"/>
    <cellStyle name="40% - Accent2 5 4 2 3" xfId="6319" xr:uid="{00000000-0005-0000-0000-0000360C0000}"/>
    <cellStyle name="40% - Accent2 5 4 2 3 2" xfId="24070" xr:uid="{2B2566CF-9EB7-452D-BCB7-B1F0E80447B3}"/>
    <cellStyle name="40% - Accent2 5 4 2 4" xfId="24068" xr:uid="{E4B21B19-A7F9-436E-97EC-F86CA4729968}"/>
    <cellStyle name="40% - Accent2 5 4 3" xfId="6320" xr:uid="{00000000-0005-0000-0000-0000370C0000}"/>
    <cellStyle name="40% - Accent2 5 4 3 2" xfId="24071" xr:uid="{0E9C5B07-4314-4238-BA02-CF12064BA602}"/>
    <cellStyle name="40% - Accent2 5 4 4" xfId="6321" xr:uid="{00000000-0005-0000-0000-0000380C0000}"/>
    <cellStyle name="40% - Accent2 5 4 4 2" xfId="24072" xr:uid="{45CFC251-8C53-4A1D-873F-C36CF61578E5}"/>
    <cellStyle name="40% - Accent2 5 4 5" xfId="24067" xr:uid="{B7784C72-E73A-4F31-85A9-67235CD3F9EE}"/>
    <cellStyle name="40% - Accent2 5 5" xfId="6322" xr:uid="{00000000-0005-0000-0000-0000390C0000}"/>
    <cellStyle name="40% - Accent2 5 5 2" xfId="6323" xr:uid="{00000000-0005-0000-0000-00003A0C0000}"/>
    <cellStyle name="40% - Accent2 5 5 2 2" xfId="24074" xr:uid="{485514CC-ABEF-4AC6-A75C-39AD3950E0E3}"/>
    <cellStyle name="40% - Accent2 5 5 3" xfId="6324" xr:uid="{00000000-0005-0000-0000-00003B0C0000}"/>
    <cellStyle name="40% - Accent2 5 5 3 2" xfId="24075" xr:uid="{190882F1-D752-4422-AC9B-06DC324923BC}"/>
    <cellStyle name="40% - Accent2 5 5 4" xfId="24073" xr:uid="{D2DF6D34-E8E5-4745-A7B5-41B92EA0C123}"/>
    <cellStyle name="40% - Accent2 5 6" xfId="6325" xr:uid="{00000000-0005-0000-0000-00003C0C0000}"/>
    <cellStyle name="40% - Accent2 5 6 2" xfId="24076" xr:uid="{19387A47-BE6C-475E-BA6F-3005EB842737}"/>
    <cellStyle name="40% - Accent2 5 7" xfId="6326" xr:uid="{00000000-0005-0000-0000-00003D0C0000}"/>
    <cellStyle name="40% - Accent2 5 7 2" xfId="24077" xr:uid="{EB02C5F9-A3B5-4BB7-A1D6-653EA4D34B9A}"/>
    <cellStyle name="40% - Accent2 5 8" xfId="6289" xr:uid="{00000000-0005-0000-0000-0000180C0000}"/>
    <cellStyle name="40% - Accent2 5 8 2" xfId="24042" xr:uid="{7B4B5BF5-541E-491F-BB0C-9389720B916B}"/>
    <cellStyle name="40% - Accent2 6" xfId="231" xr:uid="{00000000-0005-0000-0000-000046000000}"/>
    <cellStyle name="40% - Accent2 6 2" xfId="6327" xr:uid="{00000000-0005-0000-0000-00003F0C0000}"/>
    <cellStyle name="40% - Accent2 6 2 2" xfId="6328" xr:uid="{00000000-0005-0000-0000-0000400C0000}"/>
    <cellStyle name="40% - Accent2 6 2 2 2" xfId="6329" xr:uid="{00000000-0005-0000-0000-0000410C0000}"/>
    <cellStyle name="40% - Accent2 6 2 2 2 2" xfId="6330" xr:uid="{00000000-0005-0000-0000-0000420C0000}"/>
    <cellStyle name="40% - Accent2 6 2 2 2 2 2" xfId="24081" xr:uid="{56FE6979-258A-4DDD-B659-AF6BF1333B59}"/>
    <cellStyle name="40% - Accent2 6 2 2 2 3" xfId="6331" xr:uid="{00000000-0005-0000-0000-0000430C0000}"/>
    <cellStyle name="40% - Accent2 6 2 2 2 3 2" xfId="24082" xr:uid="{F65F871F-52A1-4602-860C-7D4F981D9262}"/>
    <cellStyle name="40% - Accent2 6 2 2 2 4" xfId="24080" xr:uid="{D63148F9-39E4-4CFB-809B-0A584CB20C8C}"/>
    <cellStyle name="40% - Accent2 6 2 2 3" xfId="6332" xr:uid="{00000000-0005-0000-0000-0000440C0000}"/>
    <cellStyle name="40% - Accent2 6 2 2 3 2" xfId="24083" xr:uid="{090CAFE4-2DD0-4D9D-9B9C-2581F9A5EE76}"/>
    <cellStyle name="40% - Accent2 6 2 2 4" xfId="6333" xr:uid="{00000000-0005-0000-0000-0000450C0000}"/>
    <cellStyle name="40% - Accent2 6 2 2 4 2" xfId="24084" xr:uid="{04DD8C5B-4E56-4410-B982-460226854983}"/>
    <cellStyle name="40% - Accent2 6 2 2 5" xfId="24079" xr:uid="{9189DE99-EFB5-4AC8-A626-BFFADD089C20}"/>
    <cellStyle name="40% - Accent2 6 2 3" xfId="6334" xr:uid="{00000000-0005-0000-0000-0000460C0000}"/>
    <cellStyle name="40% - Accent2 6 2 3 2" xfId="6335" xr:uid="{00000000-0005-0000-0000-0000470C0000}"/>
    <cellStyle name="40% - Accent2 6 2 3 2 2" xfId="24086" xr:uid="{2E4B55F9-C089-480F-A89B-E15A2A6E1B69}"/>
    <cellStyle name="40% - Accent2 6 2 3 3" xfId="6336" xr:uid="{00000000-0005-0000-0000-0000480C0000}"/>
    <cellStyle name="40% - Accent2 6 2 3 3 2" xfId="24087" xr:uid="{5CE5EE78-8CD7-47F5-98E4-2C6C16C1E868}"/>
    <cellStyle name="40% - Accent2 6 2 3 4" xfId="24085" xr:uid="{BF512F7A-E205-4CDE-9D18-D4EA5938BB7A}"/>
    <cellStyle name="40% - Accent2 6 2 4" xfId="6337" xr:uid="{00000000-0005-0000-0000-0000490C0000}"/>
    <cellStyle name="40% - Accent2 6 2 4 2" xfId="24088" xr:uid="{02EA9EF0-54B0-45BB-8AD7-ED4B2A36F848}"/>
    <cellStyle name="40% - Accent2 6 2 5" xfId="6338" xr:uid="{00000000-0005-0000-0000-00004A0C0000}"/>
    <cellStyle name="40% - Accent2 6 2 5 2" xfId="24089" xr:uid="{8045D7BD-FF83-46B8-94EC-54288E22414B}"/>
    <cellStyle name="40% - Accent2 6 2 6" xfId="24078" xr:uid="{62882839-B037-4AE2-B5ED-ABABF423CAB6}"/>
    <cellStyle name="40% - Accent2 6 3" xfId="6339" xr:uid="{00000000-0005-0000-0000-00004B0C0000}"/>
    <cellStyle name="40% - Accent2 6 3 2" xfId="6340" xr:uid="{00000000-0005-0000-0000-00004C0C0000}"/>
    <cellStyle name="40% - Accent2 6 3 2 2" xfId="6341" xr:uid="{00000000-0005-0000-0000-00004D0C0000}"/>
    <cellStyle name="40% - Accent2 6 3 2 2 2" xfId="24092" xr:uid="{2A0E2CE3-7AD8-4E97-973C-000A3F67BA03}"/>
    <cellStyle name="40% - Accent2 6 3 2 3" xfId="6342" xr:uid="{00000000-0005-0000-0000-00004E0C0000}"/>
    <cellStyle name="40% - Accent2 6 3 2 3 2" xfId="24093" xr:uid="{FFB6A08F-3E14-4CE3-BEB1-B9E2DDCB1E62}"/>
    <cellStyle name="40% - Accent2 6 3 2 4" xfId="24091" xr:uid="{AA6CAA04-8749-4D9C-A799-C9316A02B8C3}"/>
    <cellStyle name="40% - Accent2 6 3 3" xfId="6343" xr:uid="{00000000-0005-0000-0000-00004F0C0000}"/>
    <cellStyle name="40% - Accent2 6 3 3 2" xfId="24094" xr:uid="{7D83C264-21F1-4E53-B178-C4AC6CA83B1B}"/>
    <cellStyle name="40% - Accent2 6 3 4" xfId="6344" xr:uid="{00000000-0005-0000-0000-0000500C0000}"/>
    <cellStyle name="40% - Accent2 6 3 4 2" xfId="24095" xr:uid="{D081A885-16F0-4AEC-95CA-DFD0F8CDE286}"/>
    <cellStyle name="40% - Accent2 6 3 5" xfId="24090" xr:uid="{C4041439-59DA-4233-AB1F-B352D038AFD0}"/>
    <cellStyle name="40% - Accent2 6 4" xfId="6345" xr:uid="{00000000-0005-0000-0000-0000510C0000}"/>
    <cellStyle name="40% - Accent2 7" xfId="232" xr:uid="{00000000-0005-0000-0000-000047000000}"/>
    <cellStyle name="40% - Accent2 7 2" xfId="6346" xr:uid="{00000000-0005-0000-0000-0000530C0000}"/>
    <cellStyle name="40% - Accent2 7 2 2" xfId="24096" xr:uid="{28F77EE1-D882-4C43-918A-9F84D57AFD2E}"/>
    <cellStyle name="40% - Accent2 7 3" xfId="6347" xr:uid="{00000000-0005-0000-0000-0000540C0000}"/>
    <cellStyle name="40% - Accent2 7 4" xfId="6348" xr:uid="{00000000-0005-0000-0000-0000550C0000}"/>
    <cellStyle name="40% - Accent2 7 4 2" xfId="24097" xr:uid="{49706DE8-4BA4-499A-BD7D-0D672DDB4681}"/>
    <cellStyle name="40% - Accent2 8" xfId="6349" xr:uid="{00000000-0005-0000-0000-0000560C0000}"/>
    <cellStyle name="40% - Accent2 8 2" xfId="6350" xr:uid="{00000000-0005-0000-0000-0000570C0000}"/>
    <cellStyle name="40% - Accent2 8 2 2" xfId="6351" xr:uid="{00000000-0005-0000-0000-0000580C0000}"/>
    <cellStyle name="40% - Accent2 8 2 2 2" xfId="24100" xr:uid="{071F60C8-3692-41F5-B46F-2D76339E424D}"/>
    <cellStyle name="40% - Accent2 8 2 3" xfId="6352" xr:uid="{00000000-0005-0000-0000-0000590C0000}"/>
    <cellStyle name="40% - Accent2 8 2 3 2" xfId="24101" xr:uid="{2F5C6767-40D1-486F-A0F2-96F350EB7D91}"/>
    <cellStyle name="40% - Accent2 8 2 4" xfId="24099" xr:uid="{FEBE3821-B3AB-4DE6-9C6E-AA8F601BF075}"/>
    <cellStyle name="40% - Accent2 8 3" xfId="6353" xr:uid="{00000000-0005-0000-0000-00005A0C0000}"/>
    <cellStyle name="40% - Accent2 8 3 2" xfId="24102" xr:uid="{383A2823-9F0B-4B6A-942D-26DCDD0202E0}"/>
    <cellStyle name="40% - Accent2 8 4" xfId="6354" xr:uid="{00000000-0005-0000-0000-00005B0C0000}"/>
    <cellStyle name="40% - Accent2 8 4 2" xfId="24103" xr:uid="{3B08E579-7CF2-4107-A8C5-6D72F0D465D8}"/>
    <cellStyle name="40% - Accent2 8 5" xfId="24098" xr:uid="{D7BD9EF0-7B8D-4C62-85A2-9DF95D9403C0}"/>
    <cellStyle name="40% - Accent2 9" xfId="6355" xr:uid="{00000000-0005-0000-0000-00005C0C0000}"/>
    <cellStyle name="40% - Accent2 9 2" xfId="6356" xr:uid="{00000000-0005-0000-0000-00005D0C0000}"/>
    <cellStyle name="40% - Accent2 9 2 2" xfId="6357" xr:uid="{00000000-0005-0000-0000-00005E0C0000}"/>
    <cellStyle name="40% - Accent2 9 2 2 2" xfId="24106" xr:uid="{BB57633A-77B9-4783-85F6-AAAD70369547}"/>
    <cellStyle name="40% - Accent2 9 2 3" xfId="6358" xr:uid="{00000000-0005-0000-0000-00005F0C0000}"/>
    <cellStyle name="40% - Accent2 9 2 3 2" xfId="24107" xr:uid="{541B6B44-2089-4EEA-8BB1-15A3C532C325}"/>
    <cellStyle name="40% - Accent2 9 2 4" xfId="24105" xr:uid="{C240FD23-F1D5-42FF-B014-603A81138DDA}"/>
    <cellStyle name="40% - Accent2 9 3" xfId="6359" xr:uid="{00000000-0005-0000-0000-0000600C0000}"/>
    <cellStyle name="40% - Accent2 9 3 2" xfId="24108" xr:uid="{05B9A622-B4DB-4D08-A8C8-924AE7BFCE8F}"/>
    <cellStyle name="40% - Accent2 9 4" xfId="6360" xr:uid="{00000000-0005-0000-0000-0000610C0000}"/>
    <cellStyle name="40% - Accent2 9 4 2" xfId="24109" xr:uid="{00125B23-1CA2-4910-A5E5-A78414C82A6B}"/>
    <cellStyle name="40% - Accent2 9 5" xfId="24104" xr:uid="{6DEA06B3-D56E-4502-A850-A8C89EB43681}"/>
    <cellStyle name="40% - Accent3" xfId="91" builtinId="39" customBuiltin="1"/>
    <cellStyle name="40% - Accent3 10" xfId="6361" xr:uid="{00000000-0005-0000-0000-0000620C0000}"/>
    <cellStyle name="40% - Accent3 10 2" xfId="6362" xr:uid="{00000000-0005-0000-0000-0000630C0000}"/>
    <cellStyle name="40% - Accent3 10 2 2" xfId="6363" xr:uid="{00000000-0005-0000-0000-0000640C0000}"/>
    <cellStyle name="40% - Accent3 10 2 2 2" xfId="24112" xr:uid="{D5BB56D7-D7C7-4049-833C-0014809A3F0F}"/>
    <cellStyle name="40% - Accent3 10 2 3" xfId="6364" xr:uid="{00000000-0005-0000-0000-0000650C0000}"/>
    <cellStyle name="40% - Accent3 10 2 3 2" xfId="24113" xr:uid="{CAF498CF-F75A-491F-9761-11A97392DC3F}"/>
    <cellStyle name="40% - Accent3 10 2 4" xfId="24111" xr:uid="{FB6CBDCF-A71C-4AE9-B06E-C6FD56FBD393}"/>
    <cellStyle name="40% - Accent3 10 3" xfId="6365" xr:uid="{00000000-0005-0000-0000-0000660C0000}"/>
    <cellStyle name="40% - Accent3 10 3 2" xfId="24114" xr:uid="{2B53EA9A-AB64-41C1-B3FF-8CB5AEFEE07B}"/>
    <cellStyle name="40% - Accent3 10 4" xfId="6366" xr:uid="{00000000-0005-0000-0000-0000670C0000}"/>
    <cellStyle name="40% - Accent3 10 4 2" xfId="6367" xr:uid="{00000000-0005-0000-0000-0000680C0000}"/>
    <cellStyle name="40% - Accent3 10 4 2 2" xfId="24116" xr:uid="{26B7534F-9793-4891-A27F-976A6334DF38}"/>
    <cellStyle name="40% - Accent3 10 4 3" xfId="24115" xr:uid="{A5DB1F6D-4B03-41AB-AD7B-A0409059CE86}"/>
    <cellStyle name="40% - Accent3 10 5" xfId="6368" xr:uid="{00000000-0005-0000-0000-0000690C0000}"/>
    <cellStyle name="40% - Accent3 10 5 2" xfId="24117" xr:uid="{B1AC185C-52D9-4D7E-A532-8072A8766DAC}"/>
    <cellStyle name="40% - Accent3 10 6" xfId="24110" xr:uid="{BC603996-7AFA-4FAD-AC43-ACFA0E1A73EB}"/>
    <cellStyle name="40% - Accent3 11" xfId="6369" xr:uid="{00000000-0005-0000-0000-00006A0C0000}"/>
    <cellStyle name="40% - Accent3 11 2" xfId="6370" xr:uid="{00000000-0005-0000-0000-00006B0C0000}"/>
    <cellStyle name="40% - Accent3 11 2 2" xfId="24119" xr:uid="{BE7ECD17-A6A5-481F-804C-9DCAC38B872F}"/>
    <cellStyle name="40% - Accent3 11 3" xfId="6371" xr:uid="{00000000-0005-0000-0000-00006C0C0000}"/>
    <cellStyle name="40% - Accent3 11 3 2" xfId="6372" xr:uid="{00000000-0005-0000-0000-00006D0C0000}"/>
    <cellStyle name="40% - Accent3 11 3 2 2" xfId="24121" xr:uid="{FDD1576F-E890-4D40-8346-CC4ABD2AEB61}"/>
    <cellStyle name="40% - Accent3 11 3 3" xfId="24120" xr:uid="{683AAD8A-A3BF-423B-B5C8-C2D36B5729C7}"/>
    <cellStyle name="40% - Accent3 11 4" xfId="24118" xr:uid="{0C173E03-B97B-4C1E-AEBB-D92FBEAF1CE2}"/>
    <cellStyle name="40% - Accent3 12" xfId="6373" xr:uid="{00000000-0005-0000-0000-00006E0C0000}"/>
    <cellStyle name="40% - Accent3 12 2" xfId="6374" xr:uid="{00000000-0005-0000-0000-00006F0C0000}"/>
    <cellStyle name="40% - Accent3 12 2 2" xfId="24123" xr:uid="{498F6CD4-1F31-41D9-88E3-83338A0FEB84}"/>
    <cellStyle name="40% - Accent3 12 3" xfId="6375" xr:uid="{00000000-0005-0000-0000-0000700C0000}"/>
    <cellStyle name="40% - Accent3 12 3 2" xfId="24124" xr:uid="{6623D62F-1730-40BA-A9A5-F7ACDCAC55BF}"/>
    <cellStyle name="40% - Accent3 12 4" xfId="24122" xr:uid="{4E7BB0E1-E4D8-42B8-A344-DA48014AD9C9}"/>
    <cellStyle name="40% - Accent3 13" xfId="6376" xr:uid="{00000000-0005-0000-0000-0000710C0000}"/>
    <cellStyle name="40% - Accent3 13 2" xfId="6377" xr:uid="{00000000-0005-0000-0000-0000720C0000}"/>
    <cellStyle name="40% - Accent3 13 2 2" xfId="24126" xr:uid="{B713270A-D0C6-4BCC-B110-AE60649AE261}"/>
    <cellStyle name="40% - Accent3 13 3" xfId="6378" xr:uid="{00000000-0005-0000-0000-0000730C0000}"/>
    <cellStyle name="40% - Accent3 13 3 2" xfId="24127" xr:uid="{341E9ABC-860C-491E-9C10-DC173A20889F}"/>
    <cellStyle name="40% - Accent3 13 4" xfId="24125" xr:uid="{EB5B332F-9095-4B74-9D02-49E560BF8B18}"/>
    <cellStyle name="40% - Accent3 14" xfId="6379" xr:uid="{00000000-0005-0000-0000-0000740C0000}"/>
    <cellStyle name="40% - Accent3 14 2" xfId="6380" xr:uid="{00000000-0005-0000-0000-0000750C0000}"/>
    <cellStyle name="40% - Accent3 14 2 2" xfId="24128" xr:uid="{00C1E476-DBE1-41EA-BD90-43CA2C9F70D2}"/>
    <cellStyle name="40% - Accent3 15" xfId="6381" xr:uid="{00000000-0005-0000-0000-0000760C0000}"/>
    <cellStyle name="40% - Accent3 15 2" xfId="24129" xr:uid="{DECDCBC1-8DA0-4BB2-AF3E-35F1FDAB53E8}"/>
    <cellStyle name="40% - Accent3 16" xfId="6382" xr:uid="{00000000-0005-0000-0000-0000770C0000}"/>
    <cellStyle name="40% - Accent3 17" xfId="20666" xr:uid="{F42562FF-4854-493C-9570-56C7D57BAF09}"/>
    <cellStyle name="40% - Accent3 2" xfId="233" xr:uid="{00000000-0005-0000-0000-000048000000}"/>
    <cellStyle name="40% - Accent3 2 2" xfId="6383" xr:uid="{00000000-0005-0000-0000-0000790C0000}"/>
    <cellStyle name="40% - Accent3 2 3" xfId="6384" xr:uid="{00000000-0005-0000-0000-00007A0C0000}"/>
    <cellStyle name="40% - Accent3 2 3 2" xfId="6385" xr:uid="{00000000-0005-0000-0000-00007B0C0000}"/>
    <cellStyle name="40% - Accent3 2 3 2 2" xfId="6386" xr:uid="{00000000-0005-0000-0000-00007C0C0000}"/>
    <cellStyle name="40% - Accent3 2 3 2 2 2" xfId="6387" xr:uid="{00000000-0005-0000-0000-00007D0C0000}"/>
    <cellStyle name="40% - Accent3 2 3 2 2 2 2" xfId="6388" xr:uid="{00000000-0005-0000-0000-00007E0C0000}"/>
    <cellStyle name="40% - Accent3 2 3 2 2 2 2 2" xfId="24134" xr:uid="{DEF10E4F-2429-485A-84D3-35C9A086AD1B}"/>
    <cellStyle name="40% - Accent3 2 3 2 2 2 3" xfId="6389" xr:uid="{00000000-0005-0000-0000-00007F0C0000}"/>
    <cellStyle name="40% - Accent3 2 3 2 2 2 3 2" xfId="24135" xr:uid="{B90C2C5E-114F-4A77-A9C7-34DF5204516E}"/>
    <cellStyle name="40% - Accent3 2 3 2 2 2 4" xfId="24133" xr:uid="{3BA2E080-73E3-4F1C-852B-078F8F9315D5}"/>
    <cellStyle name="40% - Accent3 2 3 2 2 3" xfId="6390" xr:uid="{00000000-0005-0000-0000-0000800C0000}"/>
    <cellStyle name="40% - Accent3 2 3 2 2 3 2" xfId="6391" xr:uid="{00000000-0005-0000-0000-0000810C0000}"/>
    <cellStyle name="40% - Accent3 2 3 2 2 3 2 2" xfId="24137" xr:uid="{ADBFAAA8-CC86-42E6-B109-0840A87C5F5B}"/>
    <cellStyle name="40% - Accent3 2 3 2 2 3 3" xfId="24136" xr:uid="{D56517B0-3594-46A7-9084-9BDEF9133D66}"/>
    <cellStyle name="40% - Accent3 2 3 2 2 4" xfId="6392" xr:uid="{00000000-0005-0000-0000-0000820C0000}"/>
    <cellStyle name="40% - Accent3 2 3 2 2 4 2" xfId="24138" xr:uid="{2E504717-758D-4C75-ABC1-6970BDFDC3C5}"/>
    <cellStyle name="40% - Accent3 2 3 2 2 5" xfId="24132" xr:uid="{E4D2A026-0A4E-41EE-A17E-E93D26F4078D}"/>
    <cellStyle name="40% - Accent3 2 3 2 3" xfId="6393" xr:uid="{00000000-0005-0000-0000-0000830C0000}"/>
    <cellStyle name="40% - Accent3 2 3 2 3 2" xfId="6394" xr:uid="{00000000-0005-0000-0000-0000840C0000}"/>
    <cellStyle name="40% - Accent3 2 3 2 3 2 2" xfId="6395" xr:uid="{00000000-0005-0000-0000-0000850C0000}"/>
    <cellStyle name="40% - Accent3 2 3 2 3 2 2 2" xfId="24141" xr:uid="{2FF2114A-587A-48D9-8BF8-131F73E42746}"/>
    <cellStyle name="40% - Accent3 2 3 2 3 2 3" xfId="6396" xr:uid="{00000000-0005-0000-0000-0000860C0000}"/>
    <cellStyle name="40% - Accent3 2 3 2 3 2 3 2" xfId="24142" xr:uid="{676E292C-00BF-4876-9E95-077D47F25F67}"/>
    <cellStyle name="40% - Accent3 2 3 2 3 2 4" xfId="24140" xr:uid="{2B29994A-FF6E-4605-9D65-8699E3EADC9E}"/>
    <cellStyle name="40% - Accent3 2 3 2 3 3" xfId="6397" xr:uid="{00000000-0005-0000-0000-0000870C0000}"/>
    <cellStyle name="40% - Accent3 2 3 2 3 3 2" xfId="6398" xr:uid="{00000000-0005-0000-0000-0000880C0000}"/>
    <cellStyle name="40% - Accent3 2 3 2 3 3 2 2" xfId="24144" xr:uid="{6F379340-F23C-413F-96AA-DD240496587D}"/>
    <cellStyle name="40% - Accent3 2 3 2 3 3 3" xfId="24143" xr:uid="{0B1CB6EC-D621-405B-BCEA-B6E31A239916}"/>
    <cellStyle name="40% - Accent3 2 3 2 3 4" xfId="6399" xr:uid="{00000000-0005-0000-0000-0000890C0000}"/>
    <cellStyle name="40% - Accent3 2 3 2 3 4 2" xfId="24145" xr:uid="{1BD54C00-DCF3-4A3B-A2CB-557047D38DB4}"/>
    <cellStyle name="40% - Accent3 2 3 2 3 5" xfId="24139" xr:uid="{944EC26F-1645-42A1-B68C-57F6BD26456A}"/>
    <cellStyle name="40% - Accent3 2 3 2 4" xfId="6400" xr:uid="{00000000-0005-0000-0000-00008A0C0000}"/>
    <cellStyle name="40% - Accent3 2 3 2 4 2" xfId="6401" xr:uid="{00000000-0005-0000-0000-00008B0C0000}"/>
    <cellStyle name="40% - Accent3 2 3 2 4 2 2" xfId="24147" xr:uid="{F8C4A117-397D-4A04-9A3E-ADD686A6AB1B}"/>
    <cellStyle name="40% - Accent3 2 3 2 4 3" xfId="6402" xr:uid="{00000000-0005-0000-0000-00008C0C0000}"/>
    <cellStyle name="40% - Accent3 2 3 2 4 3 2" xfId="24148" xr:uid="{161474E9-4C36-4D14-A3C7-39DF5742FD08}"/>
    <cellStyle name="40% - Accent3 2 3 2 4 4" xfId="24146" xr:uid="{C80584E7-6CCF-4F76-A61A-F9DC107B0FE3}"/>
    <cellStyle name="40% - Accent3 2 3 2 5" xfId="6403" xr:uid="{00000000-0005-0000-0000-00008D0C0000}"/>
    <cellStyle name="40% - Accent3 2 3 2 5 2" xfId="24149" xr:uid="{AD527FE8-0B5A-4B2A-9FC0-F22241CDBE89}"/>
    <cellStyle name="40% - Accent3 2 3 2 6" xfId="6404" xr:uid="{00000000-0005-0000-0000-00008E0C0000}"/>
    <cellStyle name="40% - Accent3 2 3 2 6 2" xfId="6405" xr:uid="{00000000-0005-0000-0000-00008F0C0000}"/>
    <cellStyle name="40% - Accent3 2 3 2 6 2 2" xfId="24151" xr:uid="{370CB61D-1E9B-44D6-B9B4-19179B0DD89B}"/>
    <cellStyle name="40% - Accent3 2 3 2 6 3" xfId="24150" xr:uid="{CD76085E-A101-471E-8815-367D6BEB7BFA}"/>
    <cellStyle name="40% - Accent3 2 3 2 7" xfId="6406" xr:uid="{00000000-0005-0000-0000-0000900C0000}"/>
    <cellStyle name="40% - Accent3 2 3 2 7 2" xfId="24152" xr:uid="{DFBD9F2C-09AE-4346-A1CF-F1189FEA51DC}"/>
    <cellStyle name="40% - Accent3 2 3 2 8" xfId="24131" xr:uid="{66798548-3719-4A31-8943-A19BC8C886CF}"/>
    <cellStyle name="40% - Accent3 2 3 3" xfId="6407" xr:uid="{00000000-0005-0000-0000-0000910C0000}"/>
    <cellStyle name="40% - Accent3 2 3 3 2" xfId="6408" xr:uid="{00000000-0005-0000-0000-0000920C0000}"/>
    <cellStyle name="40% - Accent3 2 3 3 2 2" xfId="6409" xr:uid="{00000000-0005-0000-0000-0000930C0000}"/>
    <cellStyle name="40% - Accent3 2 3 3 2 2 2" xfId="24155" xr:uid="{78680F0C-8B97-4E4C-8EEE-7A6E5D3CCDE3}"/>
    <cellStyle name="40% - Accent3 2 3 3 2 3" xfId="6410" xr:uid="{00000000-0005-0000-0000-0000940C0000}"/>
    <cellStyle name="40% - Accent3 2 3 3 2 3 2" xfId="24156" xr:uid="{B837B819-E204-44B8-969D-8749B386A5A4}"/>
    <cellStyle name="40% - Accent3 2 3 3 2 4" xfId="24154" xr:uid="{BB413145-53BA-4988-9D25-8E14F85EFB2E}"/>
    <cellStyle name="40% - Accent3 2 3 3 3" xfId="6411" xr:uid="{00000000-0005-0000-0000-0000950C0000}"/>
    <cellStyle name="40% - Accent3 2 3 3 3 2" xfId="6412" xr:uid="{00000000-0005-0000-0000-0000960C0000}"/>
    <cellStyle name="40% - Accent3 2 3 3 3 2 2" xfId="24158" xr:uid="{3EFD4CA6-74C2-470B-A16B-DD793A8EA909}"/>
    <cellStyle name="40% - Accent3 2 3 3 3 3" xfId="24157" xr:uid="{2992F2CC-DADF-44E7-B9B6-CF9137E7893B}"/>
    <cellStyle name="40% - Accent3 2 3 3 4" xfId="6413" xr:uid="{00000000-0005-0000-0000-0000970C0000}"/>
    <cellStyle name="40% - Accent3 2 3 3 4 2" xfId="24159" xr:uid="{3818F84F-40A5-4BF4-9DFD-5BFF28A20C8C}"/>
    <cellStyle name="40% - Accent3 2 3 3 5" xfId="24153" xr:uid="{1E267CA9-3261-4329-8BD8-15D275621E4D}"/>
    <cellStyle name="40% - Accent3 2 3 4" xfId="6414" xr:uid="{00000000-0005-0000-0000-0000980C0000}"/>
    <cellStyle name="40% - Accent3 2 3 4 2" xfId="6415" xr:uid="{00000000-0005-0000-0000-0000990C0000}"/>
    <cellStyle name="40% - Accent3 2 3 4 2 2" xfId="6416" xr:uid="{00000000-0005-0000-0000-00009A0C0000}"/>
    <cellStyle name="40% - Accent3 2 3 4 2 2 2" xfId="24162" xr:uid="{ECA8CD0F-15BD-472B-A5AF-29FA7E2D9883}"/>
    <cellStyle name="40% - Accent3 2 3 4 2 3" xfId="6417" xr:uid="{00000000-0005-0000-0000-00009B0C0000}"/>
    <cellStyle name="40% - Accent3 2 3 4 2 3 2" xfId="24163" xr:uid="{4E08BB20-7913-4372-86AD-7C020B9AF8CA}"/>
    <cellStyle name="40% - Accent3 2 3 4 2 4" xfId="24161" xr:uid="{CC2C9624-ECEE-48DF-9B13-D4A12E68467A}"/>
    <cellStyle name="40% - Accent3 2 3 4 3" xfId="6418" xr:uid="{00000000-0005-0000-0000-00009C0C0000}"/>
    <cellStyle name="40% - Accent3 2 3 4 3 2" xfId="6419" xr:uid="{00000000-0005-0000-0000-00009D0C0000}"/>
    <cellStyle name="40% - Accent3 2 3 4 3 2 2" xfId="24165" xr:uid="{E8561D0D-A3E9-4DD8-954B-335718EF4362}"/>
    <cellStyle name="40% - Accent3 2 3 4 3 3" xfId="24164" xr:uid="{125E773E-2574-410E-9C82-9B0C34C36E98}"/>
    <cellStyle name="40% - Accent3 2 3 4 4" xfId="6420" xr:uid="{00000000-0005-0000-0000-00009E0C0000}"/>
    <cellStyle name="40% - Accent3 2 3 4 4 2" xfId="24166" xr:uid="{89CBA088-1F72-4569-B31F-84E872706012}"/>
    <cellStyle name="40% - Accent3 2 3 4 5" xfId="24160" xr:uid="{37278D62-1CFF-4D86-BA18-0E35AC1878B9}"/>
    <cellStyle name="40% - Accent3 2 3 5" xfId="6421" xr:uid="{00000000-0005-0000-0000-00009F0C0000}"/>
    <cellStyle name="40% - Accent3 2 3 5 2" xfId="6422" xr:uid="{00000000-0005-0000-0000-0000A00C0000}"/>
    <cellStyle name="40% - Accent3 2 3 5 2 2" xfId="24168" xr:uid="{B511840F-081D-4023-BA56-EC398E5A378D}"/>
    <cellStyle name="40% - Accent3 2 3 5 3" xfId="6423" xr:uid="{00000000-0005-0000-0000-0000A10C0000}"/>
    <cellStyle name="40% - Accent3 2 3 5 3 2" xfId="24169" xr:uid="{F08C3763-2732-4A0E-A3AC-991D8D8BA60E}"/>
    <cellStyle name="40% - Accent3 2 3 5 4" xfId="24167" xr:uid="{769AECE6-F246-4276-ADEB-9DDA4946B113}"/>
    <cellStyle name="40% - Accent3 2 3 6" xfId="6424" xr:uid="{00000000-0005-0000-0000-0000A20C0000}"/>
    <cellStyle name="40% - Accent3 2 3 6 2" xfId="24170" xr:uid="{CB2E5505-B23D-46D7-B9A2-40F103D2C3F7}"/>
    <cellStyle name="40% - Accent3 2 3 7" xfId="6425" xr:uid="{00000000-0005-0000-0000-0000A30C0000}"/>
    <cellStyle name="40% - Accent3 2 3 7 2" xfId="6426" xr:uid="{00000000-0005-0000-0000-0000A40C0000}"/>
    <cellStyle name="40% - Accent3 2 3 7 2 2" xfId="24172" xr:uid="{5D4461E3-8742-4A58-B8A5-AA3EE8D64DE9}"/>
    <cellStyle name="40% - Accent3 2 3 7 3" xfId="24171" xr:uid="{E7370730-D5E5-43AA-9F39-975753F9E9F0}"/>
    <cellStyle name="40% - Accent3 2 3 8" xfId="6427" xr:uid="{00000000-0005-0000-0000-0000A50C0000}"/>
    <cellStyle name="40% - Accent3 2 3 8 2" xfId="24173" xr:uid="{1F36F31A-5A28-4490-A00A-12D969C01769}"/>
    <cellStyle name="40% - Accent3 2 3 9" xfId="24130" xr:uid="{6FDE28DF-A176-4284-A183-641CD44F1FD4}"/>
    <cellStyle name="40% - Accent3 2 4" xfId="6428" xr:uid="{00000000-0005-0000-0000-0000A60C0000}"/>
    <cellStyle name="40% - Accent3 2 4 2" xfId="6429" xr:uid="{00000000-0005-0000-0000-0000A70C0000}"/>
    <cellStyle name="40% - Accent3 2 4 2 2" xfId="6430" xr:uid="{00000000-0005-0000-0000-0000A80C0000}"/>
    <cellStyle name="40% - Accent3 2 4 2 2 2" xfId="6431" xr:uid="{00000000-0005-0000-0000-0000A90C0000}"/>
    <cellStyle name="40% - Accent3 2 4 2 2 2 2" xfId="6432" xr:uid="{00000000-0005-0000-0000-0000AA0C0000}"/>
    <cellStyle name="40% - Accent3 2 4 2 2 2 2 2" xfId="24178" xr:uid="{52056A18-C562-4DC9-B6B9-F6C630F68D54}"/>
    <cellStyle name="40% - Accent3 2 4 2 2 2 3" xfId="6433" xr:uid="{00000000-0005-0000-0000-0000AB0C0000}"/>
    <cellStyle name="40% - Accent3 2 4 2 2 2 3 2" xfId="24179" xr:uid="{AD1CAAF7-5F41-4933-BA97-DBB9518C8180}"/>
    <cellStyle name="40% - Accent3 2 4 2 2 2 4" xfId="24177" xr:uid="{8EA9D23A-FDCE-42F0-82CC-FEEEE57844A3}"/>
    <cellStyle name="40% - Accent3 2 4 2 2 3" xfId="6434" xr:uid="{00000000-0005-0000-0000-0000AC0C0000}"/>
    <cellStyle name="40% - Accent3 2 4 2 2 3 2" xfId="6435" xr:uid="{00000000-0005-0000-0000-0000AD0C0000}"/>
    <cellStyle name="40% - Accent3 2 4 2 2 3 2 2" xfId="24181" xr:uid="{E5397B23-97CA-434D-B32B-29DA1D23E66A}"/>
    <cellStyle name="40% - Accent3 2 4 2 2 3 3" xfId="24180" xr:uid="{1AFB3F5D-949B-496B-BF2C-FE9E0A6F095B}"/>
    <cellStyle name="40% - Accent3 2 4 2 2 4" xfId="6436" xr:uid="{00000000-0005-0000-0000-0000AE0C0000}"/>
    <cellStyle name="40% - Accent3 2 4 2 2 4 2" xfId="24182" xr:uid="{997688AF-1814-480E-A2F3-D3C98E7D2A3F}"/>
    <cellStyle name="40% - Accent3 2 4 2 2 5" xfId="24176" xr:uid="{A39BA401-3508-47BB-803D-32681B4BFEE7}"/>
    <cellStyle name="40% - Accent3 2 4 2 3" xfId="6437" xr:uid="{00000000-0005-0000-0000-0000AF0C0000}"/>
    <cellStyle name="40% - Accent3 2 4 2 3 2" xfId="6438" xr:uid="{00000000-0005-0000-0000-0000B00C0000}"/>
    <cellStyle name="40% - Accent3 2 4 2 3 2 2" xfId="6439" xr:uid="{00000000-0005-0000-0000-0000B10C0000}"/>
    <cellStyle name="40% - Accent3 2 4 2 3 2 2 2" xfId="24185" xr:uid="{DBE636C4-8AC0-43A0-8795-FD0B1AD1F9ED}"/>
    <cellStyle name="40% - Accent3 2 4 2 3 2 3" xfId="6440" xr:uid="{00000000-0005-0000-0000-0000B20C0000}"/>
    <cellStyle name="40% - Accent3 2 4 2 3 2 3 2" xfId="24186" xr:uid="{0E975A36-2CDD-401A-896E-48D689626060}"/>
    <cellStyle name="40% - Accent3 2 4 2 3 2 4" xfId="24184" xr:uid="{D0A14AAC-ED22-475C-A825-873ED83E4D16}"/>
    <cellStyle name="40% - Accent3 2 4 2 3 3" xfId="6441" xr:uid="{00000000-0005-0000-0000-0000B30C0000}"/>
    <cellStyle name="40% - Accent3 2 4 2 3 3 2" xfId="6442" xr:uid="{00000000-0005-0000-0000-0000B40C0000}"/>
    <cellStyle name="40% - Accent3 2 4 2 3 3 2 2" xfId="24188" xr:uid="{2C5FA09C-7765-4835-BD37-7857B2F3B8F8}"/>
    <cellStyle name="40% - Accent3 2 4 2 3 3 3" xfId="24187" xr:uid="{3C4AABC0-D2AE-4FDC-9822-8391A24EECC4}"/>
    <cellStyle name="40% - Accent3 2 4 2 3 4" xfId="6443" xr:uid="{00000000-0005-0000-0000-0000B50C0000}"/>
    <cellStyle name="40% - Accent3 2 4 2 3 4 2" xfId="24189" xr:uid="{ECB7666E-6D1E-41A0-93A2-3EAAC18DEAE7}"/>
    <cellStyle name="40% - Accent3 2 4 2 3 5" xfId="24183" xr:uid="{21BE8300-EBD5-4C78-BDCA-88569289383B}"/>
    <cellStyle name="40% - Accent3 2 4 2 4" xfId="6444" xr:uid="{00000000-0005-0000-0000-0000B60C0000}"/>
    <cellStyle name="40% - Accent3 2 4 2 4 2" xfId="6445" xr:uid="{00000000-0005-0000-0000-0000B70C0000}"/>
    <cellStyle name="40% - Accent3 2 4 2 4 2 2" xfId="24191" xr:uid="{12090E8C-9593-4FDD-80C9-94F04E411561}"/>
    <cellStyle name="40% - Accent3 2 4 2 4 3" xfId="6446" xr:uid="{00000000-0005-0000-0000-0000B80C0000}"/>
    <cellStyle name="40% - Accent3 2 4 2 4 3 2" xfId="24192" xr:uid="{0DE793E0-EB58-441D-82C3-5DF946509BAB}"/>
    <cellStyle name="40% - Accent3 2 4 2 4 4" xfId="24190" xr:uid="{0EFB44D5-5119-4459-9D6B-172665D8A38B}"/>
    <cellStyle name="40% - Accent3 2 4 2 5" xfId="6447" xr:uid="{00000000-0005-0000-0000-0000B90C0000}"/>
    <cellStyle name="40% - Accent3 2 4 2 5 2" xfId="24193" xr:uid="{3770F999-B12D-43CF-A032-3F9C2FC3BDB0}"/>
    <cellStyle name="40% - Accent3 2 4 2 6" xfId="6448" xr:uid="{00000000-0005-0000-0000-0000BA0C0000}"/>
    <cellStyle name="40% - Accent3 2 4 2 6 2" xfId="6449" xr:uid="{00000000-0005-0000-0000-0000BB0C0000}"/>
    <cellStyle name="40% - Accent3 2 4 2 6 2 2" xfId="24195" xr:uid="{DCDDC71B-D451-40DB-905C-FA45CC92297B}"/>
    <cellStyle name="40% - Accent3 2 4 2 6 3" xfId="24194" xr:uid="{2230F8B9-DB72-43C1-8680-7E6971E1515D}"/>
    <cellStyle name="40% - Accent3 2 4 2 7" xfId="6450" xr:uid="{00000000-0005-0000-0000-0000BC0C0000}"/>
    <cellStyle name="40% - Accent3 2 4 2 7 2" xfId="24196" xr:uid="{4AD23EE2-FC30-439C-AAA5-BBF7F21A2FF6}"/>
    <cellStyle name="40% - Accent3 2 4 2 8" xfId="24175" xr:uid="{F1F6E23F-8920-4CB4-99CF-BF420767315F}"/>
    <cellStyle name="40% - Accent3 2 4 3" xfId="6451" xr:uid="{00000000-0005-0000-0000-0000BD0C0000}"/>
    <cellStyle name="40% - Accent3 2 4 3 2" xfId="6452" xr:uid="{00000000-0005-0000-0000-0000BE0C0000}"/>
    <cellStyle name="40% - Accent3 2 4 3 2 2" xfId="6453" xr:uid="{00000000-0005-0000-0000-0000BF0C0000}"/>
    <cellStyle name="40% - Accent3 2 4 3 2 2 2" xfId="24199" xr:uid="{F653846D-A228-4A17-8EF9-587CC0F89507}"/>
    <cellStyle name="40% - Accent3 2 4 3 2 3" xfId="6454" xr:uid="{00000000-0005-0000-0000-0000C00C0000}"/>
    <cellStyle name="40% - Accent3 2 4 3 2 3 2" xfId="24200" xr:uid="{2E9DC227-ADEE-4002-89E9-10F4C2F6C9E8}"/>
    <cellStyle name="40% - Accent3 2 4 3 2 4" xfId="24198" xr:uid="{C38F973C-0970-4715-92D9-5863145DD780}"/>
    <cellStyle name="40% - Accent3 2 4 3 3" xfId="6455" xr:uid="{00000000-0005-0000-0000-0000C10C0000}"/>
    <cellStyle name="40% - Accent3 2 4 3 3 2" xfId="6456" xr:uid="{00000000-0005-0000-0000-0000C20C0000}"/>
    <cellStyle name="40% - Accent3 2 4 3 3 2 2" xfId="24202" xr:uid="{0ED09F31-21D0-434C-9D08-4ADA3F4F7118}"/>
    <cellStyle name="40% - Accent3 2 4 3 3 3" xfId="24201" xr:uid="{9FB080BB-BBC1-40D5-B910-B7B86FF83552}"/>
    <cellStyle name="40% - Accent3 2 4 3 4" xfId="6457" xr:uid="{00000000-0005-0000-0000-0000C30C0000}"/>
    <cellStyle name="40% - Accent3 2 4 3 4 2" xfId="24203" xr:uid="{8DA8CA58-E5C1-4E40-9772-49D16F7B2EEE}"/>
    <cellStyle name="40% - Accent3 2 4 3 5" xfId="24197" xr:uid="{09724B7D-3838-4124-8C97-60D2B104B706}"/>
    <cellStyle name="40% - Accent3 2 4 4" xfId="6458" xr:uid="{00000000-0005-0000-0000-0000C40C0000}"/>
    <cellStyle name="40% - Accent3 2 4 4 2" xfId="6459" xr:uid="{00000000-0005-0000-0000-0000C50C0000}"/>
    <cellStyle name="40% - Accent3 2 4 4 2 2" xfId="6460" xr:uid="{00000000-0005-0000-0000-0000C60C0000}"/>
    <cellStyle name="40% - Accent3 2 4 4 2 2 2" xfId="24206" xr:uid="{C9C6DD0F-9D94-4EC3-9F9D-46F147A8944D}"/>
    <cellStyle name="40% - Accent3 2 4 4 2 3" xfId="6461" xr:uid="{00000000-0005-0000-0000-0000C70C0000}"/>
    <cellStyle name="40% - Accent3 2 4 4 2 3 2" xfId="24207" xr:uid="{D03AD9BF-18C5-4054-B890-044355479EA9}"/>
    <cellStyle name="40% - Accent3 2 4 4 2 4" xfId="24205" xr:uid="{6178E2A2-68F6-4185-B0AF-631CECDB33F9}"/>
    <cellStyle name="40% - Accent3 2 4 4 3" xfId="6462" xr:uid="{00000000-0005-0000-0000-0000C80C0000}"/>
    <cellStyle name="40% - Accent3 2 4 4 3 2" xfId="6463" xr:uid="{00000000-0005-0000-0000-0000C90C0000}"/>
    <cellStyle name="40% - Accent3 2 4 4 3 2 2" xfId="24209" xr:uid="{C84F18B4-12B5-4B71-B800-645095EE4369}"/>
    <cellStyle name="40% - Accent3 2 4 4 3 3" xfId="24208" xr:uid="{E979C01A-1AAE-44AB-9D17-C141E26BEB8B}"/>
    <cellStyle name="40% - Accent3 2 4 4 4" xfId="6464" xr:uid="{00000000-0005-0000-0000-0000CA0C0000}"/>
    <cellStyle name="40% - Accent3 2 4 4 4 2" xfId="24210" xr:uid="{A0B0FA0E-F412-4D3C-915F-78124DB17BDB}"/>
    <cellStyle name="40% - Accent3 2 4 4 5" xfId="24204" xr:uid="{AD3F3C62-1D2A-49BA-B639-2D4879030C99}"/>
    <cellStyle name="40% - Accent3 2 4 5" xfId="6465" xr:uid="{00000000-0005-0000-0000-0000CB0C0000}"/>
    <cellStyle name="40% - Accent3 2 4 5 2" xfId="6466" xr:uid="{00000000-0005-0000-0000-0000CC0C0000}"/>
    <cellStyle name="40% - Accent3 2 4 5 2 2" xfId="24212" xr:uid="{9165B4A6-E8BD-4651-A952-947146780364}"/>
    <cellStyle name="40% - Accent3 2 4 5 3" xfId="6467" xr:uid="{00000000-0005-0000-0000-0000CD0C0000}"/>
    <cellStyle name="40% - Accent3 2 4 5 3 2" xfId="24213" xr:uid="{A3935961-5EE1-4D64-959B-9C7F2B76EB3E}"/>
    <cellStyle name="40% - Accent3 2 4 5 4" xfId="24211" xr:uid="{CB2BC26E-F2B1-470B-91C0-CC785785E0A8}"/>
    <cellStyle name="40% - Accent3 2 4 6" xfId="6468" xr:uid="{00000000-0005-0000-0000-0000CE0C0000}"/>
    <cellStyle name="40% - Accent3 2 4 6 2" xfId="24214" xr:uid="{DA7C51F9-8AD0-4E0A-8E39-AAF4E9DDBB81}"/>
    <cellStyle name="40% - Accent3 2 4 7" xfId="6469" xr:uid="{00000000-0005-0000-0000-0000CF0C0000}"/>
    <cellStyle name="40% - Accent3 2 4 7 2" xfId="6470" xr:uid="{00000000-0005-0000-0000-0000D00C0000}"/>
    <cellStyle name="40% - Accent3 2 4 7 2 2" xfId="24216" xr:uid="{3E422FB6-C932-4AB7-A5A9-D22C7FB8AE26}"/>
    <cellStyle name="40% - Accent3 2 4 7 3" xfId="24215" xr:uid="{9284410D-4028-400A-B274-0E1A6863C71A}"/>
    <cellStyle name="40% - Accent3 2 4 8" xfId="6471" xr:uid="{00000000-0005-0000-0000-0000D10C0000}"/>
    <cellStyle name="40% - Accent3 2 4 8 2" xfId="24217" xr:uid="{79B34AE6-7378-407A-B7FA-7C2544B3275C}"/>
    <cellStyle name="40% - Accent3 2 4 9" xfId="24174" xr:uid="{A881D322-80C4-43E5-B9AD-22E2FEE5C9F5}"/>
    <cellStyle name="40% - Accent3 2 5" xfId="6472" xr:uid="{00000000-0005-0000-0000-0000D20C0000}"/>
    <cellStyle name="40% - Accent3 2 5 2" xfId="6473" xr:uid="{00000000-0005-0000-0000-0000D30C0000}"/>
    <cellStyle name="40% - Accent3 2 5 2 2" xfId="6474" xr:uid="{00000000-0005-0000-0000-0000D40C0000}"/>
    <cellStyle name="40% - Accent3 2 5 2 2 2" xfId="6475" xr:uid="{00000000-0005-0000-0000-0000D50C0000}"/>
    <cellStyle name="40% - Accent3 2 5 2 2 2 2" xfId="6476" xr:uid="{00000000-0005-0000-0000-0000D60C0000}"/>
    <cellStyle name="40% - Accent3 2 5 2 2 2 2 2" xfId="24222" xr:uid="{B521B3E2-C93C-4110-B5B3-5C0028DD4D9F}"/>
    <cellStyle name="40% - Accent3 2 5 2 2 2 3" xfId="6477" xr:uid="{00000000-0005-0000-0000-0000D70C0000}"/>
    <cellStyle name="40% - Accent3 2 5 2 2 2 3 2" xfId="24223" xr:uid="{FD5AE58C-2241-48B9-B5A8-7827CD480B05}"/>
    <cellStyle name="40% - Accent3 2 5 2 2 2 4" xfId="24221" xr:uid="{A4A552C7-066E-416C-8F85-FB13F49DC50A}"/>
    <cellStyle name="40% - Accent3 2 5 2 2 3" xfId="6478" xr:uid="{00000000-0005-0000-0000-0000D80C0000}"/>
    <cellStyle name="40% - Accent3 2 5 2 2 3 2" xfId="6479" xr:uid="{00000000-0005-0000-0000-0000D90C0000}"/>
    <cellStyle name="40% - Accent3 2 5 2 2 3 2 2" xfId="24225" xr:uid="{23084951-BD01-453A-8019-91B9CCAE3905}"/>
    <cellStyle name="40% - Accent3 2 5 2 2 3 3" xfId="24224" xr:uid="{C90AC277-DA29-47D7-B087-F0DB01D1C3D2}"/>
    <cellStyle name="40% - Accent3 2 5 2 2 4" xfId="6480" xr:uid="{00000000-0005-0000-0000-0000DA0C0000}"/>
    <cellStyle name="40% - Accent3 2 5 2 2 4 2" xfId="24226" xr:uid="{6079CB15-C75C-461D-AC04-C6F1D2E1253E}"/>
    <cellStyle name="40% - Accent3 2 5 2 2 5" xfId="24220" xr:uid="{431C70A6-4E7A-4599-AE84-5B9C068D4C19}"/>
    <cellStyle name="40% - Accent3 2 5 2 3" xfId="6481" xr:uid="{00000000-0005-0000-0000-0000DB0C0000}"/>
    <cellStyle name="40% - Accent3 2 5 2 3 2" xfId="6482" xr:uid="{00000000-0005-0000-0000-0000DC0C0000}"/>
    <cellStyle name="40% - Accent3 2 5 2 3 2 2" xfId="6483" xr:uid="{00000000-0005-0000-0000-0000DD0C0000}"/>
    <cellStyle name="40% - Accent3 2 5 2 3 2 2 2" xfId="24229" xr:uid="{E1160678-FB1D-4F11-8544-19BBAC359F91}"/>
    <cellStyle name="40% - Accent3 2 5 2 3 2 3" xfId="6484" xr:uid="{00000000-0005-0000-0000-0000DE0C0000}"/>
    <cellStyle name="40% - Accent3 2 5 2 3 2 3 2" xfId="24230" xr:uid="{2E0B4D51-773C-4DFD-A126-C155F44B4E67}"/>
    <cellStyle name="40% - Accent3 2 5 2 3 2 4" xfId="24228" xr:uid="{D2A8EB71-1F5D-4EC5-B810-3D2267C48E3E}"/>
    <cellStyle name="40% - Accent3 2 5 2 3 3" xfId="6485" xr:uid="{00000000-0005-0000-0000-0000DF0C0000}"/>
    <cellStyle name="40% - Accent3 2 5 2 3 3 2" xfId="6486" xr:uid="{00000000-0005-0000-0000-0000E00C0000}"/>
    <cellStyle name="40% - Accent3 2 5 2 3 3 2 2" xfId="24232" xr:uid="{E5D93558-228C-468C-8D8B-C787E40B8416}"/>
    <cellStyle name="40% - Accent3 2 5 2 3 3 3" xfId="24231" xr:uid="{090B8020-93E8-461C-A5EC-BE4CA394C3B8}"/>
    <cellStyle name="40% - Accent3 2 5 2 3 4" xfId="6487" xr:uid="{00000000-0005-0000-0000-0000E10C0000}"/>
    <cellStyle name="40% - Accent3 2 5 2 3 4 2" xfId="24233" xr:uid="{13FC611B-933D-423D-8E3A-409C2BE95CDE}"/>
    <cellStyle name="40% - Accent3 2 5 2 3 5" xfId="24227" xr:uid="{45098226-7E85-4FEE-9DBA-17278E3DE424}"/>
    <cellStyle name="40% - Accent3 2 5 2 4" xfId="6488" xr:uid="{00000000-0005-0000-0000-0000E20C0000}"/>
    <cellStyle name="40% - Accent3 2 5 2 4 2" xfId="6489" xr:uid="{00000000-0005-0000-0000-0000E30C0000}"/>
    <cellStyle name="40% - Accent3 2 5 2 4 2 2" xfId="24235" xr:uid="{1961AFF3-8A56-4EB9-AC21-80A419824BA7}"/>
    <cellStyle name="40% - Accent3 2 5 2 4 3" xfId="6490" xr:uid="{00000000-0005-0000-0000-0000E40C0000}"/>
    <cellStyle name="40% - Accent3 2 5 2 4 3 2" xfId="24236" xr:uid="{088EB417-8A59-4C44-A24C-F27C15024381}"/>
    <cellStyle name="40% - Accent3 2 5 2 4 4" xfId="24234" xr:uid="{6DEC7FAA-8EBB-496E-B353-7760E36BE62C}"/>
    <cellStyle name="40% - Accent3 2 5 2 5" xfId="6491" xr:uid="{00000000-0005-0000-0000-0000E50C0000}"/>
    <cellStyle name="40% - Accent3 2 5 2 5 2" xfId="24237" xr:uid="{3D7FB2B1-80C2-4B9A-A599-5EEB0ED48742}"/>
    <cellStyle name="40% - Accent3 2 5 2 6" xfId="6492" xr:uid="{00000000-0005-0000-0000-0000E60C0000}"/>
    <cellStyle name="40% - Accent3 2 5 2 6 2" xfId="6493" xr:uid="{00000000-0005-0000-0000-0000E70C0000}"/>
    <cellStyle name="40% - Accent3 2 5 2 6 2 2" xfId="24239" xr:uid="{86371E35-29EE-4283-8A9D-3238B6F67E3E}"/>
    <cellStyle name="40% - Accent3 2 5 2 6 3" xfId="24238" xr:uid="{91206B64-2CE4-4390-8288-8CF909023B78}"/>
    <cellStyle name="40% - Accent3 2 5 2 7" xfId="6494" xr:uid="{00000000-0005-0000-0000-0000E80C0000}"/>
    <cellStyle name="40% - Accent3 2 5 2 7 2" xfId="24240" xr:uid="{365CC8C3-E0B5-49AA-9F77-68CE4F74BE05}"/>
    <cellStyle name="40% - Accent3 2 5 2 8" xfId="24219" xr:uid="{E895C038-9CA9-4FD4-ABE6-421206105189}"/>
    <cellStyle name="40% - Accent3 2 5 3" xfId="6495" xr:uid="{00000000-0005-0000-0000-0000E90C0000}"/>
    <cellStyle name="40% - Accent3 2 5 3 2" xfId="6496" xr:uid="{00000000-0005-0000-0000-0000EA0C0000}"/>
    <cellStyle name="40% - Accent3 2 5 3 2 2" xfId="6497" xr:uid="{00000000-0005-0000-0000-0000EB0C0000}"/>
    <cellStyle name="40% - Accent3 2 5 3 2 2 2" xfId="24243" xr:uid="{4C83A6AA-2695-4086-B375-309DFC4B8EE6}"/>
    <cellStyle name="40% - Accent3 2 5 3 2 3" xfId="6498" xr:uid="{00000000-0005-0000-0000-0000EC0C0000}"/>
    <cellStyle name="40% - Accent3 2 5 3 2 3 2" xfId="24244" xr:uid="{B35E2DD9-9FE4-4E67-9695-0765CFD33EB0}"/>
    <cellStyle name="40% - Accent3 2 5 3 2 4" xfId="24242" xr:uid="{E56C5F70-642F-4413-97EB-AFD9CC683E57}"/>
    <cellStyle name="40% - Accent3 2 5 3 3" xfId="6499" xr:uid="{00000000-0005-0000-0000-0000ED0C0000}"/>
    <cellStyle name="40% - Accent3 2 5 3 3 2" xfId="6500" xr:uid="{00000000-0005-0000-0000-0000EE0C0000}"/>
    <cellStyle name="40% - Accent3 2 5 3 3 2 2" xfId="24246" xr:uid="{C3BBF022-2F81-4001-ACD6-A8E66DBEC3BE}"/>
    <cellStyle name="40% - Accent3 2 5 3 3 3" xfId="24245" xr:uid="{F0B9CC36-013C-4289-8B3B-4B4EB3E35676}"/>
    <cellStyle name="40% - Accent3 2 5 3 4" xfId="6501" xr:uid="{00000000-0005-0000-0000-0000EF0C0000}"/>
    <cellStyle name="40% - Accent3 2 5 3 4 2" xfId="24247" xr:uid="{0A956267-5623-4976-9D7D-5424CA50ADE7}"/>
    <cellStyle name="40% - Accent3 2 5 3 5" xfId="24241" xr:uid="{543DBB8F-3794-4777-822B-C5635A194D4E}"/>
    <cellStyle name="40% - Accent3 2 5 4" xfId="6502" xr:uid="{00000000-0005-0000-0000-0000F00C0000}"/>
    <cellStyle name="40% - Accent3 2 5 4 2" xfId="6503" xr:uid="{00000000-0005-0000-0000-0000F10C0000}"/>
    <cellStyle name="40% - Accent3 2 5 4 2 2" xfId="6504" xr:uid="{00000000-0005-0000-0000-0000F20C0000}"/>
    <cellStyle name="40% - Accent3 2 5 4 2 2 2" xfId="24250" xr:uid="{0CFD5265-235E-4AD8-AC7B-69536139D873}"/>
    <cellStyle name="40% - Accent3 2 5 4 2 3" xfId="6505" xr:uid="{00000000-0005-0000-0000-0000F30C0000}"/>
    <cellStyle name="40% - Accent3 2 5 4 2 3 2" xfId="24251" xr:uid="{2C1ED836-78FA-40E3-B095-EB416F467743}"/>
    <cellStyle name="40% - Accent3 2 5 4 2 4" xfId="24249" xr:uid="{311D6FD2-EDE2-4AE0-9271-43FB0E832FC0}"/>
    <cellStyle name="40% - Accent3 2 5 4 3" xfId="6506" xr:uid="{00000000-0005-0000-0000-0000F40C0000}"/>
    <cellStyle name="40% - Accent3 2 5 4 3 2" xfId="6507" xr:uid="{00000000-0005-0000-0000-0000F50C0000}"/>
    <cellStyle name="40% - Accent3 2 5 4 3 2 2" xfId="24253" xr:uid="{3619891E-CBD6-4791-95EF-E4F60972D58E}"/>
    <cellStyle name="40% - Accent3 2 5 4 3 3" xfId="24252" xr:uid="{B257CF11-864C-46BD-8C03-4D0DA1CE8876}"/>
    <cellStyle name="40% - Accent3 2 5 4 4" xfId="6508" xr:uid="{00000000-0005-0000-0000-0000F60C0000}"/>
    <cellStyle name="40% - Accent3 2 5 4 4 2" xfId="24254" xr:uid="{DEE99360-45F4-4A12-A396-CA74A63B6C37}"/>
    <cellStyle name="40% - Accent3 2 5 4 5" xfId="24248" xr:uid="{30D6CD9A-D47F-4B9B-AA4D-F6D95F80BDBF}"/>
    <cellStyle name="40% - Accent3 2 5 5" xfId="6509" xr:uid="{00000000-0005-0000-0000-0000F70C0000}"/>
    <cellStyle name="40% - Accent3 2 5 5 2" xfId="6510" xr:uid="{00000000-0005-0000-0000-0000F80C0000}"/>
    <cellStyle name="40% - Accent3 2 5 5 2 2" xfId="24256" xr:uid="{D512EE87-8F61-4D1F-9B90-276998C99BBB}"/>
    <cellStyle name="40% - Accent3 2 5 5 3" xfId="6511" xr:uid="{00000000-0005-0000-0000-0000F90C0000}"/>
    <cellStyle name="40% - Accent3 2 5 5 3 2" xfId="24257" xr:uid="{94872A91-3528-43D4-936D-EE2805D25826}"/>
    <cellStyle name="40% - Accent3 2 5 5 4" xfId="24255" xr:uid="{68763A11-C97A-4CD0-A593-E63D71B7ACC4}"/>
    <cellStyle name="40% - Accent3 2 5 6" xfId="6512" xr:uid="{00000000-0005-0000-0000-0000FA0C0000}"/>
    <cellStyle name="40% - Accent3 2 5 6 2" xfId="24258" xr:uid="{1B4A0CB1-4ADB-4D7E-AB24-92DEE4408407}"/>
    <cellStyle name="40% - Accent3 2 5 7" xfId="6513" xr:uid="{00000000-0005-0000-0000-0000FB0C0000}"/>
    <cellStyle name="40% - Accent3 2 5 7 2" xfId="6514" xr:uid="{00000000-0005-0000-0000-0000FC0C0000}"/>
    <cellStyle name="40% - Accent3 2 5 7 2 2" xfId="24260" xr:uid="{0E0BCCF4-4838-4FD5-B3DC-6C303E0B8ADC}"/>
    <cellStyle name="40% - Accent3 2 5 7 3" xfId="24259" xr:uid="{D4AB5352-5AF0-4B5D-802A-539CDE298685}"/>
    <cellStyle name="40% - Accent3 2 5 8" xfId="6515" xr:uid="{00000000-0005-0000-0000-0000FD0C0000}"/>
    <cellStyle name="40% - Accent3 2 5 8 2" xfId="24261" xr:uid="{7AD48DC6-345F-4E22-8F91-BA740B1975E4}"/>
    <cellStyle name="40% - Accent3 2 5 9" xfId="24218" xr:uid="{F8BEAA4A-2AFE-4117-8014-CC2FDDB35524}"/>
    <cellStyle name="40% - Accent3 2 6" xfId="6516" xr:uid="{00000000-0005-0000-0000-0000FE0C0000}"/>
    <cellStyle name="40% - Accent3 2 6 2" xfId="6517" xr:uid="{00000000-0005-0000-0000-0000FF0C0000}"/>
    <cellStyle name="40% - Accent3 2 6 2 2" xfId="6518" xr:uid="{00000000-0005-0000-0000-0000000D0000}"/>
    <cellStyle name="40% - Accent3 2 6 2 2 2" xfId="6519" xr:uid="{00000000-0005-0000-0000-0000010D0000}"/>
    <cellStyle name="40% - Accent3 2 6 2 2 2 2" xfId="6520" xr:uid="{00000000-0005-0000-0000-0000020D0000}"/>
    <cellStyle name="40% - Accent3 2 6 2 2 2 2 2" xfId="24266" xr:uid="{36CC90A9-55AD-469E-AABE-3A1159866404}"/>
    <cellStyle name="40% - Accent3 2 6 2 2 2 3" xfId="6521" xr:uid="{00000000-0005-0000-0000-0000030D0000}"/>
    <cellStyle name="40% - Accent3 2 6 2 2 2 3 2" xfId="24267" xr:uid="{0C6FD9B8-DDB3-4D74-A3B3-E713578F8E8D}"/>
    <cellStyle name="40% - Accent3 2 6 2 2 2 4" xfId="24265" xr:uid="{3769AD42-C7B1-457E-82EA-613501603FB3}"/>
    <cellStyle name="40% - Accent3 2 6 2 2 3" xfId="6522" xr:uid="{00000000-0005-0000-0000-0000040D0000}"/>
    <cellStyle name="40% - Accent3 2 6 2 2 3 2" xfId="6523" xr:uid="{00000000-0005-0000-0000-0000050D0000}"/>
    <cellStyle name="40% - Accent3 2 6 2 2 3 2 2" xfId="24269" xr:uid="{F3F3E5BB-A48C-4E9D-95A4-92559CFD4CE8}"/>
    <cellStyle name="40% - Accent3 2 6 2 2 3 3" xfId="24268" xr:uid="{727ED41A-3204-421C-8EE3-5C41218ECAC9}"/>
    <cellStyle name="40% - Accent3 2 6 2 2 4" xfId="6524" xr:uid="{00000000-0005-0000-0000-0000060D0000}"/>
    <cellStyle name="40% - Accent3 2 6 2 2 4 2" xfId="24270" xr:uid="{30FC9C1A-C6BC-4352-9A07-BC28D3820124}"/>
    <cellStyle name="40% - Accent3 2 6 2 2 5" xfId="24264" xr:uid="{034B1612-A11B-4739-90AB-9899BAFC6ADA}"/>
    <cellStyle name="40% - Accent3 2 6 2 3" xfId="6525" xr:uid="{00000000-0005-0000-0000-0000070D0000}"/>
    <cellStyle name="40% - Accent3 2 6 2 3 2" xfId="6526" xr:uid="{00000000-0005-0000-0000-0000080D0000}"/>
    <cellStyle name="40% - Accent3 2 6 2 3 2 2" xfId="6527" xr:uid="{00000000-0005-0000-0000-0000090D0000}"/>
    <cellStyle name="40% - Accent3 2 6 2 3 2 2 2" xfId="24273" xr:uid="{5FAAD3EE-1C0E-41CC-BDAC-3F7A85538029}"/>
    <cellStyle name="40% - Accent3 2 6 2 3 2 3" xfId="6528" xr:uid="{00000000-0005-0000-0000-00000A0D0000}"/>
    <cellStyle name="40% - Accent3 2 6 2 3 2 3 2" xfId="24274" xr:uid="{38D94F99-6046-49EF-A1DC-B26B02C2166E}"/>
    <cellStyle name="40% - Accent3 2 6 2 3 2 4" xfId="24272" xr:uid="{F1EC27BF-B84C-4D64-8851-399F9330D3AB}"/>
    <cellStyle name="40% - Accent3 2 6 2 3 3" xfId="6529" xr:uid="{00000000-0005-0000-0000-00000B0D0000}"/>
    <cellStyle name="40% - Accent3 2 6 2 3 3 2" xfId="6530" xr:uid="{00000000-0005-0000-0000-00000C0D0000}"/>
    <cellStyle name="40% - Accent3 2 6 2 3 3 2 2" xfId="24276" xr:uid="{A7B9DE2E-B7A0-4829-89EF-2C0BADF2A89F}"/>
    <cellStyle name="40% - Accent3 2 6 2 3 3 3" xfId="24275" xr:uid="{7DE96A3E-CFCB-4AA8-89DC-F71971FCCDDD}"/>
    <cellStyle name="40% - Accent3 2 6 2 3 4" xfId="6531" xr:uid="{00000000-0005-0000-0000-00000D0D0000}"/>
    <cellStyle name="40% - Accent3 2 6 2 3 4 2" xfId="24277" xr:uid="{84BBF002-3F87-46AF-8D69-9F79464F0B59}"/>
    <cellStyle name="40% - Accent3 2 6 2 3 5" xfId="24271" xr:uid="{592C20F1-C709-4DD4-A92C-764626AD0D27}"/>
    <cellStyle name="40% - Accent3 2 6 2 4" xfId="6532" xr:uid="{00000000-0005-0000-0000-00000E0D0000}"/>
    <cellStyle name="40% - Accent3 2 6 2 4 2" xfId="6533" xr:uid="{00000000-0005-0000-0000-00000F0D0000}"/>
    <cellStyle name="40% - Accent3 2 6 2 4 2 2" xfId="24279" xr:uid="{D547E413-F2DC-4F19-8437-F8F26EF3983B}"/>
    <cellStyle name="40% - Accent3 2 6 2 4 3" xfId="6534" xr:uid="{00000000-0005-0000-0000-0000100D0000}"/>
    <cellStyle name="40% - Accent3 2 6 2 4 3 2" xfId="24280" xr:uid="{355FE799-4A11-4616-B6CF-7FDCBBA866AF}"/>
    <cellStyle name="40% - Accent3 2 6 2 4 4" xfId="24278" xr:uid="{1A3FF3B7-0681-43FF-942A-0210E8A41F7A}"/>
    <cellStyle name="40% - Accent3 2 6 2 5" xfId="6535" xr:uid="{00000000-0005-0000-0000-0000110D0000}"/>
    <cellStyle name="40% - Accent3 2 6 2 5 2" xfId="24281" xr:uid="{72C30834-5194-4844-B930-00C12339395F}"/>
    <cellStyle name="40% - Accent3 2 6 2 6" xfId="6536" xr:uid="{00000000-0005-0000-0000-0000120D0000}"/>
    <cellStyle name="40% - Accent3 2 6 2 6 2" xfId="6537" xr:uid="{00000000-0005-0000-0000-0000130D0000}"/>
    <cellStyle name="40% - Accent3 2 6 2 6 2 2" xfId="24283" xr:uid="{977069FF-4F8E-4665-BE82-9AB010934527}"/>
    <cellStyle name="40% - Accent3 2 6 2 6 3" xfId="24282" xr:uid="{32D44E44-AE15-4170-97F9-A2E39F560CC4}"/>
    <cellStyle name="40% - Accent3 2 6 2 7" xfId="6538" xr:uid="{00000000-0005-0000-0000-0000140D0000}"/>
    <cellStyle name="40% - Accent3 2 6 2 7 2" xfId="24284" xr:uid="{5ED75B56-78BC-4A08-940B-0C3889B31EF6}"/>
    <cellStyle name="40% - Accent3 2 6 2 8" xfId="24263" xr:uid="{5534A05E-0AE1-4A4B-878C-9633978BDAFF}"/>
    <cellStyle name="40% - Accent3 2 6 3" xfId="6539" xr:uid="{00000000-0005-0000-0000-0000150D0000}"/>
    <cellStyle name="40% - Accent3 2 6 3 2" xfId="6540" xr:uid="{00000000-0005-0000-0000-0000160D0000}"/>
    <cellStyle name="40% - Accent3 2 6 3 2 2" xfId="6541" xr:uid="{00000000-0005-0000-0000-0000170D0000}"/>
    <cellStyle name="40% - Accent3 2 6 3 2 2 2" xfId="24287" xr:uid="{AD3E6797-389F-45B7-A56D-CCB9D92B4EE0}"/>
    <cellStyle name="40% - Accent3 2 6 3 2 3" xfId="6542" xr:uid="{00000000-0005-0000-0000-0000180D0000}"/>
    <cellStyle name="40% - Accent3 2 6 3 2 3 2" xfId="24288" xr:uid="{3B9BFD11-731A-406C-8608-3DDB72C4EAA9}"/>
    <cellStyle name="40% - Accent3 2 6 3 2 4" xfId="24286" xr:uid="{DDFCDDBB-B869-4FE1-82D9-7535515E7A82}"/>
    <cellStyle name="40% - Accent3 2 6 3 3" xfId="6543" xr:uid="{00000000-0005-0000-0000-0000190D0000}"/>
    <cellStyle name="40% - Accent3 2 6 3 3 2" xfId="6544" xr:uid="{00000000-0005-0000-0000-00001A0D0000}"/>
    <cellStyle name="40% - Accent3 2 6 3 3 2 2" xfId="24290" xr:uid="{3C923CAF-1BCA-423D-B6DF-503F297EBB3B}"/>
    <cellStyle name="40% - Accent3 2 6 3 3 3" xfId="24289" xr:uid="{207FD326-1E55-41C4-A0BD-D6FF30E02355}"/>
    <cellStyle name="40% - Accent3 2 6 3 4" xfId="6545" xr:uid="{00000000-0005-0000-0000-00001B0D0000}"/>
    <cellStyle name="40% - Accent3 2 6 3 4 2" xfId="24291" xr:uid="{DB3E25BD-12A1-419A-A0ED-EDE0DB28665E}"/>
    <cellStyle name="40% - Accent3 2 6 3 5" xfId="24285" xr:uid="{98F43ACD-56F3-4FB7-948E-8F18D75DE83C}"/>
    <cellStyle name="40% - Accent3 2 6 4" xfId="6546" xr:uid="{00000000-0005-0000-0000-00001C0D0000}"/>
    <cellStyle name="40% - Accent3 2 6 4 2" xfId="6547" xr:uid="{00000000-0005-0000-0000-00001D0D0000}"/>
    <cellStyle name="40% - Accent3 2 6 4 2 2" xfId="6548" xr:uid="{00000000-0005-0000-0000-00001E0D0000}"/>
    <cellStyle name="40% - Accent3 2 6 4 2 2 2" xfId="24294" xr:uid="{97B77100-7392-4F47-9C88-918CD62F2059}"/>
    <cellStyle name="40% - Accent3 2 6 4 2 3" xfId="6549" xr:uid="{00000000-0005-0000-0000-00001F0D0000}"/>
    <cellStyle name="40% - Accent3 2 6 4 2 3 2" xfId="24295" xr:uid="{82BB0E0C-F7D8-4AF2-9894-C4BEABB5668F}"/>
    <cellStyle name="40% - Accent3 2 6 4 2 4" xfId="24293" xr:uid="{E2163597-47EC-4D40-B032-15878FA47A8A}"/>
    <cellStyle name="40% - Accent3 2 6 4 3" xfId="6550" xr:uid="{00000000-0005-0000-0000-0000200D0000}"/>
    <cellStyle name="40% - Accent3 2 6 4 3 2" xfId="6551" xr:uid="{00000000-0005-0000-0000-0000210D0000}"/>
    <cellStyle name="40% - Accent3 2 6 4 3 2 2" xfId="24297" xr:uid="{3E251644-4D6C-4A92-B53F-492B3645FB27}"/>
    <cellStyle name="40% - Accent3 2 6 4 3 3" xfId="24296" xr:uid="{3871DC29-EED2-4FE5-9F51-E543E599003D}"/>
    <cellStyle name="40% - Accent3 2 6 4 4" xfId="6552" xr:uid="{00000000-0005-0000-0000-0000220D0000}"/>
    <cellStyle name="40% - Accent3 2 6 4 4 2" xfId="24298" xr:uid="{2E38233A-4AAC-4739-B2B8-2CCF6A8525FA}"/>
    <cellStyle name="40% - Accent3 2 6 4 5" xfId="24292" xr:uid="{A12DE414-5F6C-4F9B-A2A3-29C739B9136C}"/>
    <cellStyle name="40% - Accent3 2 6 5" xfId="6553" xr:uid="{00000000-0005-0000-0000-0000230D0000}"/>
    <cellStyle name="40% - Accent3 2 6 5 2" xfId="6554" xr:uid="{00000000-0005-0000-0000-0000240D0000}"/>
    <cellStyle name="40% - Accent3 2 6 5 2 2" xfId="24300" xr:uid="{371D2124-CE45-4F49-BC57-8F7351F5E717}"/>
    <cellStyle name="40% - Accent3 2 6 5 3" xfId="6555" xr:uid="{00000000-0005-0000-0000-0000250D0000}"/>
    <cellStyle name="40% - Accent3 2 6 5 3 2" xfId="24301" xr:uid="{4C0BA2F9-9F03-4A87-A37F-23C3C826B99A}"/>
    <cellStyle name="40% - Accent3 2 6 5 4" xfId="24299" xr:uid="{D6175A62-41FB-4917-BFEC-2248DF039067}"/>
    <cellStyle name="40% - Accent3 2 6 6" xfId="6556" xr:uid="{00000000-0005-0000-0000-0000260D0000}"/>
    <cellStyle name="40% - Accent3 2 6 6 2" xfId="24302" xr:uid="{6B5EB5BF-EABE-44E0-A727-84A065D9DB57}"/>
    <cellStyle name="40% - Accent3 2 6 7" xfId="6557" xr:uid="{00000000-0005-0000-0000-0000270D0000}"/>
    <cellStyle name="40% - Accent3 2 6 7 2" xfId="6558" xr:uid="{00000000-0005-0000-0000-0000280D0000}"/>
    <cellStyle name="40% - Accent3 2 6 7 2 2" xfId="24304" xr:uid="{C846A594-F991-4B45-BBC7-95B46F04870B}"/>
    <cellStyle name="40% - Accent3 2 6 7 3" xfId="24303" xr:uid="{64483867-70C3-4E1B-9DA2-BD34DEC3E556}"/>
    <cellStyle name="40% - Accent3 2 6 8" xfId="6559" xr:uid="{00000000-0005-0000-0000-0000290D0000}"/>
    <cellStyle name="40% - Accent3 2 6 8 2" xfId="24305" xr:uid="{7D9E459B-C1AF-404C-8980-EDC55289E732}"/>
    <cellStyle name="40% - Accent3 2 6 9" xfId="24262" xr:uid="{A4E632A6-9450-4422-95F4-F6304FF23788}"/>
    <cellStyle name="40% - Accent3 2 7" xfId="6560" xr:uid="{00000000-0005-0000-0000-00002A0D0000}"/>
    <cellStyle name="40% - Accent3 2 7 2" xfId="6561" xr:uid="{00000000-0005-0000-0000-00002B0D0000}"/>
    <cellStyle name="40% - Accent3 2 7 2 2" xfId="6562" xr:uid="{00000000-0005-0000-0000-00002C0D0000}"/>
    <cellStyle name="40% - Accent3 2 7 2 2 2" xfId="24308" xr:uid="{21AC4AA4-3169-433B-B174-0A2CD7D316E0}"/>
    <cellStyle name="40% - Accent3 2 7 2 3" xfId="6563" xr:uid="{00000000-0005-0000-0000-00002D0D0000}"/>
    <cellStyle name="40% - Accent3 2 7 2 3 2" xfId="24309" xr:uid="{4B470892-BF57-4C93-98A9-8039D5FAEB90}"/>
    <cellStyle name="40% - Accent3 2 7 2 4" xfId="24307" xr:uid="{C0558C4E-865D-4581-9ADB-2449D226A2E5}"/>
    <cellStyle name="40% - Accent3 2 7 3" xfId="6564" xr:uid="{00000000-0005-0000-0000-00002E0D0000}"/>
    <cellStyle name="40% - Accent3 2 7 3 2" xfId="6565" xr:uid="{00000000-0005-0000-0000-00002F0D0000}"/>
    <cellStyle name="40% - Accent3 2 7 3 2 2" xfId="24311" xr:uid="{BA1E4E7A-58C4-4FF7-841A-AAD87EEF8498}"/>
    <cellStyle name="40% - Accent3 2 7 3 3" xfId="24310" xr:uid="{D0AAEF02-DF84-4700-A412-873C13043EDB}"/>
    <cellStyle name="40% - Accent3 2 7 4" xfId="6566" xr:uid="{00000000-0005-0000-0000-0000300D0000}"/>
    <cellStyle name="40% - Accent3 2 7 4 2" xfId="24312" xr:uid="{003224BF-59E1-4DBA-B940-D2059E78B71B}"/>
    <cellStyle name="40% - Accent3 2 7 5" xfId="24306" xr:uid="{B17DA59A-EC4A-41D7-9800-78FBEFFB9B47}"/>
    <cellStyle name="40% - Accent3 3" xfId="234" xr:uid="{00000000-0005-0000-0000-000049000000}"/>
    <cellStyle name="40% - Accent3 3 10" xfId="6567" xr:uid="{00000000-0005-0000-0000-0000310D0000}"/>
    <cellStyle name="40% - Accent3 3 10 2" xfId="24313" xr:uid="{A846C5D6-4080-4FA0-9F4E-A2A7F4B86D81}"/>
    <cellStyle name="40% - Accent3 3 2" xfId="6568" xr:uid="{00000000-0005-0000-0000-0000320D0000}"/>
    <cellStyle name="40% - Accent3 3 2 2" xfId="6569" xr:uid="{00000000-0005-0000-0000-0000330D0000}"/>
    <cellStyle name="40% - Accent3 3 2 2 2" xfId="6570" xr:uid="{00000000-0005-0000-0000-0000340D0000}"/>
    <cellStyle name="40% - Accent3 3 2 2 2 2" xfId="6571" xr:uid="{00000000-0005-0000-0000-0000350D0000}"/>
    <cellStyle name="40% - Accent3 3 2 2 2 2 2" xfId="6572" xr:uid="{00000000-0005-0000-0000-0000360D0000}"/>
    <cellStyle name="40% - Accent3 3 2 2 2 2 2 2" xfId="24317" xr:uid="{FD42D6EA-FD55-4C9D-AFA2-57AA6B8F10B6}"/>
    <cellStyle name="40% - Accent3 3 2 2 2 2 3" xfId="6573" xr:uid="{00000000-0005-0000-0000-0000370D0000}"/>
    <cellStyle name="40% - Accent3 3 2 2 2 2 3 2" xfId="24318" xr:uid="{4C6462E5-E55A-4B55-B823-5D530AA9D85B}"/>
    <cellStyle name="40% - Accent3 3 2 2 2 2 4" xfId="24316" xr:uid="{99918D01-2F78-401F-9785-AB00FBA61260}"/>
    <cellStyle name="40% - Accent3 3 2 2 2 3" xfId="6574" xr:uid="{00000000-0005-0000-0000-0000380D0000}"/>
    <cellStyle name="40% - Accent3 3 2 2 2 3 2" xfId="6575" xr:uid="{00000000-0005-0000-0000-0000390D0000}"/>
    <cellStyle name="40% - Accent3 3 2 2 2 3 2 2" xfId="24320" xr:uid="{5EE95D6D-1F20-43DD-9770-F747240275A0}"/>
    <cellStyle name="40% - Accent3 3 2 2 2 3 3" xfId="24319" xr:uid="{0D55A1DF-AE13-4C84-A150-5F580550997C}"/>
    <cellStyle name="40% - Accent3 3 2 2 2 4" xfId="6576" xr:uid="{00000000-0005-0000-0000-00003A0D0000}"/>
    <cellStyle name="40% - Accent3 3 2 2 2 4 2" xfId="24321" xr:uid="{CFE55952-4B37-4D2C-AE89-CE5B10FD9991}"/>
    <cellStyle name="40% - Accent3 3 2 2 2 5" xfId="24315" xr:uid="{F2DBEC28-F1B9-4835-B7D2-7631A68E2BA0}"/>
    <cellStyle name="40% - Accent3 3 2 2 3" xfId="6577" xr:uid="{00000000-0005-0000-0000-00003B0D0000}"/>
    <cellStyle name="40% - Accent3 3 2 2 3 2" xfId="6578" xr:uid="{00000000-0005-0000-0000-00003C0D0000}"/>
    <cellStyle name="40% - Accent3 3 2 2 3 2 2" xfId="24323" xr:uid="{585F0F89-B393-4A5C-9555-BA4804E6C76E}"/>
    <cellStyle name="40% - Accent3 3 2 2 3 3" xfId="6579" xr:uid="{00000000-0005-0000-0000-00003D0D0000}"/>
    <cellStyle name="40% - Accent3 3 2 2 3 3 2" xfId="24324" xr:uid="{B88B9BAA-BD27-479F-BB62-8152F3AAEE9D}"/>
    <cellStyle name="40% - Accent3 3 2 2 3 4" xfId="24322" xr:uid="{E391335A-EDB3-4CA8-BFED-F97789F33CDA}"/>
    <cellStyle name="40% - Accent3 3 2 2 4" xfId="6580" xr:uid="{00000000-0005-0000-0000-00003E0D0000}"/>
    <cellStyle name="40% - Accent3 3 2 2 4 2" xfId="24325" xr:uid="{3ACCED9E-A14E-4F67-824F-697142DDD060}"/>
    <cellStyle name="40% - Accent3 3 2 2 5" xfId="6581" xr:uid="{00000000-0005-0000-0000-00003F0D0000}"/>
    <cellStyle name="40% - Accent3 3 2 2 5 2" xfId="6582" xr:uid="{00000000-0005-0000-0000-0000400D0000}"/>
    <cellStyle name="40% - Accent3 3 2 2 5 2 2" xfId="24327" xr:uid="{6E9F4ADC-2C64-408E-8E61-6188DB6269A0}"/>
    <cellStyle name="40% - Accent3 3 2 2 5 3" xfId="24326" xr:uid="{AACCB1B4-7529-4676-B8D2-BCF600D528E2}"/>
    <cellStyle name="40% - Accent3 3 2 2 6" xfId="6583" xr:uid="{00000000-0005-0000-0000-0000410D0000}"/>
    <cellStyle name="40% - Accent3 3 2 2 6 2" xfId="24328" xr:uid="{921D7565-1D46-4FF1-8395-84944686A5DB}"/>
    <cellStyle name="40% - Accent3 3 2 2 7" xfId="24314" xr:uid="{B326F365-839B-4836-BE93-17A7A18E4AB0}"/>
    <cellStyle name="40% - Accent3 3 2 3" xfId="6584" xr:uid="{00000000-0005-0000-0000-0000420D0000}"/>
    <cellStyle name="40% - Accent3 3 2 3 2" xfId="6585" xr:uid="{00000000-0005-0000-0000-0000430D0000}"/>
    <cellStyle name="40% - Accent3 3 2 3 2 2" xfId="6586" xr:uid="{00000000-0005-0000-0000-0000440D0000}"/>
    <cellStyle name="40% - Accent3 3 2 3 2 2 2" xfId="24331" xr:uid="{E7CF4B16-5646-4583-B395-D35682CBDFF8}"/>
    <cellStyle name="40% - Accent3 3 2 3 2 3" xfId="6587" xr:uid="{00000000-0005-0000-0000-0000450D0000}"/>
    <cellStyle name="40% - Accent3 3 2 3 2 3 2" xfId="24332" xr:uid="{84A10497-5A46-4233-B0DC-BD61EC782F81}"/>
    <cellStyle name="40% - Accent3 3 2 3 2 4" xfId="24330" xr:uid="{5BC5299C-0E8F-4669-B9A3-552CA49FFE3E}"/>
    <cellStyle name="40% - Accent3 3 2 3 3" xfId="6588" xr:uid="{00000000-0005-0000-0000-0000460D0000}"/>
    <cellStyle name="40% - Accent3 3 2 3 3 2" xfId="6589" xr:uid="{00000000-0005-0000-0000-0000470D0000}"/>
    <cellStyle name="40% - Accent3 3 2 3 3 2 2" xfId="24334" xr:uid="{99B6A8D8-362E-4334-83B9-CB57E143A187}"/>
    <cellStyle name="40% - Accent3 3 2 3 3 3" xfId="24333" xr:uid="{3F09D2D2-E1B4-4C14-BE50-59890E221BCD}"/>
    <cellStyle name="40% - Accent3 3 2 3 4" xfId="6590" xr:uid="{00000000-0005-0000-0000-0000480D0000}"/>
    <cellStyle name="40% - Accent3 3 2 3 4 2" xfId="24335" xr:uid="{AFB77A13-F120-49C5-8465-5A5215BDE1DC}"/>
    <cellStyle name="40% - Accent3 3 2 3 5" xfId="24329" xr:uid="{6FF20FF7-A025-4E6E-A21A-2DEE51902200}"/>
    <cellStyle name="40% - Accent3 3 2 4" xfId="6591" xr:uid="{00000000-0005-0000-0000-0000490D0000}"/>
    <cellStyle name="40% - Accent3 3 2 5" xfId="6592" xr:uid="{00000000-0005-0000-0000-00004A0D0000}"/>
    <cellStyle name="40% - Accent3 3 2 5 2" xfId="24336" xr:uid="{876031B2-79DA-4937-8576-3E6A410C7AF8}"/>
    <cellStyle name="40% - Accent3 3 3" xfId="6593" xr:uid="{00000000-0005-0000-0000-00004B0D0000}"/>
    <cellStyle name="40% - Accent3 3 3 2" xfId="6594" xr:uid="{00000000-0005-0000-0000-00004C0D0000}"/>
    <cellStyle name="40% - Accent3 3 3 2 2" xfId="6595" xr:uid="{00000000-0005-0000-0000-00004D0D0000}"/>
    <cellStyle name="40% - Accent3 3 3 2 2 2" xfId="24339" xr:uid="{0310E9CA-89B9-4940-B951-1EC17327F005}"/>
    <cellStyle name="40% - Accent3 3 3 2 3" xfId="6596" xr:uid="{00000000-0005-0000-0000-00004E0D0000}"/>
    <cellStyle name="40% - Accent3 3 3 2 3 2" xfId="6597" xr:uid="{00000000-0005-0000-0000-00004F0D0000}"/>
    <cellStyle name="40% - Accent3 3 3 2 3 2 2" xfId="24341" xr:uid="{C3853C7C-F23A-4E0C-AD06-70F6EE8F561D}"/>
    <cellStyle name="40% - Accent3 3 3 2 3 3" xfId="24340" xr:uid="{96297852-B4EC-41A0-BFFE-C12D7631DC95}"/>
    <cellStyle name="40% - Accent3 3 3 2 4" xfId="24338" xr:uid="{8D4D6D1A-B610-4580-B322-A51B15DC8F5B}"/>
    <cellStyle name="40% - Accent3 3 3 3" xfId="6598" xr:uid="{00000000-0005-0000-0000-0000500D0000}"/>
    <cellStyle name="40% - Accent3 3 3 3 2" xfId="24342" xr:uid="{221F80BE-5A7D-4F94-891F-A572B2E00F70}"/>
    <cellStyle name="40% - Accent3 3 3 4" xfId="6599" xr:uid="{00000000-0005-0000-0000-0000510D0000}"/>
    <cellStyle name="40% - Accent3 3 3 4 2" xfId="6600" xr:uid="{00000000-0005-0000-0000-0000520D0000}"/>
    <cellStyle name="40% - Accent3 3 3 4 2 2" xfId="24344" xr:uid="{6475C9DC-1832-4822-A7F8-80086AF1AEB4}"/>
    <cellStyle name="40% - Accent3 3 3 4 3" xfId="24343" xr:uid="{447CF074-3D97-4B3A-99A3-2904F7142323}"/>
    <cellStyle name="40% - Accent3 3 3 5" xfId="6601" xr:uid="{00000000-0005-0000-0000-0000530D0000}"/>
    <cellStyle name="40% - Accent3 3 3 5 2" xfId="24345" xr:uid="{FF35D529-CFC2-4C51-B946-B91F112AB352}"/>
    <cellStyle name="40% - Accent3 3 3 6" xfId="24337" xr:uid="{695614B8-8EAE-4B12-B6A4-B2F26547F791}"/>
    <cellStyle name="40% - Accent3 3 4" xfId="6602" xr:uid="{00000000-0005-0000-0000-0000540D0000}"/>
    <cellStyle name="40% - Accent3 3 4 2" xfId="6603" xr:uid="{00000000-0005-0000-0000-0000550D0000}"/>
    <cellStyle name="40% - Accent3 3 4 2 2" xfId="6604" xr:uid="{00000000-0005-0000-0000-0000560D0000}"/>
    <cellStyle name="40% - Accent3 3 4 2 2 2" xfId="24348" xr:uid="{2E59168E-B125-47B4-A493-8FC9AA68984B}"/>
    <cellStyle name="40% - Accent3 3 4 2 3" xfId="6605" xr:uid="{00000000-0005-0000-0000-0000570D0000}"/>
    <cellStyle name="40% - Accent3 3 4 2 3 2" xfId="24349" xr:uid="{8028FB0D-5F02-44A2-BAD5-557198BFEF77}"/>
    <cellStyle name="40% - Accent3 3 4 2 4" xfId="24347" xr:uid="{F9FD1D82-8534-442B-AF3F-A48EB537CD9C}"/>
    <cellStyle name="40% - Accent3 3 4 3" xfId="6606" xr:uid="{00000000-0005-0000-0000-0000580D0000}"/>
    <cellStyle name="40% - Accent3 3 4 3 2" xfId="24350" xr:uid="{D9BC82A3-DC1D-4783-8D15-C5F823692991}"/>
    <cellStyle name="40% - Accent3 3 4 4" xfId="6607" xr:uid="{00000000-0005-0000-0000-0000590D0000}"/>
    <cellStyle name="40% - Accent3 3 4 4 2" xfId="6608" xr:uid="{00000000-0005-0000-0000-00005A0D0000}"/>
    <cellStyle name="40% - Accent3 3 4 4 2 2" xfId="24352" xr:uid="{FA774DD3-7708-4D19-B5CF-C832AA7C4B0F}"/>
    <cellStyle name="40% - Accent3 3 4 4 3" xfId="24351" xr:uid="{A7D3EA5B-872E-4495-897F-A905E9ED955E}"/>
    <cellStyle name="40% - Accent3 3 4 5" xfId="6609" xr:uid="{00000000-0005-0000-0000-00005B0D0000}"/>
    <cellStyle name="40% - Accent3 3 4 5 2" xfId="24353" xr:uid="{B189D7CD-FB31-4A5B-ACB6-4D4D9E02A3A7}"/>
    <cellStyle name="40% - Accent3 3 4 6" xfId="24346" xr:uid="{037D5A42-57EA-4983-A558-D077BB7EDE73}"/>
    <cellStyle name="40% - Accent3 3 5" xfId="6610" xr:uid="{00000000-0005-0000-0000-00005C0D0000}"/>
    <cellStyle name="40% - Accent3 3 5 2" xfId="6611" xr:uid="{00000000-0005-0000-0000-00005D0D0000}"/>
    <cellStyle name="40% - Accent3 3 5 2 2" xfId="6612" xr:uid="{00000000-0005-0000-0000-00005E0D0000}"/>
    <cellStyle name="40% - Accent3 3 5 2 2 2" xfId="24356" xr:uid="{793859D2-ACA7-45AD-AB05-2586FE35C3DB}"/>
    <cellStyle name="40% - Accent3 3 5 2 3" xfId="6613" xr:uid="{00000000-0005-0000-0000-00005F0D0000}"/>
    <cellStyle name="40% - Accent3 3 5 2 3 2" xfId="24357" xr:uid="{352554D8-839A-45B2-9BF2-BA7CBC3EB1A2}"/>
    <cellStyle name="40% - Accent3 3 5 2 4" xfId="24355" xr:uid="{5CF9B094-92EE-4DC4-99B3-9790B238410F}"/>
    <cellStyle name="40% - Accent3 3 5 3" xfId="6614" xr:uid="{00000000-0005-0000-0000-0000600D0000}"/>
    <cellStyle name="40% - Accent3 3 5 3 2" xfId="6615" xr:uid="{00000000-0005-0000-0000-0000610D0000}"/>
    <cellStyle name="40% - Accent3 3 5 3 2 2" xfId="24359" xr:uid="{CE7C0D5E-AB8B-4165-86CF-C8DA3ED3D594}"/>
    <cellStyle name="40% - Accent3 3 5 3 3" xfId="24358" xr:uid="{F1879029-AEC0-477F-B852-30A82D66E249}"/>
    <cellStyle name="40% - Accent3 3 5 4" xfId="6616" xr:uid="{00000000-0005-0000-0000-0000620D0000}"/>
    <cellStyle name="40% - Accent3 3 5 4 2" xfId="24360" xr:uid="{738ED554-3352-42C9-854F-8C82AB71015A}"/>
    <cellStyle name="40% - Accent3 3 5 5" xfId="24354" xr:uid="{A65052D4-E487-468F-ABD0-BB212DF32B59}"/>
    <cellStyle name="40% - Accent3 3 6" xfId="6617" xr:uid="{00000000-0005-0000-0000-0000630D0000}"/>
    <cellStyle name="40% - Accent3 3 6 2" xfId="6618" xr:uid="{00000000-0005-0000-0000-0000640D0000}"/>
    <cellStyle name="40% - Accent3 3 6 2 2" xfId="24362" xr:uid="{D90C4617-FA35-4D99-BCF5-505FC89E44F6}"/>
    <cellStyle name="40% - Accent3 3 6 3" xfId="6619" xr:uid="{00000000-0005-0000-0000-0000650D0000}"/>
    <cellStyle name="40% - Accent3 3 6 3 2" xfId="24363" xr:uid="{AB2BC949-CAA8-495F-AC6E-505A0AF3528F}"/>
    <cellStyle name="40% - Accent3 3 6 4" xfId="24361" xr:uid="{A7B32DFE-975E-4D31-8E0A-4FA10979470A}"/>
    <cellStyle name="40% - Accent3 3 7" xfId="6620" xr:uid="{00000000-0005-0000-0000-0000660D0000}"/>
    <cellStyle name="40% - Accent3 3 7 2" xfId="24364" xr:uid="{D323B04E-4673-4A97-92AD-47F386F52165}"/>
    <cellStyle name="40% - Accent3 3 8" xfId="6621" xr:uid="{00000000-0005-0000-0000-0000670D0000}"/>
    <cellStyle name="40% - Accent3 3 8 2" xfId="6622" xr:uid="{00000000-0005-0000-0000-0000680D0000}"/>
    <cellStyle name="40% - Accent3 3 8 2 2" xfId="24366" xr:uid="{C7493677-68A9-4C57-A3B9-23E335CA7A9B}"/>
    <cellStyle name="40% - Accent3 3 8 3" xfId="24365" xr:uid="{F297CFDF-4ECC-427D-A258-130E4C58243C}"/>
    <cellStyle name="40% - Accent3 3 9" xfId="6623" xr:uid="{00000000-0005-0000-0000-0000690D0000}"/>
    <cellStyle name="40% - Accent3 3 9 2" xfId="24367" xr:uid="{ADBDF766-1E24-49A4-B8AC-B73DE2F63BA9}"/>
    <cellStyle name="40% - Accent3 4" xfId="235" xr:uid="{00000000-0005-0000-0000-00004A000000}"/>
    <cellStyle name="40% - Accent3 4 10" xfId="6624" xr:uid="{00000000-0005-0000-0000-00006A0D0000}"/>
    <cellStyle name="40% - Accent3 4 10 2" xfId="24368" xr:uid="{35E52C77-DE6E-4D6C-98FD-98321311A5D4}"/>
    <cellStyle name="40% - Accent3 4 2" xfId="6625" xr:uid="{00000000-0005-0000-0000-00006B0D0000}"/>
    <cellStyle name="40% - Accent3 4 2 2" xfId="6626" xr:uid="{00000000-0005-0000-0000-00006C0D0000}"/>
    <cellStyle name="40% - Accent3 4 2 2 2" xfId="6627" xr:uid="{00000000-0005-0000-0000-00006D0D0000}"/>
    <cellStyle name="40% - Accent3 4 2 2 2 2" xfId="6628" xr:uid="{00000000-0005-0000-0000-00006E0D0000}"/>
    <cellStyle name="40% - Accent3 4 2 2 2 2 2" xfId="6629" xr:uid="{00000000-0005-0000-0000-00006F0D0000}"/>
    <cellStyle name="40% - Accent3 4 2 2 2 2 2 2" xfId="24372" xr:uid="{77964FF8-B294-4313-B8A8-58326BFCAEF0}"/>
    <cellStyle name="40% - Accent3 4 2 2 2 2 3" xfId="6630" xr:uid="{00000000-0005-0000-0000-0000700D0000}"/>
    <cellStyle name="40% - Accent3 4 2 2 2 2 3 2" xfId="24373" xr:uid="{25D0DF98-FAD3-4DBD-B027-CC632409DD40}"/>
    <cellStyle name="40% - Accent3 4 2 2 2 2 4" xfId="24371" xr:uid="{0991D1E2-FCD7-4FA4-984A-D54B57B947D7}"/>
    <cellStyle name="40% - Accent3 4 2 2 2 3" xfId="6631" xr:uid="{00000000-0005-0000-0000-0000710D0000}"/>
    <cellStyle name="40% - Accent3 4 2 2 2 3 2" xfId="6632" xr:uid="{00000000-0005-0000-0000-0000720D0000}"/>
    <cellStyle name="40% - Accent3 4 2 2 2 3 2 2" xfId="24375" xr:uid="{F42AFA56-3C9D-4FD0-A970-E660D362612A}"/>
    <cellStyle name="40% - Accent3 4 2 2 2 3 3" xfId="24374" xr:uid="{93141EE0-5865-4001-95BC-9BE9C06DA2D3}"/>
    <cellStyle name="40% - Accent3 4 2 2 2 4" xfId="6633" xr:uid="{00000000-0005-0000-0000-0000730D0000}"/>
    <cellStyle name="40% - Accent3 4 2 2 2 4 2" xfId="24376" xr:uid="{067764CF-6208-4B0A-BB58-A3F99D579E62}"/>
    <cellStyle name="40% - Accent3 4 2 2 2 5" xfId="24370" xr:uid="{4258FE29-F037-4D10-A0F1-19585A55129F}"/>
    <cellStyle name="40% - Accent3 4 2 2 3" xfId="6634" xr:uid="{00000000-0005-0000-0000-0000740D0000}"/>
    <cellStyle name="40% - Accent3 4 2 2 3 2" xfId="6635" xr:uid="{00000000-0005-0000-0000-0000750D0000}"/>
    <cellStyle name="40% - Accent3 4 2 2 3 2 2" xfId="24378" xr:uid="{2BF49388-FF04-4418-9403-476691EDD5ED}"/>
    <cellStyle name="40% - Accent3 4 2 2 3 3" xfId="6636" xr:uid="{00000000-0005-0000-0000-0000760D0000}"/>
    <cellStyle name="40% - Accent3 4 2 2 3 3 2" xfId="24379" xr:uid="{B0C8C2DC-35D4-4FA9-ABF6-E9AF7B3873A4}"/>
    <cellStyle name="40% - Accent3 4 2 2 3 4" xfId="24377" xr:uid="{02CAE2EE-5C7F-446B-ADF8-4CF22170B70E}"/>
    <cellStyle name="40% - Accent3 4 2 2 4" xfId="6637" xr:uid="{00000000-0005-0000-0000-0000770D0000}"/>
    <cellStyle name="40% - Accent3 4 2 2 4 2" xfId="24380" xr:uid="{F1A2581A-2EF3-4594-A99D-A1EE34AD6E52}"/>
    <cellStyle name="40% - Accent3 4 2 2 5" xfId="6638" xr:uid="{00000000-0005-0000-0000-0000780D0000}"/>
    <cellStyle name="40% - Accent3 4 2 2 5 2" xfId="6639" xr:uid="{00000000-0005-0000-0000-0000790D0000}"/>
    <cellStyle name="40% - Accent3 4 2 2 5 2 2" xfId="24382" xr:uid="{DD8A2302-1D87-4B26-B666-0D5A994E3C4B}"/>
    <cellStyle name="40% - Accent3 4 2 2 5 3" xfId="24381" xr:uid="{28F9ADC0-5CDF-4E6E-AD2F-E73402AC9A60}"/>
    <cellStyle name="40% - Accent3 4 2 2 6" xfId="6640" xr:uid="{00000000-0005-0000-0000-00007A0D0000}"/>
    <cellStyle name="40% - Accent3 4 2 2 6 2" xfId="24383" xr:uid="{7E9734AD-1AEA-4C1E-B030-33875C47B20E}"/>
    <cellStyle name="40% - Accent3 4 2 2 7" xfId="24369" xr:uid="{8E31C4AB-835E-453F-BA00-33B009ADB6B1}"/>
    <cellStyle name="40% - Accent3 4 2 3" xfId="6641" xr:uid="{00000000-0005-0000-0000-00007B0D0000}"/>
    <cellStyle name="40% - Accent3 4 2 3 2" xfId="6642" xr:uid="{00000000-0005-0000-0000-00007C0D0000}"/>
    <cellStyle name="40% - Accent3 4 2 3 2 2" xfId="6643" xr:uid="{00000000-0005-0000-0000-00007D0D0000}"/>
    <cellStyle name="40% - Accent3 4 2 3 2 2 2" xfId="24386" xr:uid="{173D6CD7-61E5-4378-867F-413F7EEF69BC}"/>
    <cellStyle name="40% - Accent3 4 2 3 2 3" xfId="6644" xr:uid="{00000000-0005-0000-0000-00007E0D0000}"/>
    <cellStyle name="40% - Accent3 4 2 3 2 3 2" xfId="24387" xr:uid="{B6B1F87B-313E-4ADB-B461-108F6E7EBED6}"/>
    <cellStyle name="40% - Accent3 4 2 3 2 4" xfId="24385" xr:uid="{C85954A6-56F2-4CC5-A9BD-C6044B6424B6}"/>
    <cellStyle name="40% - Accent3 4 2 3 3" xfId="6645" xr:uid="{00000000-0005-0000-0000-00007F0D0000}"/>
    <cellStyle name="40% - Accent3 4 2 3 3 2" xfId="6646" xr:uid="{00000000-0005-0000-0000-0000800D0000}"/>
    <cellStyle name="40% - Accent3 4 2 3 3 2 2" xfId="24389" xr:uid="{B170FF34-AF63-4C84-945B-C624754724BA}"/>
    <cellStyle name="40% - Accent3 4 2 3 3 3" xfId="24388" xr:uid="{7701A25D-E51D-442D-AA32-610390920B1D}"/>
    <cellStyle name="40% - Accent3 4 2 3 4" xfId="6647" xr:uid="{00000000-0005-0000-0000-0000810D0000}"/>
    <cellStyle name="40% - Accent3 4 2 3 4 2" xfId="24390" xr:uid="{2CD86B0D-6DEA-4682-AB50-0C4F0F80FCBE}"/>
    <cellStyle name="40% - Accent3 4 2 3 5" xfId="24384" xr:uid="{21198CE9-FBCC-4000-872E-22F0DBD6AA06}"/>
    <cellStyle name="40% - Accent3 4 2 4" xfId="6648" xr:uid="{00000000-0005-0000-0000-0000820D0000}"/>
    <cellStyle name="40% - Accent3 4 2 5" xfId="6649" xr:uid="{00000000-0005-0000-0000-0000830D0000}"/>
    <cellStyle name="40% - Accent3 4 2 5 2" xfId="24391" xr:uid="{64525E82-4C96-4A89-A82B-649236B8195A}"/>
    <cellStyle name="40% - Accent3 4 3" xfId="6650" xr:uid="{00000000-0005-0000-0000-0000840D0000}"/>
    <cellStyle name="40% - Accent3 4 3 2" xfId="6651" xr:uid="{00000000-0005-0000-0000-0000850D0000}"/>
    <cellStyle name="40% - Accent3 4 3 2 2" xfId="6652" xr:uid="{00000000-0005-0000-0000-0000860D0000}"/>
    <cellStyle name="40% - Accent3 4 3 2 2 2" xfId="24394" xr:uid="{0C5ACA7D-BD3C-4157-9067-B7D4A8DBC010}"/>
    <cellStyle name="40% - Accent3 4 3 2 3" xfId="6653" xr:uid="{00000000-0005-0000-0000-0000870D0000}"/>
    <cellStyle name="40% - Accent3 4 3 2 3 2" xfId="24395" xr:uid="{942A64AF-20EB-4E62-9C31-1B658E35B49F}"/>
    <cellStyle name="40% - Accent3 4 3 2 4" xfId="24393" xr:uid="{FCC6D369-ABD9-41CA-87FE-A653F133F896}"/>
    <cellStyle name="40% - Accent3 4 3 3" xfId="6654" xr:uid="{00000000-0005-0000-0000-0000880D0000}"/>
    <cellStyle name="40% - Accent3 4 3 3 2" xfId="24396" xr:uid="{011537BD-804C-4A3E-A896-CDF1B8A708FC}"/>
    <cellStyle name="40% - Accent3 4 3 4" xfId="6655" xr:uid="{00000000-0005-0000-0000-0000890D0000}"/>
    <cellStyle name="40% - Accent3 4 3 4 2" xfId="6656" xr:uid="{00000000-0005-0000-0000-00008A0D0000}"/>
    <cellStyle name="40% - Accent3 4 3 4 2 2" xfId="24398" xr:uid="{ACA40189-7439-4441-A791-B96679D0512E}"/>
    <cellStyle name="40% - Accent3 4 3 4 3" xfId="24397" xr:uid="{40389E14-C948-498D-A81C-35F3BED1B3EC}"/>
    <cellStyle name="40% - Accent3 4 3 5" xfId="6657" xr:uid="{00000000-0005-0000-0000-00008B0D0000}"/>
    <cellStyle name="40% - Accent3 4 3 5 2" xfId="24399" xr:uid="{5F64CE73-A7F1-4D25-97CF-BA40F105D84B}"/>
    <cellStyle name="40% - Accent3 4 3 6" xfId="24392" xr:uid="{002E7E4D-AD43-49BE-9F16-7CC3C78B5AAA}"/>
    <cellStyle name="40% - Accent3 4 4" xfId="6658" xr:uid="{00000000-0005-0000-0000-00008C0D0000}"/>
    <cellStyle name="40% - Accent3 4 4 2" xfId="6659" xr:uid="{00000000-0005-0000-0000-00008D0D0000}"/>
    <cellStyle name="40% - Accent3 4 4 2 2" xfId="6660" xr:uid="{00000000-0005-0000-0000-00008E0D0000}"/>
    <cellStyle name="40% - Accent3 4 4 2 2 2" xfId="24402" xr:uid="{0014BFE9-67EB-42B7-BB2E-F78E54F17411}"/>
    <cellStyle name="40% - Accent3 4 4 2 3" xfId="6661" xr:uid="{00000000-0005-0000-0000-00008F0D0000}"/>
    <cellStyle name="40% - Accent3 4 4 2 3 2" xfId="24403" xr:uid="{0C1C29CE-5B8E-49BC-A64F-D19AC1C59196}"/>
    <cellStyle name="40% - Accent3 4 4 2 4" xfId="24401" xr:uid="{407AEF30-C3D1-4E01-A512-7A4894B72CBD}"/>
    <cellStyle name="40% - Accent3 4 4 3" xfId="6662" xr:uid="{00000000-0005-0000-0000-0000900D0000}"/>
    <cellStyle name="40% - Accent3 4 4 3 2" xfId="6663" xr:uid="{00000000-0005-0000-0000-0000910D0000}"/>
    <cellStyle name="40% - Accent3 4 4 3 2 2" xfId="24405" xr:uid="{D3D3E5E3-7213-4B97-82D0-A62A8C9C657C}"/>
    <cellStyle name="40% - Accent3 4 4 3 3" xfId="24404" xr:uid="{8D72D9D1-1757-46D9-A2FB-345979C0B16C}"/>
    <cellStyle name="40% - Accent3 4 4 4" xfId="6664" xr:uid="{00000000-0005-0000-0000-0000920D0000}"/>
    <cellStyle name="40% - Accent3 4 4 4 2" xfId="24406" xr:uid="{FAEB3349-7AF5-40D6-BE74-C7A690350613}"/>
    <cellStyle name="40% - Accent3 4 4 5" xfId="24400" xr:uid="{A76504DD-43E3-43DB-AADC-2F504B02D82D}"/>
    <cellStyle name="40% - Accent3 4 5" xfId="6665" xr:uid="{00000000-0005-0000-0000-0000930D0000}"/>
    <cellStyle name="40% - Accent3 4 5 2" xfId="6666" xr:uid="{00000000-0005-0000-0000-0000940D0000}"/>
    <cellStyle name="40% - Accent3 4 5 2 2" xfId="6667" xr:uid="{00000000-0005-0000-0000-0000950D0000}"/>
    <cellStyle name="40% - Accent3 4 5 2 2 2" xfId="24409" xr:uid="{ED99DF73-281A-4565-82D5-E6124B1A5A37}"/>
    <cellStyle name="40% - Accent3 4 5 2 3" xfId="6668" xr:uid="{00000000-0005-0000-0000-0000960D0000}"/>
    <cellStyle name="40% - Accent3 4 5 2 3 2" xfId="24410" xr:uid="{E99480BE-2CFC-4D08-A2B4-E2ECB1C60E01}"/>
    <cellStyle name="40% - Accent3 4 5 2 4" xfId="24408" xr:uid="{74386B5E-72DA-430E-A601-F01AF2C2F8DF}"/>
    <cellStyle name="40% - Accent3 4 5 3" xfId="6669" xr:uid="{00000000-0005-0000-0000-0000970D0000}"/>
    <cellStyle name="40% - Accent3 4 5 3 2" xfId="6670" xr:uid="{00000000-0005-0000-0000-0000980D0000}"/>
    <cellStyle name="40% - Accent3 4 5 3 2 2" xfId="24412" xr:uid="{2FD8B5A1-E5B6-46AF-BA6E-F135ABF589D1}"/>
    <cellStyle name="40% - Accent3 4 5 3 3" xfId="24411" xr:uid="{DF02B98B-5A78-414B-AC6B-B1114480FB8E}"/>
    <cellStyle name="40% - Accent3 4 5 4" xfId="6671" xr:uid="{00000000-0005-0000-0000-0000990D0000}"/>
    <cellStyle name="40% - Accent3 4 5 4 2" xfId="24413" xr:uid="{F6C51E68-672F-4A87-A614-768A14F11C23}"/>
    <cellStyle name="40% - Accent3 4 5 5" xfId="24407" xr:uid="{2D03636F-38F0-4759-9C2D-D7C553DD5933}"/>
    <cellStyle name="40% - Accent3 4 6" xfId="6672" xr:uid="{00000000-0005-0000-0000-00009A0D0000}"/>
    <cellStyle name="40% - Accent3 4 6 2" xfId="6673" xr:uid="{00000000-0005-0000-0000-00009B0D0000}"/>
    <cellStyle name="40% - Accent3 4 6 2 2" xfId="24415" xr:uid="{6916299D-F9E9-424E-9D25-02BD560D3060}"/>
    <cellStyle name="40% - Accent3 4 6 3" xfId="6674" xr:uid="{00000000-0005-0000-0000-00009C0D0000}"/>
    <cellStyle name="40% - Accent3 4 6 3 2" xfId="24416" xr:uid="{459304BA-EE64-4DE1-905E-E1FE1D374212}"/>
    <cellStyle name="40% - Accent3 4 6 4" xfId="24414" xr:uid="{C46615C4-F479-4B65-9395-45AFC956F83F}"/>
    <cellStyle name="40% - Accent3 4 7" xfId="6675" xr:uid="{00000000-0005-0000-0000-00009D0D0000}"/>
    <cellStyle name="40% - Accent3 4 7 2" xfId="24417" xr:uid="{43548767-7C84-48C0-B740-4A8337466963}"/>
    <cellStyle name="40% - Accent3 4 8" xfId="6676" xr:uid="{00000000-0005-0000-0000-00009E0D0000}"/>
    <cellStyle name="40% - Accent3 4 8 2" xfId="6677" xr:uid="{00000000-0005-0000-0000-00009F0D0000}"/>
    <cellStyle name="40% - Accent3 4 8 2 2" xfId="24419" xr:uid="{A0BFC170-8129-48A5-89A1-4A5A4591BB03}"/>
    <cellStyle name="40% - Accent3 4 8 3" xfId="24418" xr:uid="{EA58EF2F-B162-4D73-8BE0-810EFFB1FEC2}"/>
    <cellStyle name="40% - Accent3 4 9" xfId="6678" xr:uid="{00000000-0005-0000-0000-0000A00D0000}"/>
    <cellStyle name="40% - Accent3 4 9 2" xfId="24420" xr:uid="{5F1E8463-BCF6-497F-AAF6-B5218BE8957D}"/>
    <cellStyle name="40% - Accent3 5" xfId="236" xr:uid="{00000000-0005-0000-0000-00004B000000}"/>
    <cellStyle name="40% - Accent3 5 2" xfId="6680" xr:uid="{00000000-0005-0000-0000-0000A20D0000}"/>
    <cellStyle name="40% - Accent3 5 2 2" xfId="6681" xr:uid="{00000000-0005-0000-0000-0000A30D0000}"/>
    <cellStyle name="40% - Accent3 5 2 2 2" xfId="6682" xr:uid="{00000000-0005-0000-0000-0000A40D0000}"/>
    <cellStyle name="40% - Accent3 5 2 2 2 2" xfId="6683" xr:uid="{00000000-0005-0000-0000-0000A50D0000}"/>
    <cellStyle name="40% - Accent3 5 2 2 2 2 2" xfId="6684" xr:uid="{00000000-0005-0000-0000-0000A60D0000}"/>
    <cellStyle name="40% - Accent3 5 2 2 2 2 2 2" xfId="24425" xr:uid="{279BB817-0B0A-4B12-B125-CF083DF42146}"/>
    <cellStyle name="40% - Accent3 5 2 2 2 2 3" xfId="6685" xr:uid="{00000000-0005-0000-0000-0000A70D0000}"/>
    <cellStyle name="40% - Accent3 5 2 2 2 2 3 2" xfId="24426" xr:uid="{AC3C4E92-8034-4800-BC78-DB1165DEACE6}"/>
    <cellStyle name="40% - Accent3 5 2 2 2 2 4" xfId="24424" xr:uid="{87E1E202-F490-47B8-927C-8170CDC607CC}"/>
    <cellStyle name="40% - Accent3 5 2 2 2 3" xfId="6686" xr:uid="{00000000-0005-0000-0000-0000A80D0000}"/>
    <cellStyle name="40% - Accent3 5 2 2 2 3 2" xfId="6687" xr:uid="{00000000-0005-0000-0000-0000A90D0000}"/>
    <cellStyle name="40% - Accent3 5 2 2 2 3 2 2" xfId="24428" xr:uid="{5B7C8137-36D7-4396-81FB-1A29365FC9F3}"/>
    <cellStyle name="40% - Accent3 5 2 2 2 3 3" xfId="24427" xr:uid="{9060D0A1-708A-477C-A5B9-B7D8A5DDC03A}"/>
    <cellStyle name="40% - Accent3 5 2 2 2 4" xfId="6688" xr:uid="{00000000-0005-0000-0000-0000AA0D0000}"/>
    <cellStyle name="40% - Accent3 5 2 2 2 4 2" xfId="24429" xr:uid="{B0A52FD2-B48F-462C-8D5A-2A9D7859CAE1}"/>
    <cellStyle name="40% - Accent3 5 2 2 2 5" xfId="24423" xr:uid="{962419CA-D8B4-47F7-BF05-29C694518856}"/>
    <cellStyle name="40% - Accent3 5 2 2 3" xfId="6689" xr:uid="{00000000-0005-0000-0000-0000AB0D0000}"/>
    <cellStyle name="40% - Accent3 5 2 2 3 2" xfId="6690" xr:uid="{00000000-0005-0000-0000-0000AC0D0000}"/>
    <cellStyle name="40% - Accent3 5 2 2 3 2 2" xfId="24431" xr:uid="{FCA6F621-3E4A-4433-B904-9E01648579A2}"/>
    <cellStyle name="40% - Accent3 5 2 2 3 3" xfId="6691" xr:uid="{00000000-0005-0000-0000-0000AD0D0000}"/>
    <cellStyle name="40% - Accent3 5 2 2 3 3 2" xfId="24432" xr:uid="{593C96D9-32C5-43E8-8199-6CEB17B12192}"/>
    <cellStyle name="40% - Accent3 5 2 2 3 4" xfId="24430" xr:uid="{C5BC942F-0EAF-4E03-8C23-E7386210FC8B}"/>
    <cellStyle name="40% - Accent3 5 2 2 4" xfId="6692" xr:uid="{00000000-0005-0000-0000-0000AE0D0000}"/>
    <cellStyle name="40% - Accent3 5 2 2 4 2" xfId="24433" xr:uid="{4765A554-8349-46B4-9CC2-FBACDAE03F41}"/>
    <cellStyle name="40% - Accent3 5 2 2 5" xfId="6693" xr:uid="{00000000-0005-0000-0000-0000AF0D0000}"/>
    <cellStyle name="40% - Accent3 5 2 2 5 2" xfId="6694" xr:uid="{00000000-0005-0000-0000-0000B00D0000}"/>
    <cellStyle name="40% - Accent3 5 2 2 5 2 2" xfId="24435" xr:uid="{16F0EF8E-304A-42A8-99B3-CAE2F5DDFC91}"/>
    <cellStyle name="40% - Accent3 5 2 2 5 3" xfId="24434" xr:uid="{80A80850-0726-405C-BAFB-FCAC4D7EABF8}"/>
    <cellStyle name="40% - Accent3 5 2 2 6" xfId="6695" xr:uid="{00000000-0005-0000-0000-0000B10D0000}"/>
    <cellStyle name="40% - Accent3 5 2 2 6 2" xfId="24436" xr:uid="{DEA0CAC9-D501-4AA6-B93C-417F6F8578CB}"/>
    <cellStyle name="40% - Accent3 5 2 2 7" xfId="24422" xr:uid="{543C2BF1-A1A5-45F1-9CFA-6E13A39D12EC}"/>
    <cellStyle name="40% - Accent3 5 2 3" xfId="6696" xr:uid="{00000000-0005-0000-0000-0000B20D0000}"/>
    <cellStyle name="40% - Accent3 5 2 3 2" xfId="6697" xr:uid="{00000000-0005-0000-0000-0000B30D0000}"/>
    <cellStyle name="40% - Accent3 5 2 3 2 2" xfId="6698" xr:uid="{00000000-0005-0000-0000-0000B40D0000}"/>
    <cellStyle name="40% - Accent3 5 2 3 2 2 2" xfId="24439" xr:uid="{02F9F1A6-990E-4C66-8925-EDEB6D954E82}"/>
    <cellStyle name="40% - Accent3 5 2 3 2 3" xfId="6699" xr:uid="{00000000-0005-0000-0000-0000B50D0000}"/>
    <cellStyle name="40% - Accent3 5 2 3 2 3 2" xfId="24440" xr:uid="{AAEBA21D-36BF-4A65-9E1C-D4D0220345FC}"/>
    <cellStyle name="40% - Accent3 5 2 3 2 4" xfId="24438" xr:uid="{5DA1E841-8235-4056-A662-E3B8D8FBBF3E}"/>
    <cellStyle name="40% - Accent3 5 2 3 3" xfId="6700" xr:uid="{00000000-0005-0000-0000-0000B60D0000}"/>
    <cellStyle name="40% - Accent3 5 2 3 3 2" xfId="6701" xr:uid="{00000000-0005-0000-0000-0000B70D0000}"/>
    <cellStyle name="40% - Accent3 5 2 3 3 2 2" xfId="24442" xr:uid="{57E83D29-5BEE-4C4D-9EE7-CF59D5A6A048}"/>
    <cellStyle name="40% - Accent3 5 2 3 3 3" xfId="24441" xr:uid="{73C81A32-72D1-4EFF-9EFC-6B3D85A62CFD}"/>
    <cellStyle name="40% - Accent3 5 2 3 4" xfId="6702" xr:uid="{00000000-0005-0000-0000-0000B80D0000}"/>
    <cellStyle name="40% - Accent3 5 2 3 4 2" xfId="24443" xr:uid="{4022BF36-CADC-45A0-BB64-EFC0AC1243E7}"/>
    <cellStyle name="40% - Accent3 5 2 3 5" xfId="24437" xr:uid="{947AF261-C5C3-49B0-8850-ECE20C6C8EC6}"/>
    <cellStyle name="40% - Accent3 5 2 4" xfId="6703" xr:uid="{00000000-0005-0000-0000-0000B90D0000}"/>
    <cellStyle name="40% - Accent3 5 2 5" xfId="6704" xr:uid="{00000000-0005-0000-0000-0000BA0D0000}"/>
    <cellStyle name="40% - Accent3 5 2 5 2" xfId="24444" xr:uid="{A3ECE01B-6F9F-4695-8196-AB49E0921E11}"/>
    <cellStyle name="40% - Accent3 5 3" xfId="6705" xr:uid="{00000000-0005-0000-0000-0000BB0D0000}"/>
    <cellStyle name="40% - Accent3 5 3 2" xfId="6706" xr:uid="{00000000-0005-0000-0000-0000BC0D0000}"/>
    <cellStyle name="40% - Accent3 5 3 2 2" xfId="6707" xr:uid="{00000000-0005-0000-0000-0000BD0D0000}"/>
    <cellStyle name="40% - Accent3 5 3 2 2 2" xfId="24447" xr:uid="{A80BE641-7814-49A1-AD56-5AA762D90191}"/>
    <cellStyle name="40% - Accent3 5 3 2 3" xfId="6708" xr:uid="{00000000-0005-0000-0000-0000BE0D0000}"/>
    <cellStyle name="40% - Accent3 5 3 2 3 2" xfId="24448" xr:uid="{3990BC27-9740-439B-8127-78ED6352CE60}"/>
    <cellStyle name="40% - Accent3 5 3 2 4" xfId="24446" xr:uid="{FF2BECE9-80B2-404D-833D-DD32CC1D149F}"/>
    <cellStyle name="40% - Accent3 5 3 3" xfId="6709" xr:uid="{00000000-0005-0000-0000-0000BF0D0000}"/>
    <cellStyle name="40% - Accent3 5 3 3 2" xfId="24449" xr:uid="{080A8AFC-8B75-4171-83AA-A60664634798}"/>
    <cellStyle name="40% - Accent3 5 3 4" xfId="6710" xr:uid="{00000000-0005-0000-0000-0000C00D0000}"/>
    <cellStyle name="40% - Accent3 5 3 4 2" xfId="6711" xr:uid="{00000000-0005-0000-0000-0000C10D0000}"/>
    <cellStyle name="40% - Accent3 5 3 4 2 2" xfId="24451" xr:uid="{7B369142-D13C-43F7-8CCC-7604140AA626}"/>
    <cellStyle name="40% - Accent3 5 3 4 3" xfId="24450" xr:uid="{78D339BE-DCD6-4DCB-97CC-E569BDA6648F}"/>
    <cellStyle name="40% - Accent3 5 3 5" xfId="6712" xr:uid="{00000000-0005-0000-0000-0000C20D0000}"/>
    <cellStyle name="40% - Accent3 5 3 5 2" xfId="24452" xr:uid="{D0A4DE6A-3F6D-4719-B550-6A01336A2C24}"/>
    <cellStyle name="40% - Accent3 5 3 6" xfId="24445" xr:uid="{EB1A3A70-2DDB-46E6-8556-36334BA13A94}"/>
    <cellStyle name="40% - Accent3 5 4" xfId="6713" xr:uid="{00000000-0005-0000-0000-0000C30D0000}"/>
    <cellStyle name="40% - Accent3 5 4 2" xfId="6714" xr:uid="{00000000-0005-0000-0000-0000C40D0000}"/>
    <cellStyle name="40% - Accent3 5 4 2 2" xfId="6715" xr:uid="{00000000-0005-0000-0000-0000C50D0000}"/>
    <cellStyle name="40% - Accent3 5 4 2 2 2" xfId="24455" xr:uid="{9AC53F69-6D59-4A64-B372-C09762B14033}"/>
    <cellStyle name="40% - Accent3 5 4 2 3" xfId="6716" xr:uid="{00000000-0005-0000-0000-0000C60D0000}"/>
    <cellStyle name="40% - Accent3 5 4 2 3 2" xfId="24456" xr:uid="{6B91D2B7-54CA-4C98-A261-FE3449458DD5}"/>
    <cellStyle name="40% - Accent3 5 4 2 4" xfId="24454" xr:uid="{0DA5A451-B18C-4B1C-BB20-5460A51B94CA}"/>
    <cellStyle name="40% - Accent3 5 4 3" xfId="6717" xr:uid="{00000000-0005-0000-0000-0000C70D0000}"/>
    <cellStyle name="40% - Accent3 5 4 3 2" xfId="6718" xr:uid="{00000000-0005-0000-0000-0000C80D0000}"/>
    <cellStyle name="40% - Accent3 5 4 3 2 2" xfId="24458" xr:uid="{8710A0D2-C661-4FC1-84C1-9057B945852B}"/>
    <cellStyle name="40% - Accent3 5 4 3 3" xfId="24457" xr:uid="{C195B355-6BE6-44DB-B715-BED9F8352FA9}"/>
    <cellStyle name="40% - Accent3 5 4 4" xfId="6719" xr:uid="{00000000-0005-0000-0000-0000C90D0000}"/>
    <cellStyle name="40% - Accent3 5 4 4 2" xfId="24459" xr:uid="{B43E27FD-4ED0-4277-9768-FF5465C0797D}"/>
    <cellStyle name="40% - Accent3 5 4 5" xfId="24453" xr:uid="{C3806431-4964-4D82-B2BD-8377ECBE32E9}"/>
    <cellStyle name="40% - Accent3 5 5" xfId="6720" xr:uid="{00000000-0005-0000-0000-0000CA0D0000}"/>
    <cellStyle name="40% - Accent3 5 5 2" xfId="6721" xr:uid="{00000000-0005-0000-0000-0000CB0D0000}"/>
    <cellStyle name="40% - Accent3 5 5 2 2" xfId="24461" xr:uid="{2CCB20B5-AB7B-4A72-BF07-B4090EC5F9FE}"/>
    <cellStyle name="40% - Accent3 5 5 3" xfId="6722" xr:uid="{00000000-0005-0000-0000-0000CC0D0000}"/>
    <cellStyle name="40% - Accent3 5 5 3 2" xfId="24462" xr:uid="{568A8182-ED0D-4264-88EF-4AE4D4064D7E}"/>
    <cellStyle name="40% - Accent3 5 5 4" xfId="24460" xr:uid="{1255FFE3-854E-452D-9C27-035B0365C5FE}"/>
    <cellStyle name="40% - Accent3 5 6" xfId="6723" xr:uid="{00000000-0005-0000-0000-0000CD0D0000}"/>
    <cellStyle name="40% - Accent3 5 6 2" xfId="24463" xr:uid="{B0FCBDBE-9648-43F5-A85C-AC93F28E136D}"/>
    <cellStyle name="40% - Accent3 5 7" xfId="6724" xr:uid="{00000000-0005-0000-0000-0000CE0D0000}"/>
    <cellStyle name="40% - Accent3 5 7 2" xfId="6725" xr:uid="{00000000-0005-0000-0000-0000CF0D0000}"/>
    <cellStyle name="40% - Accent3 5 7 2 2" xfId="24465" xr:uid="{FBA2260D-3B20-45BB-A88A-55A02A51AFF1}"/>
    <cellStyle name="40% - Accent3 5 7 3" xfId="24464" xr:uid="{EC6215B3-5C2B-46D7-A916-7AE7BE9A20C8}"/>
    <cellStyle name="40% - Accent3 5 8" xfId="6726" xr:uid="{00000000-0005-0000-0000-0000D00D0000}"/>
    <cellStyle name="40% - Accent3 5 8 2" xfId="24466" xr:uid="{5BA51B40-718D-401C-AF3A-E0F301E87A4D}"/>
    <cellStyle name="40% - Accent3 5 9" xfId="6679" xr:uid="{00000000-0005-0000-0000-0000A10D0000}"/>
    <cellStyle name="40% - Accent3 5 9 2" xfId="24421" xr:uid="{8C834A6A-4D99-4753-8FB9-D4BC962D2F4E}"/>
    <cellStyle name="40% - Accent3 6" xfId="237" xr:uid="{00000000-0005-0000-0000-00004C000000}"/>
    <cellStyle name="40% - Accent3 6 2" xfId="6727" xr:uid="{00000000-0005-0000-0000-0000D20D0000}"/>
    <cellStyle name="40% - Accent3 6 2 2" xfId="6728" xr:uid="{00000000-0005-0000-0000-0000D30D0000}"/>
    <cellStyle name="40% - Accent3 6 2 2 2" xfId="6729" xr:uid="{00000000-0005-0000-0000-0000D40D0000}"/>
    <cellStyle name="40% - Accent3 6 2 2 2 2" xfId="6730" xr:uid="{00000000-0005-0000-0000-0000D50D0000}"/>
    <cellStyle name="40% - Accent3 6 2 2 2 2 2" xfId="24470" xr:uid="{552229D0-0A64-46AF-94E5-A04D2298F296}"/>
    <cellStyle name="40% - Accent3 6 2 2 2 3" xfId="6731" xr:uid="{00000000-0005-0000-0000-0000D60D0000}"/>
    <cellStyle name="40% - Accent3 6 2 2 2 3 2" xfId="24471" xr:uid="{6FB488F7-A10A-476B-9AA6-78E5D4D3E144}"/>
    <cellStyle name="40% - Accent3 6 2 2 2 4" xfId="24469" xr:uid="{A806634A-D511-41B1-A92E-9927212F2454}"/>
    <cellStyle name="40% - Accent3 6 2 2 3" xfId="6732" xr:uid="{00000000-0005-0000-0000-0000D70D0000}"/>
    <cellStyle name="40% - Accent3 6 2 2 3 2" xfId="6733" xr:uid="{00000000-0005-0000-0000-0000D80D0000}"/>
    <cellStyle name="40% - Accent3 6 2 2 3 2 2" xfId="24473" xr:uid="{5AC55908-7A61-4348-A497-1653B677CE2F}"/>
    <cellStyle name="40% - Accent3 6 2 2 3 3" xfId="24472" xr:uid="{E003980A-FE7A-4776-93DE-522C59B89C12}"/>
    <cellStyle name="40% - Accent3 6 2 2 4" xfId="6734" xr:uid="{00000000-0005-0000-0000-0000D90D0000}"/>
    <cellStyle name="40% - Accent3 6 2 2 4 2" xfId="24474" xr:uid="{AFECE521-5B89-4E68-A700-83C583EA6EB0}"/>
    <cellStyle name="40% - Accent3 6 2 2 5" xfId="24468" xr:uid="{A07B98CB-0CB8-4FB8-A260-6D794A6DD5CE}"/>
    <cellStyle name="40% - Accent3 6 2 3" xfId="6735" xr:uid="{00000000-0005-0000-0000-0000DA0D0000}"/>
    <cellStyle name="40% - Accent3 6 2 3 2" xfId="6736" xr:uid="{00000000-0005-0000-0000-0000DB0D0000}"/>
    <cellStyle name="40% - Accent3 6 2 3 2 2" xfId="24476" xr:uid="{AFD022C1-CAC6-4E05-B733-F9ACED6C1BFB}"/>
    <cellStyle name="40% - Accent3 6 2 3 3" xfId="6737" xr:uid="{00000000-0005-0000-0000-0000DC0D0000}"/>
    <cellStyle name="40% - Accent3 6 2 3 3 2" xfId="24477" xr:uid="{5114599E-BBB5-4B39-BD98-0F6EA73F5458}"/>
    <cellStyle name="40% - Accent3 6 2 3 4" xfId="24475" xr:uid="{D2BDDB65-9C92-43AD-BA65-C6AD5D402A97}"/>
    <cellStyle name="40% - Accent3 6 2 4" xfId="6738" xr:uid="{00000000-0005-0000-0000-0000DD0D0000}"/>
    <cellStyle name="40% - Accent3 6 2 4 2" xfId="24478" xr:uid="{DEADBB39-36D0-49EE-BD8B-3EE2A8EF75A8}"/>
    <cellStyle name="40% - Accent3 6 2 5" xfId="6739" xr:uid="{00000000-0005-0000-0000-0000DE0D0000}"/>
    <cellStyle name="40% - Accent3 6 2 5 2" xfId="6740" xr:uid="{00000000-0005-0000-0000-0000DF0D0000}"/>
    <cellStyle name="40% - Accent3 6 2 5 2 2" xfId="24480" xr:uid="{220F87A3-A30B-4D26-956A-F63F64220734}"/>
    <cellStyle name="40% - Accent3 6 2 5 3" xfId="24479" xr:uid="{044672ED-6477-40BF-901D-1B0A6B808106}"/>
    <cellStyle name="40% - Accent3 6 2 6" xfId="6741" xr:uid="{00000000-0005-0000-0000-0000E00D0000}"/>
    <cellStyle name="40% - Accent3 6 2 6 2" xfId="24481" xr:uid="{445B9D92-7360-47B5-B6C0-AA2575524EE2}"/>
    <cellStyle name="40% - Accent3 6 2 7" xfId="24467" xr:uid="{8BED32F5-56A5-47F3-B4E0-C591E49AE2E2}"/>
    <cellStyle name="40% - Accent3 6 3" xfId="6742" xr:uid="{00000000-0005-0000-0000-0000E10D0000}"/>
    <cellStyle name="40% - Accent3 6 3 2" xfId="6743" xr:uid="{00000000-0005-0000-0000-0000E20D0000}"/>
    <cellStyle name="40% - Accent3 6 3 2 2" xfId="6744" xr:uid="{00000000-0005-0000-0000-0000E30D0000}"/>
    <cellStyle name="40% - Accent3 6 3 2 2 2" xfId="24484" xr:uid="{168AD3CC-9486-444D-BFB9-31B407D4CD1F}"/>
    <cellStyle name="40% - Accent3 6 3 2 3" xfId="6745" xr:uid="{00000000-0005-0000-0000-0000E40D0000}"/>
    <cellStyle name="40% - Accent3 6 3 2 3 2" xfId="24485" xr:uid="{80A554DB-D40A-4B51-9687-B045164477BF}"/>
    <cellStyle name="40% - Accent3 6 3 2 4" xfId="24483" xr:uid="{693EBC71-00BC-4B2B-A70C-A28F9059331F}"/>
    <cellStyle name="40% - Accent3 6 3 3" xfId="6746" xr:uid="{00000000-0005-0000-0000-0000E50D0000}"/>
    <cellStyle name="40% - Accent3 6 3 3 2" xfId="6747" xr:uid="{00000000-0005-0000-0000-0000E60D0000}"/>
    <cellStyle name="40% - Accent3 6 3 3 2 2" xfId="24487" xr:uid="{92594080-37BE-4F7E-B932-1E1F9C6C01B2}"/>
    <cellStyle name="40% - Accent3 6 3 3 3" xfId="24486" xr:uid="{7B8658BC-3072-44B2-992C-3A65846F8E8B}"/>
    <cellStyle name="40% - Accent3 6 3 4" xfId="6748" xr:uid="{00000000-0005-0000-0000-0000E70D0000}"/>
    <cellStyle name="40% - Accent3 6 3 4 2" xfId="24488" xr:uid="{858DB268-38DA-4448-A7AA-573D6D7AE282}"/>
    <cellStyle name="40% - Accent3 6 3 5" xfId="24482" xr:uid="{A8EAEFBF-9CCE-4390-BC50-06EA6CD40FEE}"/>
    <cellStyle name="40% - Accent3 6 4" xfId="6749" xr:uid="{00000000-0005-0000-0000-0000E80D0000}"/>
    <cellStyle name="40% - Accent3 6 5" xfId="6750" xr:uid="{00000000-0005-0000-0000-0000E90D0000}"/>
    <cellStyle name="40% - Accent3 6 5 2" xfId="24489" xr:uid="{C2870D0F-2F83-4EB1-94AF-D75EB703146B}"/>
    <cellStyle name="40% - Accent3 7" xfId="238" xr:uid="{00000000-0005-0000-0000-00004D000000}"/>
    <cellStyle name="40% - Accent3 7 2" xfId="6751" xr:uid="{00000000-0005-0000-0000-0000EB0D0000}"/>
    <cellStyle name="40% - Accent3 7 2 2" xfId="24490" xr:uid="{F8A97ED5-F857-4EC8-BB5F-97BCC057B00E}"/>
    <cellStyle name="40% - Accent3 7 3" xfId="6752" xr:uid="{00000000-0005-0000-0000-0000EC0D0000}"/>
    <cellStyle name="40% - Accent3 7 4" xfId="6753" xr:uid="{00000000-0005-0000-0000-0000ED0D0000}"/>
    <cellStyle name="40% - Accent3 7 4 2" xfId="24491" xr:uid="{7252D6D6-606C-4F41-99B1-90FB5BFB44FD}"/>
    <cellStyle name="40% - Accent3 8" xfId="6754" xr:uid="{00000000-0005-0000-0000-0000EE0D0000}"/>
    <cellStyle name="40% - Accent3 8 2" xfId="6755" xr:uid="{00000000-0005-0000-0000-0000EF0D0000}"/>
    <cellStyle name="40% - Accent3 8 2 2" xfId="6756" xr:uid="{00000000-0005-0000-0000-0000F00D0000}"/>
    <cellStyle name="40% - Accent3 8 2 2 2" xfId="24494" xr:uid="{5AC5F460-39FF-450C-B9B3-C123149D09EE}"/>
    <cellStyle name="40% - Accent3 8 2 3" xfId="6757" xr:uid="{00000000-0005-0000-0000-0000F10D0000}"/>
    <cellStyle name="40% - Accent3 8 2 3 2" xfId="6758" xr:uid="{00000000-0005-0000-0000-0000F20D0000}"/>
    <cellStyle name="40% - Accent3 8 2 3 2 2" xfId="24496" xr:uid="{3FD2D117-553D-4061-82C0-C8D9A54C9CB4}"/>
    <cellStyle name="40% - Accent3 8 2 3 3" xfId="24495" xr:uid="{1A726302-55B1-4016-A612-DE2AFF83F63B}"/>
    <cellStyle name="40% - Accent3 8 2 4" xfId="24493" xr:uid="{DDE155D8-B6B8-4FCA-9DCA-0EE50DD0057C}"/>
    <cellStyle name="40% - Accent3 8 3" xfId="6759" xr:uid="{00000000-0005-0000-0000-0000F30D0000}"/>
    <cellStyle name="40% - Accent3 8 3 2" xfId="24497" xr:uid="{2A6AF08E-3A13-4DC3-9D06-1304FD0F8457}"/>
    <cellStyle name="40% - Accent3 8 4" xfId="6760" xr:uid="{00000000-0005-0000-0000-0000F40D0000}"/>
    <cellStyle name="40% - Accent3 8 4 2" xfId="6761" xr:uid="{00000000-0005-0000-0000-0000F50D0000}"/>
    <cellStyle name="40% - Accent3 8 4 2 2" xfId="24499" xr:uid="{EE273632-0B6C-45BF-B3BC-A88057A60C8B}"/>
    <cellStyle name="40% - Accent3 8 4 3" xfId="24498" xr:uid="{FF04E47E-97D1-45EA-A006-1F15EFA7158F}"/>
    <cellStyle name="40% - Accent3 8 5" xfId="6762" xr:uid="{00000000-0005-0000-0000-0000F60D0000}"/>
    <cellStyle name="40% - Accent3 8 5 2" xfId="24500" xr:uid="{7FF058A0-C017-4618-8638-B40FDE82934A}"/>
    <cellStyle name="40% - Accent3 8 6" xfId="24492" xr:uid="{4B27172F-BF96-4518-894B-3017EC1A2AB3}"/>
    <cellStyle name="40% - Accent3 9" xfId="6763" xr:uid="{00000000-0005-0000-0000-0000F70D0000}"/>
    <cellStyle name="40% - Accent3 9 2" xfId="6764" xr:uid="{00000000-0005-0000-0000-0000F80D0000}"/>
    <cellStyle name="40% - Accent3 9 2 2" xfId="6765" xr:uid="{00000000-0005-0000-0000-0000F90D0000}"/>
    <cellStyle name="40% - Accent3 9 2 2 2" xfId="24503" xr:uid="{D6DDF0F4-7EA6-4389-BFB6-61D427222726}"/>
    <cellStyle name="40% - Accent3 9 2 3" xfId="6766" xr:uid="{00000000-0005-0000-0000-0000FA0D0000}"/>
    <cellStyle name="40% - Accent3 9 2 3 2" xfId="24504" xr:uid="{7084A92F-7BD0-4F96-9446-AC6C77B1C201}"/>
    <cellStyle name="40% - Accent3 9 2 4" xfId="24502" xr:uid="{B7228019-6379-4F0B-8AE8-714E0975F81A}"/>
    <cellStyle name="40% - Accent3 9 3" xfId="6767" xr:uid="{00000000-0005-0000-0000-0000FB0D0000}"/>
    <cellStyle name="40% - Accent3 9 3 2" xfId="24505" xr:uid="{85CFE7D6-7C1F-4816-BA01-909C6679B8CA}"/>
    <cellStyle name="40% - Accent3 9 4" xfId="6768" xr:uid="{00000000-0005-0000-0000-0000FC0D0000}"/>
    <cellStyle name="40% - Accent3 9 4 2" xfId="6769" xr:uid="{00000000-0005-0000-0000-0000FD0D0000}"/>
    <cellStyle name="40% - Accent3 9 4 2 2" xfId="24507" xr:uid="{93314338-0391-456D-8ABD-7CF1D1819E46}"/>
    <cellStyle name="40% - Accent3 9 4 3" xfId="24506" xr:uid="{01AC0695-2F1E-424E-8588-0407A2C749AF}"/>
    <cellStyle name="40% - Accent3 9 5" xfId="6770" xr:uid="{00000000-0005-0000-0000-0000FE0D0000}"/>
    <cellStyle name="40% - Accent3 9 5 2" xfId="24508" xr:uid="{CB29C641-087F-4228-B840-1F73262FBB28}"/>
    <cellStyle name="40% - Accent3 9 6" xfId="24501" xr:uid="{C68C1EEA-59C7-4A22-817E-D072C96BE162}"/>
    <cellStyle name="40% - Accent4" xfId="95" builtinId="43" customBuiltin="1"/>
    <cellStyle name="40% - Accent4 10" xfId="6771" xr:uid="{00000000-0005-0000-0000-0000FF0D0000}"/>
    <cellStyle name="40% - Accent4 10 2" xfId="6772" xr:uid="{00000000-0005-0000-0000-0000000E0000}"/>
    <cellStyle name="40% - Accent4 10 2 2" xfId="6773" xr:uid="{00000000-0005-0000-0000-0000010E0000}"/>
    <cellStyle name="40% - Accent4 10 2 2 2" xfId="24511" xr:uid="{F037A700-A536-4BFB-A064-6D6E808A6C11}"/>
    <cellStyle name="40% - Accent4 10 2 3" xfId="6774" xr:uid="{00000000-0005-0000-0000-0000020E0000}"/>
    <cellStyle name="40% - Accent4 10 2 3 2" xfId="24512" xr:uid="{B41D76D0-78C4-4EDF-919A-DA8C7E548414}"/>
    <cellStyle name="40% - Accent4 10 2 4" xfId="24510" xr:uid="{CE8CE212-C30C-474A-A26E-9728172685B1}"/>
    <cellStyle name="40% - Accent4 10 3" xfId="6775" xr:uid="{00000000-0005-0000-0000-0000030E0000}"/>
    <cellStyle name="40% - Accent4 10 3 2" xfId="24513" xr:uid="{93638ADE-4DE6-43DB-9AE1-749CC6222EFD}"/>
    <cellStyle name="40% - Accent4 10 4" xfId="6776" xr:uid="{00000000-0005-0000-0000-0000040E0000}"/>
    <cellStyle name="40% - Accent4 10 4 2" xfId="6777" xr:uid="{00000000-0005-0000-0000-0000050E0000}"/>
    <cellStyle name="40% - Accent4 10 4 2 2" xfId="24515" xr:uid="{A7E2AB0C-FB4D-4C97-B311-E1EF0B0963A3}"/>
    <cellStyle name="40% - Accent4 10 4 3" xfId="24514" xr:uid="{C82FA731-B59E-4D32-BFDC-08AD0F95BEFD}"/>
    <cellStyle name="40% - Accent4 10 5" xfId="6778" xr:uid="{00000000-0005-0000-0000-0000060E0000}"/>
    <cellStyle name="40% - Accent4 10 5 2" xfId="24516" xr:uid="{B9341255-15A9-4905-9DC6-45806E0A1375}"/>
    <cellStyle name="40% - Accent4 10 6" xfId="24509" xr:uid="{545200A6-07E5-429B-92C6-E6CE5D046A26}"/>
    <cellStyle name="40% - Accent4 11" xfId="6779" xr:uid="{00000000-0005-0000-0000-0000070E0000}"/>
    <cellStyle name="40% - Accent4 11 2" xfId="6780" xr:uid="{00000000-0005-0000-0000-0000080E0000}"/>
    <cellStyle name="40% - Accent4 11 2 2" xfId="24518" xr:uid="{C5D61F88-C11A-4DA2-AAFD-E0527EDF4629}"/>
    <cellStyle name="40% - Accent4 11 3" xfId="6781" xr:uid="{00000000-0005-0000-0000-0000090E0000}"/>
    <cellStyle name="40% - Accent4 11 3 2" xfId="6782" xr:uid="{00000000-0005-0000-0000-00000A0E0000}"/>
    <cellStyle name="40% - Accent4 11 3 2 2" xfId="24520" xr:uid="{2C2BBCB0-EE78-481C-BCF6-66A74AB70448}"/>
    <cellStyle name="40% - Accent4 11 3 3" xfId="24519" xr:uid="{E079F380-7840-4C5A-809D-541CB7D2772B}"/>
    <cellStyle name="40% - Accent4 11 4" xfId="24517" xr:uid="{E60E1865-1F24-44DE-9D1C-6BC9AE0FD15B}"/>
    <cellStyle name="40% - Accent4 12" xfId="6783" xr:uid="{00000000-0005-0000-0000-00000B0E0000}"/>
    <cellStyle name="40% - Accent4 12 2" xfId="6784" xr:uid="{00000000-0005-0000-0000-00000C0E0000}"/>
    <cellStyle name="40% - Accent4 12 2 2" xfId="24522" xr:uid="{90C706C4-5720-4A00-804C-D6908BC11CC9}"/>
    <cellStyle name="40% - Accent4 12 3" xfId="6785" xr:uid="{00000000-0005-0000-0000-00000D0E0000}"/>
    <cellStyle name="40% - Accent4 12 3 2" xfId="24523" xr:uid="{7DC888BE-570A-4350-B936-C1441C433939}"/>
    <cellStyle name="40% - Accent4 12 4" xfId="24521" xr:uid="{344B8A0E-FA3C-4CE4-9052-E0B2626C423E}"/>
    <cellStyle name="40% - Accent4 13" xfId="6786" xr:uid="{00000000-0005-0000-0000-00000E0E0000}"/>
    <cellStyle name="40% - Accent4 13 2" xfId="6787" xr:uid="{00000000-0005-0000-0000-00000F0E0000}"/>
    <cellStyle name="40% - Accent4 13 2 2" xfId="24525" xr:uid="{496E741D-BD7D-4DCD-83BD-75EB00BF7575}"/>
    <cellStyle name="40% - Accent4 13 3" xfId="6788" xr:uid="{00000000-0005-0000-0000-0000100E0000}"/>
    <cellStyle name="40% - Accent4 13 3 2" xfId="24526" xr:uid="{C010CC33-B18E-4FA6-98A9-E45E9563997A}"/>
    <cellStyle name="40% - Accent4 13 4" xfId="24524" xr:uid="{EEFF7814-8B68-457B-804C-53DC61E1B857}"/>
    <cellStyle name="40% - Accent4 14" xfId="6789" xr:uid="{00000000-0005-0000-0000-0000110E0000}"/>
    <cellStyle name="40% - Accent4 14 2" xfId="6790" xr:uid="{00000000-0005-0000-0000-0000120E0000}"/>
    <cellStyle name="40% - Accent4 14 2 2" xfId="24527" xr:uid="{7B16FE32-240D-4620-94BF-FBC99025C575}"/>
    <cellStyle name="40% - Accent4 15" xfId="6791" xr:uid="{00000000-0005-0000-0000-0000130E0000}"/>
    <cellStyle name="40% - Accent4 15 2" xfId="24528" xr:uid="{6CE2AF38-C00D-4879-BF9D-D9631B20E72A}"/>
    <cellStyle name="40% - Accent4 16" xfId="6792" xr:uid="{00000000-0005-0000-0000-0000140E0000}"/>
    <cellStyle name="40% - Accent4 17" xfId="20669" xr:uid="{1985FF1B-7AD3-4E08-BEF5-5378C6E63371}"/>
    <cellStyle name="40% - Accent4 2" xfId="239" xr:uid="{00000000-0005-0000-0000-00004E000000}"/>
    <cellStyle name="40% - Accent4 2 2" xfId="6793" xr:uid="{00000000-0005-0000-0000-0000160E0000}"/>
    <cellStyle name="40% - Accent4 2 3" xfId="6794" xr:uid="{00000000-0005-0000-0000-0000170E0000}"/>
    <cellStyle name="40% - Accent4 2 3 2" xfId="6795" xr:uid="{00000000-0005-0000-0000-0000180E0000}"/>
    <cellStyle name="40% - Accent4 2 3 2 2" xfId="6796" xr:uid="{00000000-0005-0000-0000-0000190E0000}"/>
    <cellStyle name="40% - Accent4 2 3 2 2 2" xfId="6797" xr:uid="{00000000-0005-0000-0000-00001A0E0000}"/>
    <cellStyle name="40% - Accent4 2 3 2 2 2 2" xfId="6798" xr:uid="{00000000-0005-0000-0000-00001B0E0000}"/>
    <cellStyle name="40% - Accent4 2 3 2 2 2 2 2" xfId="24533" xr:uid="{7D7400C2-5190-4504-9889-65F62A4447EF}"/>
    <cellStyle name="40% - Accent4 2 3 2 2 2 3" xfId="6799" xr:uid="{00000000-0005-0000-0000-00001C0E0000}"/>
    <cellStyle name="40% - Accent4 2 3 2 2 2 3 2" xfId="24534" xr:uid="{56A67006-CC16-4545-867C-DB77672C2B63}"/>
    <cellStyle name="40% - Accent4 2 3 2 2 2 4" xfId="24532" xr:uid="{E62EF116-514F-446F-95BC-D92C92EE054E}"/>
    <cellStyle name="40% - Accent4 2 3 2 2 3" xfId="6800" xr:uid="{00000000-0005-0000-0000-00001D0E0000}"/>
    <cellStyle name="40% - Accent4 2 3 2 2 3 2" xfId="6801" xr:uid="{00000000-0005-0000-0000-00001E0E0000}"/>
    <cellStyle name="40% - Accent4 2 3 2 2 3 2 2" xfId="24536" xr:uid="{89FE1685-CB9D-4A34-95C4-0CB11158807D}"/>
    <cellStyle name="40% - Accent4 2 3 2 2 3 3" xfId="24535" xr:uid="{C959FFF4-C080-431A-8FC6-E2EB6ADD51BB}"/>
    <cellStyle name="40% - Accent4 2 3 2 2 4" xfId="6802" xr:uid="{00000000-0005-0000-0000-00001F0E0000}"/>
    <cellStyle name="40% - Accent4 2 3 2 2 4 2" xfId="24537" xr:uid="{75CE79FE-89CC-4B59-A067-BF0838070C9B}"/>
    <cellStyle name="40% - Accent4 2 3 2 2 5" xfId="24531" xr:uid="{954376EC-9F14-46D3-B696-29231676D0F5}"/>
    <cellStyle name="40% - Accent4 2 3 2 3" xfId="6803" xr:uid="{00000000-0005-0000-0000-0000200E0000}"/>
    <cellStyle name="40% - Accent4 2 3 2 3 2" xfId="6804" xr:uid="{00000000-0005-0000-0000-0000210E0000}"/>
    <cellStyle name="40% - Accent4 2 3 2 3 2 2" xfId="6805" xr:uid="{00000000-0005-0000-0000-0000220E0000}"/>
    <cellStyle name="40% - Accent4 2 3 2 3 2 2 2" xfId="24540" xr:uid="{E6A3CFD1-D7DB-4725-9244-0B78B232602B}"/>
    <cellStyle name="40% - Accent4 2 3 2 3 2 3" xfId="6806" xr:uid="{00000000-0005-0000-0000-0000230E0000}"/>
    <cellStyle name="40% - Accent4 2 3 2 3 2 3 2" xfId="24541" xr:uid="{420F4294-2306-4218-9B0F-CB4220EB7402}"/>
    <cellStyle name="40% - Accent4 2 3 2 3 2 4" xfId="24539" xr:uid="{A8B8C72C-0131-4487-950B-3D4773494008}"/>
    <cellStyle name="40% - Accent4 2 3 2 3 3" xfId="6807" xr:uid="{00000000-0005-0000-0000-0000240E0000}"/>
    <cellStyle name="40% - Accent4 2 3 2 3 3 2" xfId="6808" xr:uid="{00000000-0005-0000-0000-0000250E0000}"/>
    <cellStyle name="40% - Accent4 2 3 2 3 3 2 2" xfId="24543" xr:uid="{C5496A3C-8087-4BD7-834D-C214F9441781}"/>
    <cellStyle name="40% - Accent4 2 3 2 3 3 3" xfId="24542" xr:uid="{EA951F59-5C36-43CD-85B3-3DE765BDF5B4}"/>
    <cellStyle name="40% - Accent4 2 3 2 3 4" xfId="6809" xr:uid="{00000000-0005-0000-0000-0000260E0000}"/>
    <cellStyle name="40% - Accent4 2 3 2 3 4 2" xfId="24544" xr:uid="{F8499B63-44B0-444C-AB65-2E1D17A9D867}"/>
    <cellStyle name="40% - Accent4 2 3 2 3 5" xfId="24538" xr:uid="{6479B6AE-99D7-4337-A567-84394D7D2A7A}"/>
    <cellStyle name="40% - Accent4 2 3 2 4" xfId="6810" xr:uid="{00000000-0005-0000-0000-0000270E0000}"/>
    <cellStyle name="40% - Accent4 2 3 2 4 2" xfId="6811" xr:uid="{00000000-0005-0000-0000-0000280E0000}"/>
    <cellStyle name="40% - Accent4 2 3 2 4 2 2" xfId="24546" xr:uid="{724BF2E4-BD71-469F-9EE7-EE0D922A4AE1}"/>
    <cellStyle name="40% - Accent4 2 3 2 4 3" xfId="6812" xr:uid="{00000000-0005-0000-0000-0000290E0000}"/>
    <cellStyle name="40% - Accent4 2 3 2 4 3 2" xfId="24547" xr:uid="{BCA5FFB5-95C0-4EDE-9506-2659A481FDEF}"/>
    <cellStyle name="40% - Accent4 2 3 2 4 4" xfId="24545" xr:uid="{207E0255-D410-4EF6-94D4-712BF1B18759}"/>
    <cellStyle name="40% - Accent4 2 3 2 5" xfId="6813" xr:uid="{00000000-0005-0000-0000-00002A0E0000}"/>
    <cellStyle name="40% - Accent4 2 3 2 5 2" xfId="24548" xr:uid="{FC4AD693-9A62-43AF-A00B-8CEFCB714742}"/>
    <cellStyle name="40% - Accent4 2 3 2 6" xfId="6814" xr:uid="{00000000-0005-0000-0000-00002B0E0000}"/>
    <cellStyle name="40% - Accent4 2 3 2 6 2" xfId="6815" xr:uid="{00000000-0005-0000-0000-00002C0E0000}"/>
    <cellStyle name="40% - Accent4 2 3 2 6 2 2" xfId="24550" xr:uid="{8B3BE468-C49E-4811-9303-F26987CAC930}"/>
    <cellStyle name="40% - Accent4 2 3 2 6 3" xfId="24549" xr:uid="{D3039909-BCE6-45C3-80FA-268DCB4A5201}"/>
    <cellStyle name="40% - Accent4 2 3 2 7" xfId="6816" xr:uid="{00000000-0005-0000-0000-00002D0E0000}"/>
    <cellStyle name="40% - Accent4 2 3 2 7 2" xfId="24551" xr:uid="{C39CA5D3-18E9-4B18-B62E-3F6C0753351F}"/>
    <cellStyle name="40% - Accent4 2 3 2 8" xfId="24530" xr:uid="{C127F57B-3F55-437E-8642-FB02907CE150}"/>
    <cellStyle name="40% - Accent4 2 3 3" xfId="6817" xr:uid="{00000000-0005-0000-0000-00002E0E0000}"/>
    <cellStyle name="40% - Accent4 2 3 3 2" xfId="6818" xr:uid="{00000000-0005-0000-0000-00002F0E0000}"/>
    <cellStyle name="40% - Accent4 2 3 3 2 2" xfId="6819" xr:uid="{00000000-0005-0000-0000-0000300E0000}"/>
    <cellStyle name="40% - Accent4 2 3 3 2 2 2" xfId="24554" xr:uid="{55BC65AD-2E63-451C-9EF7-D62D41310139}"/>
    <cellStyle name="40% - Accent4 2 3 3 2 3" xfId="6820" xr:uid="{00000000-0005-0000-0000-0000310E0000}"/>
    <cellStyle name="40% - Accent4 2 3 3 2 3 2" xfId="24555" xr:uid="{63A7F725-24A1-4E30-B4C5-E21509BC5925}"/>
    <cellStyle name="40% - Accent4 2 3 3 2 4" xfId="24553" xr:uid="{33860B26-6018-41DD-9020-9BA02D886559}"/>
    <cellStyle name="40% - Accent4 2 3 3 3" xfId="6821" xr:uid="{00000000-0005-0000-0000-0000320E0000}"/>
    <cellStyle name="40% - Accent4 2 3 3 3 2" xfId="6822" xr:uid="{00000000-0005-0000-0000-0000330E0000}"/>
    <cellStyle name="40% - Accent4 2 3 3 3 2 2" xfId="24557" xr:uid="{2C318630-E233-43B8-9282-DF129A7DC2FC}"/>
    <cellStyle name="40% - Accent4 2 3 3 3 3" xfId="24556" xr:uid="{592CCD7A-EC2C-4B10-9292-EDE656A16902}"/>
    <cellStyle name="40% - Accent4 2 3 3 4" xfId="6823" xr:uid="{00000000-0005-0000-0000-0000340E0000}"/>
    <cellStyle name="40% - Accent4 2 3 3 4 2" xfId="24558" xr:uid="{D648937F-ED37-4B31-962D-9043754B95C4}"/>
    <cellStyle name="40% - Accent4 2 3 3 5" xfId="24552" xr:uid="{D0C04224-7278-4969-BC8E-2804715EF855}"/>
    <cellStyle name="40% - Accent4 2 3 4" xfId="6824" xr:uid="{00000000-0005-0000-0000-0000350E0000}"/>
    <cellStyle name="40% - Accent4 2 3 4 2" xfId="6825" xr:uid="{00000000-0005-0000-0000-0000360E0000}"/>
    <cellStyle name="40% - Accent4 2 3 4 2 2" xfId="6826" xr:uid="{00000000-0005-0000-0000-0000370E0000}"/>
    <cellStyle name="40% - Accent4 2 3 4 2 2 2" xfId="24561" xr:uid="{602010C3-09D6-48D7-B1E7-E1EF402F3766}"/>
    <cellStyle name="40% - Accent4 2 3 4 2 3" xfId="6827" xr:uid="{00000000-0005-0000-0000-0000380E0000}"/>
    <cellStyle name="40% - Accent4 2 3 4 2 3 2" xfId="24562" xr:uid="{3A4C6123-0E01-4164-A2F8-12B9A3371F75}"/>
    <cellStyle name="40% - Accent4 2 3 4 2 4" xfId="24560" xr:uid="{4835DFB4-002A-4705-A4DB-FF2F6406FAD7}"/>
    <cellStyle name="40% - Accent4 2 3 4 3" xfId="6828" xr:uid="{00000000-0005-0000-0000-0000390E0000}"/>
    <cellStyle name="40% - Accent4 2 3 4 3 2" xfId="6829" xr:uid="{00000000-0005-0000-0000-00003A0E0000}"/>
    <cellStyle name="40% - Accent4 2 3 4 3 2 2" xfId="24564" xr:uid="{6C96312A-487B-42A7-8A33-BA3A26A4796C}"/>
    <cellStyle name="40% - Accent4 2 3 4 3 3" xfId="24563" xr:uid="{9CC376A7-3C48-40A0-87A5-2FEAFBDACD0B}"/>
    <cellStyle name="40% - Accent4 2 3 4 4" xfId="6830" xr:uid="{00000000-0005-0000-0000-00003B0E0000}"/>
    <cellStyle name="40% - Accent4 2 3 4 4 2" xfId="24565" xr:uid="{D7683B1E-86D7-422C-B869-595041E1B805}"/>
    <cellStyle name="40% - Accent4 2 3 4 5" xfId="24559" xr:uid="{3A25099E-F57C-4361-8B02-465980295672}"/>
    <cellStyle name="40% - Accent4 2 3 5" xfId="6831" xr:uid="{00000000-0005-0000-0000-00003C0E0000}"/>
    <cellStyle name="40% - Accent4 2 3 5 2" xfId="6832" xr:uid="{00000000-0005-0000-0000-00003D0E0000}"/>
    <cellStyle name="40% - Accent4 2 3 5 2 2" xfId="24567" xr:uid="{9641D0B7-1D8F-4C62-9E52-DFF653C2F105}"/>
    <cellStyle name="40% - Accent4 2 3 5 3" xfId="6833" xr:uid="{00000000-0005-0000-0000-00003E0E0000}"/>
    <cellStyle name="40% - Accent4 2 3 5 3 2" xfId="24568" xr:uid="{09B63DF4-60F5-4C02-B450-E4DDD3537914}"/>
    <cellStyle name="40% - Accent4 2 3 5 4" xfId="24566" xr:uid="{6877BD5B-F416-4FA0-A50E-B029D6DCCD85}"/>
    <cellStyle name="40% - Accent4 2 3 6" xfId="6834" xr:uid="{00000000-0005-0000-0000-00003F0E0000}"/>
    <cellStyle name="40% - Accent4 2 3 6 2" xfId="24569" xr:uid="{D13BFEDC-FF8F-404B-A4AB-153343870D54}"/>
    <cellStyle name="40% - Accent4 2 3 7" xfId="6835" xr:uid="{00000000-0005-0000-0000-0000400E0000}"/>
    <cellStyle name="40% - Accent4 2 3 7 2" xfId="6836" xr:uid="{00000000-0005-0000-0000-0000410E0000}"/>
    <cellStyle name="40% - Accent4 2 3 7 2 2" xfId="24571" xr:uid="{D9F56819-0543-4BA1-9146-218F8478F503}"/>
    <cellStyle name="40% - Accent4 2 3 7 3" xfId="24570" xr:uid="{6E1AE3F2-338C-4E47-B2C5-86F76D31D51D}"/>
    <cellStyle name="40% - Accent4 2 3 8" xfId="6837" xr:uid="{00000000-0005-0000-0000-0000420E0000}"/>
    <cellStyle name="40% - Accent4 2 3 8 2" xfId="24572" xr:uid="{C5FDCC60-9438-47FA-B900-372036AB955C}"/>
    <cellStyle name="40% - Accent4 2 3 9" xfId="24529" xr:uid="{44553ACF-F811-49B4-BE86-5FD85CAA590B}"/>
    <cellStyle name="40% - Accent4 2 4" xfId="6838" xr:uid="{00000000-0005-0000-0000-0000430E0000}"/>
    <cellStyle name="40% - Accent4 2 4 2" xfId="6839" xr:uid="{00000000-0005-0000-0000-0000440E0000}"/>
    <cellStyle name="40% - Accent4 2 4 2 2" xfId="6840" xr:uid="{00000000-0005-0000-0000-0000450E0000}"/>
    <cellStyle name="40% - Accent4 2 4 2 2 2" xfId="6841" xr:uid="{00000000-0005-0000-0000-0000460E0000}"/>
    <cellStyle name="40% - Accent4 2 4 2 2 2 2" xfId="6842" xr:uid="{00000000-0005-0000-0000-0000470E0000}"/>
    <cellStyle name="40% - Accent4 2 4 2 2 2 2 2" xfId="24577" xr:uid="{1836D32A-BF0F-4F8B-8734-75561D3F216B}"/>
    <cellStyle name="40% - Accent4 2 4 2 2 2 3" xfId="6843" xr:uid="{00000000-0005-0000-0000-0000480E0000}"/>
    <cellStyle name="40% - Accent4 2 4 2 2 2 3 2" xfId="24578" xr:uid="{ADC33A40-721C-47CB-AB15-3AB6D8166021}"/>
    <cellStyle name="40% - Accent4 2 4 2 2 2 4" xfId="24576" xr:uid="{E693EE96-DAF8-4416-9989-9F8440955D10}"/>
    <cellStyle name="40% - Accent4 2 4 2 2 3" xfId="6844" xr:uid="{00000000-0005-0000-0000-0000490E0000}"/>
    <cellStyle name="40% - Accent4 2 4 2 2 3 2" xfId="6845" xr:uid="{00000000-0005-0000-0000-00004A0E0000}"/>
    <cellStyle name="40% - Accent4 2 4 2 2 3 2 2" xfId="24580" xr:uid="{E31C50E8-C079-402A-8BB6-C4B8F50DB253}"/>
    <cellStyle name="40% - Accent4 2 4 2 2 3 3" xfId="24579" xr:uid="{F05794E9-21FE-4649-901C-9A59DC3BD318}"/>
    <cellStyle name="40% - Accent4 2 4 2 2 4" xfId="6846" xr:uid="{00000000-0005-0000-0000-00004B0E0000}"/>
    <cellStyle name="40% - Accent4 2 4 2 2 4 2" xfId="24581" xr:uid="{CFA820FD-BB97-41DB-9AAF-D9FBC10922BE}"/>
    <cellStyle name="40% - Accent4 2 4 2 2 5" xfId="24575" xr:uid="{3C08627D-CA26-485F-899C-B373231E8AF6}"/>
    <cellStyle name="40% - Accent4 2 4 2 3" xfId="6847" xr:uid="{00000000-0005-0000-0000-00004C0E0000}"/>
    <cellStyle name="40% - Accent4 2 4 2 3 2" xfId="6848" xr:uid="{00000000-0005-0000-0000-00004D0E0000}"/>
    <cellStyle name="40% - Accent4 2 4 2 3 2 2" xfId="6849" xr:uid="{00000000-0005-0000-0000-00004E0E0000}"/>
    <cellStyle name="40% - Accent4 2 4 2 3 2 2 2" xfId="24584" xr:uid="{3F80DBB4-6A73-4BC9-B595-AFA763010907}"/>
    <cellStyle name="40% - Accent4 2 4 2 3 2 3" xfId="6850" xr:uid="{00000000-0005-0000-0000-00004F0E0000}"/>
    <cellStyle name="40% - Accent4 2 4 2 3 2 3 2" xfId="24585" xr:uid="{6BD0593E-F6C8-4389-AB4B-538A80AF0923}"/>
    <cellStyle name="40% - Accent4 2 4 2 3 2 4" xfId="24583" xr:uid="{9DA6334C-E21F-4479-9B88-E044C1802D2E}"/>
    <cellStyle name="40% - Accent4 2 4 2 3 3" xfId="6851" xr:uid="{00000000-0005-0000-0000-0000500E0000}"/>
    <cellStyle name="40% - Accent4 2 4 2 3 3 2" xfId="6852" xr:uid="{00000000-0005-0000-0000-0000510E0000}"/>
    <cellStyle name="40% - Accent4 2 4 2 3 3 2 2" xfId="24587" xr:uid="{603EE0BD-0507-4DC2-837C-61C1C739DE9F}"/>
    <cellStyle name="40% - Accent4 2 4 2 3 3 3" xfId="24586" xr:uid="{B922F439-9C4B-48AA-AC95-F7989F9A02BB}"/>
    <cellStyle name="40% - Accent4 2 4 2 3 4" xfId="6853" xr:uid="{00000000-0005-0000-0000-0000520E0000}"/>
    <cellStyle name="40% - Accent4 2 4 2 3 4 2" xfId="24588" xr:uid="{70834F11-B494-44FA-8AF0-71CFD76108E5}"/>
    <cellStyle name="40% - Accent4 2 4 2 3 5" xfId="24582" xr:uid="{EE7FADAB-4FCE-4EAB-B8ED-1EB13FCE4CDC}"/>
    <cellStyle name="40% - Accent4 2 4 2 4" xfId="6854" xr:uid="{00000000-0005-0000-0000-0000530E0000}"/>
    <cellStyle name="40% - Accent4 2 4 2 4 2" xfId="6855" xr:uid="{00000000-0005-0000-0000-0000540E0000}"/>
    <cellStyle name="40% - Accent4 2 4 2 4 2 2" xfId="24590" xr:uid="{ACC23E87-D2E5-4C54-8071-3020CE8E975B}"/>
    <cellStyle name="40% - Accent4 2 4 2 4 3" xfId="6856" xr:uid="{00000000-0005-0000-0000-0000550E0000}"/>
    <cellStyle name="40% - Accent4 2 4 2 4 3 2" xfId="24591" xr:uid="{1D6283EA-4AD9-47A5-9188-BBC10FE06440}"/>
    <cellStyle name="40% - Accent4 2 4 2 4 4" xfId="24589" xr:uid="{4E4B4DDE-DBDB-4174-8EFC-B9F117E844B2}"/>
    <cellStyle name="40% - Accent4 2 4 2 5" xfId="6857" xr:uid="{00000000-0005-0000-0000-0000560E0000}"/>
    <cellStyle name="40% - Accent4 2 4 2 5 2" xfId="24592" xr:uid="{E088E3E9-E1CE-4C8E-9004-5237814F9E86}"/>
    <cellStyle name="40% - Accent4 2 4 2 6" xfId="6858" xr:uid="{00000000-0005-0000-0000-0000570E0000}"/>
    <cellStyle name="40% - Accent4 2 4 2 6 2" xfId="6859" xr:uid="{00000000-0005-0000-0000-0000580E0000}"/>
    <cellStyle name="40% - Accent4 2 4 2 6 2 2" xfId="24594" xr:uid="{2D45118E-A332-4D22-9D23-FBA9B51459B9}"/>
    <cellStyle name="40% - Accent4 2 4 2 6 3" xfId="24593" xr:uid="{980A9C17-C10F-42A4-8B6D-9FBC3DB66553}"/>
    <cellStyle name="40% - Accent4 2 4 2 7" xfId="6860" xr:uid="{00000000-0005-0000-0000-0000590E0000}"/>
    <cellStyle name="40% - Accent4 2 4 2 7 2" xfId="24595" xr:uid="{320A7A0C-243F-4270-8B09-5876F4F133D5}"/>
    <cellStyle name="40% - Accent4 2 4 2 8" xfId="24574" xr:uid="{BDB0E91F-87AF-4429-9014-CDAD544E2F07}"/>
    <cellStyle name="40% - Accent4 2 4 3" xfId="6861" xr:uid="{00000000-0005-0000-0000-00005A0E0000}"/>
    <cellStyle name="40% - Accent4 2 4 3 2" xfId="6862" xr:uid="{00000000-0005-0000-0000-00005B0E0000}"/>
    <cellStyle name="40% - Accent4 2 4 3 2 2" xfId="6863" xr:uid="{00000000-0005-0000-0000-00005C0E0000}"/>
    <cellStyle name="40% - Accent4 2 4 3 2 2 2" xfId="24598" xr:uid="{71B194F4-672E-487B-A164-AF371ABD0441}"/>
    <cellStyle name="40% - Accent4 2 4 3 2 3" xfId="6864" xr:uid="{00000000-0005-0000-0000-00005D0E0000}"/>
    <cellStyle name="40% - Accent4 2 4 3 2 3 2" xfId="24599" xr:uid="{5C2379E4-0A84-4496-A3B2-8973F28804A6}"/>
    <cellStyle name="40% - Accent4 2 4 3 2 4" xfId="24597" xr:uid="{49CBB53C-D724-49D1-A9F2-8108929D9586}"/>
    <cellStyle name="40% - Accent4 2 4 3 3" xfId="6865" xr:uid="{00000000-0005-0000-0000-00005E0E0000}"/>
    <cellStyle name="40% - Accent4 2 4 3 3 2" xfId="6866" xr:uid="{00000000-0005-0000-0000-00005F0E0000}"/>
    <cellStyle name="40% - Accent4 2 4 3 3 2 2" xfId="24601" xr:uid="{B73EFB1C-E246-45DC-8832-E6B9C8EF861E}"/>
    <cellStyle name="40% - Accent4 2 4 3 3 3" xfId="24600" xr:uid="{0298118C-0AA3-489C-8BEB-BC59F05563EC}"/>
    <cellStyle name="40% - Accent4 2 4 3 4" xfId="6867" xr:uid="{00000000-0005-0000-0000-0000600E0000}"/>
    <cellStyle name="40% - Accent4 2 4 3 4 2" xfId="24602" xr:uid="{51D00DAC-29E2-4EB8-9743-246B78B5B8B9}"/>
    <cellStyle name="40% - Accent4 2 4 3 5" xfId="24596" xr:uid="{10E8E729-82F8-4B9D-8458-CF985BAD186E}"/>
    <cellStyle name="40% - Accent4 2 4 4" xfId="6868" xr:uid="{00000000-0005-0000-0000-0000610E0000}"/>
    <cellStyle name="40% - Accent4 2 4 4 2" xfId="6869" xr:uid="{00000000-0005-0000-0000-0000620E0000}"/>
    <cellStyle name="40% - Accent4 2 4 4 2 2" xfId="6870" xr:uid="{00000000-0005-0000-0000-0000630E0000}"/>
    <cellStyle name="40% - Accent4 2 4 4 2 2 2" xfId="24605" xr:uid="{538D4C34-DED4-43BA-BC80-BBC3FF512335}"/>
    <cellStyle name="40% - Accent4 2 4 4 2 3" xfId="6871" xr:uid="{00000000-0005-0000-0000-0000640E0000}"/>
    <cellStyle name="40% - Accent4 2 4 4 2 3 2" xfId="24606" xr:uid="{AA53328C-A580-4CE0-99CC-E42527DEB4BE}"/>
    <cellStyle name="40% - Accent4 2 4 4 2 4" xfId="24604" xr:uid="{9CB8CAE4-CEC4-45EE-9EE8-D3C4A1F6D398}"/>
    <cellStyle name="40% - Accent4 2 4 4 3" xfId="6872" xr:uid="{00000000-0005-0000-0000-0000650E0000}"/>
    <cellStyle name="40% - Accent4 2 4 4 3 2" xfId="6873" xr:uid="{00000000-0005-0000-0000-0000660E0000}"/>
    <cellStyle name="40% - Accent4 2 4 4 3 2 2" xfId="24608" xr:uid="{BD34F040-DCD8-4CD2-9487-C279C2F698D0}"/>
    <cellStyle name="40% - Accent4 2 4 4 3 3" xfId="24607" xr:uid="{572DED0B-9074-44DE-973E-13A6DE27A39C}"/>
    <cellStyle name="40% - Accent4 2 4 4 4" xfId="6874" xr:uid="{00000000-0005-0000-0000-0000670E0000}"/>
    <cellStyle name="40% - Accent4 2 4 4 4 2" xfId="24609" xr:uid="{3A1F1EB8-2AF8-4BA3-BA63-E521A86B143C}"/>
    <cellStyle name="40% - Accent4 2 4 4 5" xfId="24603" xr:uid="{1DA483D1-9E3E-46F3-BD5E-952F5EA22805}"/>
    <cellStyle name="40% - Accent4 2 4 5" xfId="6875" xr:uid="{00000000-0005-0000-0000-0000680E0000}"/>
    <cellStyle name="40% - Accent4 2 4 5 2" xfId="6876" xr:uid="{00000000-0005-0000-0000-0000690E0000}"/>
    <cellStyle name="40% - Accent4 2 4 5 2 2" xfId="24611" xr:uid="{0F10044D-50E3-4EF6-BAC6-9BA5D7C95965}"/>
    <cellStyle name="40% - Accent4 2 4 5 3" xfId="6877" xr:uid="{00000000-0005-0000-0000-00006A0E0000}"/>
    <cellStyle name="40% - Accent4 2 4 5 3 2" xfId="24612" xr:uid="{48BF0076-9955-4AE9-B13E-C2035431FA11}"/>
    <cellStyle name="40% - Accent4 2 4 5 4" xfId="24610" xr:uid="{65B064F8-9200-4B29-94DA-6D098555D9C9}"/>
    <cellStyle name="40% - Accent4 2 4 6" xfId="6878" xr:uid="{00000000-0005-0000-0000-00006B0E0000}"/>
    <cellStyle name="40% - Accent4 2 4 6 2" xfId="24613" xr:uid="{17DDC9BD-B214-4F35-97BF-20C9246A18BF}"/>
    <cellStyle name="40% - Accent4 2 4 7" xfId="6879" xr:uid="{00000000-0005-0000-0000-00006C0E0000}"/>
    <cellStyle name="40% - Accent4 2 4 7 2" xfId="6880" xr:uid="{00000000-0005-0000-0000-00006D0E0000}"/>
    <cellStyle name="40% - Accent4 2 4 7 2 2" xfId="24615" xr:uid="{334CBBEA-2289-47B2-A7BC-35BF01CD47F1}"/>
    <cellStyle name="40% - Accent4 2 4 7 3" xfId="24614" xr:uid="{1F5C52DB-6426-456A-9961-32C05934B6A9}"/>
    <cellStyle name="40% - Accent4 2 4 8" xfId="6881" xr:uid="{00000000-0005-0000-0000-00006E0E0000}"/>
    <cellStyle name="40% - Accent4 2 4 8 2" xfId="24616" xr:uid="{082B8CF5-B133-412E-BEE2-E5BDA0CAC002}"/>
    <cellStyle name="40% - Accent4 2 4 9" xfId="24573" xr:uid="{0A207CB5-4785-4164-8854-A5C905C4D6F3}"/>
    <cellStyle name="40% - Accent4 2 5" xfId="6882" xr:uid="{00000000-0005-0000-0000-00006F0E0000}"/>
    <cellStyle name="40% - Accent4 2 5 2" xfId="6883" xr:uid="{00000000-0005-0000-0000-0000700E0000}"/>
    <cellStyle name="40% - Accent4 2 5 2 2" xfId="6884" xr:uid="{00000000-0005-0000-0000-0000710E0000}"/>
    <cellStyle name="40% - Accent4 2 5 2 2 2" xfId="6885" xr:uid="{00000000-0005-0000-0000-0000720E0000}"/>
    <cellStyle name="40% - Accent4 2 5 2 2 2 2" xfId="6886" xr:uid="{00000000-0005-0000-0000-0000730E0000}"/>
    <cellStyle name="40% - Accent4 2 5 2 2 2 2 2" xfId="24621" xr:uid="{64D89C69-C8B8-44FE-B0CE-FEA03F6924A1}"/>
    <cellStyle name="40% - Accent4 2 5 2 2 2 3" xfId="6887" xr:uid="{00000000-0005-0000-0000-0000740E0000}"/>
    <cellStyle name="40% - Accent4 2 5 2 2 2 3 2" xfId="24622" xr:uid="{7F739714-9D70-4052-9ACE-DBA85D187F01}"/>
    <cellStyle name="40% - Accent4 2 5 2 2 2 4" xfId="24620" xr:uid="{A5668F5F-5774-4C0C-8CB4-E0ECA41162FD}"/>
    <cellStyle name="40% - Accent4 2 5 2 2 3" xfId="6888" xr:uid="{00000000-0005-0000-0000-0000750E0000}"/>
    <cellStyle name="40% - Accent4 2 5 2 2 3 2" xfId="6889" xr:uid="{00000000-0005-0000-0000-0000760E0000}"/>
    <cellStyle name="40% - Accent4 2 5 2 2 3 2 2" xfId="24624" xr:uid="{07800A3C-CD9E-434C-8EB9-017645C2BCC9}"/>
    <cellStyle name="40% - Accent4 2 5 2 2 3 3" xfId="24623" xr:uid="{71775954-1666-4E8C-B639-B6674EFD9083}"/>
    <cellStyle name="40% - Accent4 2 5 2 2 4" xfId="6890" xr:uid="{00000000-0005-0000-0000-0000770E0000}"/>
    <cellStyle name="40% - Accent4 2 5 2 2 4 2" xfId="24625" xr:uid="{96DB909C-67F7-4E1A-92E0-F758AA735FAE}"/>
    <cellStyle name="40% - Accent4 2 5 2 2 5" xfId="24619" xr:uid="{6932CF1D-7555-4EA7-B352-C60A43F40B92}"/>
    <cellStyle name="40% - Accent4 2 5 2 3" xfId="6891" xr:uid="{00000000-0005-0000-0000-0000780E0000}"/>
    <cellStyle name="40% - Accent4 2 5 2 3 2" xfId="6892" xr:uid="{00000000-0005-0000-0000-0000790E0000}"/>
    <cellStyle name="40% - Accent4 2 5 2 3 2 2" xfId="6893" xr:uid="{00000000-0005-0000-0000-00007A0E0000}"/>
    <cellStyle name="40% - Accent4 2 5 2 3 2 2 2" xfId="24628" xr:uid="{C20A376B-AA27-4055-8749-F30CBA8A4FE4}"/>
    <cellStyle name="40% - Accent4 2 5 2 3 2 3" xfId="6894" xr:uid="{00000000-0005-0000-0000-00007B0E0000}"/>
    <cellStyle name="40% - Accent4 2 5 2 3 2 3 2" xfId="24629" xr:uid="{A1FBA63A-1090-4678-B9CB-261E46B0C209}"/>
    <cellStyle name="40% - Accent4 2 5 2 3 2 4" xfId="24627" xr:uid="{86867BB6-81D8-4780-8C9B-2C42034F6AA5}"/>
    <cellStyle name="40% - Accent4 2 5 2 3 3" xfId="6895" xr:uid="{00000000-0005-0000-0000-00007C0E0000}"/>
    <cellStyle name="40% - Accent4 2 5 2 3 3 2" xfId="6896" xr:uid="{00000000-0005-0000-0000-00007D0E0000}"/>
    <cellStyle name="40% - Accent4 2 5 2 3 3 2 2" xfId="24631" xr:uid="{A3E024E2-2E99-4CAC-973E-646570CDCD42}"/>
    <cellStyle name="40% - Accent4 2 5 2 3 3 3" xfId="24630" xr:uid="{DB154C28-A8C5-4CBD-8AE9-AEDF4841ABD3}"/>
    <cellStyle name="40% - Accent4 2 5 2 3 4" xfId="6897" xr:uid="{00000000-0005-0000-0000-00007E0E0000}"/>
    <cellStyle name="40% - Accent4 2 5 2 3 4 2" xfId="24632" xr:uid="{811A7919-77FD-4590-8AB4-60A0E388BA5B}"/>
    <cellStyle name="40% - Accent4 2 5 2 3 5" xfId="24626" xr:uid="{94765AB4-98FC-4BBB-A387-A7CD0E6703FD}"/>
    <cellStyle name="40% - Accent4 2 5 2 4" xfId="6898" xr:uid="{00000000-0005-0000-0000-00007F0E0000}"/>
    <cellStyle name="40% - Accent4 2 5 2 4 2" xfId="6899" xr:uid="{00000000-0005-0000-0000-0000800E0000}"/>
    <cellStyle name="40% - Accent4 2 5 2 4 2 2" xfId="24634" xr:uid="{D97A8091-3086-4F47-8AD2-4E6BA6000713}"/>
    <cellStyle name="40% - Accent4 2 5 2 4 3" xfId="6900" xr:uid="{00000000-0005-0000-0000-0000810E0000}"/>
    <cellStyle name="40% - Accent4 2 5 2 4 3 2" xfId="24635" xr:uid="{8CAB41FA-6834-44B1-82A7-3F77584412FA}"/>
    <cellStyle name="40% - Accent4 2 5 2 4 4" xfId="24633" xr:uid="{CEE791B4-91CB-4428-88A6-A3564B574826}"/>
    <cellStyle name="40% - Accent4 2 5 2 5" xfId="6901" xr:uid="{00000000-0005-0000-0000-0000820E0000}"/>
    <cellStyle name="40% - Accent4 2 5 2 5 2" xfId="24636" xr:uid="{1940737B-DE1E-485B-A50B-E0A7300B0FC2}"/>
    <cellStyle name="40% - Accent4 2 5 2 6" xfId="6902" xr:uid="{00000000-0005-0000-0000-0000830E0000}"/>
    <cellStyle name="40% - Accent4 2 5 2 6 2" xfId="6903" xr:uid="{00000000-0005-0000-0000-0000840E0000}"/>
    <cellStyle name="40% - Accent4 2 5 2 6 2 2" xfId="24638" xr:uid="{ECFF4F4C-5E3C-4B67-92F5-8742101DB1D2}"/>
    <cellStyle name="40% - Accent4 2 5 2 6 3" xfId="24637" xr:uid="{E6C0663F-E6C7-473C-8F1C-067394423B08}"/>
    <cellStyle name="40% - Accent4 2 5 2 7" xfId="6904" xr:uid="{00000000-0005-0000-0000-0000850E0000}"/>
    <cellStyle name="40% - Accent4 2 5 2 7 2" xfId="24639" xr:uid="{54B483DB-D2D7-4FB1-B472-430EFB18B1A8}"/>
    <cellStyle name="40% - Accent4 2 5 2 8" xfId="24618" xr:uid="{E5040FB8-D387-4B62-AFE8-0B40C5E4A1D1}"/>
    <cellStyle name="40% - Accent4 2 5 3" xfId="6905" xr:uid="{00000000-0005-0000-0000-0000860E0000}"/>
    <cellStyle name="40% - Accent4 2 5 3 2" xfId="6906" xr:uid="{00000000-0005-0000-0000-0000870E0000}"/>
    <cellStyle name="40% - Accent4 2 5 3 2 2" xfId="6907" xr:uid="{00000000-0005-0000-0000-0000880E0000}"/>
    <cellStyle name="40% - Accent4 2 5 3 2 2 2" xfId="24642" xr:uid="{6AE6878F-A3B5-4249-B133-4ACD0FB06D9E}"/>
    <cellStyle name="40% - Accent4 2 5 3 2 3" xfId="6908" xr:uid="{00000000-0005-0000-0000-0000890E0000}"/>
    <cellStyle name="40% - Accent4 2 5 3 2 3 2" xfId="24643" xr:uid="{39B32C09-CE06-4EBA-9330-E3A1C1EC6A9E}"/>
    <cellStyle name="40% - Accent4 2 5 3 2 4" xfId="24641" xr:uid="{1382F18A-4963-4525-9BC9-7E1383AC6EA3}"/>
    <cellStyle name="40% - Accent4 2 5 3 3" xfId="6909" xr:uid="{00000000-0005-0000-0000-00008A0E0000}"/>
    <cellStyle name="40% - Accent4 2 5 3 3 2" xfId="6910" xr:uid="{00000000-0005-0000-0000-00008B0E0000}"/>
    <cellStyle name="40% - Accent4 2 5 3 3 2 2" xfId="24645" xr:uid="{F717D28C-759A-44BF-80B9-22FD3F23BF59}"/>
    <cellStyle name="40% - Accent4 2 5 3 3 3" xfId="24644" xr:uid="{E9430A9C-0D73-4B22-9234-6F93EA495623}"/>
    <cellStyle name="40% - Accent4 2 5 3 4" xfId="6911" xr:uid="{00000000-0005-0000-0000-00008C0E0000}"/>
    <cellStyle name="40% - Accent4 2 5 3 4 2" xfId="24646" xr:uid="{0F8A8A38-A8C1-4B7F-9686-40E3E6BD8538}"/>
    <cellStyle name="40% - Accent4 2 5 3 5" xfId="24640" xr:uid="{37043484-7496-49A2-BDEC-616259C2B660}"/>
    <cellStyle name="40% - Accent4 2 5 4" xfId="6912" xr:uid="{00000000-0005-0000-0000-00008D0E0000}"/>
    <cellStyle name="40% - Accent4 2 5 4 2" xfId="6913" xr:uid="{00000000-0005-0000-0000-00008E0E0000}"/>
    <cellStyle name="40% - Accent4 2 5 4 2 2" xfId="6914" xr:uid="{00000000-0005-0000-0000-00008F0E0000}"/>
    <cellStyle name="40% - Accent4 2 5 4 2 2 2" xfId="24649" xr:uid="{08049812-39CF-448D-8D34-6A4DD4880B36}"/>
    <cellStyle name="40% - Accent4 2 5 4 2 3" xfId="6915" xr:uid="{00000000-0005-0000-0000-0000900E0000}"/>
    <cellStyle name="40% - Accent4 2 5 4 2 3 2" xfId="24650" xr:uid="{34E32572-2ADD-4B7B-9C8C-0C95C7D6D0EF}"/>
    <cellStyle name="40% - Accent4 2 5 4 2 4" xfId="24648" xr:uid="{BCCE7235-B900-445C-96A4-759D38AF089D}"/>
    <cellStyle name="40% - Accent4 2 5 4 3" xfId="6916" xr:uid="{00000000-0005-0000-0000-0000910E0000}"/>
    <cellStyle name="40% - Accent4 2 5 4 3 2" xfId="6917" xr:uid="{00000000-0005-0000-0000-0000920E0000}"/>
    <cellStyle name="40% - Accent4 2 5 4 3 2 2" xfId="24652" xr:uid="{AFB39CD4-26D7-4C26-8323-2CA114475F3E}"/>
    <cellStyle name="40% - Accent4 2 5 4 3 3" xfId="24651" xr:uid="{C312A60C-12CB-423F-AAA7-8DE4E8811C2D}"/>
    <cellStyle name="40% - Accent4 2 5 4 4" xfId="6918" xr:uid="{00000000-0005-0000-0000-0000930E0000}"/>
    <cellStyle name="40% - Accent4 2 5 4 4 2" xfId="24653" xr:uid="{EC94C4EE-7A4A-4BF2-9027-5A78E8740DB2}"/>
    <cellStyle name="40% - Accent4 2 5 4 5" xfId="24647" xr:uid="{28F62710-1D55-4178-9736-C87F37F483CD}"/>
    <cellStyle name="40% - Accent4 2 5 5" xfId="6919" xr:uid="{00000000-0005-0000-0000-0000940E0000}"/>
    <cellStyle name="40% - Accent4 2 5 5 2" xfId="6920" xr:uid="{00000000-0005-0000-0000-0000950E0000}"/>
    <cellStyle name="40% - Accent4 2 5 5 2 2" xfId="24655" xr:uid="{1166834E-98E0-48CE-BC62-E531B7949CA0}"/>
    <cellStyle name="40% - Accent4 2 5 5 3" xfId="6921" xr:uid="{00000000-0005-0000-0000-0000960E0000}"/>
    <cellStyle name="40% - Accent4 2 5 5 3 2" xfId="24656" xr:uid="{205C16E3-FA14-4FBF-8B4A-4271AB74ACF2}"/>
    <cellStyle name="40% - Accent4 2 5 5 4" xfId="24654" xr:uid="{AB465726-7B43-448C-8A5C-6E2C84E76531}"/>
    <cellStyle name="40% - Accent4 2 5 6" xfId="6922" xr:uid="{00000000-0005-0000-0000-0000970E0000}"/>
    <cellStyle name="40% - Accent4 2 5 6 2" xfId="24657" xr:uid="{B0F1BB44-9512-40A4-B122-8047D2FEB948}"/>
    <cellStyle name="40% - Accent4 2 5 7" xfId="6923" xr:uid="{00000000-0005-0000-0000-0000980E0000}"/>
    <cellStyle name="40% - Accent4 2 5 7 2" xfId="6924" xr:uid="{00000000-0005-0000-0000-0000990E0000}"/>
    <cellStyle name="40% - Accent4 2 5 7 2 2" xfId="24659" xr:uid="{03EAC32B-897D-486A-88E3-729B55E7E928}"/>
    <cellStyle name="40% - Accent4 2 5 7 3" xfId="24658" xr:uid="{A4B27DDA-DC26-490E-A604-2DB949CC8EF8}"/>
    <cellStyle name="40% - Accent4 2 5 8" xfId="6925" xr:uid="{00000000-0005-0000-0000-00009A0E0000}"/>
    <cellStyle name="40% - Accent4 2 5 8 2" xfId="24660" xr:uid="{B2A4500E-BEFB-423F-AF46-707101B5C3E4}"/>
    <cellStyle name="40% - Accent4 2 5 9" xfId="24617" xr:uid="{254D36A2-D90B-4D16-999E-7F1E177A9623}"/>
    <cellStyle name="40% - Accent4 2 6" xfId="6926" xr:uid="{00000000-0005-0000-0000-00009B0E0000}"/>
    <cellStyle name="40% - Accent4 2 6 2" xfId="6927" xr:uid="{00000000-0005-0000-0000-00009C0E0000}"/>
    <cellStyle name="40% - Accent4 2 6 2 2" xfId="6928" xr:uid="{00000000-0005-0000-0000-00009D0E0000}"/>
    <cellStyle name="40% - Accent4 2 6 2 2 2" xfId="6929" xr:uid="{00000000-0005-0000-0000-00009E0E0000}"/>
    <cellStyle name="40% - Accent4 2 6 2 2 2 2" xfId="6930" xr:uid="{00000000-0005-0000-0000-00009F0E0000}"/>
    <cellStyle name="40% - Accent4 2 6 2 2 2 2 2" xfId="24665" xr:uid="{75E6485C-26BB-45A6-BE2F-8D7F28BB5E26}"/>
    <cellStyle name="40% - Accent4 2 6 2 2 2 3" xfId="6931" xr:uid="{00000000-0005-0000-0000-0000A00E0000}"/>
    <cellStyle name="40% - Accent4 2 6 2 2 2 3 2" xfId="24666" xr:uid="{50128E34-85B0-454D-B1D3-86291D22A8FD}"/>
    <cellStyle name="40% - Accent4 2 6 2 2 2 4" xfId="24664" xr:uid="{63049E44-0E9B-46B7-A5F0-D2B6ACF92031}"/>
    <cellStyle name="40% - Accent4 2 6 2 2 3" xfId="6932" xr:uid="{00000000-0005-0000-0000-0000A10E0000}"/>
    <cellStyle name="40% - Accent4 2 6 2 2 3 2" xfId="6933" xr:uid="{00000000-0005-0000-0000-0000A20E0000}"/>
    <cellStyle name="40% - Accent4 2 6 2 2 3 2 2" xfId="24668" xr:uid="{8B3196C7-1651-4EC3-A262-86C6E34DB8D1}"/>
    <cellStyle name="40% - Accent4 2 6 2 2 3 3" xfId="24667" xr:uid="{B193B126-0E08-4522-850B-C5D74B485F64}"/>
    <cellStyle name="40% - Accent4 2 6 2 2 4" xfId="6934" xr:uid="{00000000-0005-0000-0000-0000A30E0000}"/>
    <cellStyle name="40% - Accent4 2 6 2 2 4 2" xfId="24669" xr:uid="{31D003EA-2ECD-4886-8091-F05D901F6352}"/>
    <cellStyle name="40% - Accent4 2 6 2 2 5" xfId="24663" xr:uid="{91DA8723-4817-4ED8-B908-A453C6B87097}"/>
    <cellStyle name="40% - Accent4 2 6 2 3" xfId="6935" xr:uid="{00000000-0005-0000-0000-0000A40E0000}"/>
    <cellStyle name="40% - Accent4 2 6 2 3 2" xfId="6936" xr:uid="{00000000-0005-0000-0000-0000A50E0000}"/>
    <cellStyle name="40% - Accent4 2 6 2 3 2 2" xfId="6937" xr:uid="{00000000-0005-0000-0000-0000A60E0000}"/>
    <cellStyle name="40% - Accent4 2 6 2 3 2 2 2" xfId="24672" xr:uid="{DE18F214-BF62-4AF6-8D24-A06E2260FB83}"/>
    <cellStyle name="40% - Accent4 2 6 2 3 2 3" xfId="6938" xr:uid="{00000000-0005-0000-0000-0000A70E0000}"/>
    <cellStyle name="40% - Accent4 2 6 2 3 2 3 2" xfId="24673" xr:uid="{2D4B2DB9-D1D8-4B71-8C00-3AD426D6A1FD}"/>
    <cellStyle name="40% - Accent4 2 6 2 3 2 4" xfId="24671" xr:uid="{CD97D8D5-686F-4542-B045-DBC7B2328347}"/>
    <cellStyle name="40% - Accent4 2 6 2 3 3" xfId="6939" xr:uid="{00000000-0005-0000-0000-0000A80E0000}"/>
    <cellStyle name="40% - Accent4 2 6 2 3 3 2" xfId="6940" xr:uid="{00000000-0005-0000-0000-0000A90E0000}"/>
    <cellStyle name="40% - Accent4 2 6 2 3 3 2 2" xfId="24675" xr:uid="{30DAC54C-11C2-4490-9077-A7719B41C2E9}"/>
    <cellStyle name="40% - Accent4 2 6 2 3 3 3" xfId="24674" xr:uid="{C89EEAF9-790C-4707-B6CC-DCBBADCE933F}"/>
    <cellStyle name="40% - Accent4 2 6 2 3 4" xfId="6941" xr:uid="{00000000-0005-0000-0000-0000AA0E0000}"/>
    <cellStyle name="40% - Accent4 2 6 2 3 4 2" xfId="24676" xr:uid="{DCBAF43F-3BB8-42B9-972A-7C502EB85660}"/>
    <cellStyle name="40% - Accent4 2 6 2 3 5" xfId="24670" xr:uid="{AAAE480C-1BA9-4B91-BA3A-EE37530DE0D3}"/>
    <cellStyle name="40% - Accent4 2 6 2 4" xfId="6942" xr:uid="{00000000-0005-0000-0000-0000AB0E0000}"/>
    <cellStyle name="40% - Accent4 2 6 2 4 2" xfId="6943" xr:uid="{00000000-0005-0000-0000-0000AC0E0000}"/>
    <cellStyle name="40% - Accent4 2 6 2 4 2 2" xfId="24678" xr:uid="{58B0E3EC-5F2D-4873-9C2F-9E9918C8B611}"/>
    <cellStyle name="40% - Accent4 2 6 2 4 3" xfId="6944" xr:uid="{00000000-0005-0000-0000-0000AD0E0000}"/>
    <cellStyle name="40% - Accent4 2 6 2 4 3 2" xfId="24679" xr:uid="{49C979F4-FC1F-42E6-8E3D-33CB5B2BE396}"/>
    <cellStyle name="40% - Accent4 2 6 2 4 4" xfId="24677" xr:uid="{80AECA2C-77D7-40D5-AE54-A7D9DA68A36B}"/>
    <cellStyle name="40% - Accent4 2 6 2 5" xfId="6945" xr:uid="{00000000-0005-0000-0000-0000AE0E0000}"/>
    <cellStyle name="40% - Accent4 2 6 2 5 2" xfId="24680" xr:uid="{4B671E37-B844-4E40-830E-3C9B129DBEC3}"/>
    <cellStyle name="40% - Accent4 2 6 2 6" xfId="6946" xr:uid="{00000000-0005-0000-0000-0000AF0E0000}"/>
    <cellStyle name="40% - Accent4 2 6 2 6 2" xfId="6947" xr:uid="{00000000-0005-0000-0000-0000B00E0000}"/>
    <cellStyle name="40% - Accent4 2 6 2 6 2 2" xfId="24682" xr:uid="{BC912DB4-1EB5-4962-9670-2FE9D22A8829}"/>
    <cellStyle name="40% - Accent4 2 6 2 6 3" xfId="24681" xr:uid="{9924D74C-94FF-4D69-B3AA-59D7E83E3247}"/>
    <cellStyle name="40% - Accent4 2 6 2 7" xfId="6948" xr:uid="{00000000-0005-0000-0000-0000B10E0000}"/>
    <cellStyle name="40% - Accent4 2 6 2 7 2" xfId="24683" xr:uid="{8F39F09F-BAB3-47C2-90B3-B6DCCB11A18A}"/>
    <cellStyle name="40% - Accent4 2 6 2 8" xfId="24662" xr:uid="{AA1722CC-A75D-4BE4-92E7-933C033579E4}"/>
    <cellStyle name="40% - Accent4 2 6 3" xfId="6949" xr:uid="{00000000-0005-0000-0000-0000B20E0000}"/>
    <cellStyle name="40% - Accent4 2 6 3 2" xfId="6950" xr:uid="{00000000-0005-0000-0000-0000B30E0000}"/>
    <cellStyle name="40% - Accent4 2 6 3 2 2" xfId="6951" xr:uid="{00000000-0005-0000-0000-0000B40E0000}"/>
    <cellStyle name="40% - Accent4 2 6 3 2 2 2" xfId="24686" xr:uid="{BB75A62B-CD6C-4041-A6D5-8310AA4BD205}"/>
    <cellStyle name="40% - Accent4 2 6 3 2 3" xfId="6952" xr:uid="{00000000-0005-0000-0000-0000B50E0000}"/>
    <cellStyle name="40% - Accent4 2 6 3 2 3 2" xfId="24687" xr:uid="{3A90D0B9-8ED9-475A-89E9-695D1F27982A}"/>
    <cellStyle name="40% - Accent4 2 6 3 2 4" xfId="24685" xr:uid="{D5C59F15-6868-4371-BDA8-79096C7A7159}"/>
    <cellStyle name="40% - Accent4 2 6 3 3" xfId="6953" xr:uid="{00000000-0005-0000-0000-0000B60E0000}"/>
    <cellStyle name="40% - Accent4 2 6 3 3 2" xfId="6954" xr:uid="{00000000-0005-0000-0000-0000B70E0000}"/>
    <cellStyle name="40% - Accent4 2 6 3 3 2 2" xfId="24689" xr:uid="{1904CCAC-063A-4E20-83AA-69FF1683254B}"/>
    <cellStyle name="40% - Accent4 2 6 3 3 3" xfId="24688" xr:uid="{1326875D-62CB-4C0D-817F-0E8848EA7D46}"/>
    <cellStyle name="40% - Accent4 2 6 3 4" xfId="6955" xr:uid="{00000000-0005-0000-0000-0000B80E0000}"/>
    <cellStyle name="40% - Accent4 2 6 3 4 2" xfId="24690" xr:uid="{C54296FE-76A5-4086-A90E-AFA4B5029354}"/>
    <cellStyle name="40% - Accent4 2 6 3 5" xfId="24684" xr:uid="{169BB518-1212-41CC-9E86-FA7F66A8A26E}"/>
    <cellStyle name="40% - Accent4 2 6 4" xfId="6956" xr:uid="{00000000-0005-0000-0000-0000B90E0000}"/>
    <cellStyle name="40% - Accent4 2 6 4 2" xfId="6957" xr:uid="{00000000-0005-0000-0000-0000BA0E0000}"/>
    <cellStyle name="40% - Accent4 2 6 4 2 2" xfId="6958" xr:uid="{00000000-0005-0000-0000-0000BB0E0000}"/>
    <cellStyle name="40% - Accent4 2 6 4 2 2 2" xfId="24693" xr:uid="{961A666A-4601-4DBD-A15F-93CF5BEE8F3F}"/>
    <cellStyle name="40% - Accent4 2 6 4 2 3" xfId="6959" xr:uid="{00000000-0005-0000-0000-0000BC0E0000}"/>
    <cellStyle name="40% - Accent4 2 6 4 2 3 2" xfId="24694" xr:uid="{C8A923E5-6A20-4447-B6FB-CB9BDBF12CAF}"/>
    <cellStyle name="40% - Accent4 2 6 4 2 4" xfId="24692" xr:uid="{5951A54B-3F83-40A4-B60D-CAD4900E70AA}"/>
    <cellStyle name="40% - Accent4 2 6 4 3" xfId="6960" xr:uid="{00000000-0005-0000-0000-0000BD0E0000}"/>
    <cellStyle name="40% - Accent4 2 6 4 3 2" xfId="6961" xr:uid="{00000000-0005-0000-0000-0000BE0E0000}"/>
    <cellStyle name="40% - Accent4 2 6 4 3 2 2" xfId="24696" xr:uid="{79E266B5-9B1E-4B5B-8C95-E9D4B4AE2E7D}"/>
    <cellStyle name="40% - Accent4 2 6 4 3 3" xfId="24695" xr:uid="{475F029A-742D-4D9D-9394-B915B58FC3A7}"/>
    <cellStyle name="40% - Accent4 2 6 4 4" xfId="6962" xr:uid="{00000000-0005-0000-0000-0000BF0E0000}"/>
    <cellStyle name="40% - Accent4 2 6 4 4 2" xfId="24697" xr:uid="{D235ADC9-74E0-43DF-B934-E73BBEE81651}"/>
    <cellStyle name="40% - Accent4 2 6 4 5" xfId="24691" xr:uid="{E9FD25B3-A0E1-4E3C-89AB-DE4DF2340A53}"/>
    <cellStyle name="40% - Accent4 2 6 5" xfId="6963" xr:uid="{00000000-0005-0000-0000-0000C00E0000}"/>
    <cellStyle name="40% - Accent4 2 6 5 2" xfId="6964" xr:uid="{00000000-0005-0000-0000-0000C10E0000}"/>
    <cellStyle name="40% - Accent4 2 6 5 2 2" xfId="24699" xr:uid="{04E31E68-FFE5-4E01-9FFC-A1358A22CAAC}"/>
    <cellStyle name="40% - Accent4 2 6 5 3" xfId="6965" xr:uid="{00000000-0005-0000-0000-0000C20E0000}"/>
    <cellStyle name="40% - Accent4 2 6 5 3 2" xfId="24700" xr:uid="{EAE5338F-0ADA-4937-8B42-A2DFD44CCCAA}"/>
    <cellStyle name="40% - Accent4 2 6 5 4" xfId="24698" xr:uid="{538215A8-5068-4ADC-9129-B609EFEC4BE4}"/>
    <cellStyle name="40% - Accent4 2 6 6" xfId="6966" xr:uid="{00000000-0005-0000-0000-0000C30E0000}"/>
    <cellStyle name="40% - Accent4 2 6 6 2" xfId="24701" xr:uid="{395AE230-0812-4479-8F4C-BA6F57034046}"/>
    <cellStyle name="40% - Accent4 2 6 7" xfId="6967" xr:uid="{00000000-0005-0000-0000-0000C40E0000}"/>
    <cellStyle name="40% - Accent4 2 6 7 2" xfId="6968" xr:uid="{00000000-0005-0000-0000-0000C50E0000}"/>
    <cellStyle name="40% - Accent4 2 6 7 2 2" xfId="24703" xr:uid="{284DE7D7-3818-498F-944D-4765BD63AEB9}"/>
    <cellStyle name="40% - Accent4 2 6 7 3" xfId="24702" xr:uid="{46929224-6B4B-4C23-9339-D48F31E71461}"/>
    <cellStyle name="40% - Accent4 2 6 8" xfId="6969" xr:uid="{00000000-0005-0000-0000-0000C60E0000}"/>
    <cellStyle name="40% - Accent4 2 6 8 2" xfId="24704" xr:uid="{E0E466D9-01EE-41E6-BBC8-91B1BB58CB71}"/>
    <cellStyle name="40% - Accent4 2 6 9" xfId="24661" xr:uid="{B3A11E9B-8C0E-47F2-BDDB-28CB2DF7F6F1}"/>
    <cellStyle name="40% - Accent4 2 7" xfId="6970" xr:uid="{00000000-0005-0000-0000-0000C70E0000}"/>
    <cellStyle name="40% - Accent4 2 7 2" xfId="6971" xr:uid="{00000000-0005-0000-0000-0000C80E0000}"/>
    <cellStyle name="40% - Accent4 2 7 2 2" xfId="6972" xr:uid="{00000000-0005-0000-0000-0000C90E0000}"/>
    <cellStyle name="40% - Accent4 2 7 2 2 2" xfId="24707" xr:uid="{2A5A5997-C5F6-45A9-9FD7-4C09709A7949}"/>
    <cellStyle name="40% - Accent4 2 7 2 3" xfId="6973" xr:uid="{00000000-0005-0000-0000-0000CA0E0000}"/>
    <cellStyle name="40% - Accent4 2 7 2 3 2" xfId="24708" xr:uid="{B28DD004-7F5C-4DB9-9C43-F511BF617367}"/>
    <cellStyle name="40% - Accent4 2 7 2 4" xfId="24706" xr:uid="{1916A6EE-4483-424C-A990-319730ECC540}"/>
    <cellStyle name="40% - Accent4 2 7 3" xfId="6974" xr:uid="{00000000-0005-0000-0000-0000CB0E0000}"/>
    <cellStyle name="40% - Accent4 2 7 3 2" xfId="6975" xr:uid="{00000000-0005-0000-0000-0000CC0E0000}"/>
    <cellStyle name="40% - Accent4 2 7 3 2 2" xfId="24710" xr:uid="{C632BEC7-5795-457B-819B-E992D60B7F9E}"/>
    <cellStyle name="40% - Accent4 2 7 3 3" xfId="24709" xr:uid="{93BB012E-3038-4783-85E2-8BABF3D9962C}"/>
    <cellStyle name="40% - Accent4 2 7 4" xfId="6976" xr:uid="{00000000-0005-0000-0000-0000CD0E0000}"/>
    <cellStyle name="40% - Accent4 2 7 4 2" xfId="24711" xr:uid="{8780A384-0DEA-4F73-B317-949070EF2A1A}"/>
    <cellStyle name="40% - Accent4 2 7 5" xfId="24705" xr:uid="{B236094D-E1ED-488C-A65C-51D60D104F4C}"/>
    <cellStyle name="40% - Accent4 3" xfId="240" xr:uid="{00000000-0005-0000-0000-00004F000000}"/>
    <cellStyle name="40% - Accent4 3 10" xfId="6977" xr:uid="{00000000-0005-0000-0000-0000CE0E0000}"/>
    <cellStyle name="40% - Accent4 3 10 2" xfId="24712" xr:uid="{C4BC05FA-B126-4184-9DCD-F5670D987E30}"/>
    <cellStyle name="40% - Accent4 3 2" xfId="6978" xr:uid="{00000000-0005-0000-0000-0000CF0E0000}"/>
    <cellStyle name="40% - Accent4 3 2 2" xfId="6979" xr:uid="{00000000-0005-0000-0000-0000D00E0000}"/>
    <cellStyle name="40% - Accent4 3 2 2 2" xfId="6980" xr:uid="{00000000-0005-0000-0000-0000D10E0000}"/>
    <cellStyle name="40% - Accent4 3 2 2 2 2" xfId="6981" xr:uid="{00000000-0005-0000-0000-0000D20E0000}"/>
    <cellStyle name="40% - Accent4 3 2 2 2 2 2" xfId="6982" xr:uid="{00000000-0005-0000-0000-0000D30E0000}"/>
    <cellStyle name="40% - Accent4 3 2 2 2 2 2 2" xfId="24716" xr:uid="{642C82CA-A275-4132-B7D8-628BF34345F9}"/>
    <cellStyle name="40% - Accent4 3 2 2 2 2 3" xfId="6983" xr:uid="{00000000-0005-0000-0000-0000D40E0000}"/>
    <cellStyle name="40% - Accent4 3 2 2 2 2 3 2" xfId="24717" xr:uid="{520970C6-D7A7-40EF-8C8F-63CBAB2C0A44}"/>
    <cellStyle name="40% - Accent4 3 2 2 2 2 4" xfId="24715" xr:uid="{DF887D22-4BB6-41C0-9B05-4BACA332E054}"/>
    <cellStyle name="40% - Accent4 3 2 2 2 3" xfId="6984" xr:uid="{00000000-0005-0000-0000-0000D50E0000}"/>
    <cellStyle name="40% - Accent4 3 2 2 2 3 2" xfId="6985" xr:uid="{00000000-0005-0000-0000-0000D60E0000}"/>
    <cellStyle name="40% - Accent4 3 2 2 2 3 2 2" xfId="24719" xr:uid="{33CFB66F-863E-48A8-911E-E4BC94BA92EC}"/>
    <cellStyle name="40% - Accent4 3 2 2 2 3 3" xfId="24718" xr:uid="{8CC8F7B5-54EF-42FE-8157-B9D0EF02D73B}"/>
    <cellStyle name="40% - Accent4 3 2 2 2 4" xfId="6986" xr:uid="{00000000-0005-0000-0000-0000D70E0000}"/>
    <cellStyle name="40% - Accent4 3 2 2 2 4 2" xfId="24720" xr:uid="{F8D40ECB-AAC3-4844-ADAC-E6BE3B1A814B}"/>
    <cellStyle name="40% - Accent4 3 2 2 2 5" xfId="24714" xr:uid="{FAC8F110-C360-4B42-87E8-CCB0C293F59D}"/>
    <cellStyle name="40% - Accent4 3 2 2 3" xfId="6987" xr:uid="{00000000-0005-0000-0000-0000D80E0000}"/>
    <cellStyle name="40% - Accent4 3 2 2 3 2" xfId="6988" xr:uid="{00000000-0005-0000-0000-0000D90E0000}"/>
    <cellStyle name="40% - Accent4 3 2 2 3 2 2" xfId="24722" xr:uid="{114DF593-B576-498C-AA37-CE4CE263A28C}"/>
    <cellStyle name="40% - Accent4 3 2 2 3 3" xfId="6989" xr:uid="{00000000-0005-0000-0000-0000DA0E0000}"/>
    <cellStyle name="40% - Accent4 3 2 2 3 3 2" xfId="24723" xr:uid="{929BAC46-8837-4200-803F-CF30400EBC99}"/>
    <cellStyle name="40% - Accent4 3 2 2 3 4" xfId="24721" xr:uid="{77A67AE6-342F-4C46-9E9B-EF92FE7947D9}"/>
    <cellStyle name="40% - Accent4 3 2 2 4" xfId="6990" xr:uid="{00000000-0005-0000-0000-0000DB0E0000}"/>
    <cellStyle name="40% - Accent4 3 2 2 4 2" xfId="24724" xr:uid="{4510222D-7235-420A-B4E1-DDAB17D60185}"/>
    <cellStyle name="40% - Accent4 3 2 2 5" xfId="6991" xr:uid="{00000000-0005-0000-0000-0000DC0E0000}"/>
    <cellStyle name="40% - Accent4 3 2 2 5 2" xfId="6992" xr:uid="{00000000-0005-0000-0000-0000DD0E0000}"/>
    <cellStyle name="40% - Accent4 3 2 2 5 2 2" xfId="24726" xr:uid="{D830FBE2-0297-42D0-9C33-B597E0D820A6}"/>
    <cellStyle name="40% - Accent4 3 2 2 5 3" xfId="24725" xr:uid="{B66EDAB3-8BF2-4944-853E-724B57421602}"/>
    <cellStyle name="40% - Accent4 3 2 2 6" xfId="6993" xr:uid="{00000000-0005-0000-0000-0000DE0E0000}"/>
    <cellStyle name="40% - Accent4 3 2 2 6 2" xfId="24727" xr:uid="{F1B6390D-BEA5-47A4-B713-E5343814A363}"/>
    <cellStyle name="40% - Accent4 3 2 2 7" xfId="24713" xr:uid="{378E4E69-4090-4C2B-AFA5-B85544B35084}"/>
    <cellStyle name="40% - Accent4 3 2 3" xfId="6994" xr:uid="{00000000-0005-0000-0000-0000DF0E0000}"/>
    <cellStyle name="40% - Accent4 3 2 3 2" xfId="6995" xr:uid="{00000000-0005-0000-0000-0000E00E0000}"/>
    <cellStyle name="40% - Accent4 3 2 3 2 2" xfId="6996" xr:uid="{00000000-0005-0000-0000-0000E10E0000}"/>
    <cellStyle name="40% - Accent4 3 2 3 2 2 2" xfId="24730" xr:uid="{A117AE4E-FDE8-4A39-A057-069E80306876}"/>
    <cellStyle name="40% - Accent4 3 2 3 2 3" xfId="6997" xr:uid="{00000000-0005-0000-0000-0000E20E0000}"/>
    <cellStyle name="40% - Accent4 3 2 3 2 3 2" xfId="24731" xr:uid="{FFB67261-B907-48FF-91B7-686983ADFE31}"/>
    <cellStyle name="40% - Accent4 3 2 3 2 4" xfId="24729" xr:uid="{C12A373A-CCA9-4449-BBDF-FBD9369F68AA}"/>
    <cellStyle name="40% - Accent4 3 2 3 3" xfId="6998" xr:uid="{00000000-0005-0000-0000-0000E30E0000}"/>
    <cellStyle name="40% - Accent4 3 2 3 3 2" xfId="6999" xr:uid="{00000000-0005-0000-0000-0000E40E0000}"/>
    <cellStyle name="40% - Accent4 3 2 3 3 2 2" xfId="24733" xr:uid="{AC30CFCA-C3D2-4906-AB87-D590B18BF407}"/>
    <cellStyle name="40% - Accent4 3 2 3 3 3" xfId="24732" xr:uid="{BCE9C193-E17F-4427-AC1C-B1530963F043}"/>
    <cellStyle name="40% - Accent4 3 2 3 4" xfId="7000" xr:uid="{00000000-0005-0000-0000-0000E50E0000}"/>
    <cellStyle name="40% - Accent4 3 2 3 4 2" xfId="24734" xr:uid="{0099479C-77A7-4405-9EA8-BE0C79E4FF52}"/>
    <cellStyle name="40% - Accent4 3 2 3 5" xfId="24728" xr:uid="{B165C81A-E076-403C-8168-25975DB47BCC}"/>
    <cellStyle name="40% - Accent4 3 2 4" xfId="7001" xr:uid="{00000000-0005-0000-0000-0000E60E0000}"/>
    <cellStyle name="40% - Accent4 3 2 5" xfId="7002" xr:uid="{00000000-0005-0000-0000-0000E70E0000}"/>
    <cellStyle name="40% - Accent4 3 2 5 2" xfId="24735" xr:uid="{88598E6F-E09B-4FF4-87C1-95110525EE9C}"/>
    <cellStyle name="40% - Accent4 3 3" xfId="7003" xr:uid="{00000000-0005-0000-0000-0000E80E0000}"/>
    <cellStyle name="40% - Accent4 3 3 2" xfId="7004" xr:uid="{00000000-0005-0000-0000-0000E90E0000}"/>
    <cellStyle name="40% - Accent4 3 3 2 2" xfId="7005" xr:uid="{00000000-0005-0000-0000-0000EA0E0000}"/>
    <cellStyle name="40% - Accent4 3 3 2 2 2" xfId="24738" xr:uid="{8B882EFC-BD4B-4239-A574-8C430EF24A1D}"/>
    <cellStyle name="40% - Accent4 3 3 2 3" xfId="7006" xr:uid="{00000000-0005-0000-0000-0000EB0E0000}"/>
    <cellStyle name="40% - Accent4 3 3 2 3 2" xfId="7007" xr:uid="{00000000-0005-0000-0000-0000EC0E0000}"/>
    <cellStyle name="40% - Accent4 3 3 2 3 2 2" xfId="24740" xr:uid="{40A9B502-FC98-495C-8D77-5529098F6C8D}"/>
    <cellStyle name="40% - Accent4 3 3 2 3 3" xfId="24739" xr:uid="{927AA79F-2594-4D3E-8818-2FAAB28EA8DE}"/>
    <cellStyle name="40% - Accent4 3 3 2 4" xfId="24737" xr:uid="{345B2D32-D702-4DAB-B673-BFC0334DD5B3}"/>
    <cellStyle name="40% - Accent4 3 3 3" xfId="7008" xr:uid="{00000000-0005-0000-0000-0000ED0E0000}"/>
    <cellStyle name="40% - Accent4 3 3 3 2" xfId="24741" xr:uid="{149C1B16-7F14-41D0-9F40-CB46614C0757}"/>
    <cellStyle name="40% - Accent4 3 3 4" xfId="7009" xr:uid="{00000000-0005-0000-0000-0000EE0E0000}"/>
    <cellStyle name="40% - Accent4 3 3 4 2" xfId="7010" xr:uid="{00000000-0005-0000-0000-0000EF0E0000}"/>
    <cellStyle name="40% - Accent4 3 3 4 2 2" xfId="24743" xr:uid="{25BEBF9D-DAC3-4400-A707-16E6713E48AE}"/>
    <cellStyle name="40% - Accent4 3 3 4 3" xfId="24742" xr:uid="{30DEF747-D7FB-4E46-AAC1-9417C40A7F36}"/>
    <cellStyle name="40% - Accent4 3 3 5" xfId="7011" xr:uid="{00000000-0005-0000-0000-0000F00E0000}"/>
    <cellStyle name="40% - Accent4 3 3 5 2" xfId="24744" xr:uid="{A620A394-8103-4CFD-BBBE-61053890298A}"/>
    <cellStyle name="40% - Accent4 3 3 6" xfId="24736" xr:uid="{25C0F183-574D-4AF6-A058-6DC45C8F3AA5}"/>
    <cellStyle name="40% - Accent4 3 4" xfId="7012" xr:uid="{00000000-0005-0000-0000-0000F10E0000}"/>
    <cellStyle name="40% - Accent4 3 4 2" xfId="7013" xr:uid="{00000000-0005-0000-0000-0000F20E0000}"/>
    <cellStyle name="40% - Accent4 3 4 2 2" xfId="7014" xr:uid="{00000000-0005-0000-0000-0000F30E0000}"/>
    <cellStyle name="40% - Accent4 3 4 2 2 2" xfId="24747" xr:uid="{B3AB7511-B917-4AE5-97DB-2A4DCA89B94E}"/>
    <cellStyle name="40% - Accent4 3 4 2 3" xfId="7015" xr:uid="{00000000-0005-0000-0000-0000F40E0000}"/>
    <cellStyle name="40% - Accent4 3 4 2 3 2" xfId="24748" xr:uid="{906E1DAE-4663-44C1-AC9D-B0A1812D7352}"/>
    <cellStyle name="40% - Accent4 3 4 2 4" xfId="24746" xr:uid="{DA6E221D-2047-4D66-B158-D9DE0A8A6CB8}"/>
    <cellStyle name="40% - Accent4 3 4 3" xfId="7016" xr:uid="{00000000-0005-0000-0000-0000F50E0000}"/>
    <cellStyle name="40% - Accent4 3 4 3 2" xfId="24749" xr:uid="{C34F1FAF-18CD-400E-BF98-BD19731572BD}"/>
    <cellStyle name="40% - Accent4 3 4 4" xfId="7017" xr:uid="{00000000-0005-0000-0000-0000F60E0000}"/>
    <cellStyle name="40% - Accent4 3 4 4 2" xfId="7018" xr:uid="{00000000-0005-0000-0000-0000F70E0000}"/>
    <cellStyle name="40% - Accent4 3 4 4 2 2" xfId="24751" xr:uid="{C52A2718-FA13-4601-BA24-22A1C2600ACA}"/>
    <cellStyle name="40% - Accent4 3 4 4 3" xfId="24750" xr:uid="{FB40D41B-6DB2-4742-8622-D403C545BDC1}"/>
    <cellStyle name="40% - Accent4 3 4 5" xfId="7019" xr:uid="{00000000-0005-0000-0000-0000F80E0000}"/>
    <cellStyle name="40% - Accent4 3 4 5 2" xfId="24752" xr:uid="{56E49FF7-81D5-449E-B974-F2C347A04110}"/>
    <cellStyle name="40% - Accent4 3 4 6" xfId="24745" xr:uid="{62E11B90-48E9-41FC-9098-E1695B9E545E}"/>
    <cellStyle name="40% - Accent4 3 5" xfId="7020" xr:uid="{00000000-0005-0000-0000-0000F90E0000}"/>
    <cellStyle name="40% - Accent4 3 5 2" xfId="7021" xr:uid="{00000000-0005-0000-0000-0000FA0E0000}"/>
    <cellStyle name="40% - Accent4 3 5 2 2" xfId="7022" xr:uid="{00000000-0005-0000-0000-0000FB0E0000}"/>
    <cellStyle name="40% - Accent4 3 5 2 2 2" xfId="24755" xr:uid="{08381F0B-79D3-4143-BD58-69F35970B0EE}"/>
    <cellStyle name="40% - Accent4 3 5 2 3" xfId="7023" xr:uid="{00000000-0005-0000-0000-0000FC0E0000}"/>
    <cellStyle name="40% - Accent4 3 5 2 3 2" xfId="24756" xr:uid="{779C5ACD-EBF8-4485-BA25-7D2FE4579072}"/>
    <cellStyle name="40% - Accent4 3 5 2 4" xfId="24754" xr:uid="{D130B8B1-EFC9-45C9-8D9D-30FFC8F853E0}"/>
    <cellStyle name="40% - Accent4 3 5 3" xfId="7024" xr:uid="{00000000-0005-0000-0000-0000FD0E0000}"/>
    <cellStyle name="40% - Accent4 3 5 3 2" xfId="7025" xr:uid="{00000000-0005-0000-0000-0000FE0E0000}"/>
    <cellStyle name="40% - Accent4 3 5 3 2 2" xfId="24758" xr:uid="{4CD80E81-B903-4F52-B519-6ACB00E31F73}"/>
    <cellStyle name="40% - Accent4 3 5 3 3" xfId="24757" xr:uid="{96647C97-BBA8-4C32-A779-EEEC4FD43155}"/>
    <cellStyle name="40% - Accent4 3 5 4" xfId="7026" xr:uid="{00000000-0005-0000-0000-0000FF0E0000}"/>
    <cellStyle name="40% - Accent4 3 5 4 2" xfId="24759" xr:uid="{F2A5ABAF-C719-4667-AC9E-0877C5298CA8}"/>
    <cellStyle name="40% - Accent4 3 5 5" xfId="24753" xr:uid="{C07C21CA-2791-4BF4-A8E3-FE35ABCC8A7D}"/>
    <cellStyle name="40% - Accent4 3 6" xfId="7027" xr:uid="{00000000-0005-0000-0000-0000000F0000}"/>
    <cellStyle name="40% - Accent4 3 6 2" xfId="7028" xr:uid="{00000000-0005-0000-0000-0000010F0000}"/>
    <cellStyle name="40% - Accent4 3 6 2 2" xfId="24761" xr:uid="{04EC359A-3DDF-4881-9166-35F8A3E54CB1}"/>
    <cellStyle name="40% - Accent4 3 6 3" xfId="7029" xr:uid="{00000000-0005-0000-0000-0000020F0000}"/>
    <cellStyle name="40% - Accent4 3 6 3 2" xfId="24762" xr:uid="{087FA676-F1D1-4769-AAF3-69F94EF67BF4}"/>
    <cellStyle name="40% - Accent4 3 6 4" xfId="24760" xr:uid="{75963E7C-A985-4569-888D-18046B5BB60D}"/>
    <cellStyle name="40% - Accent4 3 7" xfId="7030" xr:uid="{00000000-0005-0000-0000-0000030F0000}"/>
    <cellStyle name="40% - Accent4 3 7 2" xfId="24763" xr:uid="{86D5A649-87BF-4D9B-91E4-C699AFDE2325}"/>
    <cellStyle name="40% - Accent4 3 8" xfId="7031" xr:uid="{00000000-0005-0000-0000-0000040F0000}"/>
    <cellStyle name="40% - Accent4 3 8 2" xfId="7032" xr:uid="{00000000-0005-0000-0000-0000050F0000}"/>
    <cellStyle name="40% - Accent4 3 8 2 2" xfId="24765" xr:uid="{FDDD2E12-6085-4FA7-B73F-26E9627DC363}"/>
    <cellStyle name="40% - Accent4 3 8 3" xfId="24764" xr:uid="{0AE295B9-9584-47E1-8669-473B7B95CE0B}"/>
    <cellStyle name="40% - Accent4 3 9" xfId="7033" xr:uid="{00000000-0005-0000-0000-0000060F0000}"/>
    <cellStyle name="40% - Accent4 3 9 2" xfId="24766" xr:uid="{61C195F7-9136-4E59-8448-A076E7224286}"/>
    <cellStyle name="40% - Accent4 4" xfId="241" xr:uid="{00000000-0005-0000-0000-000050000000}"/>
    <cellStyle name="40% - Accent4 4 10" xfId="7034" xr:uid="{00000000-0005-0000-0000-0000070F0000}"/>
    <cellStyle name="40% - Accent4 4 10 2" xfId="24767" xr:uid="{72262FBE-08EC-4AC1-9D58-5BBE14C3EF36}"/>
    <cellStyle name="40% - Accent4 4 2" xfId="7035" xr:uid="{00000000-0005-0000-0000-0000080F0000}"/>
    <cellStyle name="40% - Accent4 4 2 2" xfId="7036" xr:uid="{00000000-0005-0000-0000-0000090F0000}"/>
    <cellStyle name="40% - Accent4 4 2 2 2" xfId="7037" xr:uid="{00000000-0005-0000-0000-00000A0F0000}"/>
    <cellStyle name="40% - Accent4 4 2 2 2 2" xfId="7038" xr:uid="{00000000-0005-0000-0000-00000B0F0000}"/>
    <cellStyle name="40% - Accent4 4 2 2 2 2 2" xfId="7039" xr:uid="{00000000-0005-0000-0000-00000C0F0000}"/>
    <cellStyle name="40% - Accent4 4 2 2 2 2 2 2" xfId="24771" xr:uid="{5ABCF721-A660-40BB-B35E-96E019DBD31D}"/>
    <cellStyle name="40% - Accent4 4 2 2 2 2 3" xfId="7040" xr:uid="{00000000-0005-0000-0000-00000D0F0000}"/>
    <cellStyle name="40% - Accent4 4 2 2 2 2 3 2" xfId="24772" xr:uid="{764F1119-7043-4FB1-99D2-50E3B88ABC3C}"/>
    <cellStyle name="40% - Accent4 4 2 2 2 2 4" xfId="24770" xr:uid="{530F1AED-4320-4C71-A5D2-BC9E696B5F07}"/>
    <cellStyle name="40% - Accent4 4 2 2 2 3" xfId="7041" xr:uid="{00000000-0005-0000-0000-00000E0F0000}"/>
    <cellStyle name="40% - Accent4 4 2 2 2 3 2" xfId="7042" xr:uid="{00000000-0005-0000-0000-00000F0F0000}"/>
    <cellStyle name="40% - Accent4 4 2 2 2 3 2 2" xfId="24774" xr:uid="{B7012245-A8BE-4BFC-93AC-9EDD6571BF5A}"/>
    <cellStyle name="40% - Accent4 4 2 2 2 3 3" xfId="24773" xr:uid="{1030CD02-4842-4981-94BB-FC4551555E53}"/>
    <cellStyle name="40% - Accent4 4 2 2 2 4" xfId="7043" xr:uid="{00000000-0005-0000-0000-0000100F0000}"/>
    <cellStyle name="40% - Accent4 4 2 2 2 4 2" xfId="24775" xr:uid="{EE1A2BDF-EA48-4265-AA7D-91AE8EE187FA}"/>
    <cellStyle name="40% - Accent4 4 2 2 2 5" xfId="24769" xr:uid="{3CD7FBF0-DC47-4BC2-AFA7-532BDAB5DB6E}"/>
    <cellStyle name="40% - Accent4 4 2 2 3" xfId="7044" xr:uid="{00000000-0005-0000-0000-0000110F0000}"/>
    <cellStyle name="40% - Accent4 4 2 2 3 2" xfId="7045" xr:uid="{00000000-0005-0000-0000-0000120F0000}"/>
    <cellStyle name="40% - Accent4 4 2 2 3 2 2" xfId="24777" xr:uid="{9354C0CB-5D2B-4718-8392-D77F2683F04A}"/>
    <cellStyle name="40% - Accent4 4 2 2 3 3" xfId="7046" xr:uid="{00000000-0005-0000-0000-0000130F0000}"/>
    <cellStyle name="40% - Accent4 4 2 2 3 3 2" xfId="24778" xr:uid="{E7B828A1-9945-42D1-9041-D89F4F8B45DB}"/>
    <cellStyle name="40% - Accent4 4 2 2 3 4" xfId="24776" xr:uid="{995436A3-63BB-42A4-9DD9-AF88BA4F6FE9}"/>
    <cellStyle name="40% - Accent4 4 2 2 4" xfId="7047" xr:uid="{00000000-0005-0000-0000-0000140F0000}"/>
    <cellStyle name="40% - Accent4 4 2 2 4 2" xfId="24779" xr:uid="{7181CFFD-2DB1-42B7-9859-7DBEEC7962D6}"/>
    <cellStyle name="40% - Accent4 4 2 2 5" xfId="7048" xr:uid="{00000000-0005-0000-0000-0000150F0000}"/>
    <cellStyle name="40% - Accent4 4 2 2 5 2" xfId="7049" xr:uid="{00000000-0005-0000-0000-0000160F0000}"/>
    <cellStyle name="40% - Accent4 4 2 2 5 2 2" xfId="24781" xr:uid="{20D83D3D-48E6-4B65-920C-38454208F3DD}"/>
    <cellStyle name="40% - Accent4 4 2 2 5 3" xfId="24780" xr:uid="{F7A262BB-9A21-4B68-A11F-2B75598557EC}"/>
    <cellStyle name="40% - Accent4 4 2 2 6" xfId="7050" xr:uid="{00000000-0005-0000-0000-0000170F0000}"/>
    <cellStyle name="40% - Accent4 4 2 2 6 2" xfId="24782" xr:uid="{C991AC40-2CF3-4027-B80E-15180B2E2C74}"/>
    <cellStyle name="40% - Accent4 4 2 2 7" xfId="24768" xr:uid="{847590E8-F02F-45D4-A5CB-6C463B340CD5}"/>
    <cellStyle name="40% - Accent4 4 2 3" xfId="7051" xr:uid="{00000000-0005-0000-0000-0000180F0000}"/>
    <cellStyle name="40% - Accent4 4 2 3 2" xfId="7052" xr:uid="{00000000-0005-0000-0000-0000190F0000}"/>
    <cellStyle name="40% - Accent4 4 2 3 2 2" xfId="7053" xr:uid="{00000000-0005-0000-0000-00001A0F0000}"/>
    <cellStyle name="40% - Accent4 4 2 3 2 2 2" xfId="24785" xr:uid="{957275A7-42FF-433E-9CEA-C0A025C12057}"/>
    <cellStyle name="40% - Accent4 4 2 3 2 3" xfId="7054" xr:uid="{00000000-0005-0000-0000-00001B0F0000}"/>
    <cellStyle name="40% - Accent4 4 2 3 2 3 2" xfId="24786" xr:uid="{E0D1E559-1188-4F86-BAFF-F22BDECACAA2}"/>
    <cellStyle name="40% - Accent4 4 2 3 2 4" xfId="24784" xr:uid="{77FBC037-9E28-4534-8C28-5D0F12ED1433}"/>
    <cellStyle name="40% - Accent4 4 2 3 3" xfId="7055" xr:uid="{00000000-0005-0000-0000-00001C0F0000}"/>
    <cellStyle name="40% - Accent4 4 2 3 3 2" xfId="7056" xr:uid="{00000000-0005-0000-0000-00001D0F0000}"/>
    <cellStyle name="40% - Accent4 4 2 3 3 2 2" xfId="24788" xr:uid="{BC05B754-8A6D-4C17-916C-EC84AFFA1684}"/>
    <cellStyle name="40% - Accent4 4 2 3 3 3" xfId="24787" xr:uid="{F24B9476-6CC4-4F61-AC82-4BF066D0D5B1}"/>
    <cellStyle name="40% - Accent4 4 2 3 4" xfId="7057" xr:uid="{00000000-0005-0000-0000-00001E0F0000}"/>
    <cellStyle name="40% - Accent4 4 2 3 4 2" xfId="24789" xr:uid="{34647643-5D71-4E11-974B-4B94833E2082}"/>
    <cellStyle name="40% - Accent4 4 2 3 5" xfId="24783" xr:uid="{D39DCF3F-F924-429C-8093-94A64ABDD4A1}"/>
    <cellStyle name="40% - Accent4 4 2 4" xfId="7058" xr:uid="{00000000-0005-0000-0000-00001F0F0000}"/>
    <cellStyle name="40% - Accent4 4 2 5" xfId="7059" xr:uid="{00000000-0005-0000-0000-0000200F0000}"/>
    <cellStyle name="40% - Accent4 4 2 5 2" xfId="24790" xr:uid="{F8FA9A3D-F223-426E-9655-AD639D159A30}"/>
    <cellStyle name="40% - Accent4 4 3" xfId="7060" xr:uid="{00000000-0005-0000-0000-0000210F0000}"/>
    <cellStyle name="40% - Accent4 4 3 2" xfId="7061" xr:uid="{00000000-0005-0000-0000-0000220F0000}"/>
    <cellStyle name="40% - Accent4 4 3 2 2" xfId="7062" xr:uid="{00000000-0005-0000-0000-0000230F0000}"/>
    <cellStyle name="40% - Accent4 4 3 2 2 2" xfId="24793" xr:uid="{3C64F1CF-0D0B-4333-8533-0F8AD45C2B14}"/>
    <cellStyle name="40% - Accent4 4 3 2 3" xfId="7063" xr:uid="{00000000-0005-0000-0000-0000240F0000}"/>
    <cellStyle name="40% - Accent4 4 3 2 3 2" xfId="24794" xr:uid="{801001F3-6764-41E3-8AAC-F5ADA29011FE}"/>
    <cellStyle name="40% - Accent4 4 3 2 4" xfId="24792" xr:uid="{D95ECA1C-90A3-45AD-B587-3358BFF80EBD}"/>
    <cellStyle name="40% - Accent4 4 3 3" xfId="7064" xr:uid="{00000000-0005-0000-0000-0000250F0000}"/>
    <cellStyle name="40% - Accent4 4 3 3 2" xfId="24795" xr:uid="{3174A772-A225-4BD0-B698-774DD044841D}"/>
    <cellStyle name="40% - Accent4 4 3 4" xfId="7065" xr:uid="{00000000-0005-0000-0000-0000260F0000}"/>
    <cellStyle name="40% - Accent4 4 3 4 2" xfId="7066" xr:uid="{00000000-0005-0000-0000-0000270F0000}"/>
    <cellStyle name="40% - Accent4 4 3 4 2 2" xfId="24797" xr:uid="{C1375532-2476-4256-9D92-83CF15251BB5}"/>
    <cellStyle name="40% - Accent4 4 3 4 3" xfId="24796" xr:uid="{EA10B178-A69A-4291-8877-CDF0E8EAD98C}"/>
    <cellStyle name="40% - Accent4 4 3 5" xfId="7067" xr:uid="{00000000-0005-0000-0000-0000280F0000}"/>
    <cellStyle name="40% - Accent4 4 3 5 2" xfId="24798" xr:uid="{CF15049B-B238-4C62-9240-2A8624160057}"/>
    <cellStyle name="40% - Accent4 4 3 6" xfId="24791" xr:uid="{A2498C0E-1C95-4BA9-ACEE-1811840F5F32}"/>
    <cellStyle name="40% - Accent4 4 4" xfId="7068" xr:uid="{00000000-0005-0000-0000-0000290F0000}"/>
    <cellStyle name="40% - Accent4 4 4 2" xfId="7069" xr:uid="{00000000-0005-0000-0000-00002A0F0000}"/>
    <cellStyle name="40% - Accent4 4 4 2 2" xfId="7070" xr:uid="{00000000-0005-0000-0000-00002B0F0000}"/>
    <cellStyle name="40% - Accent4 4 4 2 2 2" xfId="24801" xr:uid="{2A6FA1CF-C9EE-489C-BBF2-889FB18EC88C}"/>
    <cellStyle name="40% - Accent4 4 4 2 3" xfId="7071" xr:uid="{00000000-0005-0000-0000-00002C0F0000}"/>
    <cellStyle name="40% - Accent4 4 4 2 3 2" xfId="24802" xr:uid="{8CC5C3DB-93CC-4B13-B999-5429421E1333}"/>
    <cellStyle name="40% - Accent4 4 4 2 4" xfId="24800" xr:uid="{8DEF6643-0B7A-440B-93F6-03D9D4A980EE}"/>
    <cellStyle name="40% - Accent4 4 4 3" xfId="7072" xr:uid="{00000000-0005-0000-0000-00002D0F0000}"/>
    <cellStyle name="40% - Accent4 4 4 3 2" xfId="7073" xr:uid="{00000000-0005-0000-0000-00002E0F0000}"/>
    <cellStyle name="40% - Accent4 4 4 3 2 2" xfId="24804" xr:uid="{527D73BC-6044-4B08-A136-8546B59DF670}"/>
    <cellStyle name="40% - Accent4 4 4 3 3" xfId="24803" xr:uid="{F5FE9C64-05E8-4494-92F5-FC4A88922119}"/>
    <cellStyle name="40% - Accent4 4 4 4" xfId="7074" xr:uid="{00000000-0005-0000-0000-00002F0F0000}"/>
    <cellStyle name="40% - Accent4 4 4 4 2" xfId="24805" xr:uid="{A794DAEA-319A-4F54-AD32-4D14ED9A53E6}"/>
    <cellStyle name="40% - Accent4 4 4 5" xfId="24799" xr:uid="{03FA36C4-287D-4FE9-B6DF-D39D76F5D5FD}"/>
    <cellStyle name="40% - Accent4 4 5" xfId="7075" xr:uid="{00000000-0005-0000-0000-0000300F0000}"/>
    <cellStyle name="40% - Accent4 4 5 2" xfId="7076" xr:uid="{00000000-0005-0000-0000-0000310F0000}"/>
    <cellStyle name="40% - Accent4 4 5 2 2" xfId="7077" xr:uid="{00000000-0005-0000-0000-0000320F0000}"/>
    <cellStyle name="40% - Accent4 4 5 2 2 2" xfId="24808" xr:uid="{A63B3959-4072-45F5-847B-CBE1ABDD7A09}"/>
    <cellStyle name="40% - Accent4 4 5 2 3" xfId="7078" xr:uid="{00000000-0005-0000-0000-0000330F0000}"/>
    <cellStyle name="40% - Accent4 4 5 2 3 2" xfId="24809" xr:uid="{3DE1FA75-2507-4127-9515-0BA59DAF43D7}"/>
    <cellStyle name="40% - Accent4 4 5 2 4" xfId="24807" xr:uid="{ECF5AD02-D54C-4FCB-954F-09D63CD52D27}"/>
    <cellStyle name="40% - Accent4 4 5 3" xfId="7079" xr:uid="{00000000-0005-0000-0000-0000340F0000}"/>
    <cellStyle name="40% - Accent4 4 5 3 2" xfId="7080" xr:uid="{00000000-0005-0000-0000-0000350F0000}"/>
    <cellStyle name="40% - Accent4 4 5 3 2 2" xfId="24811" xr:uid="{BBFC8763-4937-4D51-A754-2ECE2933D72F}"/>
    <cellStyle name="40% - Accent4 4 5 3 3" xfId="24810" xr:uid="{0143C3DC-486B-4B2E-869F-BDBE379BE51F}"/>
    <cellStyle name="40% - Accent4 4 5 4" xfId="7081" xr:uid="{00000000-0005-0000-0000-0000360F0000}"/>
    <cellStyle name="40% - Accent4 4 5 4 2" xfId="24812" xr:uid="{5AA7C252-DC5B-4DCE-ACA9-BF8AB3B93A1A}"/>
    <cellStyle name="40% - Accent4 4 5 5" xfId="24806" xr:uid="{63B88176-FBA5-4559-97D9-71E51F0F506E}"/>
    <cellStyle name="40% - Accent4 4 6" xfId="7082" xr:uid="{00000000-0005-0000-0000-0000370F0000}"/>
    <cellStyle name="40% - Accent4 4 6 2" xfId="7083" xr:uid="{00000000-0005-0000-0000-0000380F0000}"/>
    <cellStyle name="40% - Accent4 4 6 2 2" xfId="24814" xr:uid="{1B377976-2EE1-4FDB-9F85-ACE12660B836}"/>
    <cellStyle name="40% - Accent4 4 6 3" xfId="7084" xr:uid="{00000000-0005-0000-0000-0000390F0000}"/>
    <cellStyle name="40% - Accent4 4 6 3 2" xfId="24815" xr:uid="{346A141B-4182-4ECF-AA6F-2EE194E61D97}"/>
    <cellStyle name="40% - Accent4 4 6 4" xfId="24813" xr:uid="{557621FC-7BA3-492E-9D71-C9B726A43123}"/>
    <cellStyle name="40% - Accent4 4 7" xfId="7085" xr:uid="{00000000-0005-0000-0000-00003A0F0000}"/>
    <cellStyle name="40% - Accent4 4 7 2" xfId="24816" xr:uid="{4AC9C7FE-654B-4CE7-A999-33AA000FBBFC}"/>
    <cellStyle name="40% - Accent4 4 8" xfId="7086" xr:uid="{00000000-0005-0000-0000-00003B0F0000}"/>
    <cellStyle name="40% - Accent4 4 8 2" xfId="7087" xr:uid="{00000000-0005-0000-0000-00003C0F0000}"/>
    <cellStyle name="40% - Accent4 4 8 2 2" xfId="24818" xr:uid="{CC323968-3E7E-41D8-A582-A9C6096D1693}"/>
    <cellStyle name="40% - Accent4 4 8 3" xfId="24817" xr:uid="{35924900-200D-4511-B1AD-46D8F3FA7D99}"/>
    <cellStyle name="40% - Accent4 4 9" xfId="7088" xr:uid="{00000000-0005-0000-0000-00003D0F0000}"/>
    <cellStyle name="40% - Accent4 4 9 2" xfId="24819" xr:uid="{7F35C41E-6D48-4215-9814-AD7DC4765F25}"/>
    <cellStyle name="40% - Accent4 5" xfId="242" xr:uid="{00000000-0005-0000-0000-000051000000}"/>
    <cellStyle name="40% - Accent4 5 2" xfId="7090" xr:uid="{00000000-0005-0000-0000-00003F0F0000}"/>
    <cellStyle name="40% - Accent4 5 2 2" xfId="7091" xr:uid="{00000000-0005-0000-0000-0000400F0000}"/>
    <cellStyle name="40% - Accent4 5 2 2 2" xfId="7092" xr:uid="{00000000-0005-0000-0000-0000410F0000}"/>
    <cellStyle name="40% - Accent4 5 2 2 2 2" xfId="7093" xr:uid="{00000000-0005-0000-0000-0000420F0000}"/>
    <cellStyle name="40% - Accent4 5 2 2 2 2 2" xfId="7094" xr:uid="{00000000-0005-0000-0000-0000430F0000}"/>
    <cellStyle name="40% - Accent4 5 2 2 2 2 2 2" xfId="24824" xr:uid="{CC74DACB-69EF-4B4F-9D76-BD8B148CC94F}"/>
    <cellStyle name="40% - Accent4 5 2 2 2 2 3" xfId="7095" xr:uid="{00000000-0005-0000-0000-0000440F0000}"/>
    <cellStyle name="40% - Accent4 5 2 2 2 2 3 2" xfId="24825" xr:uid="{B83EED7D-6F64-403A-8399-433BF4DDDA94}"/>
    <cellStyle name="40% - Accent4 5 2 2 2 2 4" xfId="24823" xr:uid="{E68B1726-0D8B-4B76-9954-A58C69A87CAA}"/>
    <cellStyle name="40% - Accent4 5 2 2 2 3" xfId="7096" xr:uid="{00000000-0005-0000-0000-0000450F0000}"/>
    <cellStyle name="40% - Accent4 5 2 2 2 3 2" xfId="7097" xr:uid="{00000000-0005-0000-0000-0000460F0000}"/>
    <cellStyle name="40% - Accent4 5 2 2 2 3 2 2" xfId="24827" xr:uid="{0EA66D76-6512-4E8D-8F31-BBB08763F6E1}"/>
    <cellStyle name="40% - Accent4 5 2 2 2 3 3" xfId="24826" xr:uid="{A176ABFE-FA95-47A7-A22D-9E400D616A27}"/>
    <cellStyle name="40% - Accent4 5 2 2 2 4" xfId="7098" xr:uid="{00000000-0005-0000-0000-0000470F0000}"/>
    <cellStyle name="40% - Accent4 5 2 2 2 4 2" xfId="24828" xr:uid="{1D236868-7589-4357-8DAD-E8BF8E44AB11}"/>
    <cellStyle name="40% - Accent4 5 2 2 2 5" xfId="24822" xr:uid="{8C98B916-F57C-4366-BE37-42EBFE3A0C04}"/>
    <cellStyle name="40% - Accent4 5 2 2 3" xfId="7099" xr:uid="{00000000-0005-0000-0000-0000480F0000}"/>
    <cellStyle name="40% - Accent4 5 2 2 3 2" xfId="7100" xr:uid="{00000000-0005-0000-0000-0000490F0000}"/>
    <cellStyle name="40% - Accent4 5 2 2 3 2 2" xfId="24830" xr:uid="{2138E1D0-D3EF-4566-905A-D2CFFB68ADA9}"/>
    <cellStyle name="40% - Accent4 5 2 2 3 3" xfId="7101" xr:uid="{00000000-0005-0000-0000-00004A0F0000}"/>
    <cellStyle name="40% - Accent4 5 2 2 3 3 2" xfId="24831" xr:uid="{5E5455C3-34E0-4968-8FD7-13B211F532BC}"/>
    <cellStyle name="40% - Accent4 5 2 2 3 4" xfId="24829" xr:uid="{FF4FD738-A9AC-49BD-983B-74CB0542EFAF}"/>
    <cellStyle name="40% - Accent4 5 2 2 4" xfId="7102" xr:uid="{00000000-0005-0000-0000-00004B0F0000}"/>
    <cellStyle name="40% - Accent4 5 2 2 4 2" xfId="24832" xr:uid="{1174D6EC-8541-4B4B-B722-58FF3E6132EA}"/>
    <cellStyle name="40% - Accent4 5 2 2 5" xfId="7103" xr:uid="{00000000-0005-0000-0000-00004C0F0000}"/>
    <cellStyle name="40% - Accent4 5 2 2 5 2" xfId="7104" xr:uid="{00000000-0005-0000-0000-00004D0F0000}"/>
    <cellStyle name="40% - Accent4 5 2 2 5 2 2" xfId="24834" xr:uid="{03CA422F-58B8-4B81-A7E6-E8EC971827F1}"/>
    <cellStyle name="40% - Accent4 5 2 2 5 3" xfId="24833" xr:uid="{4A014B82-823A-4CB7-AE40-A1EFC9F29044}"/>
    <cellStyle name="40% - Accent4 5 2 2 6" xfId="7105" xr:uid="{00000000-0005-0000-0000-00004E0F0000}"/>
    <cellStyle name="40% - Accent4 5 2 2 6 2" xfId="24835" xr:uid="{772136B9-562E-4484-8499-34A4657D11DB}"/>
    <cellStyle name="40% - Accent4 5 2 2 7" xfId="24821" xr:uid="{E9CCEA07-E652-4E42-A604-EF1A6BD0CDF6}"/>
    <cellStyle name="40% - Accent4 5 2 3" xfId="7106" xr:uid="{00000000-0005-0000-0000-00004F0F0000}"/>
    <cellStyle name="40% - Accent4 5 2 3 2" xfId="7107" xr:uid="{00000000-0005-0000-0000-0000500F0000}"/>
    <cellStyle name="40% - Accent4 5 2 3 2 2" xfId="7108" xr:uid="{00000000-0005-0000-0000-0000510F0000}"/>
    <cellStyle name="40% - Accent4 5 2 3 2 2 2" xfId="24838" xr:uid="{9EF15EEC-2245-46A4-B81A-53EC39534ACF}"/>
    <cellStyle name="40% - Accent4 5 2 3 2 3" xfId="7109" xr:uid="{00000000-0005-0000-0000-0000520F0000}"/>
    <cellStyle name="40% - Accent4 5 2 3 2 3 2" xfId="24839" xr:uid="{5DA082D3-A5A4-4CBD-B22B-C7622470000D}"/>
    <cellStyle name="40% - Accent4 5 2 3 2 4" xfId="24837" xr:uid="{76D00CEE-3D0E-402B-BE9A-5E298E176F09}"/>
    <cellStyle name="40% - Accent4 5 2 3 3" xfId="7110" xr:uid="{00000000-0005-0000-0000-0000530F0000}"/>
    <cellStyle name="40% - Accent4 5 2 3 3 2" xfId="7111" xr:uid="{00000000-0005-0000-0000-0000540F0000}"/>
    <cellStyle name="40% - Accent4 5 2 3 3 2 2" xfId="24841" xr:uid="{3AD415B7-517E-4398-9F97-589073128CAE}"/>
    <cellStyle name="40% - Accent4 5 2 3 3 3" xfId="24840" xr:uid="{78020458-63FD-4668-A690-649C47E052B3}"/>
    <cellStyle name="40% - Accent4 5 2 3 4" xfId="7112" xr:uid="{00000000-0005-0000-0000-0000550F0000}"/>
    <cellStyle name="40% - Accent4 5 2 3 4 2" xfId="24842" xr:uid="{3996A4DB-3F1D-496B-B99C-6A84C8C3790A}"/>
    <cellStyle name="40% - Accent4 5 2 3 5" xfId="24836" xr:uid="{67F3F455-7B70-4D66-9C75-7EA3F850C5AB}"/>
    <cellStyle name="40% - Accent4 5 2 4" xfId="7113" xr:uid="{00000000-0005-0000-0000-0000560F0000}"/>
    <cellStyle name="40% - Accent4 5 2 5" xfId="7114" xr:uid="{00000000-0005-0000-0000-0000570F0000}"/>
    <cellStyle name="40% - Accent4 5 2 5 2" xfId="24843" xr:uid="{ABFFE3E8-6F3D-4EEC-BEB3-CABA17410943}"/>
    <cellStyle name="40% - Accent4 5 3" xfId="7115" xr:uid="{00000000-0005-0000-0000-0000580F0000}"/>
    <cellStyle name="40% - Accent4 5 3 2" xfId="7116" xr:uid="{00000000-0005-0000-0000-0000590F0000}"/>
    <cellStyle name="40% - Accent4 5 3 2 2" xfId="7117" xr:uid="{00000000-0005-0000-0000-00005A0F0000}"/>
    <cellStyle name="40% - Accent4 5 3 2 2 2" xfId="24846" xr:uid="{A30C198C-14BA-4398-BDF0-5020A421500C}"/>
    <cellStyle name="40% - Accent4 5 3 2 3" xfId="7118" xr:uid="{00000000-0005-0000-0000-00005B0F0000}"/>
    <cellStyle name="40% - Accent4 5 3 2 3 2" xfId="24847" xr:uid="{F4F9E7D6-8F10-4A09-9E02-ED354BD50946}"/>
    <cellStyle name="40% - Accent4 5 3 2 4" xfId="24845" xr:uid="{B7C58168-1EAE-44A1-B13C-DB2DCA08AF4E}"/>
    <cellStyle name="40% - Accent4 5 3 3" xfId="7119" xr:uid="{00000000-0005-0000-0000-00005C0F0000}"/>
    <cellStyle name="40% - Accent4 5 3 3 2" xfId="24848" xr:uid="{820BAEF1-BDFB-4BE6-BC1E-E5F7E0E82394}"/>
    <cellStyle name="40% - Accent4 5 3 4" xfId="7120" xr:uid="{00000000-0005-0000-0000-00005D0F0000}"/>
    <cellStyle name="40% - Accent4 5 3 4 2" xfId="7121" xr:uid="{00000000-0005-0000-0000-00005E0F0000}"/>
    <cellStyle name="40% - Accent4 5 3 4 2 2" xfId="24850" xr:uid="{56D16960-D76C-4D24-B117-AA54736D45F6}"/>
    <cellStyle name="40% - Accent4 5 3 4 3" xfId="24849" xr:uid="{83F59157-4E12-4EAA-A13D-5167BBC4D41E}"/>
    <cellStyle name="40% - Accent4 5 3 5" xfId="7122" xr:uid="{00000000-0005-0000-0000-00005F0F0000}"/>
    <cellStyle name="40% - Accent4 5 3 5 2" xfId="24851" xr:uid="{A1C1293F-CBA5-4542-A65B-92FA5B4F48BE}"/>
    <cellStyle name="40% - Accent4 5 3 6" xfId="24844" xr:uid="{999BDECF-4DA9-483E-885B-6CD9B7D6C850}"/>
    <cellStyle name="40% - Accent4 5 4" xfId="7123" xr:uid="{00000000-0005-0000-0000-0000600F0000}"/>
    <cellStyle name="40% - Accent4 5 4 2" xfId="7124" xr:uid="{00000000-0005-0000-0000-0000610F0000}"/>
    <cellStyle name="40% - Accent4 5 4 2 2" xfId="7125" xr:uid="{00000000-0005-0000-0000-0000620F0000}"/>
    <cellStyle name="40% - Accent4 5 4 2 2 2" xfId="24854" xr:uid="{1F68E0CF-5B98-4A8E-8588-5A2D91039A45}"/>
    <cellStyle name="40% - Accent4 5 4 2 3" xfId="7126" xr:uid="{00000000-0005-0000-0000-0000630F0000}"/>
    <cellStyle name="40% - Accent4 5 4 2 3 2" xfId="24855" xr:uid="{392F3C5B-179E-43AE-9466-A578741576D0}"/>
    <cellStyle name="40% - Accent4 5 4 2 4" xfId="24853" xr:uid="{343CD664-D236-4F06-B2EB-01E1C6C9C143}"/>
    <cellStyle name="40% - Accent4 5 4 3" xfId="7127" xr:uid="{00000000-0005-0000-0000-0000640F0000}"/>
    <cellStyle name="40% - Accent4 5 4 3 2" xfId="7128" xr:uid="{00000000-0005-0000-0000-0000650F0000}"/>
    <cellStyle name="40% - Accent4 5 4 3 2 2" xfId="24857" xr:uid="{F2DFA74A-F3B5-467E-ABD9-44C42E55D8BD}"/>
    <cellStyle name="40% - Accent4 5 4 3 3" xfId="24856" xr:uid="{2493ABB7-1E12-40ED-9178-F4FCEF6EAB65}"/>
    <cellStyle name="40% - Accent4 5 4 4" xfId="7129" xr:uid="{00000000-0005-0000-0000-0000660F0000}"/>
    <cellStyle name="40% - Accent4 5 4 4 2" xfId="24858" xr:uid="{69696D54-F2AB-43A2-A7F1-93256C534C2F}"/>
    <cellStyle name="40% - Accent4 5 4 5" xfId="24852" xr:uid="{0A7773DE-D9C1-44FF-8E67-C66E405A4152}"/>
    <cellStyle name="40% - Accent4 5 5" xfId="7130" xr:uid="{00000000-0005-0000-0000-0000670F0000}"/>
    <cellStyle name="40% - Accent4 5 5 2" xfId="7131" xr:uid="{00000000-0005-0000-0000-0000680F0000}"/>
    <cellStyle name="40% - Accent4 5 5 2 2" xfId="24860" xr:uid="{4C3621DE-9F2E-4328-A0D2-F3644E38455E}"/>
    <cellStyle name="40% - Accent4 5 5 3" xfId="7132" xr:uid="{00000000-0005-0000-0000-0000690F0000}"/>
    <cellStyle name="40% - Accent4 5 5 3 2" xfId="24861" xr:uid="{2017BB5B-3539-41F9-92C6-376781E415EE}"/>
    <cellStyle name="40% - Accent4 5 5 4" xfId="24859" xr:uid="{61C2631C-418D-4817-8391-2140F111428E}"/>
    <cellStyle name="40% - Accent4 5 6" xfId="7133" xr:uid="{00000000-0005-0000-0000-00006A0F0000}"/>
    <cellStyle name="40% - Accent4 5 6 2" xfId="24862" xr:uid="{CEBD894A-CA0D-4715-AE09-D782A944DAAE}"/>
    <cellStyle name="40% - Accent4 5 7" xfId="7134" xr:uid="{00000000-0005-0000-0000-00006B0F0000}"/>
    <cellStyle name="40% - Accent4 5 7 2" xfId="7135" xr:uid="{00000000-0005-0000-0000-00006C0F0000}"/>
    <cellStyle name="40% - Accent4 5 7 2 2" xfId="24864" xr:uid="{1781633B-6F8C-4910-B950-60A590C2673E}"/>
    <cellStyle name="40% - Accent4 5 7 3" xfId="24863" xr:uid="{FFEF9999-16F7-4728-A12C-36F6B110FDDE}"/>
    <cellStyle name="40% - Accent4 5 8" xfId="7136" xr:uid="{00000000-0005-0000-0000-00006D0F0000}"/>
    <cellStyle name="40% - Accent4 5 8 2" xfId="24865" xr:uid="{477D9738-885F-4504-9989-CE128845D1BA}"/>
    <cellStyle name="40% - Accent4 5 9" xfId="7089" xr:uid="{00000000-0005-0000-0000-00003E0F0000}"/>
    <cellStyle name="40% - Accent4 5 9 2" xfId="24820" xr:uid="{BBD5C77D-CCDF-4CAB-BD94-138EEF8E0F9F}"/>
    <cellStyle name="40% - Accent4 6" xfId="243" xr:uid="{00000000-0005-0000-0000-000052000000}"/>
    <cellStyle name="40% - Accent4 6 2" xfId="7137" xr:uid="{00000000-0005-0000-0000-00006F0F0000}"/>
    <cellStyle name="40% - Accent4 6 2 2" xfId="7138" xr:uid="{00000000-0005-0000-0000-0000700F0000}"/>
    <cellStyle name="40% - Accent4 6 2 2 2" xfId="7139" xr:uid="{00000000-0005-0000-0000-0000710F0000}"/>
    <cellStyle name="40% - Accent4 6 2 2 2 2" xfId="7140" xr:uid="{00000000-0005-0000-0000-0000720F0000}"/>
    <cellStyle name="40% - Accent4 6 2 2 2 2 2" xfId="24869" xr:uid="{7F3EBEA9-AAF1-4C1A-8F5F-D3CA13046A5A}"/>
    <cellStyle name="40% - Accent4 6 2 2 2 3" xfId="7141" xr:uid="{00000000-0005-0000-0000-0000730F0000}"/>
    <cellStyle name="40% - Accent4 6 2 2 2 3 2" xfId="24870" xr:uid="{057EAE4F-B7DA-4432-82CD-780DA1440CA7}"/>
    <cellStyle name="40% - Accent4 6 2 2 2 4" xfId="24868" xr:uid="{C9BE2C93-70EB-406F-9BEE-D0623FCB3BD1}"/>
    <cellStyle name="40% - Accent4 6 2 2 3" xfId="7142" xr:uid="{00000000-0005-0000-0000-0000740F0000}"/>
    <cellStyle name="40% - Accent4 6 2 2 3 2" xfId="7143" xr:uid="{00000000-0005-0000-0000-0000750F0000}"/>
    <cellStyle name="40% - Accent4 6 2 2 3 2 2" xfId="24872" xr:uid="{A54D881F-223F-4634-986E-6B17A2E17691}"/>
    <cellStyle name="40% - Accent4 6 2 2 3 3" xfId="24871" xr:uid="{84731944-A353-462A-A6F1-AFD45C24B6CA}"/>
    <cellStyle name="40% - Accent4 6 2 2 4" xfId="7144" xr:uid="{00000000-0005-0000-0000-0000760F0000}"/>
    <cellStyle name="40% - Accent4 6 2 2 4 2" xfId="24873" xr:uid="{5266FAB6-4033-41EC-9829-80E10A1877A3}"/>
    <cellStyle name="40% - Accent4 6 2 2 5" xfId="24867" xr:uid="{7D7E50A8-4FEE-40FE-AF4E-616FD66660FA}"/>
    <cellStyle name="40% - Accent4 6 2 3" xfId="7145" xr:uid="{00000000-0005-0000-0000-0000770F0000}"/>
    <cellStyle name="40% - Accent4 6 2 3 2" xfId="7146" xr:uid="{00000000-0005-0000-0000-0000780F0000}"/>
    <cellStyle name="40% - Accent4 6 2 3 2 2" xfId="24875" xr:uid="{3D630D40-7279-4443-82D2-EF9F37276603}"/>
    <cellStyle name="40% - Accent4 6 2 3 3" xfId="7147" xr:uid="{00000000-0005-0000-0000-0000790F0000}"/>
    <cellStyle name="40% - Accent4 6 2 3 3 2" xfId="24876" xr:uid="{6CCBCE9D-99B8-447B-B4AE-435AE6D4F3D6}"/>
    <cellStyle name="40% - Accent4 6 2 3 4" xfId="24874" xr:uid="{B066D773-929A-4A95-AA0E-7C2FE83B7A89}"/>
    <cellStyle name="40% - Accent4 6 2 4" xfId="7148" xr:uid="{00000000-0005-0000-0000-00007A0F0000}"/>
    <cellStyle name="40% - Accent4 6 2 4 2" xfId="24877" xr:uid="{48C0795F-1020-43AB-AAB3-7780D7A7ED82}"/>
    <cellStyle name="40% - Accent4 6 2 5" xfId="7149" xr:uid="{00000000-0005-0000-0000-00007B0F0000}"/>
    <cellStyle name="40% - Accent4 6 2 5 2" xfId="7150" xr:uid="{00000000-0005-0000-0000-00007C0F0000}"/>
    <cellStyle name="40% - Accent4 6 2 5 2 2" xfId="24879" xr:uid="{1CB06B6F-201A-4CBE-8354-4F900C444838}"/>
    <cellStyle name="40% - Accent4 6 2 5 3" xfId="24878" xr:uid="{46C4F0FD-85BA-47B0-919E-E3BC275A5DF1}"/>
    <cellStyle name="40% - Accent4 6 2 6" xfId="7151" xr:uid="{00000000-0005-0000-0000-00007D0F0000}"/>
    <cellStyle name="40% - Accent4 6 2 6 2" xfId="24880" xr:uid="{98C56993-66E0-4363-9499-8CB21C8EB5D3}"/>
    <cellStyle name="40% - Accent4 6 2 7" xfId="24866" xr:uid="{80A1B29E-E25B-4B2F-8CD6-1583DF3D4308}"/>
    <cellStyle name="40% - Accent4 6 3" xfId="7152" xr:uid="{00000000-0005-0000-0000-00007E0F0000}"/>
    <cellStyle name="40% - Accent4 6 3 2" xfId="7153" xr:uid="{00000000-0005-0000-0000-00007F0F0000}"/>
    <cellStyle name="40% - Accent4 6 3 2 2" xfId="7154" xr:uid="{00000000-0005-0000-0000-0000800F0000}"/>
    <cellStyle name="40% - Accent4 6 3 2 2 2" xfId="24883" xr:uid="{50845FC4-7495-4827-8F71-C53D8486D0F8}"/>
    <cellStyle name="40% - Accent4 6 3 2 3" xfId="7155" xr:uid="{00000000-0005-0000-0000-0000810F0000}"/>
    <cellStyle name="40% - Accent4 6 3 2 3 2" xfId="24884" xr:uid="{CB51ABF7-129D-4E9F-97CA-8D2C8E4D9F68}"/>
    <cellStyle name="40% - Accent4 6 3 2 4" xfId="24882" xr:uid="{F4B6FC71-B64B-4D31-88FD-C2B17D7A0EF9}"/>
    <cellStyle name="40% - Accent4 6 3 3" xfId="7156" xr:uid="{00000000-0005-0000-0000-0000820F0000}"/>
    <cellStyle name="40% - Accent4 6 3 3 2" xfId="7157" xr:uid="{00000000-0005-0000-0000-0000830F0000}"/>
    <cellStyle name="40% - Accent4 6 3 3 2 2" xfId="24886" xr:uid="{5743462A-B8C2-4424-927A-2BD252A2960D}"/>
    <cellStyle name="40% - Accent4 6 3 3 3" xfId="24885" xr:uid="{3D4A9232-D26F-4C77-9638-D971717E3575}"/>
    <cellStyle name="40% - Accent4 6 3 4" xfId="7158" xr:uid="{00000000-0005-0000-0000-0000840F0000}"/>
    <cellStyle name="40% - Accent4 6 3 4 2" xfId="24887" xr:uid="{CB288ADB-4BD0-4528-8876-19D76FE4412E}"/>
    <cellStyle name="40% - Accent4 6 3 5" xfId="24881" xr:uid="{66B26802-7CFE-4482-BD73-D673AB05E6EF}"/>
    <cellStyle name="40% - Accent4 6 4" xfId="7159" xr:uid="{00000000-0005-0000-0000-0000850F0000}"/>
    <cellStyle name="40% - Accent4 6 5" xfId="7160" xr:uid="{00000000-0005-0000-0000-0000860F0000}"/>
    <cellStyle name="40% - Accent4 6 5 2" xfId="24888" xr:uid="{C938C479-6CC4-4BBF-9C03-DF58314BFEED}"/>
    <cellStyle name="40% - Accent4 7" xfId="244" xr:uid="{00000000-0005-0000-0000-000053000000}"/>
    <cellStyle name="40% - Accent4 7 2" xfId="7161" xr:uid="{00000000-0005-0000-0000-0000880F0000}"/>
    <cellStyle name="40% - Accent4 7 2 2" xfId="24889" xr:uid="{4C27F8BF-6919-43D9-BB34-61DDF3F3F963}"/>
    <cellStyle name="40% - Accent4 7 3" xfId="7162" xr:uid="{00000000-0005-0000-0000-0000890F0000}"/>
    <cellStyle name="40% - Accent4 7 4" xfId="7163" xr:uid="{00000000-0005-0000-0000-00008A0F0000}"/>
    <cellStyle name="40% - Accent4 7 4 2" xfId="24890" xr:uid="{670D0F15-5D06-4DD4-B2EE-0A3B39BC43CC}"/>
    <cellStyle name="40% - Accent4 8" xfId="7164" xr:uid="{00000000-0005-0000-0000-00008B0F0000}"/>
    <cellStyle name="40% - Accent4 8 2" xfId="7165" xr:uid="{00000000-0005-0000-0000-00008C0F0000}"/>
    <cellStyle name="40% - Accent4 8 2 2" xfId="7166" xr:uid="{00000000-0005-0000-0000-00008D0F0000}"/>
    <cellStyle name="40% - Accent4 8 2 2 2" xfId="24893" xr:uid="{E35024D1-4F9E-461B-868C-98F673271E09}"/>
    <cellStyle name="40% - Accent4 8 2 3" xfId="7167" xr:uid="{00000000-0005-0000-0000-00008E0F0000}"/>
    <cellStyle name="40% - Accent4 8 2 3 2" xfId="7168" xr:uid="{00000000-0005-0000-0000-00008F0F0000}"/>
    <cellStyle name="40% - Accent4 8 2 3 2 2" xfId="24895" xr:uid="{A8891637-7B00-4B85-97FA-B3A375172187}"/>
    <cellStyle name="40% - Accent4 8 2 3 3" xfId="24894" xr:uid="{0EC1755E-67C0-4262-802B-BC1C6896E76D}"/>
    <cellStyle name="40% - Accent4 8 2 4" xfId="24892" xr:uid="{60F118D4-600B-4F02-A4AC-9D5F7204970E}"/>
    <cellStyle name="40% - Accent4 8 3" xfId="7169" xr:uid="{00000000-0005-0000-0000-0000900F0000}"/>
    <cellStyle name="40% - Accent4 8 3 2" xfId="24896" xr:uid="{5DB9B693-2E77-483B-8E6E-5B54A611BFBC}"/>
    <cellStyle name="40% - Accent4 8 4" xfId="7170" xr:uid="{00000000-0005-0000-0000-0000910F0000}"/>
    <cellStyle name="40% - Accent4 8 4 2" xfId="7171" xr:uid="{00000000-0005-0000-0000-0000920F0000}"/>
    <cellStyle name="40% - Accent4 8 4 2 2" xfId="24898" xr:uid="{5D5A2D39-B661-46FD-876B-926B9A0BB59D}"/>
    <cellStyle name="40% - Accent4 8 4 3" xfId="24897" xr:uid="{AACF27A9-52AD-4326-9965-48B9E904B520}"/>
    <cellStyle name="40% - Accent4 8 5" xfId="7172" xr:uid="{00000000-0005-0000-0000-0000930F0000}"/>
    <cellStyle name="40% - Accent4 8 5 2" xfId="24899" xr:uid="{3ADAB2EC-D35B-43EB-84D7-99E986984678}"/>
    <cellStyle name="40% - Accent4 8 6" xfId="24891" xr:uid="{26728C4F-0DDB-4D11-BE24-112FD062B4C0}"/>
    <cellStyle name="40% - Accent4 9" xfId="7173" xr:uid="{00000000-0005-0000-0000-0000940F0000}"/>
    <cellStyle name="40% - Accent4 9 2" xfId="7174" xr:uid="{00000000-0005-0000-0000-0000950F0000}"/>
    <cellStyle name="40% - Accent4 9 2 2" xfId="7175" xr:uid="{00000000-0005-0000-0000-0000960F0000}"/>
    <cellStyle name="40% - Accent4 9 2 2 2" xfId="24902" xr:uid="{9D963C35-13C2-4B71-A5EE-817B866523DE}"/>
    <cellStyle name="40% - Accent4 9 2 3" xfId="7176" xr:uid="{00000000-0005-0000-0000-0000970F0000}"/>
    <cellStyle name="40% - Accent4 9 2 3 2" xfId="24903" xr:uid="{FD17F263-92FD-4148-B3D5-A0F17360115F}"/>
    <cellStyle name="40% - Accent4 9 2 4" xfId="24901" xr:uid="{C9CE5809-8E9E-4ED1-B9E7-E692FA06FD5B}"/>
    <cellStyle name="40% - Accent4 9 3" xfId="7177" xr:uid="{00000000-0005-0000-0000-0000980F0000}"/>
    <cellStyle name="40% - Accent4 9 3 2" xfId="24904" xr:uid="{25759854-EA68-4645-AE04-E1F15269E753}"/>
    <cellStyle name="40% - Accent4 9 4" xfId="7178" xr:uid="{00000000-0005-0000-0000-0000990F0000}"/>
    <cellStyle name="40% - Accent4 9 4 2" xfId="7179" xr:uid="{00000000-0005-0000-0000-00009A0F0000}"/>
    <cellStyle name="40% - Accent4 9 4 2 2" xfId="24906" xr:uid="{F165D6A9-BFAC-4377-8C00-0212F536EBD9}"/>
    <cellStyle name="40% - Accent4 9 4 3" xfId="24905" xr:uid="{222AD48A-39C1-4170-AE45-55C6275F8FFA}"/>
    <cellStyle name="40% - Accent4 9 5" xfId="7180" xr:uid="{00000000-0005-0000-0000-00009B0F0000}"/>
    <cellStyle name="40% - Accent4 9 5 2" xfId="24907" xr:uid="{B20263CB-6C45-4B34-B415-DBE3BBF8F33A}"/>
    <cellStyle name="40% - Accent4 9 6" xfId="24900" xr:uid="{7CFE0BB9-E468-4B0B-88C4-96B6E1407ED5}"/>
    <cellStyle name="40% - Accent5" xfId="99" builtinId="47" customBuiltin="1"/>
    <cellStyle name="40% - Accent5 10" xfId="7181" xr:uid="{00000000-0005-0000-0000-00009C0F0000}"/>
    <cellStyle name="40% - Accent5 10 2" xfId="7182" xr:uid="{00000000-0005-0000-0000-00009D0F0000}"/>
    <cellStyle name="40% - Accent5 10 2 2" xfId="7183" xr:uid="{00000000-0005-0000-0000-00009E0F0000}"/>
    <cellStyle name="40% - Accent5 10 2 2 2" xfId="24910" xr:uid="{427909C0-6C92-4A85-AFEF-7F7C9482B0D4}"/>
    <cellStyle name="40% - Accent5 10 2 3" xfId="7184" xr:uid="{00000000-0005-0000-0000-00009F0F0000}"/>
    <cellStyle name="40% - Accent5 10 2 3 2" xfId="24911" xr:uid="{1BB1760A-790A-4FA6-BC19-FE75CDA85B45}"/>
    <cellStyle name="40% - Accent5 10 2 4" xfId="24909" xr:uid="{DA9A6A75-D339-44B1-8AD8-F2DF10276159}"/>
    <cellStyle name="40% - Accent5 10 3" xfId="7185" xr:uid="{00000000-0005-0000-0000-0000A00F0000}"/>
    <cellStyle name="40% - Accent5 10 3 2" xfId="24912" xr:uid="{55B5C513-7CA9-478D-A15F-F5807B6EAC79}"/>
    <cellStyle name="40% - Accent5 10 4" xfId="7186" xr:uid="{00000000-0005-0000-0000-0000A10F0000}"/>
    <cellStyle name="40% - Accent5 10 4 2" xfId="7187" xr:uid="{00000000-0005-0000-0000-0000A20F0000}"/>
    <cellStyle name="40% - Accent5 10 4 2 2" xfId="24914" xr:uid="{E671F83A-B436-407E-BA12-32D64F3A4A1E}"/>
    <cellStyle name="40% - Accent5 10 4 3" xfId="24913" xr:uid="{B482D3B3-D921-43D2-82F1-1997D0706A90}"/>
    <cellStyle name="40% - Accent5 10 5" xfId="7188" xr:uid="{00000000-0005-0000-0000-0000A30F0000}"/>
    <cellStyle name="40% - Accent5 10 5 2" xfId="24915" xr:uid="{E60F1455-B8E3-4396-9D43-C8DFBBC3C925}"/>
    <cellStyle name="40% - Accent5 10 6" xfId="24908" xr:uid="{82AAECF2-098D-421B-A065-BD201A503B29}"/>
    <cellStyle name="40% - Accent5 11" xfId="7189" xr:uid="{00000000-0005-0000-0000-0000A40F0000}"/>
    <cellStyle name="40% - Accent5 11 2" xfId="7190" xr:uid="{00000000-0005-0000-0000-0000A50F0000}"/>
    <cellStyle name="40% - Accent5 11 2 2" xfId="24917" xr:uid="{292D647B-9653-43DE-B5D3-4EA84BF32CF6}"/>
    <cellStyle name="40% - Accent5 11 3" xfId="7191" xr:uid="{00000000-0005-0000-0000-0000A60F0000}"/>
    <cellStyle name="40% - Accent5 11 3 2" xfId="7192" xr:uid="{00000000-0005-0000-0000-0000A70F0000}"/>
    <cellStyle name="40% - Accent5 11 3 2 2" xfId="24919" xr:uid="{9DCEAE08-A201-4CFA-B3DA-E1A98F782B27}"/>
    <cellStyle name="40% - Accent5 11 3 3" xfId="24918" xr:uid="{42F2AAA0-C0BA-4CAE-B16F-717DB344601C}"/>
    <cellStyle name="40% - Accent5 11 4" xfId="24916" xr:uid="{46853E32-0B50-4D9E-B791-C21350B05A43}"/>
    <cellStyle name="40% - Accent5 12" xfId="7193" xr:uid="{00000000-0005-0000-0000-0000A80F0000}"/>
    <cellStyle name="40% - Accent5 12 2" xfId="7194" xr:uid="{00000000-0005-0000-0000-0000A90F0000}"/>
    <cellStyle name="40% - Accent5 12 2 2" xfId="24921" xr:uid="{5C0762C6-9DF2-4037-9DD6-0F8778F14B21}"/>
    <cellStyle name="40% - Accent5 12 3" xfId="7195" xr:uid="{00000000-0005-0000-0000-0000AA0F0000}"/>
    <cellStyle name="40% - Accent5 12 3 2" xfId="24922" xr:uid="{63CB7AC4-433C-43B6-B3BD-842ED7F024B8}"/>
    <cellStyle name="40% - Accent5 12 4" xfId="24920" xr:uid="{FBF01127-4F6E-4E94-9182-929A9251EC5E}"/>
    <cellStyle name="40% - Accent5 13" xfId="7196" xr:uid="{00000000-0005-0000-0000-0000AB0F0000}"/>
    <cellStyle name="40% - Accent5 13 2" xfId="7197" xr:uid="{00000000-0005-0000-0000-0000AC0F0000}"/>
    <cellStyle name="40% - Accent5 13 2 2" xfId="24924" xr:uid="{50342E86-22DC-4358-ABCC-2601F1BB8DA8}"/>
    <cellStyle name="40% - Accent5 13 3" xfId="7198" xr:uid="{00000000-0005-0000-0000-0000AD0F0000}"/>
    <cellStyle name="40% - Accent5 13 3 2" xfId="24925" xr:uid="{856A960B-B7A3-4781-BEFB-44794B7F5221}"/>
    <cellStyle name="40% - Accent5 13 4" xfId="24923" xr:uid="{C0979A60-A561-446F-ACFF-E0256DA00473}"/>
    <cellStyle name="40% - Accent5 14" xfId="7199" xr:uid="{00000000-0005-0000-0000-0000AE0F0000}"/>
    <cellStyle name="40% - Accent5 14 2" xfId="7200" xr:uid="{00000000-0005-0000-0000-0000AF0F0000}"/>
    <cellStyle name="40% - Accent5 14 2 2" xfId="24926" xr:uid="{44026D2D-B67A-4EDE-80B0-6AE95BB25C7B}"/>
    <cellStyle name="40% - Accent5 15" xfId="7201" xr:uid="{00000000-0005-0000-0000-0000B00F0000}"/>
    <cellStyle name="40% - Accent5 15 2" xfId="24927" xr:uid="{FA760951-E37B-4C01-8280-C207D329161A}"/>
    <cellStyle name="40% - Accent5 16" xfId="7202" xr:uid="{00000000-0005-0000-0000-0000B10F0000}"/>
    <cellStyle name="40% - Accent5 17" xfId="20672" xr:uid="{0B52A0F5-A1A4-4038-A57F-29DDED985782}"/>
    <cellStyle name="40% - Accent5 2" xfId="245" xr:uid="{00000000-0005-0000-0000-000054000000}"/>
    <cellStyle name="40% - Accent5 2 2" xfId="7203" xr:uid="{00000000-0005-0000-0000-0000B30F0000}"/>
    <cellStyle name="40% - Accent5 2 3" xfId="7204" xr:uid="{00000000-0005-0000-0000-0000B40F0000}"/>
    <cellStyle name="40% - Accent5 2 3 2" xfId="7205" xr:uid="{00000000-0005-0000-0000-0000B50F0000}"/>
    <cellStyle name="40% - Accent5 2 3 2 2" xfId="7206" xr:uid="{00000000-0005-0000-0000-0000B60F0000}"/>
    <cellStyle name="40% - Accent5 2 3 2 2 2" xfId="7207" xr:uid="{00000000-0005-0000-0000-0000B70F0000}"/>
    <cellStyle name="40% - Accent5 2 3 2 2 2 2" xfId="7208" xr:uid="{00000000-0005-0000-0000-0000B80F0000}"/>
    <cellStyle name="40% - Accent5 2 3 2 2 2 2 2" xfId="24932" xr:uid="{4AB02A1D-5BB3-4A87-8125-5D3AED3AFADA}"/>
    <cellStyle name="40% - Accent5 2 3 2 2 2 3" xfId="7209" xr:uid="{00000000-0005-0000-0000-0000B90F0000}"/>
    <cellStyle name="40% - Accent5 2 3 2 2 2 3 2" xfId="24933" xr:uid="{205AB209-3ED1-45F9-95A3-70B10125449E}"/>
    <cellStyle name="40% - Accent5 2 3 2 2 2 4" xfId="24931" xr:uid="{4C4EF5E6-06AF-41A7-88DF-AA7BB5127185}"/>
    <cellStyle name="40% - Accent5 2 3 2 2 3" xfId="7210" xr:uid="{00000000-0005-0000-0000-0000BA0F0000}"/>
    <cellStyle name="40% - Accent5 2 3 2 2 3 2" xfId="7211" xr:uid="{00000000-0005-0000-0000-0000BB0F0000}"/>
    <cellStyle name="40% - Accent5 2 3 2 2 3 2 2" xfId="24935" xr:uid="{F6639F0D-F9C6-4661-B19E-FE4721E305D6}"/>
    <cellStyle name="40% - Accent5 2 3 2 2 3 3" xfId="24934" xr:uid="{EED89603-FB72-49E9-8DD9-7F261B60B711}"/>
    <cellStyle name="40% - Accent5 2 3 2 2 4" xfId="7212" xr:uid="{00000000-0005-0000-0000-0000BC0F0000}"/>
    <cellStyle name="40% - Accent5 2 3 2 2 4 2" xfId="24936" xr:uid="{5C5574A7-722F-4756-9DA3-5BF61CF8BFE3}"/>
    <cellStyle name="40% - Accent5 2 3 2 2 5" xfId="24930" xr:uid="{E00BC374-10CF-46AB-BFC4-AD74A2560EE0}"/>
    <cellStyle name="40% - Accent5 2 3 2 3" xfId="7213" xr:uid="{00000000-0005-0000-0000-0000BD0F0000}"/>
    <cellStyle name="40% - Accent5 2 3 2 3 2" xfId="7214" xr:uid="{00000000-0005-0000-0000-0000BE0F0000}"/>
    <cellStyle name="40% - Accent5 2 3 2 3 2 2" xfId="7215" xr:uid="{00000000-0005-0000-0000-0000BF0F0000}"/>
    <cellStyle name="40% - Accent5 2 3 2 3 2 2 2" xfId="24939" xr:uid="{C8146CF6-424E-4886-A521-AAE9A28AC80A}"/>
    <cellStyle name="40% - Accent5 2 3 2 3 2 3" xfId="7216" xr:uid="{00000000-0005-0000-0000-0000C00F0000}"/>
    <cellStyle name="40% - Accent5 2 3 2 3 2 3 2" xfId="24940" xr:uid="{7F17DBCA-92BE-4EAF-B037-DE93FD71B50A}"/>
    <cellStyle name="40% - Accent5 2 3 2 3 2 4" xfId="24938" xr:uid="{7BF11AB4-23A8-49C3-8F37-889E6510148C}"/>
    <cellStyle name="40% - Accent5 2 3 2 3 3" xfId="7217" xr:uid="{00000000-0005-0000-0000-0000C10F0000}"/>
    <cellStyle name="40% - Accent5 2 3 2 3 3 2" xfId="7218" xr:uid="{00000000-0005-0000-0000-0000C20F0000}"/>
    <cellStyle name="40% - Accent5 2 3 2 3 3 2 2" xfId="24942" xr:uid="{39CA0CCF-6096-4FF1-B799-9E0E3DDF27E1}"/>
    <cellStyle name="40% - Accent5 2 3 2 3 3 3" xfId="24941" xr:uid="{FF7F72D4-8010-4DF9-99C6-00895FF6A85C}"/>
    <cellStyle name="40% - Accent5 2 3 2 3 4" xfId="7219" xr:uid="{00000000-0005-0000-0000-0000C30F0000}"/>
    <cellStyle name="40% - Accent5 2 3 2 3 4 2" xfId="24943" xr:uid="{1A72D222-9157-4F53-843D-6BCD29A7324E}"/>
    <cellStyle name="40% - Accent5 2 3 2 3 5" xfId="24937" xr:uid="{B22A29C2-E725-4571-A29E-FF11C9BE2B5B}"/>
    <cellStyle name="40% - Accent5 2 3 2 4" xfId="7220" xr:uid="{00000000-0005-0000-0000-0000C40F0000}"/>
    <cellStyle name="40% - Accent5 2 3 2 4 2" xfId="7221" xr:uid="{00000000-0005-0000-0000-0000C50F0000}"/>
    <cellStyle name="40% - Accent5 2 3 2 4 2 2" xfId="24945" xr:uid="{B862616D-47FE-4FCA-9312-6502A3BF4ECD}"/>
    <cellStyle name="40% - Accent5 2 3 2 4 3" xfId="7222" xr:uid="{00000000-0005-0000-0000-0000C60F0000}"/>
    <cellStyle name="40% - Accent5 2 3 2 4 3 2" xfId="24946" xr:uid="{686A5A76-E0F6-4697-9AF9-FF8A23B1E9B5}"/>
    <cellStyle name="40% - Accent5 2 3 2 4 4" xfId="24944" xr:uid="{5F85C5E4-46BF-4097-A990-E5D3C7265766}"/>
    <cellStyle name="40% - Accent5 2 3 2 5" xfId="7223" xr:uid="{00000000-0005-0000-0000-0000C70F0000}"/>
    <cellStyle name="40% - Accent5 2 3 2 5 2" xfId="24947" xr:uid="{CFD6B96E-3176-4B65-A58A-5867F4A8E701}"/>
    <cellStyle name="40% - Accent5 2 3 2 6" xfId="7224" xr:uid="{00000000-0005-0000-0000-0000C80F0000}"/>
    <cellStyle name="40% - Accent5 2 3 2 6 2" xfId="7225" xr:uid="{00000000-0005-0000-0000-0000C90F0000}"/>
    <cellStyle name="40% - Accent5 2 3 2 6 2 2" xfId="24949" xr:uid="{CC6C48C7-053F-4E9E-A13D-3066F08A480A}"/>
    <cellStyle name="40% - Accent5 2 3 2 6 3" xfId="24948" xr:uid="{3D82B3DE-93BA-4444-BC30-80602A41A0AD}"/>
    <cellStyle name="40% - Accent5 2 3 2 7" xfId="7226" xr:uid="{00000000-0005-0000-0000-0000CA0F0000}"/>
    <cellStyle name="40% - Accent5 2 3 2 7 2" xfId="24950" xr:uid="{50F36EB1-E098-4D66-99B2-A902B84517C0}"/>
    <cellStyle name="40% - Accent5 2 3 2 8" xfId="24929" xr:uid="{229CBEC1-884F-4D1A-AA2E-879DD3D04A38}"/>
    <cellStyle name="40% - Accent5 2 3 3" xfId="7227" xr:uid="{00000000-0005-0000-0000-0000CB0F0000}"/>
    <cellStyle name="40% - Accent5 2 3 3 2" xfId="7228" xr:uid="{00000000-0005-0000-0000-0000CC0F0000}"/>
    <cellStyle name="40% - Accent5 2 3 3 2 2" xfId="7229" xr:uid="{00000000-0005-0000-0000-0000CD0F0000}"/>
    <cellStyle name="40% - Accent5 2 3 3 2 2 2" xfId="24953" xr:uid="{F6569429-FB49-400D-90DB-22612127B283}"/>
    <cellStyle name="40% - Accent5 2 3 3 2 3" xfId="7230" xr:uid="{00000000-0005-0000-0000-0000CE0F0000}"/>
    <cellStyle name="40% - Accent5 2 3 3 2 3 2" xfId="24954" xr:uid="{3E3E586D-6CB6-4699-B911-38A6F515A2AC}"/>
    <cellStyle name="40% - Accent5 2 3 3 2 4" xfId="24952" xr:uid="{03B17318-5D68-448C-A5BD-C4F9746180DC}"/>
    <cellStyle name="40% - Accent5 2 3 3 3" xfId="7231" xr:uid="{00000000-0005-0000-0000-0000CF0F0000}"/>
    <cellStyle name="40% - Accent5 2 3 3 3 2" xfId="7232" xr:uid="{00000000-0005-0000-0000-0000D00F0000}"/>
    <cellStyle name="40% - Accent5 2 3 3 3 2 2" xfId="24956" xr:uid="{4E390B87-52D0-4C79-A818-C5BC5D210EEC}"/>
    <cellStyle name="40% - Accent5 2 3 3 3 3" xfId="24955" xr:uid="{42560289-ACFF-41B6-BBDB-02F62F8F628A}"/>
    <cellStyle name="40% - Accent5 2 3 3 4" xfId="7233" xr:uid="{00000000-0005-0000-0000-0000D10F0000}"/>
    <cellStyle name="40% - Accent5 2 3 3 4 2" xfId="24957" xr:uid="{BD5ECB65-F3DB-4B34-A95A-2AE862FB8388}"/>
    <cellStyle name="40% - Accent5 2 3 3 5" xfId="24951" xr:uid="{D5140ACC-9B30-488C-A61B-FC300C8C0F2F}"/>
    <cellStyle name="40% - Accent5 2 3 4" xfId="7234" xr:uid="{00000000-0005-0000-0000-0000D20F0000}"/>
    <cellStyle name="40% - Accent5 2 3 4 2" xfId="7235" xr:uid="{00000000-0005-0000-0000-0000D30F0000}"/>
    <cellStyle name="40% - Accent5 2 3 4 2 2" xfId="7236" xr:uid="{00000000-0005-0000-0000-0000D40F0000}"/>
    <cellStyle name="40% - Accent5 2 3 4 2 2 2" xfId="24960" xr:uid="{DC41E1B4-852E-4E29-82BA-6F66AD3E650E}"/>
    <cellStyle name="40% - Accent5 2 3 4 2 3" xfId="7237" xr:uid="{00000000-0005-0000-0000-0000D50F0000}"/>
    <cellStyle name="40% - Accent5 2 3 4 2 3 2" xfId="24961" xr:uid="{DA190E27-7D1C-4E71-A8A9-6FC643AB95B1}"/>
    <cellStyle name="40% - Accent5 2 3 4 2 4" xfId="24959" xr:uid="{8D578813-C68C-49D2-8BE8-37A56C58F09B}"/>
    <cellStyle name="40% - Accent5 2 3 4 3" xfId="7238" xr:uid="{00000000-0005-0000-0000-0000D60F0000}"/>
    <cellStyle name="40% - Accent5 2 3 4 3 2" xfId="7239" xr:uid="{00000000-0005-0000-0000-0000D70F0000}"/>
    <cellStyle name="40% - Accent5 2 3 4 3 2 2" xfId="24963" xr:uid="{8D37E48F-7AC6-495B-99BA-513048F6F9E5}"/>
    <cellStyle name="40% - Accent5 2 3 4 3 3" xfId="24962" xr:uid="{B7CB7250-C6FE-4EC2-B69C-457C078B3BD6}"/>
    <cellStyle name="40% - Accent5 2 3 4 4" xfId="7240" xr:uid="{00000000-0005-0000-0000-0000D80F0000}"/>
    <cellStyle name="40% - Accent5 2 3 4 4 2" xfId="24964" xr:uid="{B9852A4C-B05F-4131-889E-9095FFB68AD9}"/>
    <cellStyle name="40% - Accent5 2 3 4 5" xfId="24958" xr:uid="{427C972A-F365-4226-B7FE-D453DED2EEC3}"/>
    <cellStyle name="40% - Accent5 2 3 5" xfId="7241" xr:uid="{00000000-0005-0000-0000-0000D90F0000}"/>
    <cellStyle name="40% - Accent5 2 3 5 2" xfId="7242" xr:uid="{00000000-0005-0000-0000-0000DA0F0000}"/>
    <cellStyle name="40% - Accent5 2 3 5 2 2" xfId="24966" xr:uid="{61132C92-EDC1-4B47-8E62-93F6427B2364}"/>
    <cellStyle name="40% - Accent5 2 3 5 3" xfId="7243" xr:uid="{00000000-0005-0000-0000-0000DB0F0000}"/>
    <cellStyle name="40% - Accent5 2 3 5 3 2" xfId="24967" xr:uid="{3E72DA6C-C7B7-4F37-9A50-A2563C1926D6}"/>
    <cellStyle name="40% - Accent5 2 3 5 4" xfId="24965" xr:uid="{42E55153-0574-44CA-8B30-E037FF48F054}"/>
    <cellStyle name="40% - Accent5 2 3 6" xfId="7244" xr:uid="{00000000-0005-0000-0000-0000DC0F0000}"/>
    <cellStyle name="40% - Accent5 2 3 6 2" xfId="24968" xr:uid="{04EF3A47-36EF-4B66-9913-022C7600C9BA}"/>
    <cellStyle name="40% - Accent5 2 3 7" xfId="7245" xr:uid="{00000000-0005-0000-0000-0000DD0F0000}"/>
    <cellStyle name="40% - Accent5 2 3 7 2" xfId="7246" xr:uid="{00000000-0005-0000-0000-0000DE0F0000}"/>
    <cellStyle name="40% - Accent5 2 3 7 2 2" xfId="24970" xr:uid="{06E359A6-DCCC-4DE5-805A-95165D8A06EB}"/>
    <cellStyle name="40% - Accent5 2 3 7 3" xfId="24969" xr:uid="{614FE9E9-95FA-4506-8441-51F2BD86E363}"/>
    <cellStyle name="40% - Accent5 2 3 8" xfId="7247" xr:uid="{00000000-0005-0000-0000-0000DF0F0000}"/>
    <cellStyle name="40% - Accent5 2 3 8 2" xfId="24971" xr:uid="{3D875532-4719-49DD-819E-7FDCA819254B}"/>
    <cellStyle name="40% - Accent5 2 3 9" xfId="24928" xr:uid="{DCA8A7D3-B8A2-4373-B2AE-095A888BC637}"/>
    <cellStyle name="40% - Accent5 2 4" xfId="7248" xr:uid="{00000000-0005-0000-0000-0000E00F0000}"/>
    <cellStyle name="40% - Accent5 2 4 2" xfId="7249" xr:uid="{00000000-0005-0000-0000-0000E10F0000}"/>
    <cellStyle name="40% - Accent5 2 4 2 2" xfId="7250" xr:uid="{00000000-0005-0000-0000-0000E20F0000}"/>
    <cellStyle name="40% - Accent5 2 4 2 2 2" xfId="7251" xr:uid="{00000000-0005-0000-0000-0000E30F0000}"/>
    <cellStyle name="40% - Accent5 2 4 2 2 2 2" xfId="7252" xr:uid="{00000000-0005-0000-0000-0000E40F0000}"/>
    <cellStyle name="40% - Accent5 2 4 2 2 2 2 2" xfId="24976" xr:uid="{608E8A3F-6721-4F62-9C8F-01FD79692C9C}"/>
    <cellStyle name="40% - Accent5 2 4 2 2 2 3" xfId="7253" xr:uid="{00000000-0005-0000-0000-0000E50F0000}"/>
    <cellStyle name="40% - Accent5 2 4 2 2 2 3 2" xfId="24977" xr:uid="{86FD7F1C-BFCA-412B-A6ED-5CA95E260C0A}"/>
    <cellStyle name="40% - Accent5 2 4 2 2 2 4" xfId="24975" xr:uid="{1D6A8C87-FA5F-46BD-8612-C15C09AC9864}"/>
    <cellStyle name="40% - Accent5 2 4 2 2 3" xfId="7254" xr:uid="{00000000-0005-0000-0000-0000E60F0000}"/>
    <cellStyle name="40% - Accent5 2 4 2 2 3 2" xfId="7255" xr:uid="{00000000-0005-0000-0000-0000E70F0000}"/>
    <cellStyle name="40% - Accent5 2 4 2 2 3 2 2" xfId="24979" xr:uid="{9DAC941B-A801-4DD4-9096-3F9D4C9E29D7}"/>
    <cellStyle name="40% - Accent5 2 4 2 2 3 3" xfId="24978" xr:uid="{7B5D8819-C19F-4ACD-A692-B0A44D7E38BC}"/>
    <cellStyle name="40% - Accent5 2 4 2 2 4" xfId="7256" xr:uid="{00000000-0005-0000-0000-0000E80F0000}"/>
    <cellStyle name="40% - Accent5 2 4 2 2 4 2" xfId="24980" xr:uid="{CFF14ED8-9C64-4C7E-9FD5-94574B54696C}"/>
    <cellStyle name="40% - Accent5 2 4 2 2 5" xfId="24974" xr:uid="{05FFEE37-7A0A-4AB1-89CF-08C0926E815B}"/>
    <cellStyle name="40% - Accent5 2 4 2 3" xfId="7257" xr:uid="{00000000-0005-0000-0000-0000E90F0000}"/>
    <cellStyle name="40% - Accent5 2 4 2 3 2" xfId="7258" xr:uid="{00000000-0005-0000-0000-0000EA0F0000}"/>
    <cellStyle name="40% - Accent5 2 4 2 3 2 2" xfId="7259" xr:uid="{00000000-0005-0000-0000-0000EB0F0000}"/>
    <cellStyle name="40% - Accent5 2 4 2 3 2 2 2" xfId="24983" xr:uid="{9036FBB5-D8ED-4BCF-B475-FE86388B8DB0}"/>
    <cellStyle name="40% - Accent5 2 4 2 3 2 3" xfId="7260" xr:uid="{00000000-0005-0000-0000-0000EC0F0000}"/>
    <cellStyle name="40% - Accent5 2 4 2 3 2 3 2" xfId="24984" xr:uid="{4E7CA34C-C15F-4F73-91B4-F59F42BE9205}"/>
    <cellStyle name="40% - Accent5 2 4 2 3 2 4" xfId="24982" xr:uid="{5808EEBC-59FA-4205-8D76-DAEC9A5E99B5}"/>
    <cellStyle name="40% - Accent5 2 4 2 3 3" xfId="7261" xr:uid="{00000000-0005-0000-0000-0000ED0F0000}"/>
    <cellStyle name="40% - Accent5 2 4 2 3 3 2" xfId="7262" xr:uid="{00000000-0005-0000-0000-0000EE0F0000}"/>
    <cellStyle name="40% - Accent5 2 4 2 3 3 2 2" xfId="24986" xr:uid="{15862791-89F6-43BF-8C8D-E8917D9F2339}"/>
    <cellStyle name="40% - Accent5 2 4 2 3 3 3" xfId="24985" xr:uid="{0067CAD8-82DF-49AD-8626-88E0F143A649}"/>
    <cellStyle name="40% - Accent5 2 4 2 3 4" xfId="7263" xr:uid="{00000000-0005-0000-0000-0000EF0F0000}"/>
    <cellStyle name="40% - Accent5 2 4 2 3 4 2" xfId="24987" xr:uid="{36F5E2CA-6621-454F-A84E-93013916977F}"/>
    <cellStyle name="40% - Accent5 2 4 2 3 5" xfId="24981" xr:uid="{CAF57D71-0F68-4500-AB82-F5C41875F046}"/>
    <cellStyle name="40% - Accent5 2 4 2 4" xfId="7264" xr:uid="{00000000-0005-0000-0000-0000F00F0000}"/>
    <cellStyle name="40% - Accent5 2 4 2 4 2" xfId="7265" xr:uid="{00000000-0005-0000-0000-0000F10F0000}"/>
    <cellStyle name="40% - Accent5 2 4 2 4 2 2" xfId="24989" xr:uid="{7EA3C283-C9E8-4FB6-9CF2-5B34A788D8E4}"/>
    <cellStyle name="40% - Accent5 2 4 2 4 3" xfId="7266" xr:uid="{00000000-0005-0000-0000-0000F20F0000}"/>
    <cellStyle name="40% - Accent5 2 4 2 4 3 2" xfId="24990" xr:uid="{539F5491-A974-49AA-B820-A4A4A7FD8439}"/>
    <cellStyle name="40% - Accent5 2 4 2 4 4" xfId="24988" xr:uid="{7A047B02-AFA2-421C-A5C7-59DD456428AF}"/>
    <cellStyle name="40% - Accent5 2 4 2 5" xfId="7267" xr:uid="{00000000-0005-0000-0000-0000F30F0000}"/>
    <cellStyle name="40% - Accent5 2 4 2 5 2" xfId="24991" xr:uid="{AFBE06B4-67DD-4041-9452-F41C18AA9864}"/>
    <cellStyle name="40% - Accent5 2 4 2 6" xfId="7268" xr:uid="{00000000-0005-0000-0000-0000F40F0000}"/>
    <cellStyle name="40% - Accent5 2 4 2 6 2" xfId="7269" xr:uid="{00000000-0005-0000-0000-0000F50F0000}"/>
    <cellStyle name="40% - Accent5 2 4 2 6 2 2" xfId="24993" xr:uid="{9315C18B-7130-4369-9138-E566F7ADCA62}"/>
    <cellStyle name="40% - Accent5 2 4 2 6 3" xfId="24992" xr:uid="{D4FB96B0-1E6E-47A1-9A13-956833DB6F39}"/>
    <cellStyle name="40% - Accent5 2 4 2 7" xfId="7270" xr:uid="{00000000-0005-0000-0000-0000F60F0000}"/>
    <cellStyle name="40% - Accent5 2 4 2 7 2" xfId="24994" xr:uid="{77E00DAC-0D29-42DE-BD9B-DAFC14390ACC}"/>
    <cellStyle name="40% - Accent5 2 4 2 8" xfId="24973" xr:uid="{72BDA42F-67CF-42C3-A4F7-D07959E2510E}"/>
    <cellStyle name="40% - Accent5 2 4 3" xfId="7271" xr:uid="{00000000-0005-0000-0000-0000F70F0000}"/>
    <cellStyle name="40% - Accent5 2 4 3 2" xfId="7272" xr:uid="{00000000-0005-0000-0000-0000F80F0000}"/>
    <cellStyle name="40% - Accent5 2 4 3 2 2" xfId="7273" xr:uid="{00000000-0005-0000-0000-0000F90F0000}"/>
    <cellStyle name="40% - Accent5 2 4 3 2 2 2" xfId="24997" xr:uid="{6FEF2B0C-9D02-45CF-840D-48BBEBBC057A}"/>
    <cellStyle name="40% - Accent5 2 4 3 2 3" xfId="7274" xr:uid="{00000000-0005-0000-0000-0000FA0F0000}"/>
    <cellStyle name="40% - Accent5 2 4 3 2 3 2" xfId="24998" xr:uid="{9392EB3F-90E5-4208-8F28-E83D3EA2609D}"/>
    <cellStyle name="40% - Accent5 2 4 3 2 4" xfId="24996" xr:uid="{056A7C98-5F2E-4EC1-8C78-0BACE7B7EE69}"/>
    <cellStyle name="40% - Accent5 2 4 3 3" xfId="7275" xr:uid="{00000000-0005-0000-0000-0000FB0F0000}"/>
    <cellStyle name="40% - Accent5 2 4 3 3 2" xfId="7276" xr:uid="{00000000-0005-0000-0000-0000FC0F0000}"/>
    <cellStyle name="40% - Accent5 2 4 3 3 2 2" xfId="25000" xr:uid="{7160EB99-336F-4031-8D98-1C384335E00B}"/>
    <cellStyle name="40% - Accent5 2 4 3 3 3" xfId="24999" xr:uid="{0EA7A6B7-61C7-4EAE-9DB4-3E1CA9B2706D}"/>
    <cellStyle name="40% - Accent5 2 4 3 4" xfId="7277" xr:uid="{00000000-0005-0000-0000-0000FD0F0000}"/>
    <cellStyle name="40% - Accent5 2 4 3 4 2" xfId="25001" xr:uid="{C619FCFE-D0D5-420A-9B9D-8062C1742310}"/>
    <cellStyle name="40% - Accent5 2 4 3 5" xfId="24995" xr:uid="{E3E6E5D1-4FCB-49F1-A15B-504B64531CE2}"/>
    <cellStyle name="40% - Accent5 2 4 4" xfId="7278" xr:uid="{00000000-0005-0000-0000-0000FE0F0000}"/>
    <cellStyle name="40% - Accent5 2 4 4 2" xfId="7279" xr:uid="{00000000-0005-0000-0000-0000FF0F0000}"/>
    <cellStyle name="40% - Accent5 2 4 4 2 2" xfId="7280" xr:uid="{00000000-0005-0000-0000-000000100000}"/>
    <cellStyle name="40% - Accent5 2 4 4 2 2 2" xfId="25004" xr:uid="{8FB3F836-57EB-41D9-A17E-AAA0C7FFE6C6}"/>
    <cellStyle name="40% - Accent5 2 4 4 2 3" xfId="7281" xr:uid="{00000000-0005-0000-0000-000001100000}"/>
    <cellStyle name="40% - Accent5 2 4 4 2 3 2" xfId="25005" xr:uid="{5C65C41C-3504-4683-8EC1-4DBF8F9740C7}"/>
    <cellStyle name="40% - Accent5 2 4 4 2 4" xfId="25003" xr:uid="{402BBEC9-9629-48B8-B2E5-4D8A7A0680E2}"/>
    <cellStyle name="40% - Accent5 2 4 4 3" xfId="7282" xr:uid="{00000000-0005-0000-0000-000002100000}"/>
    <cellStyle name="40% - Accent5 2 4 4 3 2" xfId="7283" xr:uid="{00000000-0005-0000-0000-000003100000}"/>
    <cellStyle name="40% - Accent5 2 4 4 3 2 2" xfId="25007" xr:uid="{12C484E6-70D7-4DDB-BE43-748A8DF8228B}"/>
    <cellStyle name="40% - Accent5 2 4 4 3 3" xfId="25006" xr:uid="{04C56ED3-382B-4BBB-92A0-8122101E318C}"/>
    <cellStyle name="40% - Accent5 2 4 4 4" xfId="7284" xr:uid="{00000000-0005-0000-0000-000004100000}"/>
    <cellStyle name="40% - Accent5 2 4 4 4 2" xfId="25008" xr:uid="{A4751A23-0A70-4951-88DE-3B4AC8878C87}"/>
    <cellStyle name="40% - Accent5 2 4 4 5" xfId="25002" xr:uid="{C08E4A8E-5443-4B51-9BED-2D56DFF36A76}"/>
    <cellStyle name="40% - Accent5 2 4 5" xfId="7285" xr:uid="{00000000-0005-0000-0000-000005100000}"/>
    <cellStyle name="40% - Accent5 2 4 5 2" xfId="7286" xr:uid="{00000000-0005-0000-0000-000006100000}"/>
    <cellStyle name="40% - Accent5 2 4 5 2 2" xfId="25010" xr:uid="{6B3A3BDE-E40A-4241-AC7E-C14A215E1CA7}"/>
    <cellStyle name="40% - Accent5 2 4 5 3" xfId="7287" xr:uid="{00000000-0005-0000-0000-000007100000}"/>
    <cellStyle name="40% - Accent5 2 4 5 3 2" xfId="25011" xr:uid="{F1B656F0-8895-4EA3-A41F-BA4796E481B2}"/>
    <cellStyle name="40% - Accent5 2 4 5 4" xfId="25009" xr:uid="{5FB09BA7-FB8C-464A-BE3D-D5EB0E987DE0}"/>
    <cellStyle name="40% - Accent5 2 4 6" xfId="7288" xr:uid="{00000000-0005-0000-0000-000008100000}"/>
    <cellStyle name="40% - Accent5 2 4 6 2" xfId="25012" xr:uid="{7B49F92B-75CD-49A7-82F7-B267F90606C1}"/>
    <cellStyle name="40% - Accent5 2 4 7" xfId="7289" xr:uid="{00000000-0005-0000-0000-000009100000}"/>
    <cellStyle name="40% - Accent5 2 4 7 2" xfId="7290" xr:uid="{00000000-0005-0000-0000-00000A100000}"/>
    <cellStyle name="40% - Accent5 2 4 7 2 2" xfId="25014" xr:uid="{086EF4DC-6324-493A-A518-F9791C897438}"/>
    <cellStyle name="40% - Accent5 2 4 7 3" xfId="25013" xr:uid="{8CC44D57-290E-4DC1-A8BD-540E01D04DDB}"/>
    <cellStyle name="40% - Accent5 2 4 8" xfId="7291" xr:uid="{00000000-0005-0000-0000-00000B100000}"/>
    <cellStyle name="40% - Accent5 2 4 8 2" xfId="25015" xr:uid="{620EE94D-E8C6-4973-9F1C-6BE405BFE0FA}"/>
    <cellStyle name="40% - Accent5 2 4 9" xfId="24972" xr:uid="{80E2F233-1279-45C8-A9D4-0DF951DE35EB}"/>
    <cellStyle name="40% - Accent5 2 5" xfId="7292" xr:uid="{00000000-0005-0000-0000-00000C100000}"/>
    <cellStyle name="40% - Accent5 2 5 2" xfId="7293" xr:uid="{00000000-0005-0000-0000-00000D100000}"/>
    <cellStyle name="40% - Accent5 2 5 2 2" xfId="7294" xr:uid="{00000000-0005-0000-0000-00000E100000}"/>
    <cellStyle name="40% - Accent5 2 5 2 2 2" xfId="7295" xr:uid="{00000000-0005-0000-0000-00000F100000}"/>
    <cellStyle name="40% - Accent5 2 5 2 2 2 2" xfId="7296" xr:uid="{00000000-0005-0000-0000-000010100000}"/>
    <cellStyle name="40% - Accent5 2 5 2 2 2 2 2" xfId="25020" xr:uid="{18668B9C-4121-49B6-8655-56A49BD308B8}"/>
    <cellStyle name="40% - Accent5 2 5 2 2 2 3" xfId="7297" xr:uid="{00000000-0005-0000-0000-000011100000}"/>
    <cellStyle name="40% - Accent5 2 5 2 2 2 3 2" xfId="25021" xr:uid="{81718101-E696-43B5-A84C-73844155DC4B}"/>
    <cellStyle name="40% - Accent5 2 5 2 2 2 4" xfId="25019" xr:uid="{EB4FD06B-38C2-442E-9363-7CE473896A10}"/>
    <cellStyle name="40% - Accent5 2 5 2 2 3" xfId="7298" xr:uid="{00000000-0005-0000-0000-000012100000}"/>
    <cellStyle name="40% - Accent5 2 5 2 2 3 2" xfId="7299" xr:uid="{00000000-0005-0000-0000-000013100000}"/>
    <cellStyle name="40% - Accent5 2 5 2 2 3 2 2" xfId="25023" xr:uid="{D0973161-4F10-49B6-8AAA-104B1564FCCA}"/>
    <cellStyle name="40% - Accent5 2 5 2 2 3 3" xfId="25022" xr:uid="{D4489D21-CBBA-47F8-8964-036DF2E0E0BA}"/>
    <cellStyle name="40% - Accent5 2 5 2 2 4" xfId="7300" xr:uid="{00000000-0005-0000-0000-000014100000}"/>
    <cellStyle name="40% - Accent5 2 5 2 2 4 2" xfId="25024" xr:uid="{B243F45B-4FB5-4FA4-B3E7-750EAC589F07}"/>
    <cellStyle name="40% - Accent5 2 5 2 2 5" xfId="25018" xr:uid="{B381E9DC-EA43-49AA-B106-2DF809A0222F}"/>
    <cellStyle name="40% - Accent5 2 5 2 3" xfId="7301" xr:uid="{00000000-0005-0000-0000-000015100000}"/>
    <cellStyle name="40% - Accent5 2 5 2 3 2" xfId="7302" xr:uid="{00000000-0005-0000-0000-000016100000}"/>
    <cellStyle name="40% - Accent5 2 5 2 3 2 2" xfId="7303" xr:uid="{00000000-0005-0000-0000-000017100000}"/>
    <cellStyle name="40% - Accent5 2 5 2 3 2 2 2" xfId="25027" xr:uid="{855626F9-0815-4DE6-BA91-16F9AA03DD34}"/>
    <cellStyle name="40% - Accent5 2 5 2 3 2 3" xfId="7304" xr:uid="{00000000-0005-0000-0000-000018100000}"/>
    <cellStyle name="40% - Accent5 2 5 2 3 2 3 2" xfId="25028" xr:uid="{2494DB4D-57A9-44E0-8541-93C414211F60}"/>
    <cellStyle name="40% - Accent5 2 5 2 3 2 4" xfId="25026" xr:uid="{9EA319DB-6A9D-4CE0-B1E6-43419CBA9421}"/>
    <cellStyle name="40% - Accent5 2 5 2 3 3" xfId="7305" xr:uid="{00000000-0005-0000-0000-000019100000}"/>
    <cellStyle name="40% - Accent5 2 5 2 3 3 2" xfId="7306" xr:uid="{00000000-0005-0000-0000-00001A100000}"/>
    <cellStyle name="40% - Accent5 2 5 2 3 3 2 2" xfId="25030" xr:uid="{9B22BA70-7764-4445-B1E3-FD4623B0BCEF}"/>
    <cellStyle name="40% - Accent5 2 5 2 3 3 3" xfId="25029" xr:uid="{EBF0DCE2-6F09-42F1-AA53-7898F5020A99}"/>
    <cellStyle name="40% - Accent5 2 5 2 3 4" xfId="7307" xr:uid="{00000000-0005-0000-0000-00001B100000}"/>
    <cellStyle name="40% - Accent5 2 5 2 3 4 2" xfId="25031" xr:uid="{9E35CF52-DB2E-4161-B0BC-10B427F941C4}"/>
    <cellStyle name="40% - Accent5 2 5 2 3 5" xfId="25025" xr:uid="{58ECEC62-7BE9-4588-A5BF-EF9C4E60D42E}"/>
    <cellStyle name="40% - Accent5 2 5 2 4" xfId="7308" xr:uid="{00000000-0005-0000-0000-00001C100000}"/>
    <cellStyle name="40% - Accent5 2 5 2 4 2" xfId="7309" xr:uid="{00000000-0005-0000-0000-00001D100000}"/>
    <cellStyle name="40% - Accent5 2 5 2 4 2 2" xfId="25033" xr:uid="{945C321A-C785-4110-976F-E54094BA5ADE}"/>
    <cellStyle name="40% - Accent5 2 5 2 4 3" xfId="7310" xr:uid="{00000000-0005-0000-0000-00001E100000}"/>
    <cellStyle name="40% - Accent5 2 5 2 4 3 2" xfId="25034" xr:uid="{ABD3DA37-1045-4A7A-BAC9-3E06237F111B}"/>
    <cellStyle name="40% - Accent5 2 5 2 4 4" xfId="25032" xr:uid="{81A32077-3156-4548-9741-76079D53D209}"/>
    <cellStyle name="40% - Accent5 2 5 2 5" xfId="7311" xr:uid="{00000000-0005-0000-0000-00001F100000}"/>
    <cellStyle name="40% - Accent5 2 5 2 5 2" xfId="25035" xr:uid="{29878442-6EA7-435C-A5DF-EBE980A1D1CC}"/>
    <cellStyle name="40% - Accent5 2 5 2 6" xfId="7312" xr:uid="{00000000-0005-0000-0000-000020100000}"/>
    <cellStyle name="40% - Accent5 2 5 2 6 2" xfId="7313" xr:uid="{00000000-0005-0000-0000-000021100000}"/>
    <cellStyle name="40% - Accent5 2 5 2 6 2 2" xfId="25037" xr:uid="{8DE6551F-939B-4206-9110-87D3918AD22E}"/>
    <cellStyle name="40% - Accent5 2 5 2 6 3" xfId="25036" xr:uid="{6A1A47BC-718F-4740-A27E-F4494ACD65CE}"/>
    <cellStyle name="40% - Accent5 2 5 2 7" xfId="7314" xr:uid="{00000000-0005-0000-0000-000022100000}"/>
    <cellStyle name="40% - Accent5 2 5 2 7 2" xfId="25038" xr:uid="{F8CBDAF3-5D8D-44F2-BDD4-44B6DE32F956}"/>
    <cellStyle name="40% - Accent5 2 5 2 8" xfId="25017" xr:uid="{D0373BDC-B093-458E-9E49-01C3973A5372}"/>
    <cellStyle name="40% - Accent5 2 5 3" xfId="7315" xr:uid="{00000000-0005-0000-0000-000023100000}"/>
    <cellStyle name="40% - Accent5 2 5 3 2" xfId="7316" xr:uid="{00000000-0005-0000-0000-000024100000}"/>
    <cellStyle name="40% - Accent5 2 5 3 2 2" xfId="7317" xr:uid="{00000000-0005-0000-0000-000025100000}"/>
    <cellStyle name="40% - Accent5 2 5 3 2 2 2" xfId="25041" xr:uid="{2F7EFCB6-C81C-4855-B572-214AA60294A2}"/>
    <cellStyle name="40% - Accent5 2 5 3 2 3" xfId="7318" xr:uid="{00000000-0005-0000-0000-000026100000}"/>
    <cellStyle name="40% - Accent5 2 5 3 2 3 2" xfId="25042" xr:uid="{FB4DAFEA-26A5-4C4E-9BC4-52185F4089C6}"/>
    <cellStyle name="40% - Accent5 2 5 3 2 4" xfId="25040" xr:uid="{F8B24EED-B058-4B5C-9525-76B662BADFA1}"/>
    <cellStyle name="40% - Accent5 2 5 3 3" xfId="7319" xr:uid="{00000000-0005-0000-0000-000027100000}"/>
    <cellStyle name="40% - Accent5 2 5 3 3 2" xfId="7320" xr:uid="{00000000-0005-0000-0000-000028100000}"/>
    <cellStyle name="40% - Accent5 2 5 3 3 2 2" xfId="25044" xr:uid="{05DFABB5-0698-47F8-A9CF-9C0A43F1552B}"/>
    <cellStyle name="40% - Accent5 2 5 3 3 3" xfId="25043" xr:uid="{072A9611-BDDC-46E1-8CF3-EEFF2DFE9146}"/>
    <cellStyle name="40% - Accent5 2 5 3 4" xfId="7321" xr:uid="{00000000-0005-0000-0000-000029100000}"/>
    <cellStyle name="40% - Accent5 2 5 3 4 2" xfId="25045" xr:uid="{3D696538-4558-4ED5-AD7C-8B64F88DDF5C}"/>
    <cellStyle name="40% - Accent5 2 5 3 5" xfId="25039" xr:uid="{C258159B-C545-4E52-9DFE-C690E165E074}"/>
    <cellStyle name="40% - Accent5 2 5 4" xfId="7322" xr:uid="{00000000-0005-0000-0000-00002A100000}"/>
    <cellStyle name="40% - Accent5 2 5 4 2" xfId="7323" xr:uid="{00000000-0005-0000-0000-00002B100000}"/>
    <cellStyle name="40% - Accent5 2 5 4 2 2" xfId="7324" xr:uid="{00000000-0005-0000-0000-00002C100000}"/>
    <cellStyle name="40% - Accent5 2 5 4 2 2 2" xfId="25048" xr:uid="{5F90F59A-FD59-403B-94F4-6EB0ECC4C912}"/>
    <cellStyle name="40% - Accent5 2 5 4 2 3" xfId="7325" xr:uid="{00000000-0005-0000-0000-00002D100000}"/>
    <cellStyle name="40% - Accent5 2 5 4 2 3 2" xfId="25049" xr:uid="{0852A981-C596-4C01-8F5D-1AB0E4EB7C63}"/>
    <cellStyle name="40% - Accent5 2 5 4 2 4" xfId="25047" xr:uid="{C56C1D09-38F4-479F-88D2-D4D776688A74}"/>
    <cellStyle name="40% - Accent5 2 5 4 3" xfId="7326" xr:uid="{00000000-0005-0000-0000-00002E100000}"/>
    <cellStyle name="40% - Accent5 2 5 4 3 2" xfId="7327" xr:uid="{00000000-0005-0000-0000-00002F100000}"/>
    <cellStyle name="40% - Accent5 2 5 4 3 2 2" xfId="25051" xr:uid="{C6102C1E-138C-4F17-B445-B51DCAB3C4F6}"/>
    <cellStyle name="40% - Accent5 2 5 4 3 3" xfId="25050" xr:uid="{DB6B59DD-B1F2-40F0-89CA-588CDCE67DA1}"/>
    <cellStyle name="40% - Accent5 2 5 4 4" xfId="7328" xr:uid="{00000000-0005-0000-0000-000030100000}"/>
    <cellStyle name="40% - Accent5 2 5 4 4 2" xfId="25052" xr:uid="{C4C34ADA-FE20-42AC-BC57-0D677B2AC56A}"/>
    <cellStyle name="40% - Accent5 2 5 4 5" xfId="25046" xr:uid="{189BFEC7-F0D4-4F1A-AD65-65DCEBF33CA9}"/>
    <cellStyle name="40% - Accent5 2 5 5" xfId="7329" xr:uid="{00000000-0005-0000-0000-000031100000}"/>
    <cellStyle name="40% - Accent5 2 5 5 2" xfId="7330" xr:uid="{00000000-0005-0000-0000-000032100000}"/>
    <cellStyle name="40% - Accent5 2 5 5 2 2" xfId="25054" xr:uid="{E8B13176-33CD-4743-B30D-806529CD94D0}"/>
    <cellStyle name="40% - Accent5 2 5 5 3" xfId="7331" xr:uid="{00000000-0005-0000-0000-000033100000}"/>
    <cellStyle name="40% - Accent5 2 5 5 3 2" xfId="25055" xr:uid="{ECB819CE-CCCE-429D-8621-3C1133B85979}"/>
    <cellStyle name="40% - Accent5 2 5 5 4" xfId="25053" xr:uid="{79911646-AEDF-4450-B534-3E652603875E}"/>
    <cellStyle name="40% - Accent5 2 5 6" xfId="7332" xr:uid="{00000000-0005-0000-0000-000034100000}"/>
    <cellStyle name="40% - Accent5 2 5 6 2" xfId="25056" xr:uid="{0FF6BCD0-9595-4287-A107-8B3547CF2211}"/>
    <cellStyle name="40% - Accent5 2 5 7" xfId="7333" xr:uid="{00000000-0005-0000-0000-000035100000}"/>
    <cellStyle name="40% - Accent5 2 5 7 2" xfId="7334" xr:uid="{00000000-0005-0000-0000-000036100000}"/>
    <cellStyle name="40% - Accent5 2 5 7 2 2" xfId="25058" xr:uid="{E1001D6A-6942-4FFB-8D5D-DBA35EC32FB7}"/>
    <cellStyle name="40% - Accent5 2 5 7 3" xfId="25057" xr:uid="{E86ECC93-DAC1-4926-AA0E-4A0FB35B3836}"/>
    <cellStyle name="40% - Accent5 2 5 8" xfId="7335" xr:uid="{00000000-0005-0000-0000-000037100000}"/>
    <cellStyle name="40% - Accent5 2 5 8 2" xfId="25059" xr:uid="{A2F83130-33E1-44BA-94E5-12D784734174}"/>
    <cellStyle name="40% - Accent5 2 5 9" xfId="25016" xr:uid="{D9A83344-E555-40E0-8DC9-1FC827773271}"/>
    <cellStyle name="40% - Accent5 2 6" xfId="7336" xr:uid="{00000000-0005-0000-0000-000038100000}"/>
    <cellStyle name="40% - Accent5 2 6 2" xfId="7337" xr:uid="{00000000-0005-0000-0000-000039100000}"/>
    <cellStyle name="40% - Accent5 2 6 2 2" xfId="7338" xr:uid="{00000000-0005-0000-0000-00003A100000}"/>
    <cellStyle name="40% - Accent5 2 6 2 2 2" xfId="7339" xr:uid="{00000000-0005-0000-0000-00003B100000}"/>
    <cellStyle name="40% - Accent5 2 6 2 2 2 2" xfId="7340" xr:uid="{00000000-0005-0000-0000-00003C100000}"/>
    <cellStyle name="40% - Accent5 2 6 2 2 2 2 2" xfId="25064" xr:uid="{9E7A1FD9-8C49-4B43-A8AE-7225B4222FF2}"/>
    <cellStyle name="40% - Accent5 2 6 2 2 2 3" xfId="7341" xr:uid="{00000000-0005-0000-0000-00003D100000}"/>
    <cellStyle name="40% - Accent5 2 6 2 2 2 3 2" xfId="25065" xr:uid="{5A2AB73A-0858-40A8-8041-034BB2FEDFFE}"/>
    <cellStyle name="40% - Accent5 2 6 2 2 2 4" xfId="25063" xr:uid="{62E61195-EB42-4A0D-AA88-69520D044243}"/>
    <cellStyle name="40% - Accent5 2 6 2 2 3" xfId="7342" xr:uid="{00000000-0005-0000-0000-00003E100000}"/>
    <cellStyle name="40% - Accent5 2 6 2 2 3 2" xfId="7343" xr:uid="{00000000-0005-0000-0000-00003F100000}"/>
    <cellStyle name="40% - Accent5 2 6 2 2 3 2 2" xfId="25067" xr:uid="{41F1EC0B-5E82-4FEA-B1CE-3EC93A3CCA9C}"/>
    <cellStyle name="40% - Accent5 2 6 2 2 3 3" xfId="25066" xr:uid="{BB736A9F-55A4-47FD-8F42-690EF9749E98}"/>
    <cellStyle name="40% - Accent5 2 6 2 2 4" xfId="7344" xr:uid="{00000000-0005-0000-0000-000040100000}"/>
    <cellStyle name="40% - Accent5 2 6 2 2 4 2" xfId="25068" xr:uid="{B53F9D9D-D83B-4DCA-9518-CFDB972A4D00}"/>
    <cellStyle name="40% - Accent5 2 6 2 2 5" xfId="25062" xr:uid="{D952D64B-3CD7-42C8-AF75-7280DA304CE3}"/>
    <cellStyle name="40% - Accent5 2 6 2 3" xfId="7345" xr:uid="{00000000-0005-0000-0000-000041100000}"/>
    <cellStyle name="40% - Accent5 2 6 2 3 2" xfId="7346" xr:uid="{00000000-0005-0000-0000-000042100000}"/>
    <cellStyle name="40% - Accent5 2 6 2 3 2 2" xfId="7347" xr:uid="{00000000-0005-0000-0000-000043100000}"/>
    <cellStyle name="40% - Accent5 2 6 2 3 2 2 2" xfId="25071" xr:uid="{511A342B-357D-42CC-B6A6-38A07E55E2A8}"/>
    <cellStyle name="40% - Accent5 2 6 2 3 2 3" xfId="7348" xr:uid="{00000000-0005-0000-0000-000044100000}"/>
    <cellStyle name="40% - Accent5 2 6 2 3 2 3 2" xfId="25072" xr:uid="{6409FFAE-57B2-41A5-AEB1-093279B35F6D}"/>
    <cellStyle name="40% - Accent5 2 6 2 3 2 4" xfId="25070" xr:uid="{6F08CF77-268F-4FD9-B340-70AF5D5767FA}"/>
    <cellStyle name="40% - Accent5 2 6 2 3 3" xfId="7349" xr:uid="{00000000-0005-0000-0000-000045100000}"/>
    <cellStyle name="40% - Accent5 2 6 2 3 3 2" xfId="7350" xr:uid="{00000000-0005-0000-0000-000046100000}"/>
    <cellStyle name="40% - Accent5 2 6 2 3 3 2 2" xfId="25074" xr:uid="{0422EEE7-8D70-48B9-AB57-6BA1BEE354FF}"/>
    <cellStyle name="40% - Accent5 2 6 2 3 3 3" xfId="25073" xr:uid="{8527C39F-F621-4B99-B96B-EAD7E4E68BFE}"/>
    <cellStyle name="40% - Accent5 2 6 2 3 4" xfId="7351" xr:uid="{00000000-0005-0000-0000-000047100000}"/>
    <cellStyle name="40% - Accent5 2 6 2 3 4 2" xfId="25075" xr:uid="{F2E90F7D-5BA3-4DB6-8736-201091375F69}"/>
    <cellStyle name="40% - Accent5 2 6 2 3 5" xfId="25069" xr:uid="{6D7F373A-1845-4AA5-BE45-99109A234DA6}"/>
    <cellStyle name="40% - Accent5 2 6 2 4" xfId="7352" xr:uid="{00000000-0005-0000-0000-000048100000}"/>
    <cellStyle name="40% - Accent5 2 6 2 4 2" xfId="7353" xr:uid="{00000000-0005-0000-0000-000049100000}"/>
    <cellStyle name="40% - Accent5 2 6 2 4 2 2" xfId="25077" xr:uid="{6C601A0E-F8AF-4F76-B103-73FA18E50395}"/>
    <cellStyle name="40% - Accent5 2 6 2 4 3" xfId="7354" xr:uid="{00000000-0005-0000-0000-00004A100000}"/>
    <cellStyle name="40% - Accent5 2 6 2 4 3 2" xfId="25078" xr:uid="{65ECC849-FF61-4F82-AB63-2B465EA1C18A}"/>
    <cellStyle name="40% - Accent5 2 6 2 4 4" xfId="25076" xr:uid="{F02C63B5-7DD2-4DC9-989D-8AEB94D8DA76}"/>
    <cellStyle name="40% - Accent5 2 6 2 5" xfId="7355" xr:uid="{00000000-0005-0000-0000-00004B100000}"/>
    <cellStyle name="40% - Accent5 2 6 2 5 2" xfId="25079" xr:uid="{CAA66679-8B7C-43E9-9D87-9E4F8CCCEBEB}"/>
    <cellStyle name="40% - Accent5 2 6 2 6" xfId="7356" xr:uid="{00000000-0005-0000-0000-00004C100000}"/>
    <cellStyle name="40% - Accent5 2 6 2 6 2" xfId="7357" xr:uid="{00000000-0005-0000-0000-00004D100000}"/>
    <cellStyle name="40% - Accent5 2 6 2 6 2 2" xfId="25081" xr:uid="{842A4747-09F8-4480-8991-BCF5DCB48BA8}"/>
    <cellStyle name="40% - Accent5 2 6 2 6 3" xfId="25080" xr:uid="{3D7760D5-6486-4F39-BF49-85C43EA05E7E}"/>
    <cellStyle name="40% - Accent5 2 6 2 7" xfId="7358" xr:uid="{00000000-0005-0000-0000-00004E100000}"/>
    <cellStyle name="40% - Accent5 2 6 2 7 2" xfId="25082" xr:uid="{047BCEED-67B7-4775-9CBF-51649D582215}"/>
    <cellStyle name="40% - Accent5 2 6 2 8" xfId="25061" xr:uid="{352BEDDE-5528-41E8-AC91-D70282FD5670}"/>
    <cellStyle name="40% - Accent5 2 6 3" xfId="7359" xr:uid="{00000000-0005-0000-0000-00004F100000}"/>
    <cellStyle name="40% - Accent5 2 6 3 2" xfId="7360" xr:uid="{00000000-0005-0000-0000-000050100000}"/>
    <cellStyle name="40% - Accent5 2 6 3 2 2" xfId="7361" xr:uid="{00000000-0005-0000-0000-000051100000}"/>
    <cellStyle name="40% - Accent5 2 6 3 2 2 2" xfId="25085" xr:uid="{85F9FE42-5C69-40EB-AD7B-027E01B4A2A5}"/>
    <cellStyle name="40% - Accent5 2 6 3 2 3" xfId="7362" xr:uid="{00000000-0005-0000-0000-000052100000}"/>
    <cellStyle name="40% - Accent5 2 6 3 2 3 2" xfId="25086" xr:uid="{EB54C975-A2EE-40FF-B076-6812450C26D3}"/>
    <cellStyle name="40% - Accent5 2 6 3 2 4" xfId="25084" xr:uid="{3D3D82A3-DA35-465A-B0F0-674ACA366E6B}"/>
    <cellStyle name="40% - Accent5 2 6 3 3" xfId="7363" xr:uid="{00000000-0005-0000-0000-000053100000}"/>
    <cellStyle name="40% - Accent5 2 6 3 3 2" xfId="7364" xr:uid="{00000000-0005-0000-0000-000054100000}"/>
    <cellStyle name="40% - Accent5 2 6 3 3 2 2" xfId="25088" xr:uid="{E8909CD4-0FB5-4464-A7D6-D0416C2D125A}"/>
    <cellStyle name="40% - Accent5 2 6 3 3 3" xfId="25087" xr:uid="{B4A19BE1-0615-4188-945E-69A66584572F}"/>
    <cellStyle name="40% - Accent5 2 6 3 4" xfId="7365" xr:uid="{00000000-0005-0000-0000-000055100000}"/>
    <cellStyle name="40% - Accent5 2 6 3 4 2" xfId="25089" xr:uid="{8598F8A9-04F5-43AB-A1F6-0010A943ABE1}"/>
    <cellStyle name="40% - Accent5 2 6 3 5" xfId="25083" xr:uid="{9ED08162-A491-4C45-8075-273B62F92DDA}"/>
    <cellStyle name="40% - Accent5 2 6 4" xfId="7366" xr:uid="{00000000-0005-0000-0000-000056100000}"/>
    <cellStyle name="40% - Accent5 2 6 4 2" xfId="7367" xr:uid="{00000000-0005-0000-0000-000057100000}"/>
    <cellStyle name="40% - Accent5 2 6 4 2 2" xfId="7368" xr:uid="{00000000-0005-0000-0000-000058100000}"/>
    <cellStyle name="40% - Accent5 2 6 4 2 2 2" xfId="25092" xr:uid="{DD42FB86-929B-4C26-9160-FC995CFFF11B}"/>
    <cellStyle name="40% - Accent5 2 6 4 2 3" xfId="7369" xr:uid="{00000000-0005-0000-0000-000059100000}"/>
    <cellStyle name="40% - Accent5 2 6 4 2 3 2" xfId="25093" xr:uid="{4C2C154B-ED0B-4176-A302-6CBCC62F1D95}"/>
    <cellStyle name="40% - Accent5 2 6 4 2 4" xfId="25091" xr:uid="{735F8B6F-3B6E-4EBF-8790-5969EE44FA02}"/>
    <cellStyle name="40% - Accent5 2 6 4 3" xfId="7370" xr:uid="{00000000-0005-0000-0000-00005A100000}"/>
    <cellStyle name="40% - Accent5 2 6 4 3 2" xfId="7371" xr:uid="{00000000-0005-0000-0000-00005B100000}"/>
    <cellStyle name="40% - Accent5 2 6 4 3 2 2" xfId="25095" xr:uid="{2599AC94-3A77-41EA-98D7-2D6E7B96D744}"/>
    <cellStyle name="40% - Accent5 2 6 4 3 3" xfId="25094" xr:uid="{CE1262E6-F6C9-4B99-8A81-652714E54C9B}"/>
    <cellStyle name="40% - Accent5 2 6 4 4" xfId="7372" xr:uid="{00000000-0005-0000-0000-00005C100000}"/>
    <cellStyle name="40% - Accent5 2 6 4 4 2" xfId="25096" xr:uid="{925BFE26-2DB2-44CE-8D96-F4365BD44467}"/>
    <cellStyle name="40% - Accent5 2 6 4 5" xfId="25090" xr:uid="{F1A97225-EB44-4CF0-8DCD-48F2185B0041}"/>
    <cellStyle name="40% - Accent5 2 6 5" xfId="7373" xr:uid="{00000000-0005-0000-0000-00005D100000}"/>
    <cellStyle name="40% - Accent5 2 6 5 2" xfId="7374" xr:uid="{00000000-0005-0000-0000-00005E100000}"/>
    <cellStyle name="40% - Accent5 2 6 5 2 2" xfId="25098" xr:uid="{3CFAD406-B4F5-4DA2-9ED3-336F9702C23B}"/>
    <cellStyle name="40% - Accent5 2 6 5 3" xfId="7375" xr:uid="{00000000-0005-0000-0000-00005F100000}"/>
    <cellStyle name="40% - Accent5 2 6 5 3 2" xfId="25099" xr:uid="{7E9D2606-6BB5-47AC-B9E5-5CD435624251}"/>
    <cellStyle name="40% - Accent5 2 6 5 4" xfId="25097" xr:uid="{A5A2B8C0-9737-47F1-94AF-3A275F12DCE2}"/>
    <cellStyle name="40% - Accent5 2 6 6" xfId="7376" xr:uid="{00000000-0005-0000-0000-000060100000}"/>
    <cellStyle name="40% - Accent5 2 6 6 2" xfId="25100" xr:uid="{F1402B6B-DA31-4CBB-BCF3-25B5DEA02645}"/>
    <cellStyle name="40% - Accent5 2 6 7" xfId="7377" xr:uid="{00000000-0005-0000-0000-000061100000}"/>
    <cellStyle name="40% - Accent5 2 6 7 2" xfId="7378" xr:uid="{00000000-0005-0000-0000-000062100000}"/>
    <cellStyle name="40% - Accent5 2 6 7 2 2" xfId="25102" xr:uid="{31E94D7F-D7F3-4933-821C-C9FD6FAAE537}"/>
    <cellStyle name="40% - Accent5 2 6 7 3" xfId="25101" xr:uid="{0AC1F0E5-EBE3-4E56-BCC9-42F0D9026B37}"/>
    <cellStyle name="40% - Accent5 2 6 8" xfId="7379" xr:uid="{00000000-0005-0000-0000-000063100000}"/>
    <cellStyle name="40% - Accent5 2 6 8 2" xfId="25103" xr:uid="{012F0A98-C5B9-4F70-9046-9BFA31BC31A2}"/>
    <cellStyle name="40% - Accent5 2 6 9" xfId="25060" xr:uid="{F8555270-756B-49E1-8F88-17C5B8E89145}"/>
    <cellStyle name="40% - Accent5 2 7" xfId="7380" xr:uid="{00000000-0005-0000-0000-000064100000}"/>
    <cellStyle name="40% - Accent5 2 7 2" xfId="7381" xr:uid="{00000000-0005-0000-0000-000065100000}"/>
    <cellStyle name="40% - Accent5 2 7 2 2" xfId="7382" xr:uid="{00000000-0005-0000-0000-000066100000}"/>
    <cellStyle name="40% - Accent5 2 7 2 2 2" xfId="25106" xr:uid="{021962A7-5423-43C7-A70A-D8B27CC57112}"/>
    <cellStyle name="40% - Accent5 2 7 2 3" xfId="7383" xr:uid="{00000000-0005-0000-0000-000067100000}"/>
    <cellStyle name="40% - Accent5 2 7 2 3 2" xfId="25107" xr:uid="{FB9DED25-E01B-4207-886B-233B2688C935}"/>
    <cellStyle name="40% - Accent5 2 7 2 4" xfId="25105" xr:uid="{33B81F4D-AD43-4F5C-A60F-3B908D684BBE}"/>
    <cellStyle name="40% - Accent5 2 7 3" xfId="7384" xr:uid="{00000000-0005-0000-0000-000068100000}"/>
    <cellStyle name="40% - Accent5 2 7 3 2" xfId="7385" xr:uid="{00000000-0005-0000-0000-000069100000}"/>
    <cellStyle name="40% - Accent5 2 7 3 2 2" xfId="25109" xr:uid="{20218F3D-8165-40DA-9CBA-A16AB6B477F9}"/>
    <cellStyle name="40% - Accent5 2 7 3 3" xfId="25108" xr:uid="{50D1B3B9-FA22-4E9A-91CA-D18811F92FC5}"/>
    <cellStyle name="40% - Accent5 2 7 4" xfId="7386" xr:uid="{00000000-0005-0000-0000-00006A100000}"/>
    <cellStyle name="40% - Accent5 2 7 4 2" xfId="25110" xr:uid="{D382EC76-A5F0-4782-85B2-42DE16AD704C}"/>
    <cellStyle name="40% - Accent5 2 7 5" xfId="25104" xr:uid="{6699065C-E1CB-464A-B209-F5E94A6AF866}"/>
    <cellStyle name="40% - Accent5 3" xfId="246" xr:uid="{00000000-0005-0000-0000-000055000000}"/>
    <cellStyle name="40% - Accent5 3 10" xfId="7387" xr:uid="{00000000-0005-0000-0000-00006B100000}"/>
    <cellStyle name="40% - Accent5 3 10 2" xfId="25111" xr:uid="{71193021-84FD-4A81-9D56-7DC66E8BBAC1}"/>
    <cellStyle name="40% - Accent5 3 2" xfId="7388" xr:uid="{00000000-0005-0000-0000-00006C100000}"/>
    <cellStyle name="40% - Accent5 3 2 2" xfId="7389" xr:uid="{00000000-0005-0000-0000-00006D100000}"/>
    <cellStyle name="40% - Accent5 3 2 2 2" xfId="7390" xr:uid="{00000000-0005-0000-0000-00006E100000}"/>
    <cellStyle name="40% - Accent5 3 2 2 2 2" xfId="7391" xr:uid="{00000000-0005-0000-0000-00006F100000}"/>
    <cellStyle name="40% - Accent5 3 2 2 2 2 2" xfId="7392" xr:uid="{00000000-0005-0000-0000-000070100000}"/>
    <cellStyle name="40% - Accent5 3 2 2 2 2 2 2" xfId="25115" xr:uid="{FD4826AD-3A0E-4E1E-B86B-9527642E24DA}"/>
    <cellStyle name="40% - Accent5 3 2 2 2 2 3" xfId="7393" xr:uid="{00000000-0005-0000-0000-000071100000}"/>
    <cellStyle name="40% - Accent5 3 2 2 2 2 3 2" xfId="25116" xr:uid="{71D9EF74-317E-4931-8A9B-0D1D9A756495}"/>
    <cellStyle name="40% - Accent5 3 2 2 2 2 4" xfId="25114" xr:uid="{2828C260-2433-4063-A525-435826E9B250}"/>
    <cellStyle name="40% - Accent5 3 2 2 2 3" xfId="7394" xr:uid="{00000000-0005-0000-0000-000072100000}"/>
    <cellStyle name="40% - Accent5 3 2 2 2 3 2" xfId="7395" xr:uid="{00000000-0005-0000-0000-000073100000}"/>
    <cellStyle name="40% - Accent5 3 2 2 2 3 2 2" xfId="25118" xr:uid="{9DD741D4-FFB7-490D-B750-DB66542DDA24}"/>
    <cellStyle name="40% - Accent5 3 2 2 2 3 3" xfId="25117" xr:uid="{8A979B99-15F8-4384-B89B-EBE9299E08A3}"/>
    <cellStyle name="40% - Accent5 3 2 2 2 4" xfId="7396" xr:uid="{00000000-0005-0000-0000-000074100000}"/>
    <cellStyle name="40% - Accent5 3 2 2 2 4 2" xfId="25119" xr:uid="{F6380284-3DA9-403A-809C-C5E62BCD70B7}"/>
    <cellStyle name="40% - Accent5 3 2 2 2 5" xfId="25113" xr:uid="{4374C9FD-896C-4139-A139-9033A5770C04}"/>
    <cellStyle name="40% - Accent5 3 2 2 3" xfId="7397" xr:uid="{00000000-0005-0000-0000-000075100000}"/>
    <cellStyle name="40% - Accent5 3 2 2 3 2" xfId="7398" xr:uid="{00000000-0005-0000-0000-000076100000}"/>
    <cellStyle name="40% - Accent5 3 2 2 3 2 2" xfId="25121" xr:uid="{299AED29-B253-40A3-9D8E-4CB1319287DC}"/>
    <cellStyle name="40% - Accent5 3 2 2 3 3" xfId="7399" xr:uid="{00000000-0005-0000-0000-000077100000}"/>
    <cellStyle name="40% - Accent5 3 2 2 3 3 2" xfId="25122" xr:uid="{F1CCDF64-C415-4BCB-9B1C-5246C802D0C9}"/>
    <cellStyle name="40% - Accent5 3 2 2 3 4" xfId="25120" xr:uid="{156AF296-DB20-44AE-A3E9-2A927A38F7F4}"/>
    <cellStyle name="40% - Accent5 3 2 2 4" xfId="7400" xr:uid="{00000000-0005-0000-0000-000078100000}"/>
    <cellStyle name="40% - Accent5 3 2 2 4 2" xfId="25123" xr:uid="{B30BC68E-00F1-4090-B979-A7EAB23C0C80}"/>
    <cellStyle name="40% - Accent5 3 2 2 5" xfId="7401" xr:uid="{00000000-0005-0000-0000-000079100000}"/>
    <cellStyle name="40% - Accent5 3 2 2 5 2" xfId="7402" xr:uid="{00000000-0005-0000-0000-00007A100000}"/>
    <cellStyle name="40% - Accent5 3 2 2 5 2 2" xfId="25125" xr:uid="{F150A0A6-D190-4548-9E94-DBAE21C78809}"/>
    <cellStyle name="40% - Accent5 3 2 2 5 3" xfId="25124" xr:uid="{E3B4835C-AAE1-4E97-B823-6C41F409A1F8}"/>
    <cellStyle name="40% - Accent5 3 2 2 6" xfId="7403" xr:uid="{00000000-0005-0000-0000-00007B100000}"/>
    <cellStyle name="40% - Accent5 3 2 2 6 2" xfId="25126" xr:uid="{FE464CA2-13AD-4059-A449-2F4CC25D2FA3}"/>
    <cellStyle name="40% - Accent5 3 2 2 7" xfId="25112" xr:uid="{A0B29769-2878-47AA-875C-4483B0E7C104}"/>
    <cellStyle name="40% - Accent5 3 2 3" xfId="7404" xr:uid="{00000000-0005-0000-0000-00007C100000}"/>
    <cellStyle name="40% - Accent5 3 2 3 2" xfId="7405" xr:uid="{00000000-0005-0000-0000-00007D100000}"/>
    <cellStyle name="40% - Accent5 3 2 3 2 2" xfId="7406" xr:uid="{00000000-0005-0000-0000-00007E100000}"/>
    <cellStyle name="40% - Accent5 3 2 3 2 2 2" xfId="25129" xr:uid="{1229AA17-E5DD-4BE2-AF4E-C89439030D29}"/>
    <cellStyle name="40% - Accent5 3 2 3 2 3" xfId="7407" xr:uid="{00000000-0005-0000-0000-00007F100000}"/>
    <cellStyle name="40% - Accent5 3 2 3 2 3 2" xfId="25130" xr:uid="{C37FFC37-AE9B-4E29-B2FC-A9B7EBABB6FA}"/>
    <cellStyle name="40% - Accent5 3 2 3 2 4" xfId="25128" xr:uid="{70DAA558-309E-4FF4-AAB7-ECFEF3CE4D91}"/>
    <cellStyle name="40% - Accent5 3 2 3 3" xfId="7408" xr:uid="{00000000-0005-0000-0000-000080100000}"/>
    <cellStyle name="40% - Accent5 3 2 3 3 2" xfId="7409" xr:uid="{00000000-0005-0000-0000-000081100000}"/>
    <cellStyle name="40% - Accent5 3 2 3 3 2 2" xfId="25132" xr:uid="{DF9EA212-CEC7-4087-97DC-6FBC1A6C59BA}"/>
    <cellStyle name="40% - Accent5 3 2 3 3 3" xfId="25131" xr:uid="{54799C81-5FD8-4E11-8F0B-CDA2DDAB9551}"/>
    <cellStyle name="40% - Accent5 3 2 3 4" xfId="7410" xr:uid="{00000000-0005-0000-0000-000082100000}"/>
    <cellStyle name="40% - Accent5 3 2 3 4 2" xfId="25133" xr:uid="{760FF137-B00D-4FFA-9E6B-FFD66615F2CA}"/>
    <cellStyle name="40% - Accent5 3 2 3 5" xfId="25127" xr:uid="{7EE6B270-1B6A-42D7-900D-FB52CED5050A}"/>
    <cellStyle name="40% - Accent5 3 2 4" xfId="7411" xr:uid="{00000000-0005-0000-0000-000083100000}"/>
    <cellStyle name="40% - Accent5 3 2 5" xfId="7412" xr:uid="{00000000-0005-0000-0000-000084100000}"/>
    <cellStyle name="40% - Accent5 3 2 5 2" xfId="25134" xr:uid="{6A1D2F3D-5B1A-4F58-B31B-5C049463F780}"/>
    <cellStyle name="40% - Accent5 3 3" xfId="7413" xr:uid="{00000000-0005-0000-0000-000085100000}"/>
    <cellStyle name="40% - Accent5 3 3 2" xfId="7414" xr:uid="{00000000-0005-0000-0000-000086100000}"/>
    <cellStyle name="40% - Accent5 3 3 2 2" xfId="7415" xr:uid="{00000000-0005-0000-0000-000087100000}"/>
    <cellStyle name="40% - Accent5 3 3 2 2 2" xfId="25137" xr:uid="{5FF5E1A3-832A-4B50-9C09-8ED1629DFE87}"/>
    <cellStyle name="40% - Accent5 3 3 2 3" xfId="7416" xr:uid="{00000000-0005-0000-0000-000088100000}"/>
    <cellStyle name="40% - Accent5 3 3 2 3 2" xfId="7417" xr:uid="{00000000-0005-0000-0000-000089100000}"/>
    <cellStyle name="40% - Accent5 3 3 2 3 2 2" xfId="25139" xr:uid="{BAD6EFA0-3346-493C-B831-1D10EBB7E370}"/>
    <cellStyle name="40% - Accent5 3 3 2 3 3" xfId="25138" xr:uid="{0E447E7A-1B4F-4EF3-9231-4B20D8F0C5EA}"/>
    <cellStyle name="40% - Accent5 3 3 2 4" xfId="25136" xr:uid="{59433183-ECCA-4458-BA87-A08E85810DCE}"/>
    <cellStyle name="40% - Accent5 3 3 3" xfId="7418" xr:uid="{00000000-0005-0000-0000-00008A100000}"/>
    <cellStyle name="40% - Accent5 3 3 3 2" xfId="25140" xr:uid="{4865CAE5-190D-489B-BB42-22628CB4BB74}"/>
    <cellStyle name="40% - Accent5 3 3 4" xfId="7419" xr:uid="{00000000-0005-0000-0000-00008B100000}"/>
    <cellStyle name="40% - Accent5 3 3 4 2" xfId="7420" xr:uid="{00000000-0005-0000-0000-00008C100000}"/>
    <cellStyle name="40% - Accent5 3 3 4 2 2" xfId="25142" xr:uid="{540D4C2B-AC29-481A-92F1-187CBE024ADF}"/>
    <cellStyle name="40% - Accent5 3 3 4 3" xfId="25141" xr:uid="{0E5F1ECC-7107-4172-8AF1-75CE8081D8A0}"/>
    <cellStyle name="40% - Accent5 3 3 5" xfId="7421" xr:uid="{00000000-0005-0000-0000-00008D100000}"/>
    <cellStyle name="40% - Accent5 3 3 5 2" xfId="25143" xr:uid="{ABD071FE-1180-4247-B529-8C8C3F2B2591}"/>
    <cellStyle name="40% - Accent5 3 3 6" xfId="25135" xr:uid="{03271CFF-246B-4D61-A1EC-D191BC434A28}"/>
    <cellStyle name="40% - Accent5 3 4" xfId="7422" xr:uid="{00000000-0005-0000-0000-00008E100000}"/>
    <cellStyle name="40% - Accent5 3 4 2" xfId="7423" xr:uid="{00000000-0005-0000-0000-00008F100000}"/>
    <cellStyle name="40% - Accent5 3 4 2 2" xfId="7424" xr:uid="{00000000-0005-0000-0000-000090100000}"/>
    <cellStyle name="40% - Accent5 3 4 2 2 2" xfId="25146" xr:uid="{067969DD-1A70-4CBD-9EA2-38073A47B7FB}"/>
    <cellStyle name="40% - Accent5 3 4 2 3" xfId="7425" xr:uid="{00000000-0005-0000-0000-000091100000}"/>
    <cellStyle name="40% - Accent5 3 4 2 3 2" xfId="25147" xr:uid="{4A489B8D-6467-4D92-8268-ADA654926F31}"/>
    <cellStyle name="40% - Accent5 3 4 2 4" xfId="25145" xr:uid="{121F63B9-9921-46A8-9719-A74276763F88}"/>
    <cellStyle name="40% - Accent5 3 4 3" xfId="7426" xr:uid="{00000000-0005-0000-0000-000092100000}"/>
    <cellStyle name="40% - Accent5 3 4 3 2" xfId="25148" xr:uid="{9C5ABB6B-6814-4ED1-9212-A02AFEF9490E}"/>
    <cellStyle name="40% - Accent5 3 4 4" xfId="7427" xr:uid="{00000000-0005-0000-0000-000093100000}"/>
    <cellStyle name="40% - Accent5 3 4 4 2" xfId="7428" xr:uid="{00000000-0005-0000-0000-000094100000}"/>
    <cellStyle name="40% - Accent5 3 4 4 2 2" xfId="25150" xr:uid="{17EF3B78-EDB8-4205-BACE-5E2054097048}"/>
    <cellStyle name="40% - Accent5 3 4 4 3" xfId="25149" xr:uid="{711B0EB2-BBB9-4929-8BC6-1122B38CB383}"/>
    <cellStyle name="40% - Accent5 3 4 5" xfId="7429" xr:uid="{00000000-0005-0000-0000-000095100000}"/>
    <cellStyle name="40% - Accent5 3 4 5 2" xfId="25151" xr:uid="{D2A1201C-DBFC-49D6-84B2-CC2E11E3EB1A}"/>
    <cellStyle name="40% - Accent5 3 4 6" xfId="25144" xr:uid="{0918B67A-56CB-4D8D-9D1F-5C70DF70CD7A}"/>
    <cellStyle name="40% - Accent5 3 5" xfId="7430" xr:uid="{00000000-0005-0000-0000-000096100000}"/>
    <cellStyle name="40% - Accent5 3 5 2" xfId="7431" xr:uid="{00000000-0005-0000-0000-000097100000}"/>
    <cellStyle name="40% - Accent5 3 5 2 2" xfId="7432" xr:uid="{00000000-0005-0000-0000-000098100000}"/>
    <cellStyle name="40% - Accent5 3 5 2 2 2" xfId="25154" xr:uid="{26399D40-367F-44C7-AD3A-A77312CEF80E}"/>
    <cellStyle name="40% - Accent5 3 5 2 3" xfId="7433" xr:uid="{00000000-0005-0000-0000-000099100000}"/>
    <cellStyle name="40% - Accent5 3 5 2 3 2" xfId="25155" xr:uid="{88CC6862-6FBB-42CD-A10E-2DA4057082F3}"/>
    <cellStyle name="40% - Accent5 3 5 2 4" xfId="25153" xr:uid="{CBD81F97-2F37-4005-9170-B6E8152DC873}"/>
    <cellStyle name="40% - Accent5 3 5 3" xfId="7434" xr:uid="{00000000-0005-0000-0000-00009A100000}"/>
    <cellStyle name="40% - Accent5 3 5 3 2" xfId="7435" xr:uid="{00000000-0005-0000-0000-00009B100000}"/>
    <cellStyle name="40% - Accent5 3 5 3 2 2" xfId="25157" xr:uid="{09F54407-3DFA-4792-A14B-94EFA15FADFF}"/>
    <cellStyle name="40% - Accent5 3 5 3 3" xfId="25156" xr:uid="{52131EAB-82B4-496A-A359-47B7AE0BA6E6}"/>
    <cellStyle name="40% - Accent5 3 5 4" xfId="7436" xr:uid="{00000000-0005-0000-0000-00009C100000}"/>
    <cellStyle name="40% - Accent5 3 5 4 2" xfId="25158" xr:uid="{C5B66B6B-D8D2-4C78-B47B-961BBFB2AD92}"/>
    <cellStyle name="40% - Accent5 3 5 5" xfId="25152" xr:uid="{400A637B-00B9-4805-B0CD-D6D34ABF1795}"/>
    <cellStyle name="40% - Accent5 3 6" xfId="7437" xr:uid="{00000000-0005-0000-0000-00009D100000}"/>
    <cellStyle name="40% - Accent5 3 6 2" xfId="7438" xr:uid="{00000000-0005-0000-0000-00009E100000}"/>
    <cellStyle name="40% - Accent5 3 6 2 2" xfId="25160" xr:uid="{B9453D16-8D0B-4E00-92EE-77AE2A1486B2}"/>
    <cellStyle name="40% - Accent5 3 6 3" xfId="7439" xr:uid="{00000000-0005-0000-0000-00009F100000}"/>
    <cellStyle name="40% - Accent5 3 6 3 2" xfId="25161" xr:uid="{385E6FAF-20AB-4E0A-8EE6-3FCA9800B267}"/>
    <cellStyle name="40% - Accent5 3 6 4" xfId="25159" xr:uid="{7A7BEA81-3416-419B-BC1D-8C8B40687B4B}"/>
    <cellStyle name="40% - Accent5 3 7" xfId="7440" xr:uid="{00000000-0005-0000-0000-0000A0100000}"/>
    <cellStyle name="40% - Accent5 3 7 2" xfId="25162" xr:uid="{DAC6D80A-B522-43DE-97F7-E0A5A375CC62}"/>
    <cellStyle name="40% - Accent5 3 8" xfId="7441" xr:uid="{00000000-0005-0000-0000-0000A1100000}"/>
    <cellStyle name="40% - Accent5 3 8 2" xfId="7442" xr:uid="{00000000-0005-0000-0000-0000A2100000}"/>
    <cellStyle name="40% - Accent5 3 8 2 2" xfId="25164" xr:uid="{34DED536-EC56-4C53-A132-320BA0AA0B58}"/>
    <cellStyle name="40% - Accent5 3 8 3" xfId="25163" xr:uid="{21B97663-F9A4-40DF-ABD4-823DD8CB24E1}"/>
    <cellStyle name="40% - Accent5 3 9" xfId="7443" xr:uid="{00000000-0005-0000-0000-0000A3100000}"/>
    <cellStyle name="40% - Accent5 3 9 2" xfId="25165" xr:uid="{E99AE7E8-FB3C-44F2-BFB6-BA290256EC96}"/>
    <cellStyle name="40% - Accent5 4" xfId="247" xr:uid="{00000000-0005-0000-0000-000056000000}"/>
    <cellStyle name="40% - Accent5 4 10" xfId="7444" xr:uid="{00000000-0005-0000-0000-0000A4100000}"/>
    <cellStyle name="40% - Accent5 4 10 2" xfId="25166" xr:uid="{511C77AD-1F08-47C4-A1C7-4E2EAFF1B971}"/>
    <cellStyle name="40% - Accent5 4 2" xfId="7445" xr:uid="{00000000-0005-0000-0000-0000A5100000}"/>
    <cellStyle name="40% - Accent5 4 2 2" xfId="7446" xr:uid="{00000000-0005-0000-0000-0000A6100000}"/>
    <cellStyle name="40% - Accent5 4 2 2 2" xfId="7447" xr:uid="{00000000-0005-0000-0000-0000A7100000}"/>
    <cellStyle name="40% - Accent5 4 2 2 2 2" xfId="7448" xr:uid="{00000000-0005-0000-0000-0000A8100000}"/>
    <cellStyle name="40% - Accent5 4 2 2 2 2 2" xfId="7449" xr:uid="{00000000-0005-0000-0000-0000A9100000}"/>
    <cellStyle name="40% - Accent5 4 2 2 2 2 2 2" xfId="25170" xr:uid="{A925B197-129D-4B5F-B22B-9EDBD2D53011}"/>
    <cellStyle name="40% - Accent5 4 2 2 2 2 3" xfId="7450" xr:uid="{00000000-0005-0000-0000-0000AA100000}"/>
    <cellStyle name="40% - Accent5 4 2 2 2 2 3 2" xfId="25171" xr:uid="{59FB316A-76C9-4954-8909-B37812C26110}"/>
    <cellStyle name="40% - Accent5 4 2 2 2 2 4" xfId="25169" xr:uid="{C7D21235-11D3-4087-A190-5B44914612CD}"/>
    <cellStyle name="40% - Accent5 4 2 2 2 3" xfId="7451" xr:uid="{00000000-0005-0000-0000-0000AB100000}"/>
    <cellStyle name="40% - Accent5 4 2 2 2 3 2" xfId="7452" xr:uid="{00000000-0005-0000-0000-0000AC100000}"/>
    <cellStyle name="40% - Accent5 4 2 2 2 3 2 2" xfId="25173" xr:uid="{08E06AFF-73A9-4D52-971F-A4D2B8D109C0}"/>
    <cellStyle name="40% - Accent5 4 2 2 2 3 3" xfId="25172" xr:uid="{3CA6C1EC-3974-4B6C-8852-4972BDE63C12}"/>
    <cellStyle name="40% - Accent5 4 2 2 2 4" xfId="7453" xr:uid="{00000000-0005-0000-0000-0000AD100000}"/>
    <cellStyle name="40% - Accent5 4 2 2 2 4 2" xfId="25174" xr:uid="{CB651254-D6D9-4A57-B794-FC7B8478E99B}"/>
    <cellStyle name="40% - Accent5 4 2 2 2 5" xfId="25168" xr:uid="{E39DE693-F04C-4B16-8551-269946C0A278}"/>
    <cellStyle name="40% - Accent5 4 2 2 3" xfId="7454" xr:uid="{00000000-0005-0000-0000-0000AE100000}"/>
    <cellStyle name="40% - Accent5 4 2 2 3 2" xfId="7455" xr:uid="{00000000-0005-0000-0000-0000AF100000}"/>
    <cellStyle name="40% - Accent5 4 2 2 3 2 2" xfId="25176" xr:uid="{AE5B8676-528C-4885-B6D3-9DC04F9D76C7}"/>
    <cellStyle name="40% - Accent5 4 2 2 3 3" xfId="7456" xr:uid="{00000000-0005-0000-0000-0000B0100000}"/>
    <cellStyle name="40% - Accent5 4 2 2 3 3 2" xfId="25177" xr:uid="{D0E3C05F-A5C3-4DE3-B43E-F8F291193803}"/>
    <cellStyle name="40% - Accent5 4 2 2 3 4" xfId="25175" xr:uid="{87A572F7-1992-4310-B675-425E48676F2F}"/>
    <cellStyle name="40% - Accent5 4 2 2 4" xfId="7457" xr:uid="{00000000-0005-0000-0000-0000B1100000}"/>
    <cellStyle name="40% - Accent5 4 2 2 4 2" xfId="25178" xr:uid="{4FBECF79-32C8-4CC0-A6A4-BCAD063FF034}"/>
    <cellStyle name="40% - Accent5 4 2 2 5" xfId="7458" xr:uid="{00000000-0005-0000-0000-0000B2100000}"/>
    <cellStyle name="40% - Accent5 4 2 2 5 2" xfId="7459" xr:uid="{00000000-0005-0000-0000-0000B3100000}"/>
    <cellStyle name="40% - Accent5 4 2 2 5 2 2" xfId="25180" xr:uid="{64A78CDE-0C57-43A2-8C6A-B8B8E383E8E5}"/>
    <cellStyle name="40% - Accent5 4 2 2 5 3" xfId="25179" xr:uid="{A7FE48AF-4A9D-45DC-9F03-770E499FF0B5}"/>
    <cellStyle name="40% - Accent5 4 2 2 6" xfId="7460" xr:uid="{00000000-0005-0000-0000-0000B4100000}"/>
    <cellStyle name="40% - Accent5 4 2 2 6 2" xfId="25181" xr:uid="{F966C50A-2575-4DC3-B811-986B2B7A3F60}"/>
    <cellStyle name="40% - Accent5 4 2 2 7" xfId="25167" xr:uid="{2E43DFAD-3CAF-4443-906D-05593B41A0A4}"/>
    <cellStyle name="40% - Accent5 4 2 3" xfId="7461" xr:uid="{00000000-0005-0000-0000-0000B5100000}"/>
    <cellStyle name="40% - Accent5 4 2 3 2" xfId="7462" xr:uid="{00000000-0005-0000-0000-0000B6100000}"/>
    <cellStyle name="40% - Accent5 4 2 3 2 2" xfId="7463" xr:uid="{00000000-0005-0000-0000-0000B7100000}"/>
    <cellStyle name="40% - Accent5 4 2 3 2 2 2" xfId="25184" xr:uid="{56CE5FC4-0C13-4FB4-8229-0DE06B866D31}"/>
    <cellStyle name="40% - Accent5 4 2 3 2 3" xfId="7464" xr:uid="{00000000-0005-0000-0000-0000B8100000}"/>
    <cellStyle name="40% - Accent5 4 2 3 2 3 2" xfId="25185" xr:uid="{D0A14D86-AAD6-4CD3-8AEF-95672F258F5C}"/>
    <cellStyle name="40% - Accent5 4 2 3 2 4" xfId="25183" xr:uid="{1349E38D-FE15-4143-AAD2-B31A95C13CDB}"/>
    <cellStyle name="40% - Accent5 4 2 3 3" xfId="7465" xr:uid="{00000000-0005-0000-0000-0000B9100000}"/>
    <cellStyle name="40% - Accent5 4 2 3 3 2" xfId="7466" xr:uid="{00000000-0005-0000-0000-0000BA100000}"/>
    <cellStyle name="40% - Accent5 4 2 3 3 2 2" xfId="25187" xr:uid="{AA2B8F04-5FE9-4E64-A667-465F6EB38B43}"/>
    <cellStyle name="40% - Accent5 4 2 3 3 3" xfId="25186" xr:uid="{321A6776-E545-47FA-A17C-627C9A6D6DA5}"/>
    <cellStyle name="40% - Accent5 4 2 3 4" xfId="7467" xr:uid="{00000000-0005-0000-0000-0000BB100000}"/>
    <cellStyle name="40% - Accent5 4 2 3 4 2" xfId="25188" xr:uid="{934A71B4-E232-461E-B433-8A134B043215}"/>
    <cellStyle name="40% - Accent5 4 2 3 5" xfId="25182" xr:uid="{D494F628-7FB0-4EE9-B245-C052E83CE88A}"/>
    <cellStyle name="40% - Accent5 4 2 4" xfId="7468" xr:uid="{00000000-0005-0000-0000-0000BC100000}"/>
    <cellStyle name="40% - Accent5 4 2 5" xfId="7469" xr:uid="{00000000-0005-0000-0000-0000BD100000}"/>
    <cellStyle name="40% - Accent5 4 2 5 2" xfId="25189" xr:uid="{D12CF697-FB3F-4A07-BA56-82E87BCB341F}"/>
    <cellStyle name="40% - Accent5 4 3" xfId="7470" xr:uid="{00000000-0005-0000-0000-0000BE100000}"/>
    <cellStyle name="40% - Accent5 4 3 2" xfId="7471" xr:uid="{00000000-0005-0000-0000-0000BF100000}"/>
    <cellStyle name="40% - Accent5 4 3 2 2" xfId="7472" xr:uid="{00000000-0005-0000-0000-0000C0100000}"/>
    <cellStyle name="40% - Accent5 4 3 2 2 2" xfId="25192" xr:uid="{888EBF22-E2EE-440E-8551-E49E2D98B2C8}"/>
    <cellStyle name="40% - Accent5 4 3 2 3" xfId="7473" xr:uid="{00000000-0005-0000-0000-0000C1100000}"/>
    <cellStyle name="40% - Accent5 4 3 2 3 2" xfId="25193" xr:uid="{A3F8B917-E677-4128-A5A9-751BEC6C5842}"/>
    <cellStyle name="40% - Accent5 4 3 2 4" xfId="25191" xr:uid="{5C752E75-B4C3-45B7-AA06-E84C49E8D67F}"/>
    <cellStyle name="40% - Accent5 4 3 3" xfId="7474" xr:uid="{00000000-0005-0000-0000-0000C2100000}"/>
    <cellStyle name="40% - Accent5 4 3 3 2" xfId="25194" xr:uid="{50F09AC9-52A2-4DE7-A54F-0BC8070FC1C7}"/>
    <cellStyle name="40% - Accent5 4 3 4" xfId="7475" xr:uid="{00000000-0005-0000-0000-0000C3100000}"/>
    <cellStyle name="40% - Accent5 4 3 4 2" xfId="7476" xr:uid="{00000000-0005-0000-0000-0000C4100000}"/>
    <cellStyle name="40% - Accent5 4 3 4 2 2" xfId="25196" xr:uid="{DDF6F20B-8834-4900-A737-E94D13BF0751}"/>
    <cellStyle name="40% - Accent5 4 3 4 3" xfId="25195" xr:uid="{742E2A4A-DE1A-4D54-B8A8-928184A82234}"/>
    <cellStyle name="40% - Accent5 4 3 5" xfId="7477" xr:uid="{00000000-0005-0000-0000-0000C5100000}"/>
    <cellStyle name="40% - Accent5 4 3 5 2" xfId="25197" xr:uid="{F8064AB9-E25F-4472-9F45-C0E0A26432C7}"/>
    <cellStyle name="40% - Accent5 4 3 6" xfId="25190" xr:uid="{5C787B91-CAAC-4FE5-8765-32B255EE95FA}"/>
    <cellStyle name="40% - Accent5 4 4" xfId="7478" xr:uid="{00000000-0005-0000-0000-0000C6100000}"/>
    <cellStyle name="40% - Accent5 4 4 2" xfId="7479" xr:uid="{00000000-0005-0000-0000-0000C7100000}"/>
    <cellStyle name="40% - Accent5 4 4 2 2" xfId="7480" xr:uid="{00000000-0005-0000-0000-0000C8100000}"/>
    <cellStyle name="40% - Accent5 4 4 2 2 2" xfId="25200" xr:uid="{E91A1BE1-3A50-49D5-8872-FA2360DA2A81}"/>
    <cellStyle name="40% - Accent5 4 4 2 3" xfId="7481" xr:uid="{00000000-0005-0000-0000-0000C9100000}"/>
    <cellStyle name="40% - Accent5 4 4 2 3 2" xfId="25201" xr:uid="{1CD72A64-2CE8-47AB-A2FD-52E7B85F07AC}"/>
    <cellStyle name="40% - Accent5 4 4 2 4" xfId="25199" xr:uid="{B4CC75F9-6552-4008-8ABC-0168B20343F5}"/>
    <cellStyle name="40% - Accent5 4 4 3" xfId="7482" xr:uid="{00000000-0005-0000-0000-0000CA100000}"/>
    <cellStyle name="40% - Accent5 4 4 3 2" xfId="7483" xr:uid="{00000000-0005-0000-0000-0000CB100000}"/>
    <cellStyle name="40% - Accent5 4 4 3 2 2" xfId="25203" xr:uid="{C5626F58-CD16-4277-9F09-4E2D70439996}"/>
    <cellStyle name="40% - Accent5 4 4 3 3" xfId="25202" xr:uid="{6A133DFB-BEDE-4F06-8BCC-DBA8729FA58A}"/>
    <cellStyle name="40% - Accent5 4 4 4" xfId="7484" xr:uid="{00000000-0005-0000-0000-0000CC100000}"/>
    <cellStyle name="40% - Accent5 4 4 4 2" xfId="25204" xr:uid="{04820699-218C-4702-B1B7-C775DAE8B3DB}"/>
    <cellStyle name="40% - Accent5 4 4 5" xfId="25198" xr:uid="{F2B48CB2-2827-4963-A470-DE7E85C1346E}"/>
    <cellStyle name="40% - Accent5 4 5" xfId="7485" xr:uid="{00000000-0005-0000-0000-0000CD100000}"/>
    <cellStyle name="40% - Accent5 4 5 2" xfId="7486" xr:uid="{00000000-0005-0000-0000-0000CE100000}"/>
    <cellStyle name="40% - Accent5 4 5 2 2" xfId="7487" xr:uid="{00000000-0005-0000-0000-0000CF100000}"/>
    <cellStyle name="40% - Accent5 4 5 2 2 2" xfId="25207" xr:uid="{F672A113-E7A6-4D8C-A112-3947F9487FC1}"/>
    <cellStyle name="40% - Accent5 4 5 2 3" xfId="7488" xr:uid="{00000000-0005-0000-0000-0000D0100000}"/>
    <cellStyle name="40% - Accent5 4 5 2 3 2" xfId="25208" xr:uid="{AF127730-B4CB-48D3-830E-554BDDBE8FEF}"/>
    <cellStyle name="40% - Accent5 4 5 2 4" xfId="25206" xr:uid="{71239699-8D9F-4D6B-8653-E132ED8B6D2D}"/>
    <cellStyle name="40% - Accent5 4 5 3" xfId="7489" xr:uid="{00000000-0005-0000-0000-0000D1100000}"/>
    <cellStyle name="40% - Accent5 4 5 3 2" xfId="7490" xr:uid="{00000000-0005-0000-0000-0000D2100000}"/>
    <cellStyle name="40% - Accent5 4 5 3 2 2" xfId="25210" xr:uid="{455541B6-2826-4C56-992A-DFBDB732F6F1}"/>
    <cellStyle name="40% - Accent5 4 5 3 3" xfId="25209" xr:uid="{4A4B8F96-54C3-43B8-B6C4-796D6BE413F0}"/>
    <cellStyle name="40% - Accent5 4 5 4" xfId="7491" xr:uid="{00000000-0005-0000-0000-0000D3100000}"/>
    <cellStyle name="40% - Accent5 4 5 4 2" xfId="25211" xr:uid="{598071C0-A302-4802-A709-D028192586B1}"/>
    <cellStyle name="40% - Accent5 4 5 5" xfId="25205" xr:uid="{8B72555E-6CEC-4F32-8A77-1402D9E8E62B}"/>
    <cellStyle name="40% - Accent5 4 6" xfId="7492" xr:uid="{00000000-0005-0000-0000-0000D4100000}"/>
    <cellStyle name="40% - Accent5 4 6 2" xfId="7493" xr:uid="{00000000-0005-0000-0000-0000D5100000}"/>
    <cellStyle name="40% - Accent5 4 6 2 2" xfId="25213" xr:uid="{08D0A2A0-EAD2-4165-B62D-44E00B72F2D4}"/>
    <cellStyle name="40% - Accent5 4 6 3" xfId="7494" xr:uid="{00000000-0005-0000-0000-0000D6100000}"/>
    <cellStyle name="40% - Accent5 4 6 3 2" xfId="25214" xr:uid="{7263BE23-80DD-494B-AE54-AC9D5AAB03D8}"/>
    <cellStyle name="40% - Accent5 4 6 4" xfId="25212" xr:uid="{784E0DA1-F758-4EB7-BA4B-05655524AE89}"/>
    <cellStyle name="40% - Accent5 4 7" xfId="7495" xr:uid="{00000000-0005-0000-0000-0000D7100000}"/>
    <cellStyle name="40% - Accent5 4 7 2" xfId="25215" xr:uid="{8F7C516E-F698-4F96-8BF1-1CD50181AF3C}"/>
    <cellStyle name="40% - Accent5 4 8" xfId="7496" xr:uid="{00000000-0005-0000-0000-0000D8100000}"/>
    <cellStyle name="40% - Accent5 4 8 2" xfId="7497" xr:uid="{00000000-0005-0000-0000-0000D9100000}"/>
    <cellStyle name="40% - Accent5 4 8 2 2" xfId="25217" xr:uid="{E64FDFA4-D04B-4D78-A4D7-77AC9E680950}"/>
    <cellStyle name="40% - Accent5 4 8 3" xfId="25216" xr:uid="{96D937FB-4257-4794-8833-D824A1CD35F9}"/>
    <cellStyle name="40% - Accent5 4 9" xfId="7498" xr:uid="{00000000-0005-0000-0000-0000DA100000}"/>
    <cellStyle name="40% - Accent5 4 9 2" xfId="25218" xr:uid="{C062D435-82B4-4173-A6BC-AB6D63E9F6F9}"/>
    <cellStyle name="40% - Accent5 5" xfId="248" xr:uid="{00000000-0005-0000-0000-000057000000}"/>
    <cellStyle name="40% - Accent5 5 2" xfId="7500" xr:uid="{00000000-0005-0000-0000-0000DC100000}"/>
    <cellStyle name="40% - Accent5 5 2 2" xfId="7501" xr:uid="{00000000-0005-0000-0000-0000DD100000}"/>
    <cellStyle name="40% - Accent5 5 2 2 2" xfId="7502" xr:uid="{00000000-0005-0000-0000-0000DE100000}"/>
    <cellStyle name="40% - Accent5 5 2 2 2 2" xfId="7503" xr:uid="{00000000-0005-0000-0000-0000DF100000}"/>
    <cellStyle name="40% - Accent5 5 2 2 2 2 2" xfId="7504" xr:uid="{00000000-0005-0000-0000-0000E0100000}"/>
    <cellStyle name="40% - Accent5 5 2 2 2 2 2 2" xfId="25223" xr:uid="{9D678159-0F04-4BA3-8FCF-29347DF71519}"/>
    <cellStyle name="40% - Accent5 5 2 2 2 2 3" xfId="7505" xr:uid="{00000000-0005-0000-0000-0000E1100000}"/>
    <cellStyle name="40% - Accent5 5 2 2 2 2 3 2" xfId="25224" xr:uid="{3FDE728E-6D4C-461A-B68C-D64EABD6AC75}"/>
    <cellStyle name="40% - Accent5 5 2 2 2 2 4" xfId="25222" xr:uid="{95319831-02E7-430E-8B7E-D4ECA91ECF61}"/>
    <cellStyle name="40% - Accent5 5 2 2 2 3" xfId="7506" xr:uid="{00000000-0005-0000-0000-0000E2100000}"/>
    <cellStyle name="40% - Accent5 5 2 2 2 3 2" xfId="7507" xr:uid="{00000000-0005-0000-0000-0000E3100000}"/>
    <cellStyle name="40% - Accent5 5 2 2 2 3 2 2" xfId="25226" xr:uid="{CCD8BEE6-7D35-470B-A5D3-2DCE4AFE8114}"/>
    <cellStyle name="40% - Accent5 5 2 2 2 3 3" xfId="25225" xr:uid="{A30115C8-A479-4F37-B506-8CBB79F915E2}"/>
    <cellStyle name="40% - Accent5 5 2 2 2 4" xfId="7508" xr:uid="{00000000-0005-0000-0000-0000E4100000}"/>
    <cellStyle name="40% - Accent5 5 2 2 2 4 2" xfId="25227" xr:uid="{6FA3FFC2-5687-448F-BAAD-B3AFA47659BA}"/>
    <cellStyle name="40% - Accent5 5 2 2 2 5" xfId="25221" xr:uid="{D99F2F84-9ABD-48A0-8AD8-89158BC19D9F}"/>
    <cellStyle name="40% - Accent5 5 2 2 3" xfId="7509" xr:uid="{00000000-0005-0000-0000-0000E5100000}"/>
    <cellStyle name="40% - Accent5 5 2 2 3 2" xfId="7510" xr:uid="{00000000-0005-0000-0000-0000E6100000}"/>
    <cellStyle name="40% - Accent5 5 2 2 3 2 2" xfId="25229" xr:uid="{D527D880-4897-4FCB-B47E-A9AB24BA24DA}"/>
    <cellStyle name="40% - Accent5 5 2 2 3 3" xfId="7511" xr:uid="{00000000-0005-0000-0000-0000E7100000}"/>
    <cellStyle name="40% - Accent5 5 2 2 3 3 2" xfId="25230" xr:uid="{2F7D07C8-F3B4-4AD4-900D-05CD81969761}"/>
    <cellStyle name="40% - Accent5 5 2 2 3 4" xfId="25228" xr:uid="{931C2CED-C808-4A46-98E0-BA2C13C8F7C7}"/>
    <cellStyle name="40% - Accent5 5 2 2 4" xfId="7512" xr:uid="{00000000-0005-0000-0000-0000E8100000}"/>
    <cellStyle name="40% - Accent5 5 2 2 4 2" xfId="25231" xr:uid="{4CCC9F51-AA3A-43A3-A535-5698525040B4}"/>
    <cellStyle name="40% - Accent5 5 2 2 5" xfId="7513" xr:uid="{00000000-0005-0000-0000-0000E9100000}"/>
    <cellStyle name="40% - Accent5 5 2 2 5 2" xfId="7514" xr:uid="{00000000-0005-0000-0000-0000EA100000}"/>
    <cellStyle name="40% - Accent5 5 2 2 5 2 2" xfId="25233" xr:uid="{42D7D81F-AB70-47B0-A845-0E275BC4CB74}"/>
    <cellStyle name="40% - Accent5 5 2 2 5 3" xfId="25232" xr:uid="{870D7F68-1C29-471F-B0F2-2AB39826E223}"/>
    <cellStyle name="40% - Accent5 5 2 2 6" xfId="7515" xr:uid="{00000000-0005-0000-0000-0000EB100000}"/>
    <cellStyle name="40% - Accent5 5 2 2 6 2" xfId="25234" xr:uid="{A648C8E8-8E7C-4475-8D2D-67ABD0AB4F7A}"/>
    <cellStyle name="40% - Accent5 5 2 2 7" xfId="25220" xr:uid="{823B3523-668A-4597-ABDA-1CCBD885E850}"/>
    <cellStyle name="40% - Accent5 5 2 3" xfId="7516" xr:uid="{00000000-0005-0000-0000-0000EC100000}"/>
    <cellStyle name="40% - Accent5 5 2 3 2" xfId="7517" xr:uid="{00000000-0005-0000-0000-0000ED100000}"/>
    <cellStyle name="40% - Accent5 5 2 3 2 2" xfId="7518" xr:uid="{00000000-0005-0000-0000-0000EE100000}"/>
    <cellStyle name="40% - Accent5 5 2 3 2 2 2" xfId="25237" xr:uid="{A443CC4E-7538-4F81-9F76-63B7BB4373C3}"/>
    <cellStyle name="40% - Accent5 5 2 3 2 3" xfId="7519" xr:uid="{00000000-0005-0000-0000-0000EF100000}"/>
    <cellStyle name="40% - Accent5 5 2 3 2 3 2" xfId="25238" xr:uid="{37ED9FC9-0B77-447A-A9F5-91591E15AE21}"/>
    <cellStyle name="40% - Accent5 5 2 3 2 4" xfId="25236" xr:uid="{2E73F813-CD29-4553-8F7A-B218AEC459FC}"/>
    <cellStyle name="40% - Accent5 5 2 3 3" xfId="7520" xr:uid="{00000000-0005-0000-0000-0000F0100000}"/>
    <cellStyle name="40% - Accent5 5 2 3 3 2" xfId="7521" xr:uid="{00000000-0005-0000-0000-0000F1100000}"/>
    <cellStyle name="40% - Accent5 5 2 3 3 2 2" xfId="25240" xr:uid="{CEC43036-49C9-460F-B5F1-FEA15411356E}"/>
    <cellStyle name="40% - Accent5 5 2 3 3 3" xfId="25239" xr:uid="{27FE2DAD-59A8-4445-90FA-F24DAC89579C}"/>
    <cellStyle name="40% - Accent5 5 2 3 4" xfId="7522" xr:uid="{00000000-0005-0000-0000-0000F2100000}"/>
    <cellStyle name="40% - Accent5 5 2 3 4 2" xfId="25241" xr:uid="{A59930EA-72B6-46AB-A14D-C9D4380C9A7B}"/>
    <cellStyle name="40% - Accent5 5 2 3 5" xfId="25235" xr:uid="{D210B1D9-D53D-409C-999C-DFACA13ABEC8}"/>
    <cellStyle name="40% - Accent5 5 2 4" xfId="7523" xr:uid="{00000000-0005-0000-0000-0000F3100000}"/>
    <cellStyle name="40% - Accent5 5 2 5" xfId="7524" xr:uid="{00000000-0005-0000-0000-0000F4100000}"/>
    <cellStyle name="40% - Accent5 5 2 5 2" xfId="25242" xr:uid="{2DE5743C-61F4-4CEC-9987-DC695F60D961}"/>
    <cellStyle name="40% - Accent5 5 3" xfId="7525" xr:uid="{00000000-0005-0000-0000-0000F5100000}"/>
    <cellStyle name="40% - Accent5 5 3 2" xfId="7526" xr:uid="{00000000-0005-0000-0000-0000F6100000}"/>
    <cellStyle name="40% - Accent5 5 3 2 2" xfId="7527" xr:uid="{00000000-0005-0000-0000-0000F7100000}"/>
    <cellStyle name="40% - Accent5 5 3 2 2 2" xfId="25245" xr:uid="{83DA4132-1694-4AB2-A675-17C70403AA62}"/>
    <cellStyle name="40% - Accent5 5 3 2 3" xfId="7528" xr:uid="{00000000-0005-0000-0000-0000F8100000}"/>
    <cellStyle name="40% - Accent5 5 3 2 3 2" xfId="25246" xr:uid="{194A33FB-F557-42D3-85C9-00D22569AFAA}"/>
    <cellStyle name="40% - Accent5 5 3 2 4" xfId="25244" xr:uid="{6E53DA69-F5A4-4AF4-94DB-ED0572D72BC9}"/>
    <cellStyle name="40% - Accent5 5 3 3" xfId="7529" xr:uid="{00000000-0005-0000-0000-0000F9100000}"/>
    <cellStyle name="40% - Accent5 5 3 3 2" xfId="25247" xr:uid="{DCB94D81-86C7-4E19-82FA-C698C3FE4871}"/>
    <cellStyle name="40% - Accent5 5 3 4" xfId="7530" xr:uid="{00000000-0005-0000-0000-0000FA100000}"/>
    <cellStyle name="40% - Accent5 5 3 4 2" xfId="7531" xr:uid="{00000000-0005-0000-0000-0000FB100000}"/>
    <cellStyle name="40% - Accent5 5 3 4 2 2" xfId="25249" xr:uid="{CA61980C-E697-4307-A0E9-50CC7F855766}"/>
    <cellStyle name="40% - Accent5 5 3 4 3" xfId="25248" xr:uid="{B2041F3C-6D5B-4646-AE24-31B3A37EF03F}"/>
    <cellStyle name="40% - Accent5 5 3 5" xfId="7532" xr:uid="{00000000-0005-0000-0000-0000FC100000}"/>
    <cellStyle name="40% - Accent5 5 3 5 2" xfId="25250" xr:uid="{07207993-4EE3-4C4F-84A3-C7055538900E}"/>
    <cellStyle name="40% - Accent5 5 3 6" xfId="25243" xr:uid="{BA84A325-129D-4DAA-84BD-A2CE6EBB0F2C}"/>
    <cellStyle name="40% - Accent5 5 4" xfId="7533" xr:uid="{00000000-0005-0000-0000-0000FD100000}"/>
    <cellStyle name="40% - Accent5 5 4 2" xfId="7534" xr:uid="{00000000-0005-0000-0000-0000FE100000}"/>
    <cellStyle name="40% - Accent5 5 4 2 2" xfId="7535" xr:uid="{00000000-0005-0000-0000-0000FF100000}"/>
    <cellStyle name="40% - Accent5 5 4 2 2 2" xfId="25253" xr:uid="{9C4344BB-8465-4E39-B125-22CB896869AE}"/>
    <cellStyle name="40% - Accent5 5 4 2 3" xfId="7536" xr:uid="{00000000-0005-0000-0000-000000110000}"/>
    <cellStyle name="40% - Accent5 5 4 2 3 2" xfId="25254" xr:uid="{147D1947-AF98-4853-9B57-5B2C17A5B4AE}"/>
    <cellStyle name="40% - Accent5 5 4 2 4" xfId="25252" xr:uid="{C8DB66B6-6F49-4624-BE47-A2950D61F0ED}"/>
    <cellStyle name="40% - Accent5 5 4 3" xfId="7537" xr:uid="{00000000-0005-0000-0000-000001110000}"/>
    <cellStyle name="40% - Accent5 5 4 3 2" xfId="7538" xr:uid="{00000000-0005-0000-0000-000002110000}"/>
    <cellStyle name="40% - Accent5 5 4 3 2 2" xfId="25256" xr:uid="{5106464C-B28C-4307-B197-D3A64F073247}"/>
    <cellStyle name="40% - Accent5 5 4 3 3" xfId="25255" xr:uid="{AE9984D4-8C16-482C-85FA-43483A6C67CC}"/>
    <cellStyle name="40% - Accent5 5 4 4" xfId="7539" xr:uid="{00000000-0005-0000-0000-000003110000}"/>
    <cellStyle name="40% - Accent5 5 4 4 2" xfId="25257" xr:uid="{CE3B06C2-D651-4E01-95BA-F79496829290}"/>
    <cellStyle name="40% - Accent5 5 4 5" xfId="25251" xr:uid="{61640BFC-3641-49E4-9E16-D6304CC91EE9}"/>
    <cellStyle name="40% - Accent5 5 5" xfId="7540" xr:uid="{00000000-0005-0000-0000-000004110000}"/>
    <cellStyle name="40% - Accent5 5 5 2" xfId="7541" xr:uid="{00000000-0005-0000-0000-000005110000}"/>
    <cellStyle name="40% - Accent5 5 5 2 2" xfId="25259" xr:uid="{C58115D1-C5D5-4EF0-9960-3B8F60A73960}"/>
    <cellStyle name="40% - Accent5 5 5 3" xfId="7542" xr:uid="{00000000-0005-0000-0000-000006110000}"/>
    <cellStyle name="40% - Accent5 5 5 3 2" xfId="25260" xr:uid="{17DEC7B4-13E3-4FB4-A8EB-8E44DC666BF2}"/>
    <cellStyle name="40% - Accent5 5 5 4" xfId="25258" xr:uid="{4E43E1DC-BC7A-4C4F-8EDC-089CA2DA7060}"/>
    <cellStyle name="40% - Accent5 5 6" xfId="7543" xr:uid="{00000000-0005-0000-0000-000007110000}"/>
    <cellStyle name="40% - Accent5 5 6 2" xfId="25261" xr:uid="{E3958B0F-C515-4F7B-A615-9D05ECD1B3F6}"/>
    <cellStyle name="40% - Accent5 5 7" xfId="7544" xr:uid="{00000000-0005-0000-0000-000008110000}"/>
    <cellStyle name="40% - Accent5 5 7 2" xfId="7545" xr:uid="{00000000-0005-0000-0000-000009110000}"/>
    <cellStyle name="40% - Accent5 5 7 2 2" xfId="25263" xr:uid="{A0E98D9C-E005-4B78-9CC9-CE134A445D8A}"/>
    <cellStyle name="40% - Accent5 5 7 3" xfId="25262" xr:uid="{C0EA6927-16A1-406F-89F5-9B949289272D}"/>
    <cellStyle name="40% - Accent5 5 8" xfId="7546" xr:uid="{00000000-0005-0000-0000-00000A110000}"/>
    <cellStyle name="40% - Accent5 5 8 2" xfId="25264" xr:uid="{7E404934-14DB-4D43-BF1E-630AB918C260}"/>
    <cellStyle name="40% - Accent5 5 9" xfId="7499" xr:uid="{00000000-0005-0000-0000-0000DB100000}"/>
    <cellStyle name="40% - Accent5 5 9 2" xfId="25219" xr:uid="{5862E02C-0AA9-4D20-A0BC-1698EEA2E49A}"/>
    <cellStyle name="40% - Accent5 6" xfId="249" xr:uid="{00000000-0005-0000-0000-000058000000}"/>
    <cellStyle name="40% - Accent5 6 2" xfId="7547" xr:uid="{00000000-0005-0000-0000-00000C110000}"/>
    <cellStyle name="40% - Accent5 6 2 2" xfId="7548" xr:uid="{00000000-0005-0000-0000-00000D110000}"/>
    <cellStyle name="40% - Accent5 6 2 2 2" xfId="7549" xr:uid="{00000000-0005-0000-0000-00000E110000}"/>
    <cellStyle name="40% - Accent5 6 2 2 2 2" xfId="7550" xr:uid="{00000000-0005-0000-0000-00000F110000}"/>
    <cellStyle name="40% - Accent5 6 2 2 2 2 2" xfId="25268" xr:uid="{62FF7CA0-CA4A-4E51-953C-720F43F7DF67}"/>
    <cellStyle name="40% - Accent5 6 2 2 2 3" xfId="7551" xr:uid="{00000000-0005-0000-0000-000010110000}"/>
    <cellStyle name="40% - Accent5 6 2 2 2 3 2" xfId="25269" xr:uid="{96D092A4-EBDF-4BFB-9A7E-3B4C13FF0607}"/>
    <cellStyle name="40% - Accent5 6 2 2 2 4" xfId="25267" xr:uid="{0E90E30B-6EDC-43FD-A634-D182F2C8BEB4}"/>
    <cellStyle name="40% - Accent5 6 2 2 3" xfId="7552" xr:uid="{00000000-0005-0000-0000-000011110000}"/>
    <cellStyle name="40% - Accent5 6 2 2 3 2" xfId="7553" xr:uid="{00000000-0005-0000-0000-000012110000}"/>
    <cellStyle name="40% - Accent5 6 2 2 3 2 2" xfId="25271" xr:uid="{FE806D05-E4A6-4369-87C1-9B3D6EBBFB33}"/>
    <cellStyle name="40% - Accent5 6 2 2 3 3" xfId="25270" xr:uid="{A4FED238-4571-4C09-B41B-147F58E0D5BA}"/>
    <cellStyle name="40% - Accent5 6 2 2 4" xfId="7554" xr:uid="{00000000-0005-0000-0000-000013110000}"/>
    <cellStyle name="40% - Accent5 6 2 2 4 2" xfId="25272" xr:uid="{1C150BEB-E916-4C45-AFE9-46BA8308E354}"/>
    <cellStyle name="40% - Accent5 6 2 2 5" xfId="25266" xr:uid="{E034E29E-65BE-44DA-8962-1618F019A7E6}"/>
    <cellStyle name="40% - Accent5 6 2 3" xfId="7555" xr:uid="{00000000-0005-0000-0000-000014110000}"/>
    <cellStyle name="40% - Accent5 6 2 3 2" xfId="7556" xr:uid="{00000000-0005-0000-0000-000015110000}"/>
    <cellStyle name="40% - Accent5 6 2 3 2 2" xfId="25274" xr:uid="{1F644251-0B88-4CC0-8016-5A129B344AA8}"/>
    <cellStyle name="40% - Accent5 6 2 3 3" xfId="7557" xr:uid="{00000000-0005-0000-0000-000016110000}"/>
    <cellStyle name="40% - Accent5 6 2 3 3 2" xfId="25275" xr:uid="{86537EEF-3FE7-47E7-B127-B6AB840FB614}"/>
    <cellStyle name="40% - Accent5 6 2 3 4" xfId="25273" xr:uid="{6E977611-FE57-4287-9E61-E026270F1250}"/>
    <cellStyle name="40% - Accent5 6 2 4" xfId="7558" xr:uid="{00000000-0005-0000-0000-000017110000}"/>
    <cellStyle name="40% - Accent5 6 2 4 2" xfId="25276" xr:uid="{040221D4-E62E-4BA9-A88A-F9CC795ECE00}"/>
    <cellStyle name="40% - Accent5 6 2 5" xfId="7559" xr:uid="{00000000-0005-0000-0000-000018110000}"/>
    <cellStyle name="40% - Accent5 6 2 5 2" xfId="7560" xr:uid="{00000000-0005-0000-0000-000019110000}"/>
    <cellStyle name="40% - Accent5 6 2 5 2 2" xfId="25278" xr:uid="{9CF7708A-D23C-4FCB-96D2-A4D9D8B943F9}"/>
    <cellStyle name="40% - Accent5 6 2 5 3" xfId="25277" xr:uid="{04DA1645-73BE-42CE-877A-49567747E6DF}"/>
    <cellStyle name="40% - Accent5 6 2 6" xfId="7561" xr:uid="{00000000-0005-0000-0000-00001A110000}"/>
    <cellStyle name="40% - Accent5 6 2 6 2" xfId="25279" xr:uid="{2A79F252-8199-488C-8FB4-8DA3C8C8CD66}"/>
    <cellStyle name="40% - Accent5 6 2 7" xfId="25265" xr:uid="{752C813F-284D-464F-9173-BFB22D8AAED4}"/>
    <cellStyle name="40% - Accent5 6 3" xfId="7562" xr:uid="{00000000-0005-0000-0000-00001B110000}"/>
    <cellStyle name="40% - Accent5 6 3 2" xfId="7563" xr:uid="{00000000-0005-0000-0000-00001C110000}"/>
    <cellStyle name="40% - Accent5 6 3 2 2" xfId="7564" xr:uid="{00000000-0005-0000-0000-00001D110000}"/>
    <cellStyle name="40% - Accent5 6 3 2 2 2" xfId="25282" xr:uid="{FA9E6794-75E2-48F7-8446-E7DEBCEAF45B}"/>
    <cellStyle name="40% - Accent5 6 3 2 3" xfId="7565" xr:uid="{00000000-0005-0000-0000-00001E110000}"/>
    <cellStyle name="40% - Accent5 6 3 2 3 2" xfId="25283" xr:uid="{4157EA50-12D1-460A-B930-83772F7CDC2A}"/>
    <cellStyle name="40% - Accent5 6 3 2 4" xfId="25281" xr:uid="{C5CEFFC7-57AB-42C3-8C61-D83DCEC6F424}"/>
    <cellStyle name="40% - Accent5 6 3 3" xfId="7566" xr:uid="{00000000-0005-0000-0000-00001F110000}"/>
    <cellStyle name="40% - Accent5 6 3 3 2" xfId="7567" xr:uid="{00000000-0005-0000-0000-000020110000}"/>
    <cellStyle name="40% - Accent5 6 3 3 2 2" xfId="25285" xr:uid="{ED23B73D-832D-474E-B5B3-0B6B83EF8FDC}"/>
    <cellStyle name="40% - Accent5 6 3 3 3" xfId="25284" xr:uid="{B041A6F8-20F3-48C7-B1FA-38648AD5EBDF}"/>
    <cellStyle name="40% - Accent5 6 3 4" xfId="7568" xr:uid="{00000000-0005-0000-0000-000021110000}"/>
    <cellStyle name="40% - Accent5 6 3 4 2" xfId="25286" xr:uid="{8718D2F7-A21A-4874-9A56-16E29D4B5C38}"/>
    <cellStyle name="40% - Accent5 6 3 5" xfId="25280" xr:uid="{644D5066-2854-409D-BAAE-40FCAFDD515F}"/>
    <cellStyle name="40% - Accent5 6 4" xfId="7569" xr:uid="{00000000-0005-0000-0000-000022110000}"/>
    <cellStyle name="40% - Accent5 6 5" xfId="7570" xr:uid="{00000000-0005-0000-0000-000023110000}"/>
    <cellStyle name="40% - Accent5 6 5 2" xfId="25287" xr:uid="{3C9D8C2F-508B-4069-B062-59E07F5B97BD}"/>
    <cellStyle name="40% - Accent5 7" xfId="250" xr:uid="{00000000-0005-0000-0000-000059000000}"/>
    <cellStyle name="40% - Accent5 7 2" xfId="7571" xr:uid="{00000000-0005-0000-0000-000025110000}"/>
    <cellStyle name="40% - Accent5 7 2 2" xfId="25288" xr:uid="{99930542-2D27-40C2-A48E-71EF44DD7811}"/>
    <cellStyle name="40% - Accent5 7 3" xfId="7572" xr:uid="{00000000-0005-0000-0000-000026110000}"/>
    <cellStyle name="40% - Accent5 7 4" xfId="7573" xr:uid="{00000000-0005-0000-0000-000027110000}"/>
    <cellStyle name="40% - Accent5 7 4 2" xfId="25289" xr:uid="{11BCD8CE-1B37-413D-9E83-EF902BA4BEBA}"/>
    <cellStyle name="40% - Accent5 8" xfId="7574" xr:uid="{00000000-0005-0000-0000-000028110000}"/>
    <cellStyle name="40% - Accent5 8 2" xfId="7575" xr:uid="{00000000-0005-0000-0000-000029110000}"/>
    <cellStyle name="40% - Accent5 8 2 2" xfId="7576" xr:uid="{00000000-0005-0000-0000-00002A110000}"/>
    <cellStyle name="40% - Accent5 8 2 2 2" xfId="25292" xr:uid="{A89ACACC-0F95-4623-9CF1-C95DF1446BF2}"/>
    <cellStyle name="40% - Accent5 8 2 3" xfId="7577" xr:uid="{00000000-0005-0000-0000-00002B110000}"/>
    <cellStyle name="40% - Accent5 8 2 3 2" xfId="7578" xr:uid="{00000000-0005-0000-0000-00002C110000}"/>
    <cellStyle name="40% - Accent5 8 2 3 2 2" xfId="25294" xr:uid="{8C75594C-A690-4CBB-8DCE-7A4901728D52}"/>
    <cellStyle name="40% - Accent5 8 2 3 3" xfId="25293" xr:uid="{EB262725-BAC8-44AE-BA8E-07289AE94F11}"/>
    <cellStyle name="40% - Accent5 8 2 4" xfId="25291" xr:uid="{D5E8CC2B-16AD-48C0-BD5D-1613F781D053}"/>
    <cellStyle name="40% - Accent5 8 3" xfId="7579" xr:uid="{00000000-0005-0000-0000-00002D110000}"/>
    <cellStyle name="40% - Accent5 8 3 2" xfId="25295" xr:uid="{12EB99A6-53E1-41EB-B72E-3A1BD6B04D3E}"/>
    <cellStyle name="40% - Accent5 8 4" xfId="7580" xr:uid="{00000000-0005-0000-0000-00002E110000}"/>
    <cellStyle name="40% - Accent5 8 4 2" xfId="7581" xr:uid="{00000000-0005-0000-0000-00002F110000}"/>
    <cellStyle name="40% - Accent5 8 4 2 2" xfId="25297" xr:uid="{8A54991B-E2DF-4CB8-BB11-7F27CEEB67BE}"/>
    <cellStyle name="40% - Accent5 8 4 3" xfId="25296" xr:uid="{E4F0B9A9-0915-43CC-800B-A16FF58DF974}"/>
    <cellStyle name="40% - Accent5 8 5" xfId="7582" xr:uid="{00000000-0005-0000-0000-000030110000}"/>
    <cellStyle name="40% - Accent5 8 5 2" xfId="25298" xr:uid="{CC3B55B2-B612-415B-954B-DE777B04196F}"/>
    <cellStyle name="40% - Accent5 8 6" xfId="25290" xr:uid="{819407B5-9D7C-4F15-A002-060B9845CBE8}"/>
    <cellStyle name="40% - Accent5 9" xfId="7583" xr:uid="{00000000-0005-0000-0000-000031110000}"/>
    <cellStyle name="40% - Accent5 9 2" xfId="7584" xr:uid="{00000000-0005-0000-0000-000032110000}"/>
    <cellStyle name="40% - Accent5 9 2 2" xfId="7585" xr:uid="{00000000-0005-0000-0000-000033110000}"/>
    <cellStyle name="40% - Accent5 9 2 2 2" xfId="25301" xr:uid="{C00B65A5-01F8-4E70-A0BD-0FB52373466C}"/>
    <cellStyle name="40% - Accent5 9 2 3" xfId="7586" xr:uid="{00000000-0005-0000-0000-000034110000}"/>
    <cellStyle name="40% - Accent5 9 2 3 2" xfId="25302" xr:uid="{4973616B-E5BA-4632-8AD3-3F4292D87E6A}"/>
    <cellStyle name="40% - Accent5 9 2 4" xfId="25300" xr:uid="{D2F63E54-72F5-4507-A3AA-468BA132F0E1}"/>
    <cellStyle name="40% - Accent5 9 3" xfId="7587" xr:uid="{00000000-0005-0000-0000-000035110000}"/>
    <cellStyle name="40% - Accent5 9 3 2" xfId="25303" xr:uid="{23731BA8-EB99-4A9A-9AF2-5D76E603BD35}"/>
    <cellStyle name="40% - Accent5 9 4" xfId="7588" xr:uid="{00000000-0005-0000-0000-000036110000}"/>
    <cellStyle name="40% - Accent5 9 4 2" xfId="7589" xr:uid="{00000000-0005-0000-0000-000037110000}"/>
    <cellStyle name="40% - Accent5 9 4 2 2" xfId="25305" xr:uid="{B90E77F5-57E3-4D74-AB61-023DCE6A931A}"/>
    <cellStyle name="40% - Accent5 9 4 3" xfId="25304" xr:uid="{BEC0E0E9-931F-47AF-85BD-0EF444378A7E}"/>
    <cellStyle name="40% - Accent5 9 5" xfId="7590" xr:uid="{00000000-0005-0000-0000-000038110000}"/>
    <cellStyle name="40% - Accent5 9 5 2" xfId="25306" xr:uid="{830558A6-E2B0-42F4-B3DF-F77504117EBE}"/>
    <cellStyle name="40% - Accent5 9 6" xfId="25299" xr:uid="{3ADD7307-5AC1-4571-85E5-56CA97FFD561}"/>
    <cellStyle name="40% - Accent6" xfId="103" builtinId="51" customBuiltin="1"/>
    <cellStyle name="40% - Accent6 10" xfId="7591" xr:uid="{00000000-0005-0000-0000-000039110000}"/>
    <cellStyle name="40% - Accent6 10 2" xfId="7592" xr:uid="{00000000-0005-0000-0000-00003A110000}"/>
    <cellStyle name="40% - Accent6 10 2 2" xfId="7593" xr:uid="{00000000-0005-0000-0000-00003B110000}"/>
    <cellStyle name="40% - Accent6 10 2 2 2" xfId="25309" xr:uid="{0D725D56-3FCE-4613-8B22-C8F76BFBB1B1}"/>
    <cellStyle name="40% - Accent6 10 2 3" xfId="7594" xr:uid="{00000000-0005-0000-0000-00003C110000}"/>
    <cellStyle name="40% - Accent6 10 2 3 2" xfId="25310" xr:uid="{D7A2A43E-BD57-442D-8C0E-EDFE628CE8BD}"/>
    <cellStyle name="40% - Accent6 10 2 4" xfId="25308" xr:uid="{2351F402-7272-474C-88E2-03D20EAA9081}"/>
    <cellStyle name="40% - Accent6 10 3" xfId="7595" xr:uid="{00000000-0005-0000-0000-00003D110000}"/>
    <cellStyle name="40% - Accent6 10 3 2" xfId="25311" xr:uid="{085B2ABE-F980-41EC-9A7F-FEB4AEE6324F}"/>
    <cellStyle name="40% - Accent6 10 4" xfId="7596" xr:uid="{00000000-0005-0000-0000-00003E110000}"/>
    <cellStyle name="40% - Accent6 10 4 2" xfId="7597" xr:uid="{00000000-0005-0000-0000-00003F110000}"/>
    <cellStyle name="40% - Accent6 10 4 2 2" xfId="25313" xr:uid="{D873DB04-3576-4FE0-9227-3DF3C513EBEF}"/>
    <cellStyle name="40% - Accent6 10 4 3" xfId="25312" xr:uid="{67F8B6E7-2EF2-4938-8DD3-9BC726690031}"/>
    <cellStyle name="40% - Accent6 10 5" xfId="7598" xr:uid="{00000000-0005-0000-0000-000040110000}"/>
    <cellStyle name="40% - Accent6 10 5 2" xfId="25314" xr:uid="{BF24ADD7-0A94-4107-A7B0-534C5BB81ED3}"/>
    <cellStyle name="40% - Accent6 10 6" xfId="25307" xr:uid="{9C05D877-D891-47CA-A2B5-B50E00EDE499}"/>
    <cellStyle name="40% - Accent6 11" xfId="7599" xr:uid="{00000000-0005-0000-0000-000041110000}"/>
    <cellStyle name="40% - Accent6 11 2" xfId="7600" xr:uid="{00000000-0005-0000-0000-000042110000}"/>
    <cellStyle name="40% - Accent6 11 2 2" xfId="25316" xr:uid="{285A024F-4E6D-424C-9C01-68D4F89905D4}"/>
    <cellStyle name="40% - Accent6 11 3" xfId="7601" xr:uid="{00000000-0005-0000-0000-000043110000}"/>
    <cellStyle name="40% - Accent6 11 3 2" xfId="7602" xr:uid="{00000000-0005-0000-0000-000044110000}"/>
    <cellStyle name="40% - Accent6 11 3 2 2" xfId="25318" xr:uid="{DB70C615-8003-4CCF-B0DA-BA5667DB7F3E}"/>
    <cellStyle name="40% - Accent6 11 3 3" xfId="25317" xr:uid="{D5373A05-EF8F-47B7-9722-4708D97E987A}"/>
    <cellStyle name="40% - Accent6 11 4" xfId="25315" xr:uid="{7C918FB4-FCFD-4890-9BE7-926B24D0499D}"/>
    <cellStyle name="40% - Accent6 12" xfId="7603" xr:uid="{00000000-0005-0000-0000-000045110000}"/>
    <cellStyle name="40% - Accent6 12 2" xfId="7604" xr:uid="{00000000-0005-0000-0000-000046110000}"/>
    <cellStyle name="40% - Accent6 12 2 2" xfId="25320" xr:uid="{38F28684-BCC3-4067-9FDE-4BCB70130193}"/>
    <cellStyle name="40% - Accent6 12 3" xfId="7605" xr:uid="{00000000-0005-0000-0000-000047110000}"/>
    <cellStyle name="40% - Accent6 12 3 2" xfId="25321" xr:uid="{4FF28D3E-339B-412C-84C8-8B5079F41710}"/>
    <cellStyle name="40% - Accent6 12 4" xfId="25319" xr:uid="{0FBEC924-0AD4-443B-87AA-A4CD338A189C}"/>
    <cellStyle name="40% - Accent6 13" xfId="7606" xr:uid="{00000000-0005-0000-0000-000048110000}"/>
    <cellStyle name="40% - Accent6 13 2" xfId="7607" xr:uid="{00000000-0005-0000-0000-000049110000}"/>
    <cellStyle name="40% - Accent6 13 2 2" xfId="25323" xr:uid="{322B6AB3-7012-4C84-910C-ADD7F53D5FC7}"/>
    <cellStyle name="40% - Accent6 13 3" xfId="7608" xr:uid="{00000000-0005-0000-0000-00004A110000}"/>
    <cellStyle name="40% - Accent6 13 3 2" xfId="25324" xr:uid="{37F9BC05-3498-483F-9EAD-16CB84610126}"/>
    <cellStyle name="40% - Accent6 13 4" xfId="25322" xr:uid="{1F4242F1-DA9F-4C40-AFE7-C04FB5BC77D3}"/>
    <cellStyle name="40% - Accent6 14" xfId="7609" xr:uid="{00000000-0005-0000-0000-00004B110000}"/>
    <cellStyle name="40% - Accent6 14 2" xfId="7610" xr:uid="{00000000-0005-0000-0000-00004C110000}"/>
    <cellStyle name="40% - Accent6 14 2 2" xfId="25325" xr:uid="{F230881F-0657-4DFE-A117-711A75FA8D5A}"/>
    <cellStyle name="40% - Accent6 15" xfId="7611" xr:uid="{00000000-0005-0000-0000-00004D110000}"/>
    <cellStyle name="40% - Accent6 15 2" xfId="25326" xr:uid="{8F7083F9-D60F-471B-9427-3CFB5057A29E}"/>
    <cellStyle name="40% - Accent6 16" xfId="7612" xr:uid="{00000000-0005-0000-0000-00004E110000}"/>
    <cellStyle name="40% - Accent6 17" xfId="20675" xr:uid="{AEB10E1E-CF01-4187-9BEC-72F25253B2E3}"/>
    <cellStyle name="40% - Accent6 2" xfId="251" xr:uid="{00000000-0005-0000-0000-00005A000000}"/>
    <cellStyle name="40% - Accent6 2 2" xfId="7613" xr:uid="{00000000-0005-0000-0000-000050110000}"/>
    <cellStyle name="40% - Accent6 2 3" xfId="7614" xr:uid="{00000000-0005-0000-0000-000051110000}"/>
    <cellStyle name="40% - Accent6 2 3 2" xfId="7615" xr:uid="{00000000-0005-0000-0000-000052110000}"/>
    <cellStyle name="40% - Accent6 2 3 2 2" xfId="7616" xr:uid="{00000000-0005-0000-0000-000053110000}"/>
    <cellStyle name="40% - Accent6 2 3 2 2 2" xfId="7617" xr:uid="{00000000-0005-0000-0000-000054110000}"/>
    <cellStyle name="40% - Accent6 2 3 2 2 2 2" xfId="7618" xr:uid="{00000000-0005-0000-0000-000055110000}"/>
    <cellStyle name="40% - Accent6 2 3 2 2 2 2 2" xfId="25331" xr:uid="{6078AC7F-F6B4-4D3C-9025-7E0808AEFA21}"/>
    <cellStyle name="40% - Accent6 2 3 2 2 2 3" xfId="7619" xr:uid="{00000000-0005-0000-0000-000056110000}"/>
    <cellStyle name="40% - Accent6 2 3 2 2 2 3 2" xfId="25332" xr:uid="{A1513BC3-FC20-4533-8CF4-19638ED76E8D}"/>
    <cellStyle name="40% - Accent6 2 3 2 2 2 4" xfId="25330" xr:uid="{C4BBC457-235B-4889-BF85-6A7F3AED6428}"/>
    <cellStyle name="40% - Accent6 2 3 2 2 3" xfId="7620" xr:uid="{00000000-0005-0000-0000-000057110000}"/>
    <cellStyle name="40% - Accent6 2 3 2 2 3 2" xfId="7621" xr:uid="{00000000-0005-0000-0000-000058110000}"/>
    <cellStyle name="40% - Accent6 2 3 2 2 3 2 2" xfId="25334" xr:uid="{2147B289-E7CE-4539-AEB1-104075E1FD43}"/>
    <cellStyle name="40% - Accent6 2 3 2 2 3 3" xfId="25333" xr:uid="{16AA08C0-4C72-4095-980F-E0C4F040DF9E}"/>
    <cellStyle name="40% - Accent6 2 3 2 2 4" xfId="7622" xr:uid="{00000000-0005-0000-0000-000059110000}"/>
    <cellStyle name="40% - Accent6 2 3 2 2 4 2" xfId="25335" xr:uid="{E0DE78B6-9182-4DB1-ADA7-C8B497B2E9BF}"/>
    <cellStyle name="40% - Accent6 2 3 2 2 5" xfId="25329" xr:uid="{9AAA2C06-5378-4F65-9A0F-3CFC17DEF142}"/>
    <cellStyle name="40% - Accent6 2 3 2 3" xfId="7623" xr:uid="{00000000-0005-0000-0000-00005A110000}"/>
    <cellStyle name="40% - Accent6 2 3 2 3 2" xfId="7624" xr:uid="{00000000-0005-0000-0000-00005B110000}"/>
    <cellStyle name="40% - Accent6 2 3 2 3 2 2" xfId="7625" xr:uid="{00000000-0005-0000-0000-00005C110000}"/>
    <cellStyle name="40% - Accent6 2 3 2 3 2 2 2" xfId="25338" xr:uid="{72FD8D24-C094-46A6-8B61-AB94271064F6}"/>
    <cellStyle name="40% - Accent6 2 3 2 3 2 3" xfId="7626" xr:uid="{00000000-0005-0000-0000-00005D110000}"/>
    <cellStyle name="40% - Accent6 2 3 2 3 2 3 2" xfId="25339" xr:uid="{B401758C-0CD4-41FC-A746-A9602FC79CA2}"/>
    <cellStyle name="40% - Accent6 2 3 2 3 2 4" xfId="25337" xr:uid="{5B4CA9AF-5BAD-4EB5-B72C-A2A04B1A56E9}"/>
    <cellStyle name="40% - Accent6 2 3 2 3 3" xfId="7627" xr:uid="{00000000-0005-0000-0000-00005E110000}"/>
    <cellStyle name="40% - Accent6 2 3 2 3 3 2" xfId="7628" xr:uid="{00000000-0005-0000-0000-00005F110000}"/>
    <cellStyle name="40% - Accent6 2 3 2 3 3 2 2" xfId="25341" xr:uid="{CF926201-779D-4AF2-B52F-6DF20254F63B}"/>
    <cellStyle name="40% - Accent6 2 3 2 3 3 3" xfId="25340" xr:uid="{1AD81232-7C18-4A65-B22A-85A996104F4E}"/>
    <cellStyle name="40% - Accent6 2 3 2 3 4" xfId="7629" xr:uid="{00000000-0005-0000-0000-000060110000}"/>
    <cellStyle name="40% - Accent6 2 3 2 3 4 2" xfId="25342" xr:uid="{6454BCE8-B592-4AF2-AD06-0A3E1E9A124F}"/>
    <cellStyle name="40% - Accent6 2 3 2 3 5" xfId="25336" xr:uid="{A32B5869-3FB2-44C1-821A-8913F1917098}"/>
    <cellStyle name="40% - Accent6 2 3 2 4" xfId="7630" xr:uid="{00000000-0005-0000-0000-000061110000}"/>
    <cellStyle name="40% - Accent6 2 3 2 4 2" xfId="7631" xr:uid="{00000000-0005-0000-0000-000062110000}"/>
    <cellStyle name="40% - Accent6 2 3 2 4 2 2" xfId="25344" xr:uid="{4B103224-454B-4FF5-AE56-6409A48BE3BB}"/>
    <cellStyle name="40% - Accent6 2 3 2 4 3" xfId="7632" xr:uid="{00000000-0005-0000-0000-000063110000}"/>
    <cellStyle name="40% - Accent6 2 3 2 4 3 2" xfId="25345" xr:uid="{A2A91EB4-7D01-44B2-ABF7-3B30D2C95D7B}"/>
    <cellStyle name="40% - Accent6 2 3 2 4 4" xfId="25343" xr:uid="{BA1BC464-553A-49B7-A869-B4D9F2178696}"/>
    <cellStyle name="40% - Accent6 2 3 2 5" xfId="7633" xr:uid="{00000000-0005-0000-0000-000064110000}"/>
    <cellStyle name="40% - Accent6 2 3 2 5 2" xfId="25346" xr:uid="{868EA972-63EA-48F9-90E6-8628DFBDAE9D}"/>
    <cellStyle name="40% - Accent6 2 3 2 6" xfId="7634" xr:uid="{00000000-0005-0000-0000-000065110000}"/>
    <cellStyle name="40% - Accent6 2 3 2 6 2" xfId="7635" xr:uid="{00000000-0005-0000-0000-000066110000}"/>
    <cellStyle name="40% - Accent6 2 3 2 6 2 2" xfId="25348" xr:uid="{E8835206-26A9-4C5D-A16F-DBD528A18C89}"/>
    <cellStyle name="40% - Accent6 2 3 2 6 3" xfId="25347" xr:uid="{99B7AFAD-39C0-460A-9B89-AA520A07FC67}"/>
    <cellStyle name="40% - Accent6 2 3 2 7" xfId="7636" xr:uid="{00000000-0005-0000-0000-000067110000}"/>
    <cellStyle name="40% - Accent6 2 3 2 7 2" xfId="25349" xr:uid="{71CB0CBC-29F6-4351-ABDB-B94831EE698A}"/>
    <cellStyle name="40% - Accent6 2 3 2 8" xfId="25328" xr:uid="{0509474B-1358-4C9A-9645-E91E585755E3}"/>
    <cellStyle name="40% - Accent6 2 3 3" xfId="7637" xr:uid="{00000000-0005-0000-0000-000068110000}"/>
    <cellStyle name="40% - Accent6 2 3 3 2" xfId="7638" xr:uid="{00000000-0005-0000-0000-000069110000}"/>
    <cellStyle name="40% - Accent6 2 3 3 2 2" xfId="7639" xr:uid="{00000000-0005-0000-0000-00006A110000}"/>
    <cellStyle name="40% - Accent6 2 3 3 2 2 2" xfId="25352" xr:uid="{ACF98C39-6AF9-46D8-8948-F466E0C91CFD}"/>
    <cellStyle name="40% - Accent6 2 3 3 2 3" xfId="7640" xr:uid="{00000000-0005-0000-0000-00006B110000}"/>
    <cellStyle name="40% - Accent6 2 3 3 2 3 2" xfId="25353" xr:uid="{34112E50-5B06-4E0E-B4F1-A4119F29F30D}"/>
    <cellStyle name="40% - Accent6 2 3 3 2 4" xfId="25351" xr:uid="{AAF40D6A-A923-49BF-A6BB-53CC757AE88D}"/>
    <cellStyle name="40% - Accent6 2 3 3 3" xfId="7641" xr:uid="{00000000-0005-0000-0000-00006C110000}"/>
    <cellStyle name="40% - Accent6 2 3 3 3 2" xfId="7642" xr:uid="{00000000-0005-0000-0000-00006D110000}"/>
    <cellStyle name="40% - Accent6 2 3 3 3 2 2" xfId="25355" xr:uid="{8D54473F-A054-47D1-8ED7-2973198675B3}"/>
    <cellStyle name="40% - Accent6 2 3 3 3 3" xfId="25354" xr:uid="{00E71DD9-2F2A-4023-BD19-7273FDA75571}"/>
    <cellStyle name="40% - Accent6 2 3 3 4" xfId="7643" xr:uid="{00000000-0005-0000-0000-00006E110000}"/>
    <cellStyle name="40% - Accent6 2 3 3 4 2" xfId="25356" xr:uid="{C8698A8C-C983-43B8-8B9A-BE8BC251090C}"/>
    <cellStyle name="40% - Accent6 2 3 3 5" xfId="25350" xr:uid="{FBADBD39-2689-47D1-B8D4-FA57199C493B}"/>
    <cellStyle name="40% - Accent6 2 3 4" xfId="7644" xr:uid="{00000000-0005-0000-0000-00006F110000}"/>
    <cellStyle name="40% - Accent6 2 3 4 2" xfId="7645" xr:uid="{00000000-0005-0000-0000-000070110000}"/>
    <cellStyle name="40% - Accent6 2 3 4 2 2" xfId="7646" xr:uid="{00000000-0005-0000-0000-000071110000}"/>
    <cellStyle name="40% - Accent6 2 3 4 2 2 2" xfId="25359" xr:uid="{5C15E31F-B1D8-4311-8E13-C3E491551FDF}"/>
    <cellStyle name="40% - Accent6 2 3 4 2 3" xfId="7647" xr:uid="{00000000-0005-0000-0000-000072110000}"/>
    <cellStyle name="40% - Accent6 2 3 4 2 3 2" xfId="25360" xr:uid="{A868BBCA-4281-4384-9B2E-48F853C881E0}"/>
    <cellStyle name="40% - Accent6 2 3 4 2 4" xfId="25358" xr:uid="{FBD54972-5C5D-4431-9C52-88789FCC5F97}"/>
    <cellStyle name="40% - Accent6 2 3 4 3" xfId="7648" xr:uid="{00000000-0005-0000-0000-000073110000}"/>
    <cellStyle name="40% - Accent6 2 3 4 3 2" xfId="7649" xr:uid="{00000000-0005-0000-0000-000074110000}"/>
    <cellStyle name="40% - Accent6 2 3 4 3 2 2" xfId="25362" xr:uid="{CE9C270A-9AC5-453A-BAD6-84B0AEAC8727}"/>
    <cellStyle name="40% - Accent6 2 3 4 3 3" xfId="25361" xr:uid="{EBC40A65-16A9-4217-A94E-271B938CDBCF}"/>
    <cellStyle name="40% - Accent6 2 3 4 4" xfId="7650" xr:uid="{00000000-0005-0000-0000-000075110000}"/>
    <cellStyle name="40% - Accent6 2 3 4 4 2" xfId="25363" xr:uid="{BB5E4B4A-19A7-4FB4-8118-14EF0FA76BBD}"/>
    <cellStyle name="40% - Accent6 2 3 4 5" xfId="25357" xr:uid="{91A784B5-829F-49B5-8D85-B29B2C67F45B}"/>
    <cellStyle name="40% - Accent6 2 3 5" xfId="7651" xr:uid="{00000000-0005-0000-0000-000076110000}"/>
    <cellStyle name="40% - Accent6 2 3 5 2" xfId="7652" xr:uid="{00000000-0005-0000-0000-000077110000}"/>
    <cellStyle name="40% - Accent6 2 3 5 2 2" xfId="25365" xr:uid="{A0661710-5700-41F2-8487-318FC9EC9827}"/>
    <cellStyle name="40% - Accent6 2 3 5 3" xfId="7653" xr:uid="{00000000-0005-0000-0000-000078110000}"/>
    <cellStyle name="40% - Accent6 2 3 5 3 2" xfId="25366" xr:uid="{F8EEDDA5-5ECB-4FE9-A4EF-9993C9659183}"/>
    <cellStyle name="40% - Accent6 2 3 5 4" xfId="25364" xr:uid="{7D73A2E9-144F-4473-A99C-E416B18E4494}"/>
    <cellStyle name="40% - Accent6 2 3 6" xfId="7654" xr:uid="{00000000-0005-0000-0000-000079110000}"/>
    <cellStyle name="40% - Accent6 2 3 6 2" xfId="25367" xr:uid="{EA0F9CB7-E5E9-4C4D-9379-94464D13C4B0}"/>
    <cellStyle name="40% - Accent6 2 3 7" xfId="7655" xr:uid="{00000000-0005-0000-0000-00007A110000}"/>
    <cellStyle name="40% - Accent6 2 3 7 2" xfId="7656" xr:uid="{00000000-0005-0000-0000-00007B110000}"/>
    <cellStyle name="40% - Accent6 2 3 7 2 2" xfId="25369" xr:uid="{67056E03-9123-4F27-AE43-AF228FEF4E43}"/>
    <cellStyle name="40% - Accent6 2 3 7 3" xfId="25368" xr:uid="{85DE855D-6F8A-4D12-9B6D-B8EF2BD1B4FC}"/>
    <cellStyle name="40% - Accent6 2 3 8" xfId="7657" xr:uid="{00000000-0005-0000-0000-00007C110000}"/>
    <cellStyle name="40% - Accent6 2 3 8 2" xfId="25370" xr:uid="{479291A3-4C94-4B14-9FE1-0516DFAE5705}"/>
    <cellStyle name="40% - Accent6 2 3 9" xfId="25327" xr:uid="{6821625A-444E-43E6-9F6D-E8DC0FED9C52}"/>
    <cellStyle name="40% - Accent6 2 4" xfId="7658" xr:uid="{00000000-0005-0000-0000-00007D110000}"/>
    <cellStyle name="40% - Accent6 2 4 2" xfId="7659" xr:uid="{00000000-0005-0000-0000-00007E110000}"/>
    <cellStyle name="40% - Accent6 2 4 2 2" xfId="7660" xr:uid="{00000000-0005-0000-0000-00007F110000}"/>
    <cellStyle name="40% - Accent6 2 4 2 2 2" xfId="7661" xr:uid="{00000000-0005-0000-0000-000080110000}"/>
    <cellStyle name="40% - Accent6 2 4 2 2 2 2" xfId="7662" xr:uid="{00000000-0005-0000-0000-000081110000}"/>
    <cellStyle name="40% - Accent6 2 4 2 2 2 2 2" xfId="25375" xr:uid="{4FA2D959-1EF8-4635-AAE6-6104A4CC0859}"/>
    <cellStyle name="40% - Accent6 2 4 2 2 2 3" xfId="7663" xr:uid="{00000000-0005-0000-0000-000082110000}"/>
    <cellStyle name="40% - Accent6 2 4 2 2 2 3 2" xfId="25376" xr:uid="{6D751C84-2F61-456C-849A-ED2668DEE0CC}"/>
    <cellStyle name="40% - Accent6 2 4 2 2 2 4" xfId="25374" xr:uid="{BEEA3FF0-E1D9-4F27-8174-4142A173977F}"/>
    <cellStyle name="40% - Accent6 2 4 2 2 3" xfId="7664" xr:uid="{00000000-0005-0000-0000-000083110000}"/>
    <cellStyle name="40% - Accent6 2 4 2 2 3 2" xfId="7665" xr:uid="{00000000-0005-0000-0000-000084110000}"/>
    <cellStyle name="40% - Accent6 2 4 2 2 3 2 2" xfId="25378" xr:uid="{28133356-9B41-4164-B09A-F5F1B98BD5A3}"/>
    <cellStyle name="40% - Accent6 2 4 2 2 3 3" xfId="25377" xr:uid="{0241F3B2-83A7-48AB-93AA-BE26CA76C260}"/>
    <cellStyle name="40% - Accent6 2 4 2 2 4" xfId="7666" xr:uid="{00000000-0005-0000-0000-000085110000}"/>
    <cellStyle name="40% - Accent6 2 4 2 2 4 2" xfId="25379" xr:uid="{FD17CBF5-EE20-406E-84D8-250993063B7C}"/>
    <cellStyle name="40% - Accent6 2 4 2 2 5" xfId="25373" xr:uid="{8688B234-7EBA-46B0-B124-FD19E513414F}"/>
    <cellStyle name="40% - Accent6 2 4 2 3" xfId="7667" xr:uid="{00000000-0005-0000-0000-000086110000}"/>
    <cellStyle name="40% - Accent6 2 4 2 3 2" xfId="7668" xr:uid="{00000000-0005-0000-0000-000087110000}"/>
    <cellStyle name="40% - Accent6 2 4 2 3 2 2" xfId="7669" xr:uid="{00000000-0005-0000-0000-000088110000}"/>
    <cellStyle name="40% - Accent6 2 4 2 3 2 2 2" xfId="25382" xr:uid="{4B690141-46B9-4BE8-8E0D-1D43FB19606F}"/>
    <cellStyle name="40% - Accent6 2 4 2 3 2 3" xfId="7670" xr:uid="{00000000-0005-0000-0000-000089110000}"/>
    <cellStyle name="40% - Accent6 2 4 2 3 2 3 2" xfId="25383" xr:uid="{3765C922-7B5A-4D4E-8E02-7437B96A3155}"/>
    <cellStyle name="40% - Accent6 2 4 2 3 2 4" xfId="25381" xr:uid="{DFEC7850-A247-4453-921F-8D704622201D}"/>
    <cellStyle name="40% - Accent6 2 4 2 3 3" xfId="7671" xr:uid="{00000000-0005-0000-0000-00008A110000}"/>
    <cellStyle name="40% - Accent6 2 4 2 3 3 2" xfId="7672" xr:uid="{00000000-0005-0000-0000-00008B110000}"/>
    <cellStyle name="40% - Accent6 2 4 2 3 3 2 2" xfId="25385" xr:uid="{89863C78-84E4-438F-88B6-AE26C4E5D3B8}"/>
    <cellStyle name="40% - Accent6 2 4 2 3 3 3" xfId="25384" xr:uid="{8E38FA1F-B8CD-4D2B-8C67-762008D48442}"/>
    <cellStyle name="40% - Accent6 2 4 2 3 4" xfId="7673" xr:uid="{00000000-0005-0000-0000-00008C110000}"/>
    <cellStyle name="40% - Accent6 2 4 2 3 4 2" xfId="25386" xr:uid="{BA8E856F-17FE-4784-8A21-FA78A0D0E884}"/>
    <cellStyle name="40% - Accent6 2 4 2 3 5" xfId="25380" xr:uid="{4731CA83-AFB2-4A90-A116-18FBD0314F54}"/>
    <cellStyle name="40% - Accent6 2 4 2 4" xfId="7674" xr:uid="{00000000-0005-0000-0000-00008D110000}"/>
    <cellStyle name="40% - Accent6 2 4 2 4 2" xfId="7675" xr:uid="{00000000-0005-0000-0000-00008E110000}"/>
    <cellStyle name="40% - Accent6 2 4 2 4 2 2" xfId="25388" xr:uid="{BC6AA7A5-B09B-4D74-A602-0706D38D56DC}"/>
    <cellStyle name="40% - Accent6 2 4 2 4 3" xfId="7676" xr:uid="{00000000-0005-0000-0000-00008F110000}"/>
    <cellStyle name="40% - Accent6 2 4 2 4 3 2" xfId="25389" xr:uid="{0C2603CB-B17E-4140-A9F3-9BC849EE0CBC}"/>
    <cellStyle name="40% - Accent6 2 4 2 4 4" xfId="25387" xr:uid="{DB3BB566-2EE3-4503-9C07-5E9BD1CE26E7}"/>
    <cellStyle name="40% - Accent6 2 4 2 5" xfId="7677" xr:uid="{00000000-0005-0000-0000-000090110000}"/>
    <cellStyle name="40% - Accent6 2 4 2 5 2" xfId="25390" xr:uid="{1B85DEAD-53E9-4927-9BBA-08A514970874}"/>
    <cellStyle name="40% - Accent6 2 4 2 6" xfId="7678" xr:uid="{00000000-0005-0000-0000-000091110000}"/>
    <cellStyle name="40% - Accent6 2 4 2 6 2" xfId="7679" xr:uid="{00000000-0005-0000-0000-000092110000}"/>
    <cellStyle name="40% - Accent6 2 4 2 6 2 2" xfId="25392" xr:uid="{72E8A7E5-D8A8-45A8-8504-F0DB0D8386E1}"/>
    <cellStyle name="40% - Accent6 2 4 2 6 3" xfId="25391" xr:uid="{23498A95-3A21-466F-A34F-C501C25ADC16}"/>
    <cellStyle name="40% - Accent6 2 4 2 7" xfId="7680" xr:uid="{00000000-0005-0000-0000-000093110000}"/>
    <cellStyle name="40% - Accent6 2 4 2 7 2" xfId="25393" xr:uid="{CB51E702-4882-46F2-8C98-BBCA9B1B4298}"/>
    <cellStyle name="40% - Accent6 2 4 2 8" xfId="25372" xr:uid="{BDE2AD09-B130-49F8-91B8-7EE208A8C2B0}"/>
    <cellStyle name="40% - Accent6 2 4 3" xfId="7681" xr:uid="{00000000-0005-0000-0000-000094110000}"/>
    <cellStyle name="40% - Accent6 2 4 3 2" xfId="7682" xr:uid="{00000000-0005-0000-0000-000095110000}"/>
    <cellStyle name="40% - Accent6 2 4 3 2 2" xfId="7683" xr:uid="{00000000-0005-0000-0000-000096110000}"/>
    <cellStyle name="40% - Accent6 2 4 3 2 2 2" xfId="25396" xr:uid="{9CB334BE-8B8E-42A6-A02D-933FA9C5DD9C}"/>
    <cellStyle name="40% - Accent6 2 4 3 2 3" xfId="7684" xr:uid="{00000000-0005-0000-0000-000097110000}"/>
    <cellStyle name="40% - Accent6 2 4 3 2 3 2" xfId="25397" xr:uid="{3A309E67-6D2E-4F9A-962D-2908C296D996}"/>
    <cellStyle name="40% - Accent6 2 4 3 2 4" xfId="25395" xr:uid="{144E3638-6DA6-4E09-B697-FDA9209975CD}"/>
    <cellStyle name="40% - Accent6 2 4 3 3" xfId="7685" xr:uid="{00000000-0005-0000-0000-000098110000}"/>
    <cellStyle name="40% - Accent6 2 4 3 3 2" xfId="7686" xr:uid="{00000000-0005-0000-0000-000099110000}"/>
    <cellStyle name="40% - Accent6 2 4 3 3 2 2" xfId="25399" xr:uid="{E85E4019-6E94-4C33-8A19-CDBFCD1012E9}"/>
    <cellStyle name="40% - Accent6 2 4 3 3 3" xfId="25398" xr:uid="{25BBB8A1-D549-45CD-A8BF-D55B979A7FC2}"/>
    <cellStyle name="40% - Accent6 2 4 3 4" xfId="7687" xr:uid="{00000000-0005-0000-0000-00009A110000}"/>
    <cellStyle name="40% - Accent6 2 4 3 4 2" xfId="25400" xr:uid="{A965667F-AD6B-461B-A9FB-0ECEDDFE8F47}"/>
    <cellStyle name="40% - Accent6 2 4 3 5" xfId="25394" xr:uid="{D52212EC-7FD0-4C49-8309-BFB20BEE80B6}"/>
    <cellStyle name="40% - Accent6 2 4 4" xfId="7688" xr:uid="{00000000-0005-0000-0000-00009B110000}"/>
    <cellStyle name="40% - Accent6 2 4 4 2" xfId="7689" xr:uid="{00000000-0005-0000-0000-00009C110000}"/>
    <cellStyle name="40% - Accent6 2 4 4 2 2" xfId="7690" xr:uid="{00000000-0005-0000-0000-00009D110000}"/>
    <cellStyle name="40% - Accent6 2 4 4 2 2 2" xfId="25403" xr:uid="{31EDBCAA-D17C-4436-B9FB-5EA536BACB78}"/>
    <cellStyle name="40% - Accent6 2 4 4 2 3" xfId="7691" xr:uid="{00000000-0005-0000-0000-00009E110000}"/>
    <cellStyle name="40% - Accent6 2 4 4 2 3 2" xfId="25404" xr:uid="{68DF6177-EB05-4CA2-B209-8F4AA6D0066A}"/>
    <cellStyle name="40% - Accent6 2 4 4 2 4" xfId="25402" xr:uid="{212E9D51-CB99-4740-A12A-121F7770C603}"/>
    <cellStyle name="40% - Accent6 2 4 4 3" xfId="7692" xr:uid="{00000000-0005-0000-0000-00009F110000}"/>
    <cellStyle name="40% - Accent6 2 4 4 3 2" xfId="7693" xr:uid="{00000000-0005-0000-0000-0000A0110000}"/>
    <cellStyle name="40% - Accent6 2 4 4 3 2 2" xfId="25406" xr:uid="{9992AA03-9B00-4BF8-BD32-3CA3A05F404E}"/>
    <cellStyle name="40% - Accent6 2 4 4 3 3" xfId="25405" xr:uid="{FC6557D0-3E9C-427D-8999-C116412C5BEC}"/>
    <cellStyle name="40% - Accent6 2 4 4 4" xfId="7694" xr:uid="{00000000-0005-0000-0000-0000A1110000}"/>
    <cellStyle name="40% - Accent6 2 4 4 4 2" xfId="25407" xr:uid="{7F9F3ED3-7CFA-496A-9C10-574CBF70244F}"/>
    <cellStyle name="40% - Accent6 2 4 4 5" xfId="25401" xr:uid="{F19323B8-7832-43B1-8B86-1CBE64CA16E0}"/>
    <cellStyle name="40% - Accent6 2 4 5" xfId="7695" xr:uid="{00000000-0005-0000-0000-0000A2110000}"/>
    <cellStyle name="40% - Accent6 2 4 5 2" xfId="7696" xr:uid="{00000000-0005-0000-0000-0000A3110000}"/>
    <cellStyle name="40% - Accent6 2 4 5 2 2" xfId="25409" xr:uid="{A090AAFA-C37B-4F63-AF50-C9BFFF17EAF9}"/>
    <cellStyle name="40% - Accent6 2 4 5 3" xfId="7697" xr:uid="{00000000-0005-0000-0000-0000A4110000}"/>
    <cellStyle name="40% - Accent6 2 4 5 3 2" xfId="25410" xr:uid="{5CA13E05-D8FD-4B6E-B26E-44567AD0B12B}"/>
    <cellStyle name="40% - Accent6 2 4 5 4" xfId="25408" xr:uid="{FAD993FD-45AF-40F2-9A6A-2A366066E1D1}"/>
    <cellStyle name="40% - Accent6 2 4 6" xfId="7698" xr:uid="{00000000-0005-0000-0000-0000A5110000}"/>
    <cellStyle name="40% - Accent6 2 4 6 2" xfId="25411" xr:uid="{0FB8B74E-105D-4068-9EBC-5F23EC4FF2FA}"/>
    <cellStyle name="40% - Accent6 2 4 7" xfId="7699" xr:uid="{00000000-0005-0000-0000-0000A6110000}"/>
    <cellStyle name="40% - Accent6 2 4 7 2" xfId="7700" xr:uid="{00000000-0005-0000-0000-0000A7110000}"/>
    <cellStyle name="40% - Accent6 2 4 7 2 2" xfId="25413" xr:uid="{86962591-CF0A-48DE-AFDA-AB556F62EB94}"/>
    <cellStyle name="40% - Accent6 2 4 7 3" xfId="25412" xr:uid="{E5F3F925-463A-4CE2-A0AF-1A233FE4D728}"/>
    <cellStyle name="40% - Accent6 2 4 8" xfId="7701" xr:uid="{00000000-0005-0000-0000-0000A8110000}"/>
    <cellStyle name="40% - Accent6 2 4 8 2" xfId="25414" xr:uid="{1CA7226F-BBCF-44F5-9CC0-09CBE4C69A4F}"/>
    <cellStyle name="40% - Accent6 2 4 9" xfId="25371" xr:uid="{A295E3D9-2180-4635-8A94-E06CDB98A0DB}"/>
    <cellStyle name="40% - Accent6 2 5" xfId="7702" xr:uid="{00000000-0005-0000-0000-0000A9110000}"/>
    <cellStyle name="40% - Accent6 2 5 2" xfId="7703" xr:uid="{00000000-0005-0000-0000-0000AA110000}"/>
    <cellStyle name="40% - Accent6 2 5 2 2" xfId="7704" xr:uid="{00000000-0005-0000-0000-0000AB110000}"/>
    <cellStyle name="40% - Accent6 2 5 2 2 2" xfId="7705" xr:uid="{00000000-0005-0000-0000-0000AC110000}"/>
    <cellStyle name="40% - Accent6 2 5 2 2 2 2" xfId="7706" xr:uid="{00000000-0005-0000-0000-0000AD110000}"/>
    <cellStyle name="40% - Accent6 2 5 2 2 2 2 2" xfId="25419" xr:uid="{8680C3D2-86EC-4DB3-90BC-2E33AA1DB711}"/>
    <cellStyle name="40% - Accent6 2 5 2 2 2 3" xfId="7707" xr:uid="{00000000-0005-0000-0000-0000AE110000}"/>
    <cellStyle name="40% - Accent6 2 5 2 2 2 3 2" xfId="25420" xr:uid="{AF13CE33-33A3-4024-99A3-DB87F1D174BB}"/>
    <cellStyle name="40% - Accent6 2 5 2 2 2 4" xfId="25418" xr:uid="{E9FE7AAA-4D22-4CBB-A302-8AFFEC92D9D9}"/>
    <cellStyle name="40% - Accent6 2 5 2 2 3" xfId="7708" xr:uid="{00000000-0005-0000-0000-0000AF110000}"/>
    <cellStyle name="40% - Accent6 2 5 2 2 3 2" xfId="7709" xr:uid="{00000000-0005-0000-0000-0000B0110000}"/>
    <cellStyle name="40% - Accent6 2 5 2 2 3 2 2" xfId="25422" xr:uid="{DA405CE6-AA43-4C45-8E5F-A918B8735416}"/>
    <cellStyle name="40% - Accent6 2 5 2 2 3 3" xfId="25421" xr:uid="{5FF59FD0-70B8-4BC4-B481-D23B3818BC1E}"/>
    <cellStyle name="40% - Accent6 2 5 2 2 4" xfId="7710" xr:uid="{00000000-0005-0000-0000-0000B1110000}"/>
    <cellStyle name="40% - Accent6 2 5 2 2 4 2" xfId="25423" xr:uid="{A9B47312-A312-4695-A050-1200269C7916}"/>
    <cellStyle name="40% - Accent6 2 5 2 2 5" xfId="25417" xr:uid="{F0B02820-D8A3-4697-8723-BEA9BE6DDB9E}"/>
    <cellStyle name="40% - Accent6 2 5 2 3" xfId="7711" xr:uid="{00000000-0005-0000-0000-0000B2110000}"/>
    <cellStyle name="40% - Accent6 2 5 2 3 2" xfId="7712" xr:uid="{00000000-0005-0000-0000-0000B3110000}"/>
    <cellStyle name="40% - Accent6 2 5 2 3 2 2" xfId="7713" xr:uid="{00000000-0005-0000-0000-0000B4110000}"/>
    <cellStyle name="40% - Accent6 2 5 2 3 2 2 2" xfId="25426" xr:uid="{77F4F7D6-7A21-4CA5-A7C6-A428FF07C9C4}"/>
    <cellStyle name="40% - Accent6 2 5 2 3 2 3" xfId="7714" xr:uid="{00000000-0005-0000-0000-0000B5110000}"/>
    <cellStyle name="40% - Accent6 2 5 2 3 2 3 2" xfId="25427" xr:uid="{9614F026-2B15-4FBF-93B1-8D5CB1AB5D2D}"/>
    <cellStyle name="40% - Accent6 2 5 2 3 2 4" xfId="25425" xr:uid="{4E62783D-505C-403A-8CDE-DCADB2EC30C8}"/>
    <cellStyle name="40% - Accent6 2 5 2 3 3" xfId="7715" xr:uid="{00000000-0005-0000-0000-0000B6110000}"/>
    <cellStyle name="40% - Accent6 2 5 2 3 3 2" xfId="7716" xr:uid="{00000000-0005-0000-0000-0000B7110000}"/>
    <cellStyle name="40% - Accent6 2 5 2 3 3 2 2" xfId="25429" xr:uid="{B2D58745-76A8-4684-8485-4BDD42B652FD}"/>
    <cellStyle name="40% - Accent6 2 5 2 3 3 3" xfId="25428" xr:uid="{290B66CA-9745-4F8D-9FE3-55EE8A6C3D31}"/>
    <cellStyle name="40% - Accent6 2 5 2 3 4" xfId="7717" xr:uid="{00000000-0005-0000-0000-0000B8110000}"/>
    <cellStyle name="40% - Accent6 2 5 2 3 4 2" xfId="25430" xr:uid="{221F5D65-D95E-4F96-BD9A-EF55B978DF71}"/>
    <cellStyle name="40% - Accent6 2 5 2 3 5" xfId="25424" xr:uid="{0D67C090-9A64-4496-A7FB-F55D5F30567C}"/>
    <cellStyle name="40% - Accent6 2 5 2 4" xfId="7718" xr:uid="{00000000-0005-0000-0000-0000B9110000}"/>
    <cellStyle name="40% - Accent6 2 5 2 4 2" xfId="7719" xr:uid="{00000000-0005-0000-0000-0000BA110000}"/>
    <cellStyle name="40% - Accent6 2 5 2 4 2 2" xfId="25432" xr:uid="{3CD0A4F2-8FF6-42F1-8D0B-DA05C2B25D42}"/>
    <cellStyle name="40% - Accent6 2 5 2 4 3" xfId="7720" xr:uid="{00000000-0005-0000-0000-0000BB110000}"/>
    <cellStyle name="40% - Accent6 2 5 2 4 3 2" xfId="25433" xr:uid="{8F054A21-A294-40D6-873A-49A644811057}"/>
    <cellStyle name="40% - Accent6 2 5 2 4 4" xfId="25431" xr:uid="{0FEE4237-C9C5-45E4-9C16-AD9D8196ECB9}"/>
    <cellStyle name="40% - Accent6 2 5 2 5" xfId="7721" xr:uid="{00000000-0005-0000-0000-0000BC110000}"/>
    <cellStyle name="40% - Accent6 2 5 2 5 2" xfId="25434" xr:uid="{5078092F-6184-44FE-B3AD-6EAC6F4715C8}"/>
    <cellStyle name="40% - Accent6 2 5 2 6" xfId="7722" xr:uid="{00000000-0005-0000-0000-0000BD110000}"/>
    <cellStyle name="40% - Accent6 2 5 2 6 2" xfId="7723" xr:uid="{00000000-0005-0000-0000-0000BE110000}"/>
    <cellStyle name="40% - Accent6 2 5 2 6 2 2" xfId="25436" xr:uid="{365540D6-5B75-4D29-97E3-346243CC1AD7}"/>
    <cellStyle name="40% - Accent6 2 5 2 6 3" xfId="25435" xr:uid="{9086AE60-0CE3-4D93-8DCE-11909EB62B8A}"/>
    <cellStyle name="40% - Accent6 2 5 2 7" xfId="7724" xr:uid="{00000000-0005-0000-0000-0000BF110000}"/>
    <cellStyle name="40% - Accent6 2 5 2 7 2" xfId="25437" xr:uid="{4DF6C1E9-F7A2-4049-9293-A79C9004A6FF}"/>
    <cellStyle name="40% - Accent6 2 5 2 8" xfId="25416" xr:uid="{5A0567EE-38CC-473B-AEF2-A8A1508D5D59}"/>
    <cellStyle name="40% - Accent6 2 5 3" xfId="7725" xr:uid="{00000000-0005-0000-0000-0000C0110000}"/>
    <cellStyle name="40% - Accent6 2 5 3 2" xfId="7726" xr:uid="{00000000-0005-0000-0000-0000C1110000}"/>
    <cellStyle name="40% - Accent6 2 5 3 2 2" xfId="7727" xr:uid="{00000000-0005-0000-0000-0000C2110000}"/>
    <cellStyle name="40% - Accent6 2 5 3 2 2 2" xfId="25440" xr:uid="{AC940148-A20B-4996-B75F-15FEC25400CC}"/>
    <cellStyle name="40% - Accent6 2 5 3 2 3" xfId="7728" xr:uid="{00000000-0005-0000-0000-0000C3110000}"/>
    <cellStyle name="40% - Accent6 2 5 3 2 3 2" xfId="25441" xr:uid="{B28554F2-B91C-4D16-B7C8-CBD8FEE45F02}"/>
    <cellStyle name="40% - Accent6 2 5 3 2 4" xfId="25439" xr:uid="{BC52C514-6C2E-442B-96FD-464E493D93C9}"/>
    <cellStyle name="40% - Accent6 2 5 3 3" xfId="7729" xr:uid="{00000000-0005-0000-0000-0000C4110000}"/>
    <cellStyle name="40% - Accent6 2 5 3 3 2" xfId="7730" xr:uid="{00000000-0005-0000-0000-0000C5110000}"/>
    <cellStyle name="40% - Accent6 2 5 3 3 2 2" xfId="25443" xr:uid="{6B837169-8C9F-4C75-AF10-26943DD86C2C}"/>
    <cellStyle name="40% - Accent6 2 5 3 3 3" xfId="25442" xr:uid="{060A8CF5-39FE-4EED-9CE9-39454480EB4D}"/>
    <cellStyle name="40% - Accent6 2 5 3 4" xfId="7731" xr:uid="{00000000-0005-0000-0000-0000C6110000}"/>
    <cellStyle name="40% - Accent6 2 5 3 4 2" xfId="25444" xr:uid="{DE3046E4-08E9-42A0-815D-914B74846D15}"/>
    <cellStyle name="40% - Accent6 2 5 3 5" xfId="25438" xr:uid="{BA829594-383F-4A37-A7DC-B2E6E40EE5E6}"/>
    <cellStyle name="40% - Accent6 2 5 4" xfId="7732" xr:uid="{00000000-0005-0000-0000-0000C7110000}"/>
    <cellStyle name="40% - Accent6 2 5 4 2" xfId="7733" xr:uid="{00000000-0005-0000-0000-0000C8110000}"/>
    <cellStyle name="40% - Accent6 2 5 4 2 2" xfId="7734" xr:uid="{00000000-0005-0000-0000-0000C9110000}"/>
    <cellStyle name="40% - Accent6 2 5 4 2 2 2" xfId="25447" xr:uid="{55301AB4-3152-445B-881B-D87A4BE372B5}"/>
    <cellStyle name="40% - Accent6 2 5 4 2 3" xfId="7735" xr:uid="{00000000-0005-0000-0000-0000CA110000}"/>
    <cellStyle name="40% - Accent6 2 5 4 2 3 2" xfId="25448" xr:uid="{CDFF256A-D0E1-4631-9AC5-E232E95E0242}"/>
    <cellStyle name="40% - Accent6 2 5 4 2 4" xfId="25446" xr:uid="{CE239D3F-7590-4AC4-8714-6F8EF593C959}"/>
    <cellStyle name="40% - Accent6 2 5 4 3" xfId="7736" xr:uid="{00000000-0005-0000-0000-0000CB110000}"/>
    <cellStyle name="40% - Accent6 2 5 4 3 2" xfId="7737" xr:uid="{00000000-0005-0000-0000-0000CC110000}"/>
    <cellStyle name="40% - Accent6 2 5 4 3 2 2" xfId="25450" xr:uid="{034B0555-98B0-4A64-B41D-3B18F5448380}"/>
    <cellStyle name="40% - Accent6 2 5 4 3 3" xfId="25449" xr:uid="{617E1588-89A3-4AB3-B031-867DB9B65F62}"/>
    <cellStyle name="40% - Accent6 2 5 4 4" xfId="7738" xr:uid="{00000000-0005-0000-0000-0000CD110000}"/>
    <cellStyle name="40% - Accent6 2 5 4 4 2" xfId="25451" xr:uid="{A22FFA20-3CAB-4A9F-B9A2-483E29F18A91}"/>
    <cellStyle name="40% - Accent6 2 5 4 5" xfId="25445" xr:uid="{3798C5B7-B7EC-46F1-8E55-6199E5E8266C}"/>
    <cellStyle name="40% - Accent6 2 5 5" xfId="7739" xr:uid="{00000000-0005-0000-0000-0000CE110000}"/>
    <cellStyle name="40% - Accent6 2 5 5 2" xfId="7740" xr:uid="{00000000-0005-0000-0000-0000CF110000}"/>
    <cellStyle name="40% - Accent6 2 5 5 2 2" xfId="25453" xr:uid="{E3E6A23D-2682-47F7-AB3B-1B4B30E61270}"/>
    <cellStyle name="40% - Accent6 2 5 5 3" xfId="7741" xr:uid="{00000000-0005-0000-0000-0000D0110000}"/>
    <cellStyle name="40% - Accent6 2 5 5 3 2" xfId="25454" xr:uid="{A7006E4E-AF20-403F-B682-EC002E4FA509}"/>
    <cellStyle name="40% - Accent6 2 5 5 4" xfId="25452" xr:uid="{51A3F1F2-2D7A-4F25-80D9-087C05644771}"/>
    <cellStyle name="40% - Accent6 2 5 6" xfId="7742" xr:uid="{00000000-0005-0000-0000-0000D1110000}"/>
    <cellStyle name="40% - Accent6 2 5 6 2" xfId="25455" xr:uid="{4E478CA1-7146-471A-81B9-0B3FFABF7C21}"/>
    <cellStyle name="40% - Accent6 2 5 7" xfId="7743" xr:uid="{00000000-0005-0000-0000-0000D2110000}"/>
    <cellStyle name="40% - Accent6 2 5 7 2" xfId="7744" xr:uid="{00000000-0005-0000-0000-0000D3110000}"/>
    <cellStyle name="40% - Accent6 2 5 7 2 2" xfId="25457" xr:uid="{F9F98CFE-D88F-4515-8223-43CDA2223B42}"/>
    <cellStyle name="40% - Accent6 2 5 7 3" xfId="25456" xr:uid="{93909F82-1DCE-4BB3-BCFE-3E601F89A18D}"/>
    <cellStyle name="40% - Accent6 2 5 8" xfId="7745" xr:uid="{00000000-0005-0000-0000-0000D4110000}"/>
    <cellStyle name="40% - Accent6 2 5 8 2" xfId="25458" xr:uid="{1D40E8E7-4642-4CE6-901B-D93CCA3D1612}"/>
    <cellStyle name="40% - Accent6 2 5 9" xfId="25415" xr:uid="{40920192-C51F-4EF6-BDA6-B69F3B9002CC}"/>
    <cellStyle name="40% - Accent6 2 6" xfId="7746" xr:uid="{00000000-0005-0000-0000-0000D5110000}"/>
    <cellStyle name="40% - Accent6 2 6 2" xfId="7747" xr:uid="{00000000-0005-0000-0000-0000D6110000}"/>
    <cellStyle name="40% - Accent6 2 6 2 2" xfId="7748" xr:uid="{00000000-0005-0000-0000-0000D7110000}"/>
    <cellStyle name="40% - Accent6 2 6 2 2 2" xfId="7749" xr:uid="{00000000-0005-0000-0000-0000D8110000}"/>
    <cellStyle name="40% - Accent6 2 6 2 2 2 2" xfId="7750" xr:uid="{00000000-0005-0000-0000-0000D9110000}"/>
    <cellStyle name="40% - Accent6 2 6 2 2 2 2 2" xfId="25463" xr:uid="{B7F5FFFA-6985-4943-AA0C-8D3A2676A4F4}"/>
    <cellStyle name="40% - Accent6 2 6 2 2 2 3" xfId="7751" xr:uid="{00000000-0005-0000-0000-0000DA110000}"/>
    <cellStyle name="40% - Accent6 2 6 2 2 2 3 2" xfId="25464" xr:uid="{8EE911CB-94AA-4207-A454-235E04424DE0}"/>
    <cellStyle name="40% - Accent6 2 6 2 2 2 4" xfId="25462" xr:uid="{B0B9D3D8-C691-4553-BF8B-1208BB020D8A}"/>
    <cellStyle name="40% - Accent6 2 6 2 2 3" xfId="7752" xr:uid="{00000000-0005-0000-0000-0000DB110000}"/>
    <cellStyle name="40% - Accent6 2 6 2 2 3 2" xfId="7753" xr:uid="{00000000-0005-0000-0000-0000DC110000}"/>
    <cellStyle name="40% - Accent6 2 6 2 2 3 2 2" xfId="25466" xr:uid="{EE5226E4-0EE4-4219-82BD-EE14FC664107}"/>
    <cellStyle name="40% - Accent6 2 6 2 2 3 3" xfId="25465" xr:uid="{F687B4DC-5C69-4205-9B25-0C9F2BA2E985}"/>
    <cellStyle name="40% - Accent6 2 6 2 2 4" xfId="7754" xr:uid="{00000000-0005-0000-0000-0000DD110000}"/>
    <cellStyle name="40% - Accent6 2 6 2 2 4 2" xfId="25467" xr:uid="{D9657B9A-4A85-4E4E-B337-6E1E2519AFDF}"/>
    <cellStyle name="40% - Accent6 2 6 2 2 5" xfId="25461" xr:uid="{D91C01F2-34E6-438B-995A-2C0219DB7A23}"/>
    <cellStyle name="40% - Accent6 2 6 2 3" xfId="7755" xr:uid="{00000000-0005-0000-0000-0000DE110000}"/>
    <cellStyle name="40% - Accent6 2 6 2 3 2" xfId="7756" xr:uid="{00000000-0005-0000-0000-0000DF110000}"/>
    <cellStyle name="40% - Accent6 2 6 2 3 2 2" xfId="7757" xr:uid="{00000000-0005-0000-0000-0000E0110000}"/>
    <cellStyle name="40% - Accent6 2 6 2 3 2 2 2" xfId="25470" xr:uid="{460A046C-70CE-4031-AD79-4ADF160DD5DC}"/>
    <cellStyle name="40% - Accent6 2 6 2 3 2 3" xfId="7758" xr:uid="{00000000-0005-0000-0000-0000E1110000}"/>
    <cellStyle name="40% - Accent6 2 6 2 3 2 3 2" xfId="25471" xr:uid="{D72744BA-2C37-44D7-BB92-375937D16D3D}"/>
    <cellStyle name="40% - Accent6 2 6 2 3 2 4" xfId="25469" xr:uid="{41DEAB5D-0D23-4C7F-A051-602598D94F0D}"/>
    <cellStyle name="40% - Accent6 2 6 2 3 3" xfId="7759" xr:uid="{00000000-0005-0000-0000-0000E2110000}"/>
    <cellStyle name="40% - Accent6 2 6 2 3 3 2" xfId="7760" xr:uid="{00000000-0005-0000-0000-0000E3110000}"/>
    <cellStyle name="40% - Accent6 2 6 2 3 3 2 2" xfId="25473" xr:uid="{E3627675-587F-4886-8DFD-4EF430D594CE}"/>
    <cellStyle name="40% - Accent6 2 6 2 3 3 3" xfId="25472" xr:uid="{F66676DE-7F08-4C81-BD11-D6D9AA553215}"/>
    <cellStyle name="40% - Accent6 2 6 2 3 4" xfId="7761" xr:uid="{00000000-0005-0000-0000-0000E4110000}"/>
    <cellStyle name="40% - Accent6 2 6 2 3 4 2" xfId="25474" xr:uid="{70E67F4E-84AD-4D7F-A60A-186F9D454206}"/>
    <cellStyle name="40% - Accent6 2 6 2 3 5" xfId="25468" xr:uid="{6FEC7FE3-023A-4EE9-9161-5A2376172FEC}"/>
    <cellStyle name="40% - Accent6 2 6 2 4" xfId="7762" xr:uid="{00000000-0005-0000-0000-0000E5110000}"/>
    <cellStyle name="40% - Accent6 2 6 2 4 2" xfId="7763" xr:uid="{00000000-0005-0000-0000-0000E6110000}"/>
    <cellStyle name="40% - Accent6 2 6 2 4 2 2" xfId="25476" xr:uid="{BA067867-EAEB-444B-812C-BB0E14BDEDC6}"/>
    <cellStyle name="40% - Accent6 2 6 2 4 3" xfId="7764" xr:uid="{00000000-0005-0000-0000-0000E7110000}"/>
    <cellStyle name="40% - Accent6 2 6 2 4 3 2" xfId="25477" xr:uid="{E97550E5-7583-4BA7-82D1-4B58D7F18C16}"/>
    <cellStyle name="40% - Accent6 2 6 2 4 4" xfId="25475" xr:uid="{11EB3139-DFD1-4B09-9AFC-76D0055BE47A}"/>
    <cellStyle name="40% - Accent6 2 6 2 5" xfId="7765" xr:uid="{00000000-0005-0000-0000-0000E8110000}"/>
    <cellStyle name="40% - Accent6 2 6 2 5 2" xfId="25478" xr:uid="{6A92A31E-4654-489F-9B39-2BDBD4A2C5A6}"/>
    <cellStyle name="40% - Accent6 2 6 2 6" xfId="7766" xr:uid="{00000000-0005-0000-0000-0000E9110000}"/>
    <cellStyle name="40% - Accent6 2 6 2 6 2" xfId="7767" xr:uid="{00000000-0005-0000-0000-0000EA110000}"/>
    <cellStyle name="40% - Accent6 2 6 2 6 2 2" xfId="25480" xr:uid="{2B05851B-ECC3-4D71-9CC6-84B623E13991}"/>
    <cellStyle name="40% - Accent6 2 6 2 6 3" xfId="25479" xr:uid="{061A950C-0912-4828-BF28-7106CCE512CC}"/>
    <cellStyle name="40% - Accent6 2 6 2 7" xfId="7768" xr:uid="{00000000-0005-0000-0000-0000EB110000}"/>
    <cellStyle name="40% - Accent6 2 6 2 7 2" xfId="25481" xr:uid="{B2F28A49-2093-4CBC-99B5-586B3C4C6BAB}"/>
    <cellStyle name="40% - Accent6 2 6 2 8" xfId="25460" xr:uid="{F70EDE53-33E4-46D1-8817-309CC4DF502F}"/>
    <cellStyle name="40% - Accent6 2 6 3" xfId="7769" xr:uid="{00000000-0005-0000-0000-0000EC110000}"/>
    <cellStyle name="40% - Accent6 2 6 3 2" xfId="7770" xr:uid="{00000000-0005-0000-0000-0000ED110000}"/>
    <cellStyle name="40% - Accent6 2 6 3 2 2" xfId="7771" xr:uid="{00000000-0005-0000-0000-0000EE110000}"/>
    <cellStyle name="40% - Accent6 2 6 3 2 2 2" xfId="25484" xr:uid="{CEA993E1-0779-417F-8C0E-BBB8A7D4D2CB}"/>
    <cellStyle name="40% - Accent6 2 6 3 2 3" xfId="7772" xr:uid="{00000000-0005-0000-0000-0000EF110000}"/>
    <cellStyle name="40% - Accent6 2 6 3 2 3 2" xfId="25485" xr:uid="{233F7947-C37F-4245-93D0-7E947CD9BBCC}"/>
    <cellStyle name="40% - Accent6 2 6 3 2 4" xfId="25483" xr:uid="{39D4FDD4-5B9F-4393-B446-CB45B024E957}"/>
    <cellStyle name="40% - Accent6 2 6 3 3" xfId="7773" xr:uid="{00000000-0005-0000-0000-0000F0110000}"/>
    <cellStyle name="40% - Accent6 2 6 3 3 2" xfId="7774" xr:uid="{00000000-0005-0000-0000-0000F1110000}"/>
    <cellStyle name="40% - Accent6 2 6 3 3 2 2" xfId="25487" xr:uid="{E41A67E8-5F31-488E-831E-D19EB35B6342}"/>
    <cellStyle name="40% - Accent6 2 6 3 3 3" xfId="25486" xr:uid="{F5862396-D4B2-4102-956E-4C55FF034FC8}"/>
    <cellStyle name="40% - Accent6 2 6 3 4" xfId="7775" xr:uid="{00000000-0005-0000-0000-0000F2110000}"/>
    <cellStyle name="40% - Accent6 2 6 3 4 2" xfId="25488" xr:uid="{31C2DCAA-C3AE-4A28-80CC-32957B3827EA}"/>
    <cellStyle name="40% - Accent6 2 6 3 5" xfId="25482" xr:uid="{9EBAF177-F335-494F-A0B4-8F5D1DA381E1}"/>
    <cellStyle name="40% - Accent6 2 6 4" xfId="7776" xr:uid="{00000000-0005-0000-0000-0000F3110000}"/>
    <cellStyle name="40% - Accent6 2 6 4 2" xfId="7777" xr:uid="{00000000-0005-0000-0000-0000F4110000}"/>
    <cellStyle name="40% - Accent6 2 6 4 2 2" xfId="7778" xr:uid="{00000000-0005-0000-0000-0000F5110000}"/>
    <cellStyle name="40% - Accent6 2 6 4 2 2 2" xfId="25491" xr:uid="{A422FE19-AB84-4F6C-A795-D0FFB6523616}"/>
    <cellStyle name="40% - Accent6 2 6 4 2 3" xfId="7779" xr:uid="{00000000-0005-0000-0000-0000F6110000}"/>
    <cellStyle name="40% - Accent6 2 6 4 2 3 2" xfId="25492" xr:uid="{6EDE5686-3813-422D-A75B-5B1C4B6EF97D}"/>
    <cellStyle name="40% - Accent6 2 6 4 2 4" xfId="25490" xr:uid="{F982FD66-68EC-413F-9E61-4641873B6FB2}"/>
    <cellStyle name="40% - Accent6 2 6 4 3" xfId="7780" xr:uid="{00000000-0005-0000-0000-0000F7110000}"/>
    <cellStyle name="40% - Accent6 2 6 4 3 2" xfId="7781" xr:uid="{00000000-0005-0000-0000-0000F8110000}"/>
    <cellStyle name="40% - Accent6 2 6 4 3 2 2" xfId="25494" xr:uid="{ABC8C3FD-0714-4904-8C55-A2A381EE08E3}"/>
    <cellStyle name="40% - Accent6 2 6 4 3 3" xfId="25493" xr:uid="{1FDD4BBB-AD42-41C1-8BD7-21C98E211E53}"/>
    <cellStyle name="40% - Accent6 2 6 4 4" xfId="7782" xr:uid="{00000000-0005-0000-0000-0000F9110000}"/>
    <cellStyle name="40% - Accent6 2 6 4 4 2" xfId="25495" xr:uid="{01BF47AB-6640-495C-BFA6-9D126B1BB4ED}"/>
    <cellStyle name="40% - Accent6 2 6 4 5" xfId="25489" xr:uid="{DE37AE62-9E73-48D1-9382-2E02892450FF}"/>
    <cellStyle name="40% - Accent6 2 6 5" xfId="7783" xr:uid="{00000000-0005-0000-0000-0000FA110000}"/>
    <cellStyle name="40% - Accent6 2 6 5 2" xfId="7784" xr:uid="{00000000-0005-0000-0000-0000FB110000}"/>
    <cellStyle name="40% - Accent6 2 6 5 2 2" xfId="25497" xr:uid="{E34950F1-0B64-402F-9E50-195B0491E1AC}"/>
    <cellStyle name="40% - Accent6 2 6 5 3" xfId="7785" xr:uid="{00000000-0005-0000-0000-0000FC110000}"/>
    <cellStyle name="40% - Accent6 2 6 5 3 2" xfId="25498" xr:uid="{CF568D32-0AE4-4395-8B8F-5A10ABB9F313}"/>
    <cellStyle name="40% - Accent6 2 6 5 4" xfId="25496" xr:uid="{8A5A4718-09EE-4CCF-BD23-1DFE3E6AC027}"/>
    <cellStyle name="40% - Accent6 2 6 6" xfId="7786" xr:uid="{00000000-0005-0000-0000-0000FD110000}"/>
    <cellStyle name="40% - Accent6 2 6 6 2" xfId="25499" xr:uid="{510DE301-F163-4C60-BECB-7E58DE6FD5B5}"/>
    <cellStyle name="40% - Accent6 2 6 7" xfId="7787" xr:uid="{00000000-0005-0000-0000-0000FE110000}"/>
    <cellStyle name="40% - Accent6 2 6 7 2" xfId="7788" xr:uid="{00000000-0005-0000-0000-0000FF110000}"/>
    <cellStyle name="40% - Accent6 2 6 7 2 2" xfId="25501" xr:uid="{09000F53-C46C-4642-A417-63A9186A2018}"/>
    <cellStyle name="40% - Accent6 2 6 7 3" xfId="25500" xr:uid="{EEF5F9B3-FACD-46AC-9044-8512AA3F9975}"/>
    <cellStyle name="40% - Accent6 2 6 8" xfId="7789" xr:uid="{00000000-0005-0000-0000-000000120000}"/>
    <cellStyle name="40% - Accent6 2 6 8 2" xfId="25502" xr:uid="{D3D10E9C-A04A-4970-8D20-D54BDA3E813B}"/>
    <cellStyle name="40% - Accent6 2 6 9" xfId="25459" xr:uid="{AF710FC6-85D3-4507-A5AC-929B28B7F7AA}"/>
    <cellStyle name="40% - Accent6 2 7" xfId="7790" xr:uid="{00000000-0005-0000-0000-000001120000}"/>
    <cellStyle name="40% - Accent6 2 7 2" xfId="7791" xr:uid="{00000000-0005-0000-0000-000002120000}"/>
    <cellStyle name="40% - Accent6 2 7 2 2" xfId="7792" xr:uid="{00000000-0005-0000-0000-000003120000}"/>
    <cellStyle name="40% - Accent6 2 7 2 2 2" xfId="25505" xr:uid="{9FE37F67-BF82-44BF-91B7-0FBB5D6ADFCD}"/>
    <cellStyle name="40% - Accent6 2 7 2 3" xfId="7793" xr:uid="{00000000-0005-0000-0000-000004120000}"/>
    <cellStyle name="40% - Accent6 2 7 2 3 2" xfId="25506" xr:uid="{79C2AC30-7652-4995-8EC4-A55DC0B1A7A7}"/>
    <cellStyle name="40% - Accent6 2 7 2 4" xfId="25504" xr:uid="{227A3ED4-D5D0-4A70-B568-340542ACD91A}"/>
    <cellStyle name="40% - Accent6 2 7 3" xfId="7794" xr:uid="{00000000-0005-0000-0000-000005120000}"/>
    <cellStyle name="40% - Accent6 2 7 3 2" xfId="7795" xr:uid="{00000000-0005-0000-0000-000006120000}"/>
    <cellStyle name="40% - Accent6 2 7 3 2 2" xfId="25508" xr:uid="{194DA585-189C-4187-A181-B66ED11232FF}"/>
    <cellStyle name="40% - Accent6 2 7 3 3" xfId="25507" xr:uid="{E5155D80-420D-4D75-BDA1-DA02AAD74E55}"/>
    <cellStyle name="40% - Accent6 2 7 4" xfId="7796" xr:uid="{00000000-0005-0000-0000-000007120000}"/>
    <cellStyle name="40% - Accent6 2 7 4 2" xfId="25509" xr:uid="{27AD161B-E006-4025-82D7-69BD9D4DEC6A}"/>
    <cellStyle name="40% - Accent6 2 7 5" xfId="25503" xr:uid="{2661C5F4-A24F-4EBE-BEAB-A764C352B688}"/>
    <cellStyle name="40% - Accent6 3" xfId="252" xr:uid="{00000000-0005-0000-0000-00005B000000}"/>
    <cellStyle name="40% - Accent6 3 10" xfId="7797" xr:uid="{00000000-0005-0000-0000-000008120000}"/>
    <cellStyle name="40% - Accent6 3 10 2" xfId="25510" xr:uid="{A1D9DFC2-2078-49B9-9744-456B5BDF4EC8}"/>
    <cellStyle name="40% - Accent6 3 2" xfId="7798" xr:uid="{00000000-0005-0000-0000-000009120000}"/>
    <cellStyle name="40% - Accent6 3 2 2" xfId="7799" xr:uid="{00000000-0005-0000-0000-00000A120000}"/>
    <cellStyle name="40% - Accent6 3 2 2 2" xfId="7800" xr:uid="{00000000-0005-0000-0000-00000B120000}"/>
    <cellStyle name="40% - Accent6 3 2 2 2 2" xfId="7801" xr:uid="{00000000-0005-0000-0000-00000C120000}"/>
    <cellStyle name="40% - Accent6 3 2 2 2 2 2" xfId="7802" xr:uid="{00000000-0005-0000-0000-00000D120000}"/>
    <cellStyle name="40% - Accent6 3 2 2 2 2 2 2" xfId="25514" xr:uid="{1F6AF8D6-803E-4A4B-B09E-30174422F492}"/>
    <cellStyle name="40% - Accent6 3 2 2 2 2 3" xfId="7803" xr:uid="{00000000-0005-0000-0000-00000E120000}"/>
    <cellStyle name="40% - Accent6 3 2 2 2 2 3 2" xfId="25515" xr:uid="{94717140-0F8A-4AA6-9FD6-AB749B9148E3}"/>
    <cellStyle name="40% - Accent6 3 2 2 2 2 4" xfId="25513" xr:uid="{0CF80363-A2EE-4DEC-9AF6-E2566DDF6A7C}"/>
    <cellStyle name="40% - Accent6 3 2 2 2 3" xfId="7804" xr:uid="{00000000-0005-0000-0000-00000F120000}"/>
    <cellStyle name="40% - Accent6 3 2 2 2 3 2" xfId="7805" xr:uid="{00000000-0005-0000-0000-000010120000}"/>
    <cellStyle name="40% - Accent6 3 2 2 2 3 2 2" xfId="25517" xr:uid="{58BD76C4-2A53-401A-BDED-65D2D3723BA7}"/>
    <cellStyle name="40% - Accent6 3 2 2 2 3 3" xfId="25516" xr:uid="{804B2A1B-8143-4524-AF15-4EF6EDEC99AC}"/>
    <cellStyle name="40% - Accent6 3 2 2 2 4" xfId="7806" xr:uid="{00000000-0005-0000-0000-000011120000}"/>
    <cellStyle name="40% - Accent6 3 2 2 2 4 2" xfId="25518" xr:uid="{6212D0CA-0E21-47B1-AF65-952F8D8DA994}"/>
    <cellStyle name="40% - Accent6 3 2 2 2 5" xfId="25512" xr:uid="{FCEBF83E-CA92-4ACC-ACD5-EBCF1C7686A7}"/>
    <cellStyle name="40% - Accent6 3 2 2 3" xfId="7807" xr:uid="{00000000-0005-0000-0000-000012120000}"/>
    <cellStyle name="40% - Accent6 3 2 2 3 2" xfId="7808" xr:uid="{00000000-0005-0000-0000-000013120000}"/>
    <cellStyle name="40% - Accent6 3 2 2 3 2 2" xfId="25520" xr:uid="{CC39CC43-3BA8-4D5C-9DD9-3EDFC30F9A01}"/>
    <cellStyle name="40% - Accent6 3 2 2 3 3" xfId="7809" xr:uid="{00000000-0005-0000-0000-000014120000}"/>
    <cellStyle name="40% - Accent6 3 2 2 3 3 2" xfId="25521" xr:uid="{E097C665-EB8C-494E-85FB-A3796DC1399D}"/>
    <cellStyle name="40% - Accent6 3 2 2 3 4" xfId="25519" xr:uid="{DA43FBB3-E71F-422B-9B5D-3DA85D6ACD3F}"/>
    <cellStyle name="40% - Accent6 3 2 2 4" xfId="7810" xr:uid="{00000000-0005-0000-0000-000015120000}"/>
    <cellStyle name="40% - Accent6 3 2 2 4 2" xfId="25522" xr:uid="{67F8B20E-98DE-45FE-838F-56777861BAFD}"/>
    <cellStyle name="40% - Accent6 3 2 2 5" xfId="7811" xr:uid="{00000000-0005-0000-0000-000016120000}"/>
    <cellStyle name="40% - Accent6 3 2 2 5 2" xfId="7812" xr:uid="{00000000-0005-0000-0000-000017120000}"/>
    <cellStyle name="40% - Accent6 3 2 2 5 2 2" xfId="25524" xr:uid="{CE1107FC-C551-4393-B35D-A49C6BC23D4C}"/>
    <cellStyle name="40% - Accent6 3 2 2 5 3" xfId="25523" xr:uid="{FA719A4A-5B01-4A65-B85E-7BA9B3ABB91F}"/>
    <cellStyle name="40% - Accent6 3 2 2 6" xfId="7813" xr:uid="{00000000-0005-0000-0000-000018120000}"/>
    <cellStyle name="40% - Accent6 3 2 2 6 2" xfId="25525" xr:uid="{BC899871-BC83-4197-AE36-A62E2BF070D0}"/>
    <cellStyle name="40% - Accent6 3 2 2 7" xfId="25511" xr:uid="{F1ABDCA4-53AF-43CF-B279-30567805C30C}"/>
    <cellStyle name="40% - Accent6 3 2 3" xfId="7814" xr:uid="{00000000-0005-0000-0000-000019120000}"/>
    <cellStyle name="40% - Accent6 3 2 3 2" xfId="7815" xr:uid="{00000000-0005-0000-0000-00001A120000}"/>
    <cellStyle name="40% - Accent6 3 2 3 2 2" xfId="7816" xr:uid="{00000000-0005-0000-0000-00001B120000}"/>
    <cellStyle name="40% - Accent6 3 2 3 2 2 2" xfId="25528" xr:uid="{84804EEA-AFA1-4154-8EFB-C9ABBBB15335}"/>
    <cellStyle name="40% - Accent6 3 2 3 2 3" xfId="7817" xr:uid="{00000000-0005-0000-0000-00001C120000}"/>
    <cellStyle name="40% - Accent6 3 2 3 2 3 2" xfId="25529" xr:uid="{D428BD37-E005-4645-9F9C-2B365CA33E2D}"/>
    <cellStyle name="40% - Accent6 3 2 3 2 4" xfId="25527" xr:uid="{9B3F0069-690F-4FB8-9E17-E0B4E5B31BA9}"/>
    <cellStyle name="40% - Accent6 3 2 3 3" xfId="7818" xr:uid="{00000000-0005-0000-0000-00001D120000}"/>
    <cellStyle name="40% - Accent6 3 2 3 3 2" xfId="7819" xr:uid="{00000000-0005-0000-0000-00001E120000}"/>
    <cellStyle name="40% - Accent6 3 2 3 3 2 2" xfId="25531" xr:uid="{BDC23C38-9570-4787-8A02-AD3DE8BA02C9}"/>
    <cellStyle name="40% - Accent6 3 2 3 3 3" xfId="25530" xr:uid="{F86CF145-050A-41F2-BEDA-3022F5B23B58}"/>
    <cellStyle name="40% - Accent6 3 2 3 4" xfId="7820" xr:uid="{00000000-0005-0000-0000-00001F120000}"/>
    <cellStyle name="40% - Accent6 3 2 3 4 2" xfId="25532" xr:uid="{88591531-E651-4FF2-8F42-3870E715677A}"/>
    <cellStyle name="40% - Accent6 3 2 3 5" xfId="25526" xr:uid="{E69D1F04-FAF1-4E7C-B8C8-CF93E0DB2E8D}"/>
    <cellStyle name="40% - Accent6 3 2 4" xfId="7821" xr:uid="{00000000-0005-0000-0000-000020120000}"/>
    <cellStyle name="40% - Accent6 3 2 5" xfId="7822" xr:uid="{00000000-0005-0000-0000-000021120000}"/>
    <cellStyle name="40% - Accent6 3 2 5 2" xfId="25533" xr:uid="{DE7C607F-730A-47DC-8902-592938D4D5E2}"/>
    <cellStyle name="40% - Accent6 3 3" xfId="7823" xr:uid="{00000000-0005-0000-0000-000022120000}"/>
    <cellStyle name="40% - Accent6 3 3 2" xfId="7824" xr:uid="{00000000-0005-0000-0000-000023120000}"/>
    <cellStyle name="40% - Accent6 3 3 2 2" xfId="7825" xr:uid="{00000000-0005-0000-0000-000024120000}"/>
    <cellStyle name="40% - Accent6 3 3 2 2 2" xfId="25536" xr:uid="{23D6368A-702C-42C1-8D70-6E411B1053A9}"/>
    <cellStyle name="40% - Accent6 3 3 2 3" xfId="7826" xr:uid="{00000000-0005-0000-0000-000025120000}"/>
    <cellStyle name="40% - Accent6 3 3 2 3 2" xfId="7827" xr:uid="{00000000-0005-0000-0000-000026120000}"/>
    <cellStyle name="40% - Accent6 3 3 2 3 2 2" xfId="25538" xr:uid="{DD81E076-8CC7-40FB-AB03-4F821CB725BD}"/>
    <cellStyle name="40% - Accent6 3 3 2 3 3" xfId="25537" xr:uid="{362A55BB-4479-4BBE-B2C4-E88B9CF205E6}"/>
    <cellStyle name="40% - Accent6 3 3 2 4" xfId="25535" xr:uid="{25D6AA8D-2F9A-4D3B-A754-C46A55634964}"/>
    <cellStyle name="40% - Accent6 3 3 3" xfId="7828" xr:uid="{00000000-0005-0000-0000-000027120000}"/>
    <cellStyle name="40% - Accent6 3 3 3 2" xfId="25539" xr:uid="{F6991A08-AF34-4BF0-BD88-E3295D41543E}"/>
    <cellStyle name="40% - Accent6 3 3 4" xfId="7829" xr:uid="{00000000-0005-0000-0000-000028120000}"/>
    <cellStyle name="40% - Accent6 3 3 4 2" xfId="7830" xr:uid="{00000000-0005-0000-0000-000029120000}"/>
    <cellStyle name="40% - Accent6 3 3 4 2 2" xfId="25541" xr:uid="{DE681CE6-87D9-4BF2-A37F-C8F5CFB6B6B7}"/>
    <cellStyle name="40% - Accent6 3 3 4 3" xfId="25540" xr:uid="{D39DC01D-2D79-4155-A5CC-01683781CD1A}"/>
    <cellStyle name="40% - Accent6 3 3 5" xfId="7831" xr:uid="{00000000-0005-0000-0000-00002A120000}"/>
    <cellStyle name="40% - Accent6 3 3 5 2" xfId="25542" xr:uid="{D60CB59A-45A3-446F-8FC6-42A72A526F7F}"/>
    <cellStyle name="40% - Accent6 3 3 6" xfId="25534" xr:uid="{80A00E63-72DD-4959-8197-A5FB033FD49B}"/>
    <cellStyle name="40% - Accent6 3 4" xfId="7832" xr:uid="{00000000-0005-0000-0000-00002B120000}"/>
    <cellStyle name="40% - Accent6 3 4 2" xfId="7833" xr:uid="{00000000-0005-0000-0000-00002C120000}"/>
    <cellStyle name="40% - Accent6 3 4 2 2" xfId="7834" xr:uid="{00000000-0005-0000-0000-00002D120000}"/>
    <cellStyle name="40% - Accent6 3 4 2 2 2" xfId="25545" xr:uid="{76B876D9-D377-4B9A-9671-711BC23621EA}"/>
    <cellStyle name="40% - Accent6 3 4 2 3" xfId="7835" xr:uid="{00000000-0005-0000-0000-00002E120000}"/>
    <cellStyle name="40% - Accent6 3 4 2 3 2" xfId="25546" xr:uid="{A50C0D76-9A7C-47C0-BB79-3948457EA049}"/>
    <cellStyle name="40% - Accent6 3 4 2 4" xfId="25544" xr:uid="{3BC404DE-081D-4375-AD37-032CD283E3E9}"/>
    <cellStyle name="40% - Accent6 3 4 3" xfId="7836" xr:uid="{00000000-0005-0000-0000-00002F120000}"/>
    <cellStyle name="40% - Accent6 3 4 3 2" xfId="25547" xr:uid="{45349745-0E62-4B20-9FF4-7897BA7A9702}"/>
    <cellStyle name="40% - Accent6 3 4 4" xfId="7837" xr:uid="{00000000-0005-0000-0000-000030120000}"/>
    <cellStyle name="40% - Accent6 3 4 4 2" xfId="7838" xr:uid="{00000000-0005-0000-0000-000031120000}"/>
    <cellStyle name="40% - Accent6 3 4 4 2 2" xfId="25549" xr:uid="{13732812-C98B-45D5-BA5C-DCC1BD9ADBB2}"/>
    <cellStyle name="40% - Accent6 3 4 4 3" xfId="25548" xr:uid="{BF1DAF8C-09D4-448F-BE40-4BC956ABF4AD}"/>
    <cellStyle name="40% - Accent6 3 4 5" xfId="7839" xr:uid="{00000000-0005-0000-0000-000032120000}"/>
    <cellStyle name="40% - Accent6 3 4 5 2" xfId="25550" xr:uid="{4290D090-F190-4A46-A3A1-C1BA956889BE}"/>
    <cellStyle name="40% - Accent6 3 4 6" xfId="25543" xr:uid="{6F9DDE07-58B1-4B04-9628-EAD40567C500}"/>
    <cellStyle name="40% - Accent6 3 5" xfId="7840" xr:uid="{00000000-0005-0000-0000-000033120000}"/>
    <cellStyle name="40% - Accent6 3 5 2" xfId="7841" xr:uid="{00000000-0005-0000-0000-000034120000}"/>
    <cellStyle name="40% - Accent6 3 5 2 2" xfId="7842" xr:uid="{00000000-0005-0000-0000-000035120000}"/>
    <cellStyle name="40% - Accent6 3 5 2 2 2" xfId="25553" xr:uid="{A28D6B56-F2C7-4CD4-ABD8-1E940266AA7F}"/>
    <cellStyle name="40% - Accent6 3 5 2 3" xfId="7843" xr:uid="{00000000-0005-0000-0000-000036120000}"/>
    <cellStyle name="40% - Accent6 3 5 2 3 2" xfId="25554" xr:uid="{F3C24D60-AA57-4DD8-BB2B-1034C9BB2D11}"/>
    <cellStyle name="40% - Accent6 3 5 2 4" xfId="25552" xr:uid="{136CD4B1-9F38-4848-9CE4-EB6243895547}"/>
    <cellStyle name="40% - Accent6 3 5 3" xfId="7844" xr:uid="{00000000-0005-0000-0000-000037120000}"/>
    <cellStyle name="40% - Accent6 3 5 3 2" xfId="7845" xr:uid="{00000000-0005-0000-0000-000038120000}"/>
    <cellStyle name="40% - Accent6 3 5 3 2 2" xfId="25556" xr:uid="{66AF150D-197F-4347-BADA-EEF3DC716E0F}"/>
    <cellStyle name="40% - Accent6 3 5 3 3" xfId="25555" xr:uid="{A4AD3AD7-6647-4A53-B232-52033F411D6B}"/>
    <cellStyle name="40% - Accent6 3 5 4" xfId="7846" xr:uid="{00000000-0005-0000-0000-000039120000}"/>
    <cellStyle name="40% - Accent6 3 5 4 2" xfId="25557" xr:uid="{7A374F76-FCA4-49B0-ABB1-41DD10B1F195}"/>
    <cellStyle name="40% - Accent6 3 5 5" xfId="25551" xr:uid="{223C31FF-0CC0-4A5C-9386-209148690FB0}"/>
    <cellStyle name="40% - Accent6 3 6" xfId="7847" xr:uid="{00000000-0005-0000-0000-00003A120000}"/>
    <cellStyle name="40% - Accent6 3 6 2" xfId="7848" xr:uid="{00000000-0005-0000-0000-00003B120000}"/>
    <cellStyle name="40% - Accent6 3 6 2 2" xfId="25559" xr:uid="{E9CE367C-999D-44CA-9A41-0056B3460204}"/>
    <cellStyle name="40% - Accent6 3 6 3" xfId="7849" xr:uid="{00000000-0005-0000-0000-00003C120000}"/>
    <cellStyle name="40% - Accent6 3 6 3 2" xfId="25560" xr:uid="{2C6AB951-FE58-4043-9BB0-7DFC3F37A9F8}"/>
    <cellStyle name="40% - Accent6 3 6 4" xfId="25558" xr:uid="{AC54683E-755E-49CC-A19A-592DE5E6CA59}"/>
    <cellStyle name="40% - Accent6 3 7" xfId="7850" xr:uid="{00000000-0005-0000-0000-00003D120000}"/>
    <cellStyle name="40% - Accent6 3 7 2" xfId="25561" xr:uid="{3C92B8BF-0B25-45B7-9443-276ED000450C}"/>
    <cellStyle name="40% - Accent6 3 8" xfId="7851" xr:uid="{00000000-0005-0000-0000-00003E120000}"/>
    <cellStyle name="40% - Accent6 3 8 2" xfId="7852" xr:uid="{00000000-0005-0000-0000-00003F120000}"/>
    <cellStyle name="40% - Accent6 3 8 2 2" xfId="25563" xr:uid="{51D0A669-474C-4CFF-B8C6-19053656AA11}"/>
    <cellStyle name="40% - Accent6 3 8 3" xfId="25562" xr:uid="{CA838DC1-6383-4A77-B654-03EE6A3F7438}"/>
    <cellStyle name="40% - Accent6 3 9" xfId="7853" xr:uid="{00000000-0005-0000-0000-000040120000}"/>
    <cellStyle name="40% - Accent6 3 9 2" xfId="25564" xr:uid="{3E3CE31C-882F-4120-B36E-E2BB698BB349}"/>
    <cellStyle name="40% - Accent6 4" xfId="253" xr:uid="{00000000-0005-0000-0000-00005C000000}"/>
    <cellStyle name="40% - Accent6 4 10" xfId="7854" xr:uid="{00000000-0005-0000-0000-000041120000}"/>
    <cellStyle name="40% - Accent6 4 10 2" xfId="25565" xr:uid="{61F35D8D-5CFD-4CD7-B5A9-A8BAD209F995}"/>
    <cellStyle name="40% - Accent6 4 2" xfId="7855" xr:uid="{00000000-0005-0000-0000-000042120000}"/>
    <cellStyle name="40% - Accent6 4 2 2" xfId="7856" xr:uid="{00000000-0005-0000-0000-000043120000}"/>
    <cellStyle name="40% - Accent6 4 2 2 2" xfId="7857" xr:uid="{00000000-0005-0000-0000-000044120000}"/>
    <cellStyle name="40% - Accent6 4 2 2 2 2" xfId="7858" xr:uid="{00000000-0005-0000-0000-000045120000}"/>
    <cellStyle name="40% - Accent6 4 2 2 2 2 2" xfId="7859" xr:uid="{00000000-0005-0000-0000-000046120000}"/>
    <cellStyle name="40% - Accent6 4 2 2 2 2 2 2" xfId="25569" xr:uid="{BDA6FAD6-0245-4C57-B2DF-A3FFE9CAFE2F}"/>
    <cellStyle name="40% - Accent6 4 2 2 2 2 3" xfId="7860" xr:uid="{00000000-0005-0000-0000-000047120000}"/>
    <cellStyle name="40% - Accent6 4 2 2 2 2 3 2" xfId="25570" xr:uid="{25EAFA1F-3893-46EA-97B8-F7F879A03E34}"/>
    <cellStyle name="40% - Accent6 4 2 2 2 2 4" xfId="25568" xr:uid="{00BDB2BB-1E81-49F5-A358-EE47613D93D4}"/>
    <cellStyle name="40% - Accent6 4 2 2 2 3" xfId="7861" xr:uid="{00000000-0005-0000-0000-000048120000}"/>
    <cellStyle name="40% - Accent6 4 2 2 2 3 2" xfId="7862" xr:uid="{00000000-0005-0000-0000-000049120000}"/>
    <cellStyle name="40% - Accent6 4 2 2 2 3 2 2" xfId="25572" xr:uid="{BCB46E34-1B3A-49A4-A02D-D2743880F3D9}"/>
    <cellStyle name="40% - Accent6 4 2 2 2 3 3" xfId="25571" xr:uid="{081D6B87-B858-45E4-92A4-5AF2E73BB3CE}"/>
    <cellStyle name="40% - Accent6 4 2 2 2 4" xfId="7863" xr:uid="{00000000-0005-0000-0000-00004A120000}"/>
    <cellStyle name="40% - Accent6 4 2 2 2 4 2" xfId="25573" xr:uid="{5D316F5B-CD86-402C-A771-98C2813F8C85}"/>
    <cellStyle name="40% - Accent6 4 2 2 2 5" xfId="25567" xr:uid="{F0C7E43F-1D4E-400E-8626-00A1BDEE02DE}"/>
    <cellStyle name="40% - Accent6 4 2 2 3" xfId="7864" xr:uid="{00000000-0005-0000-0000-00004B120000}"/>
    <cellStyle name="40% - Accent6 4 2 2 3 2" xfId="7865" xr:uid="{00000000-0005-0000-0000-00004C120000}"/>
    <cellStyle name="40% - Accent6 4 2 2 3 2 2" xfId="25575" xr:uid="{B82E55CD-7E5E-4833-BBAC-07CDE0285DD7}"/>
    <cellStyle name="40% - Accent6 4 2 2 3 3" xfId="7866" xr:uid="{00000000-0005-0000-0000-00004D120000}"/>
    <cellStyle name="40% - Accent6 4 2 2 3 3 2" xfId="25576" xr:uid="{D4BFD3D2-E789-4E40-AAE8-0D22FD3FE4CA}"/>
    <cellStyle name="40% - Accent6 4 2 2 3 4" xfId="25574" xr:uid="{8EBDAC7A-690F-4E67-AE2F-6E4DD5065950}"/>
    <cellStyle name="40% - Accent6 4 2 2 4" xfId="7867" xr:uid="{00000000-0005-0000-0000-00004E120000}"/>
    <cellStyle name="40% - Accent6 4 2 2 4 2" xfId="25577" xr:uid="{BC2D147B-EA00-4D22-8299-B391832D10DB}"/>
    <cellStyle name="40% - Accent6 4 2 2 5" xfId="7868" xr:uid="{00000000-0005-0000-0000-00004F120000}"/>
    <cellStyle name="40% - Accent6 4 2 2 5 2" xfId="7869" xr:uid="{00000000-0005-0000-0000-000050120000}"/>
    <cellStyle name="40% - Accent6 4 2 2 5 2 2" xfId="25579" xr:uid="{CF8F5392-3C81-4E4D-BEEA-744D403A7764}"/>
    <cellStyle name="40% - Accent6 4 2 2 5 3" xfId="25578" xr:uid="{99127B72-28B0-4587-891F-5CCA7139EAB1}"/>
    <cellStyle name="40% - Accent6 4 2 2 6" xfId="7870" xr:uid="{00000000-0005-0000-0000-000051120000}"/>
    <cellStyle name="40% - Accent6 4 2 2 6 2" xfId="25580" xr:uid="{124EFA1B-D49A-465E-AAF0-8A0065CB672F}"/>
    <cellStyle name="40% - Accent6 4 2 2 7" xfId="25566" xr:uid="{383F3061-A1AC-4550-9EDA-C2CF4BE53DF1}"/>
    <cellStyle name="40% - Accent6 4 2 3" xfId="7871" xr:uid="{00000000-0005-0000-0000-000052120000}"/>
    <cellStyle name="40% - Accent6 4 2 3 2" xfId="7872" xr:uid="{00000000-0005-0000-0000-000053120000}"/>
    <cellStyle name="40% - Accent6 4 2 3 2 2" xfId="7873" xr:uid="{00000000-0005-0000-0000-000054120000}"/>
    <cellStyle name="40% - Accent6 4 2 3 2 2 2" xfId="25583" xr:uid="{29F1B281-1C43-4CA3-989E-A884CF2B8D50}"/>
    <cellStyle name="40% - Accent6 4 2 3 2 3" xfId="7874" xr:uid="{00000000-0005-0000-0000-000055120000}"/>
    <cellStyle name="40% - Accent6 4 2 3 2 3 2" xfId="25584" xr:uid="{2C453781-933A-436D-BCBD-63BD97BCE119}"/>
    <cellStyle name="40% - Accent6 4 2 3 2 4" xfId="25582" xr:uid="{8420C8BD-D56E-4CA7-A479-59BEF1D22775}"/>
    <cellStyle name="40% - Accent6 4 2 3 3" xfId="7875" xr:uid="{00000000-0005-0000-0000-000056120000}"/>
    <cellStyle name="40% - Accent6 4 2 3 3 2" xfId="7876" xr:uid="{00000000-0005-0000-0000-000057120000}"/>
    <cellStyle name="40% - Accent6 4 2 3 3 2 2" xfId="25586" xr:uid="{BEB0D5F0-1299-46C6-ABBD-B214960CFD2F}"/>
    <cellStyle name="40% - Accent6 4 2 3 3 3" xfId="25585" xr:uid="{392DC5C4-8418-4987-B003-4748E148FF13}"/>
    <cellStyle name="40% - Accent6 4 2 3 4" xfId="7877" xr:uid="{00000000-0005-0000-0000-000058120000}"/>
    <cellStyle name="40% - Accent6 4 2 3 4 2" xfId="25587" xr:uid="{22F3DC26-0324-41D7-9AB3-54DF0B06BC2F}"/>
    <cellStyle name="40% - Accent6 4 2 3 5" xfId="25581" xr:uid="{121463EF-AA17-4B86-AFA6-2F53511E7632}"/>
    <cellStyle name="40% - Accent6 4 2 4" xfId="7878" xr:uid="{00000000-0005-0000-0000-000059120000}"/>
    <cellStyle name="40% - Accent6 4 2 5" xfId="7879" xr:uid="{00000000-0005-0000-0000-00005A120000}"/>
    <cellStyle name="40% - Accent6 4 2 5 2" xfId="25588" xr:uid="{8E450816-C968-48DC-9CA1-3E22439CA19E}"/>
    <cellStyle name="40% - Accent6 4 3" xfId="7880" xr:uid="{00000000-0005-0000-0000-00005B120000}"/>
    <cellStyle name="40% - Accent6 4 3 2" xfId="7881" xr:uid="{00000000-0005-0000-0000-00005C120000}"/>
    <cellStyle name="40% - Accent6 4 3 2 2" xfId="7882" xr:uid="{00000000-0005-0000-0000-00005D120000}"/>
    <cellStyle name="40% - Accent6 4 3 2 2 2" xfId="25591" xr:uid="{A6C06D81-506D-43DF-9599-12587AFA47E0}"/>
    <cellStyle name="40% - Accent6 4 3 2 3" xfId="7883" xr:uid="{00000000-0005-0000-0000-00005E120000}"/>
    <cellStyle name="40% - Accent6 4 3 2 3 2" xfId="25592" xr:uid="{4CDA0544-AE92-4C67-AD2A-2FA6D8ADDFBB}"/>
    <cellStyle name="40% - Accent6 4 3 2 4" xfId="25590" xr:uid="{06F7A2D0-78EB-4F25-BCDC-EA25EE7378F4}"/>
    <cellStyle name="40% - Accent6 4 3 3" xfId="7884" xr:uid="{00000000-0005-0000-0000-00005F120000}"/>
    <cellStyle name="40% - Accent6 4 3 3 2" xfId="25593" xr:uid="{4D343B7B-1891-45C2-BCD9-C6A01BD5BDEC}"/>
    <cellStyle name="40% - Accent6 4 3 4" xfId="7885" xr:uid="{00000000-0005-0000-0000-000060120000}"/>
    <cellStyle name="40% - Accent6 4 3 4 2" xfId="7886" xr:uid="{00000000-0005-0000-0000-000061120000}"/>
    <cellStyle name="40% - Accent6 4 3 4 2 2" xfId="25595" xr:uid="{8F09F704-6D5D-4762-8063-2CFB37FEB745}"/>
    <cellStyle name="40% - Accent6 4 3 4 3" xfId="25594" xr:uid="{476B0961-BFC0-4620-989A-A6CCC8CF376E}"/>
    <cellStyle name="40% - Accent6 4 3 5" xfId="7887" xr:uid="{00000000-0005-0000-0000-000062120000}"/>
    <cellStyle name="40% - Accent6 4 3 5 2" xfId="25596" xr:uid="{90008650-A7DE-4792-9F7E-A66267093EB3}"/>
    <cellStyle name="40% - Accent6 4 3 6" xfId="25589" xr:uid="{A5A50A25-F23B-4030-A16D-F4419FF32F0D}"/>
    <cellStyle name="40% - Accent6 4 4" xfId="7888" xr:uid="{00000000-0005-0000-0000-000063120000}"/>
    <cellStyle name="40% - Accent6 4 4 2" xfId="7889" xr:uid="{00000000-0005-0000-0000-000064120000}"/>
    <cellStyle name="40% - Accent6 4 4 2 2" xfId="7890" xr:uid="{00000000-0005-0000-0000-000065120000}"/>
    <cellStyle name="40% - Accent6 4 4 2 2 2" xfId="25599" xr:uid="{43A261B2-B49F-4CEC-90E4-DB1F840A0E98}"/>
    <cellStyle name="40% - Accent6 4 4 2 3" xfId="7891" xr:uid="{00000000-0005-0000-0000-000066120000}"/>
    <cellStyle name="40% - Accent6 4 4 2 3 2" xfId="25600" xr:uid="{1818ACD9-2ACB-4A79-943F-9E7FAA6D67FB}"/>
    <cellStyle name="40% - Accent6 4 4 2 4" xfId="25598" xr:uid="{8B08FF57-7917-4916-84B5-DD12E5F55152}"/>
    <cellStyle name="40% - Accent6 4 4 3" xfId="7892" xr:uid="{00000000-0005-0000-0000-000067120000}"/>
    <cellStyle name="40% - Accent6 4 4 3 2" xfId="7893" xr:uid="{00000000-0005-0000-0000-000068120000}"/>
    <cellStyle name="40% - Accent6 4 4 3 2 2" xfId="25602" xr:uid="{A9198DA4-D992-4B58-A40F-69531ECFD59D}"/>
    <cellStyle name="40% - Accent6 4 4 3 3" xfId="25601" xr:uid="{46B2FDA7-40C8-43F1-9461-21EA305D2424}"/>
    <cellStyle name="40% - Accent6 4 4 4" xfId="7894" xr:uid="{00000000-0005-0000-0000-000069120000}"/>
    <cellStyle name="40% - Accent6 4 4 4 2" xfId="25603" xr:uid="{A7F8B06F-FDDD-44E5-8701-3C8AAD6B57CA}"/>
    <cellStyle name="40% - Accent6 4 4 5" xfId="25597" xr:uid="{9D143594-17A0-4932-A8EE-9A1A955AC77F}"/>
    <cellStyle name="40% - Accent6 4 5" xfId="7895" xr:uid="{00000000-0005-0000-0000-00006A120000}"/>
    <cellStyle name="40% - Accent6 4 5 2" xfId="7896" xr:uid="{00000000-0005-0000-0000-00006B120000}"/>
    <cellStyle name="40% - Accent6 4 5 2 2" xfId="7897" xr:uid="{00000000-0005-0000-0000-00006C120000}"/>
    <cellStyle name="40% - Accent6 4 5 2 2 2" xfId="25606" xr:uid="{A11EA931-DE3B-439F-B123-C7BA8C59D22B}"/>
    <cellStyle name="40% - Accent6 4 5 2 3" xfId="7898" xr:uid="{00000000-0005-0000-0000-00006D120000}"/>
    <cellStyle name="40% - Accent6 4 5 2 3 2" xfId="25607" xr:uid="{FB7D7244-A5A4-4E98-B5D7-97861CFAD671}"/>
    <cellStyle name="40% - Accent6 4 5 2 4" xfId="25605" xr:uid="{4769DFAD-2769-46F9-B3AB-FB777E55BA9E}"/>
    <cellStyle name="40% - Accent6 4 5 3" xfId="7899" xr:uid="{00000000-0005-0000-0000-00006E120000}"/>
    <cellStyle name="40% - Accent6 4 5 3 2" xfId="7900" xr:uid="{00000000-0005-0000-0000-00006F120000}"/>
    <cellStyle name="40% - Accent6 4 5 3 2 2" xfId="25609" xr:uid="{FBBED4FC-F09D-403E-AE07-0A79336ABB97}"/>
    <cellStyle name="40% - Accent6 4 5 3 3" xfId="25608" xr:uid="{8AB247F2-6A84-4162-BB40-94ED3D0207B3}"/>
    <cellStyle name="40% - Accent6 4 5 4" xfId="7901" xr:uid="{00000000-0005-0000-0000-000070120000}"/>
    <cellStyle name="40% - Accent6 4 5 4 2" xfId="25610" xr:uid="{31047F8D-EB0E-4521-9E73-873C3B2BE6D2}"/>
    <cellStyle name="40% - Accent6 4 5 5" xfId="25604" xr:uid="{7445FEAE-3959-4C96-9D68-EAAA8691FFBE}"/>
    <cellStyle name="40% - Accent6 4 6" xfId="7902" xr:uid="{00000000-0005-0000-0000-000071120000}"/>
    <cellStyle name="40% - Accent6 4 6 2" xfId="7903" xr:uid="{00000000-0005-0000-0000-000072120000}"/>
    <cellStyle name="40% - Accent6 4 6 2 2" xfId="25612" xr:uid="{2DDB2D75-FE4F-4041-B65B-6C8A50AEA499}"/>
    <cellStyle name="40% - Accent6 4 6 3" xfId="7904" xr:uid="{00000000-0005-0000-0000-000073120000}"/>
    <cellStyle name="40% - Accent6 4 6 3 2" xfId="25613" xr:uid="{86B00438-40C9-420E-8227-CA8F2F48B93A}"/>
    <cellStyle name="40% - Accent6 4 6 4" xfId="25611" xr:uid="{38B8D5F7-F7A3-4051-A943-5AFB4DA6100B}"/>
    <cellStyle name="40% - Accent6 4 7" xfId="7905" xr:uid="{00000000-0005-0000-0000-000074120000}"/>
    <cellStyle name="40% - Accent6 4 7 2" xfId="25614" xr:uid="{FF4E0EB7-65A9-48EE-9410-97FC9D3B50F7}"/>
    <cellStyle name="40% - Accent6 4 8" xfId="7906" xr:uid="{00000000-0005-0000-0000-000075120000}"/>
    <cellStyle name="40% - Accent6 4 8 2" xfId="7907" xr:uid="{00000000-0005-0000-0000-000076120000}"/>
    <cellStyle name="40% - Accent6 4 8 2 2" xfId="25616" xr:uid="{19C9281A-2CCF-4B3D-A0CC-C5B3BD591EA3}"/>
    <cellStyle name="40% - Accent6 4 8 3" xfId="25615" xr:uid="{5CE652A2-0C2D-4316-B7EB-07489CBA8E86}"/>
    <cellStyle name="40% - Accent6 4 9" xfId="7908" xr:uid="{00000000-0005-0000-0000-000077120000}"/>
    <cellStyle name="40% - Accent6 4 9 2" xfId="25617" xr:uid="{9425D9FE-4C47-483D-8B9D-7C96099E40F4}"/>
    <cellStyle name="40% - Accent6 5" xfId="254" xr:uid="{00000000-0005-0000-0000-00005D000000}"/>
    <cellStyle name="40% - Accent6 5 2" xfId="7910" xr:uid="{00000000-0005-0000-0000-000079120000}"/>
    <cellStyle name="40% - Accent6 5 2 2" xfId="7911" xr:uid="{00000000-0005-0000-0000-00007A120000}"/>
    <cellStyle name="40% - Accent6 5 2 2 2" xfId="7912" xr:uid="{00000000-0005-0000-0000-00007B120000}"/>
    <cellStyle name="40% - Accent6 5 2 2 2 2" xfId="7913" xr:uid="{00000000-0005-0000-0000-00007C120000}"/>
    <cellStyle name="40% - Accent6 5 2 2 2 2 2" xfId="7914" xr:uid="{00000000-0005-0000-0000-00007D120000}"/>
    <cellStyle name="40% - Accent6 5 2 2 2 2 2 2" xfId="25622" xr:uid="{F56A3D5F-9E84-4931-A033-788CB4F9834F}"/>
    <cellStyle name="40% - Accent6 5 2 2 2 2 3" xfId="7915" xr:uid="{00000000-0005-0000-0000-00007E120000}"/>
    <cellStyle name="40% - Accent6 5 2 2 2 2 3 2" xfId="25623" xr:uid="{D7087891-D5E3-42DC-B196-E5BDA36E1752}"/>
    <cellStyle name="40% - Accent6 5 2 2 2 2 4" xfId="25621" xr:uid="{A225F946-3569-46AF-BF3D-B3FB09C39013}"/>
    <cellStyle name="40% - Accent6 5 2 2 2 3" xfId="7916" xr:uid="{00000000-0005-0000-0000-00007F120000}"/>
    <cellStyle name="40% - Accent6 5 2 2 2 3 2" xfId="7917" xr:uid="{00000000-0005-0000-0000-000080120000}"/>
    <cellStyle name="40% - Accent6 5 2 2 2 3 2 2" xfId="25625" xr:uid="{76229F58-7D69-41A5-9550-DB6499086619}"/>
    <cellStyle name="40% - Accent6 5 2 2 2 3 3" xfId="25624" xr:uid="{093A76E6-6B16-4635-A48D-1730550E9A47}"/>
    <cellStyle name="40% - Accent6 5 2 2 2 4" xfId="7918" xr:uid="{00000000-0005-0000-0000-000081120000}"/>
    <cellStyle name="40% - Accent6 5 2 2 2 4 2" xfId="25626" xr:uid="{88435C1C-84EA-4D20-A29A-09216354ACE1}"/>
    <cellStyle name="40% - Accent6 5 2 2 2 5" xfId="25620" xr:uid="{582FE724-53D6-423C-B7A5-3944485CFDC5}"/>
    <cellStyle name="40% - Accent6 5 2 2 3" xfId="7919" xr:uid="{00000000-0005-0000-0000-000082120000}"/>
    <cellStyle name="40% - Accent6 5 2 2 3 2" xfId="7920" xr:uid="{00000000-0005-0000-0000-000083120000}"/>
    <cellStyle name="40% - Accent6 5 2 2 3 2 2" xfId="25628" xr:uid="{AF8341DD-336E-40ED-A389-564B7925D523}"/>
    <cellStyle name="40% - Accent6 5 2 2 3 3" xfId="7921" xr:uid="{00000000-0005-0000-0000-000084120000}"/>
    <cellStyle name="40% - Accent6 5 2 2 3 3 2" xfId="25629" xr:uid="{E98FC980-D39E-4BB7-A3BC-68AD6A218CAE}"/>
    <cellStyle name="40% - Accent6 5 2 2 3 4" xfId="25627" xr:uid="{CB37E017-77B3-4E0A-86B6-6F0AD6016A0E}"/>
    <cellStyle name="40% - Accent6 5 2 2 4" xfId="7922" xr:uid="{00000000-0005-0000-0000-000085120000}"/>
    <cellStyle name="40% - Accent6 5 2 2 4 2" xfId="25630" xr:uid="{6B0A562A-9200-4067-801F-77D6E15C62E7}"/>
    <cellStyle name="40% - Accent6 5 2 2 5" xfId="7923" xr:uid="{00000000-0005-0000-0000-000086120000}"/>
    <cellStyle name="40% - Accent6 5 2 2 5 2" xfId="7924" xr:uid="{00000000-0005-0000-0000-000087120000}"/>
    <cellStyle name="40% - Accent6 5 2 2 5 2 2" xfId="25632" xr:uid="{2BE76FE7-AF8E-4857-84A9-EEC71A06ADE4}"/>
    <cellStyle name="40% - Accent6 5 2 2 5 3" xfId="25631" xr:uid="{B18910CA-2A57-4877-A38C-4F1459900401}"/>
    <cellStyle name="40% - Accent6 5 2 2 6" xfId="7925" xr:uid="{00000000-0005-0000-0000-000088120000}"/>
    <cellStyle name="40% - Accent6 5 2 2 6 2" xfId="25633" xr:uid="{F327AC79-6E24-4081-8BFE-DEB1D1FFEA9F}"/>
    <cellStyle name="40% - Accent6 5 2 2 7" xfId="25619" xr:uid="{FCF7CA7F-7C60-409C-8B64-60F1F11C71CC}"/>
    <cellStyle name="40% - Accent6 5 2 3" xfId="7926" xr:uid="{00000000-0005-0000-0000-000089120000}"/>
    <cellStyle name="40% - Accent6 5 2 3 2" xfId="7927" xr:uid="{00000000-0005-0000-0000-00008A120000}"/>
    <cellStyle name="40% - Accent6 5 2 3 2 2" xfId="7928" xr:uid="{00000000-0005-0000-0000-00008B120000}"/>
    <cellStyle name="40% - Accent6 5 2 3 2 2 2" xfId="25636" xr:uid="{A5C146A1-1D7D-4060-8D29-0C40CCBD4B93}"/>
    <cellStyle name="40% - Accent6 5 2 3 2 3" xfId="7929" xr:uid="{00000000-0005-0000-0000-00008C120000}"/>
    <cellStyle name="40% - Accent6 5 2 3 2 3 2" xfId="25637" xr:uid="{A8717C9A-D0C4-4353-91F5-908C10687C41}"/>
    <cellStyle name="40% - Accent6 5 2 3 2 4" xfId="25635" xr:uid="{CA6BD7CC-1603-4871-8949-9EFCDA9ECAE9}"/>
    <cellStyle name="40% - Accent6 5 2 3 3" xfId="7930" xr:uid="{00000000-0005-0000-0000-00008D120000}"/>
    <cellStyle name="40% - Accent6 5 2 3 3 2" xfId="7931" xr:uid="{00000000-0005-0000-0000-00008E120000}"/>
    <cellStyle name="40% - Accent6 5 2 3 3 2 2" xfId="25639" xr:uid="{9C0879DA-E653-4FCA-B60F-7A553372194B}"/>
    <cellStyle name="40% - Accent6 5 2 3 3 3" xfId="25638" xr:uid="{E869B397-5A91-4E93-8EA9-DF73DA8C370F}"/>
    <cellStyle name="40% - Accent6 5 2 3 4" xfId="7932" xr:uid="{00000000-0005-0000-0000-00008F120000}"/>
    <cellStyle name="40% - Accent6 5 2 3 4 2" xfId="25640" xr:uid="{BBA9E31D-09BA-4BBE-8F1C-F868EF66F44C}"/>
    <cellStyle name="40% - Accent6 5 2 3 5" xfId="25634" xr:uid="{0E8DB62A-1A9D-47FD-9A1B-F04BF180F328}"/>
    <cellStyle name="40% - Accent6 5 2 4" xfId="7933" xr:uid="{00000000-0005-0000-0000-000090120000}"/>
    <cellStyle name="40% - Accent6 5 2 5" xfId="7934" xr:uid="{00000000-0005-0000-0000-000091120000}"/>
    <cellStyle name="40% - Accent6 5 2 5 2" xfId="25641" xr:uid="{2F2192AC-0FFC-4664-979A-7A30A5606DA7}"/>
    <cellStyle name="40% - Accent6 5 3" xfId="7935" xr:uid="{00000000-0005-0000-0000-000092120000}"/>
    <cellStyle name="40% - Accent6 5 3 2" xfId="7936" xr:uid="{00000000-0005-0000-0000-000093120000}"/>
    <cellStyle name="40% - Accent6 5 3 2 2" xfId="7937" xr:uid="{00000000-0005-0000-0000-000094120000}"/>
    <cellStyle name="40% - Accent6 5 3 2 2 2" xfId="25644" xr:uid="{4739E432-1669-42B8-9218-A446A74DA638}"/>
    <cellStyle name="40% - Accent6 5 3 2 3" xfId="7938" xr:uid="{00000000-0005-0000-0000-000095120000}"/>
    <cellStyle name="40% - Accent6 5 3 2 3 2" xfId="25645" xr:uid="{5CC4054C-2C7B-4BDF-BC24-23A17761CD26}"/>
    <cellStyle name="40% - Accent6 5 3 2 4" xfId="25643" xr:uid="{F3B56729-D40A-4456-9A1E-7F1D99AF0C08}"/>
    <cellStyle name="40% - Accent6 5 3 3" xfId="7939" xr:uid="{00000000-0005-0000-0000-000096120000}"/>
    <cellStyle name="40% - Accent6 5 3 3 2" xfId="25646" xr:uid="{4D4C65FF-BFAC-409D-BCC5-D69FDB2B8076}"/>
    <cellStyle name="40% - Accent6 5 3 4" xfId="7940" xr:uid="{00000000-0005-0000-0000-000097120000}"/>
    <cellStyle name="40% - Accent6 5 3 4 2" xfId="7941" xr:uid="{00000000-0005-0000-0000-000098120000}"/>
    <cellStyle name="40% - Accent6 5 3 4 2 2" xfId="25648" xr:uid="{C26A5C2B-4A04-4D42-9B9A-97ACDD2388B7}"/>
    <cellStyle name="40% - Accent6 5 3 4 3" xfId="25647" xr:uid="{D5D37BE7-B255-40E3-965F-8B716DE6C252}"/>
    <cellStyle name="40% - Accent6 5 3 5" xfId="7942" xr:uid="{00000000-0005-0000-0000-000099120000}"/>
    <cellStyle name="40% - Accent6 5 3 5 2" xfId="25649" xr:uid="{3F3894E4-9428-413E-ACDB-D516465FDDD8}"/>
    <cellStyle name="40% - Accent6 5 3 6" xfId="25642" xr:uid="{F932D83F-C9E8-4131-B9FA-3037740EEEFB}"/>
    <cellStyle name="40% - Accent6 5 4" xfId="7943" xr:uid="{00000000-0005-0000-0000-00009A120000}"/>
    <cellStyle name="40% - Accent6 5 4 2" xfId="7944" xr:uid="{00000000-0005-0000-0000-00009B120000}"/>
    <cellStyle name="40% - Accent6 5 4 2 2" xfId="7945" xr:uid="{00000000-0005-0000-0000-00009C120000}"/>
    <cellStyle name="40% - Accent6 5 4 2 2 2" xfId="25652" xr:uid="{143646B5-BA05-41BC-9324-26B2EB214FDE}"/>
    <cellStyle name="40% - Accent6 5 4 2 3" xfId="7946" xr:uid="{00000000-0005-0000-0000-00009D120000}"/>
    <cellStyle name="40% - Accent6 5 4 2 3 2" xfId="25653" xr:uid="{F2878DD9-608E-4AC0-8013-0DD10A300641}"/>
    <cellStyle name="40% - Accent6 5 4 2 4" xfId="25651" xr:uid="{3B84B92D-87E0-48BF-9B5F-7469C8FAE386}"/>
    <cellStyle name="40% - Accent6 5 4 3" xfId="7947" xr:uid="{00000000-0005-0000-0000-00009E120000}"/>
    <cellStyle name="40% - Accent6 5 4 3 2" xfId="7948" xr:uid="{00000000-0005-0000-0000-00009F120000}"/>
    <cellStyle name="40% - Accent6 5 4 3 2 2" xfId="25655" xr:uid="{3E367BBF-A2B1-46AD-968C-695550C21923}"/>
    <cellStyle name="40% - Accent6 5 4 3 3" xfId="25654" xr:uid="{D1BCC380-9DDD-40CD-B444-4A2C9B8B0376}"/>
    <cellStyle name="40% - Accent6 5 4 4" xfId="7949" xr:uid="{00000000-0005-0000-0000-0000A0120000}"/>
    <cellStyle name="40% - Accent6 5 4 4 2" xfId="25656" xr:uid="{79FF1536-C55D-49A2-8CEE-4A182189C281}"/>
    <cellStyle name="40% - Accent6 5 4 5" xfId="25650" xr:uid="{771525B3-1C03-4F30-A1EA-64FB716BDF78}"/>
    <cellStyle name="40% - Accent6 5 5" xfId="7950" xr:uid="{00000000-0005-0000-0000-0000A1120000}"/>
    <cellStyle name="40% - Accent6 5 5 2" xfId="7951" xr:uid="{00000000-0005-0000-0000-0000A2120000}"/>
    <cellStyle name="40% - Accent6 5 5 2 2" xfId="25658" xr:uid="{6A1899A1-F489-4CA0-B0BF-3EA5E05544C8}"/>
    <cellStyle name="40% - Accent6 5 5 3" xfId="7952" xr:uid="{00000000-0005-0000-0000-0000A3120000}"/>
    <cellStyle name="40% - Accent6 5 5 3 2" xfId="25659" xr:uid="{8B2ABB30-86CF-416B-B80E-6AE00B2C1081}"/>
    <cellStyle name="40% - Accent6 5 5 4" xfId="25657" xr:uid="{EF93B0BA-8C06-4D4C-BDEB-115854BF5B90}"/>
    <cellStyle name="40% - Accent6 5 6" xfId="7953" xr:uid="{00000000-0005-0000-0000-0000A4120000}"/>
    <cellStyle name="40% - Accent6 5 6 2" xfId="25660" xr:uid="{CE9A67F0-A64A-40BF-AA05-4FBBE455AAC7}"/>
    <cellStyle name="40% - Accent6 5 7" xfId="7954" xr:uid="{00000000-0005-0000-0000-0000A5120000}"/>
    <cellStyle name="40% - Accent6 5 7 2" xfId="7955" xr:uid="{00000000-0005-0000-0000-0000A6120000}"/>
    <cellStyle name="40% - Accent6 5 7 2 2" xfId="25662" xr:uid="{8EA3CB18-49BD-42D0-B5F0-48239D974333}"/>
    <cellStyle name="40% - Accent6 5 7 3" xfId="25661" xr:uid="{196D5140-7C60-4885-B848-57876854DA3F}"/>
    <cellStyle name="40% - Accent6 5 8" xfId="7956" xr:uid="{00000000-0005-0000-0000-0000A7120000}"/>
    <cellStyle name="40% - Accent6 5 8 2" xfId="25663" xr:uid="{8B17ED71-5A71-4F18-B57E-38F9A793AF09}"/>
    <cellStyle name="40% - Accent6 5 9" xfId="7909" xr:uid="{00000000-0005-0000-0000-000078120000}"/>
    <cellStyle name="40% - Accent6 5 9 2" xfId="25618" xr:uid="{11DB521C-B7FB-4805-BCCE-B24D3A878505}"/>
    <cellStyle name="40% - Accent6 6" xfId="255" xr:uid="{00000000-0005-0000-0000-00005E000000}"/>
    <cellStyle name="40% - Accent6 6 2" xfId="7957" xr:uid="{00000000-0005-0000-0000-0000A9120000}"/>
    <cellStyle name="40% - Accent6 6 2 2" xfId="7958" xr:uid="{00000000-0005-0000-0000-0000AA120000}"/>
    <cellStyle name="40% - Accent6 6 2 2 2" xfId="7959" xr:uid="{00000000-0005-0000-0000-0000AB120000}"/>
    <cellStyle name="40% - Accent6 6 2 2 2 2" xfId="7960" xr:uid="{00000000-0005-0000-0000-0000AC120000}"/>
    <cellStyle name="40% - Accent6 6 2 2 2 2 2" xfId="25667" xr:uid="{5902AF04-BED9-4D11-B46B-061C1FCBDAC5}"/>
    <cellStyle name="40% - Accent6 6 2 2 2 3" xfId="7961" xr:uid="{00000000-0005-0000-0000-0000AD120000}"/>
    <cellStyle name="40% - Accent6 6 2 2 2 3 2" xfId="25668" xr:uid="{B8F462E9-AE43-4BDB-A11F-B613F59CFD72}"/>
    <cellStyle name="40% - Accent6 6 2 2 2 4" xfId="25666" xr:uid="{469F0527-2B10-42F0-9ECE-7000434AA766}"/>
    <cellStyle name="40% - Accent6 6 2 2 3" xfId="7962" xr:uid="{00000000-0005-0000-0000-0000AE120000}"/>
    <cellStyle name="40% - Accent6 6 2 2 3 2" xfId="7963" xr:uid="{00000000-0005-0000-0000-0000AF120000}"/>
    <cellStyle name="40% - Accent6 6 2 2 3 2 2" xfId="25670" xr:uid="{B794EBEF-01D3-403D-9D14-88E434BA859A}"/>
    <cellStyle name="40% - Accent6 6 2 2 3 3" xfId="25669" xr:uid="{045C4AEC-701E-4466-86B7-95E8F0F2E0CC}"/>
    <cellStyle name="40% - Accent6 6 2 2 4" xfId="7964" xr:uid="{00000000-0005-0000-0000-0000B0120000}"/>
    <cellStyle name="40% - Accent6 6 2 2 4 2" xfId="25671" xr:uid="{F86C325C-E635-4BCB-AC7A-BC375AE25BE1}"/>
    <cellStyle name="40% - Accent6 6 2 2 5" xfId="25665" xr:uid="{F58718AC-DCD5-4E42-8E3F-802536B178D3}"/>
    <cellStyle name="40% - Accent6 6 2 3" xfId="7965" xr:uid="{00000000-0005-0000-0000-0000B1120000}"/>
    <cellStyle name="40% - Accent6 6 2 3 2" xfId="7966" xr:uid="{00000000-0005-0000-0000-0000B2120000}"/>
    <cellStyle name="40% - Accent6 6 2 3 2 2" xfId="25673" xr:uid="{97E385AF-B6A2-4153-A278-E9FE7EA33E07}"/>
    <cellStyle name="40% - Accent6 6 2 3 3" xfId="7967" xr:uid="{00000000-0005-0000-0000-0000B3120000}"/>
    <cellStyle name="40% - Accent6 6 2 3 3 2" xfId="25674" xr:uid="{957B9CA9-1274-4712-AE60-F7B25C80A21B}"/>
    <cellStyle name="40% - Accent6 6 2 3 4" xfId="25672" xr:uid="{B2A28495-4A32-4949-BFE1-767C64DF3B93}"/>
    <cellStyle name="40% - Accent6 6 2 4" xfId="7968" xr:uid="{00000000-0005-0000-0000-0000B4120000}"/>
    <cellStyle name="40% - Accent6 6 2 4 2" xfId="25675" xr:uid="{FB8AAAEB-81FF-4A7A-8AFD-C7C06CD510F5}"/>
    <cellStyle name="40% - Accent6 6 2 5" xfId="7969" xr:uid="{00000000-0005-0000-0000-0000B5120000}"/>
    <cellStyle name="40% - Accent6 6 2 5 2" xfId="7970" xr:uid="{00000000-0005-0000-0000-0000B6120000}"/>
    <cellStyle name="40% - Accent6 6 2 5 2 2" xfId="25677" xr:uid="{93982A39-2287-48F0-806C-18A438418CDD}"/>
    <cellStyle name="40% - Accent6 6 2 5 3" xfId="25676" xr:uid="{25B146AE-AEFB-4332-9852-B32D6E8898F9}"/>
    <cellStyle name="40% - Accent6 6 2 6" xfId="7971" xr:uid="{00000000-0005-0000-0000-0000B7120000}"/>
    <cellStyle name="40% - Accent6 6 2 6 2" xfId="25678" xr:uid="{74538AF5-AAD0-436B-8397-9A838B3269D7}"/>
    <cellStyle name="40% - Accent6 6 2 7" xfId="25664" xr:uid="{931C5C32-F0A1-4D48-B2F1-7EC472F5899E}"/>
    <cellStyle name="40% - Accent6 6 3" xfId="7972" xr:uid="{00000000-0005-0000-0000-0000B8120000}"/>
    <cellStyle name="40% - Accent6 6 3 2" xfId="7973" xr:uid="{00000000-0005-0000-0000-0000B9120000}"/>
    <cellStyle name="40% - Accent6 6 3 2 2" xfId="7974" xr:uid="{00000000-0005-0000-0000-0000BA120000}"/>
    <cellStyle name="40% - Accent6 6 3 2 2 2" xfId="25681" xr:uid="{27D20186-3253-46E9-B05F-AC642D20A0BE}"/>
    <cellStyle name="40% - Accent6 6 3 2 3" xfId="7975" xr:uid="{00000000-0005-0000-0000-0000BB120000}"/>
    <cellStyle name="40% - Accent6 6 3 2 3 2" xfId="25682" xr:uid="{9138A06D-CB55-404C-920E-90A43C04B86D}"/>
    <cellStyle name="40% - Accent6 6 3 2 4" xfId="25680" xr:uid="{6A73BDC3-81B1-4184-A6AC-EF4A0AEB5F00}"/>
    <cellStyle name="40% - Accent6 6 3 3" xfId="7976" xr:uid="{00000000-0005-0000-0000-0000BC120000}"/>
    <cellStyle name="40% - Accent6 6 3 3 2" xfId="7977" xr:uid="{00000000-0005-0000-0000-0000BD120000}"/>
    <cellStyle name="40% - Accent6 6 3 3 2 2" xfId="25684" xr:uid="{B6869580-AC6B-4027-A2D4-45439EAA7C93}"/>
    <cellStyle name="40% - Accent6 6 3 3 3" xfId="25683" xr:uid="{73DAF0C8-B30D-486A-85B9-F8D1E5751052}"/>
    <cellStyle name="40% - Accent6 6 3 4" xfId="7978" xr:uid="{00000000-0005-0000-0000-0000BE120000}"/>
    <cellStyle name="40% - Accent6 6 3 4 2" xfId="25685" xr:uid="{2D3E5421-3F3B-4880-9008-9F95D193F14D}"/>
    <cellStyle name="40% - Accent6 6 3 5" xfId="25679" xr:uid="{C7E673CE-61C6-4713-A8EB-04FF5481B94E}"/>
    <cellStyle name="40% - Accent6 6 4" xfId="7979" xr:uid="{00000000-0005-0000-0000-0000BF120000}"/>
    <cellStyle name="40% - Accent6 6 5" xfId="7980" xr:uid="{00000000-0005-0000-0000-0000C0120000}"/>
    <cellStyle name="40% - Accent6 6 5 2" xfId="25686" xr:uid="{8D3D974F-4F87-469B-8DB8-CCA50D483D68}"/>
    <cellStyle name="40% - Accent6 7" xfId="256" xr:uid="{00000000-0005-0000-0000-00005F000000}"/>
    <cellStyle name="40% - Accent6 7 2" xfId="7981" xr:uid="{00000000-0005-0000-0000-0000C2120000}"/>
    <cellStyle name="40% - Accent6 7 2 2" xfId="25687" xr:uid="{C57D9B83-C134-4E4F-B0BF-CD75E8A5C677}"/>
    <cellStyle name="40% - Accent6 7 3" xfId="7982" xr:uid="{00000000-0005-0000-0000-0000C3120000}"/>
    <cellStyle name="40% - Accent6 7 4" xfId="7983" xr:uid="{00000000-0005-0000-0000-0000C4120000}"/>
    <cellStyle name="40% - Accent6 7 4 2" xfId="25688" xr:uid="{5C3CB7D5-F236-4A53-A888-64CDCA34DF6A}"/>
    <cellStyle name="40% - Accent6 8" xfId="7984" xr:uid="{00000000-0005-0000-0000-0000C5120000}"/>
    <cellStyle name="40% - Accent6 8 2" xfId="7985" xr:uid="{00000000-0005-0000-0000-0000C6120000}"/>
    <cellStyle name="40% - Accent6 8 2 2" xfId="7986" xr:uid="{00000000-0005-0000-0000-0000C7120000}"/>
    <cellStyle name="40% - Accent6 8 2 2 2" xfId="25691" xr:uid="{7948886D-9A80-49F6-8ECA-2A8CD8C0194D}"/>
    <cellStyle name="40% - Accent6 8 2 3" xfId="7987" xr:uid="{00000000-0005-0000-0000-0000C8120000}"/>
    <cellStyle name="40% - Accent6 8 2 3 2" xfId="7988" xr:uid="{00000000-0005-0000-0000-0000C9120000}"/>
    <cellStyle name="40% - Accent6 8 2 3 2 2" xfId="25693" xr:uid="{98F174C7-5799-44F1-A91C-752D602DD20F}"/>
    <cellStyle name="40% - Accent6 8 2 3 3" xfId="25692" xr:uid="{1C0E6859-A8F2-4FAD-AA6B-A7C921AE073A}"/>
    <cellStyle name="40% - Accent6 8 2 4" xfId="25690" xr:uid="{E44F5F47-CC36-4AF7-8627-C093E239F0E1}"/>
    <cellStyle name="40% - Accent6 8 3" xfId="7989" xr:uid="{00000000-0005-0000-0000-0000CA120000}"/>
    <cellStyle name="40% - Accent6 8 3 2" xfId="25694" xr:uid="{BBA6F492-91E2-4000-B7B9-A5771D5ECE58}"/>
    <cellStyle name="40% - Accent6 8 4" xfId="7990" xr:uid="{00000000-0005-0000-0000-0000CB120000}"/>
    <cellStyle name="40% - Accent6 8 4 2" xfId="7991" xr:uid="{00000000-0005-0000-0000-0000CC120000}"/>
    <cellStyle name="40% - Accent6 8 4 2 2" xfId="25696" xr:uid="{2EDED60F-6B0C-41A1-A4EA-5CD427349443}"/>
    <cellStyle name="40% - Accent6 8 4 3" xfId="25695" xr:uid="{BEC4115F-5A9E-4722-BA79-AB28A27713BC}"/>
    <cellStyle name="40% - Accent6 8 5" xfId="7992" xr:uid="{00000000-0005-0000-0000-0000CD120000}"/>
    <cellStyle name="40% - Accent6 8 5 2" xfId="25697" xr:uid="{895B8738-7B04-4467-A3C6-04F299EEEFA2}"/>
    <cellStyle name="40% - Accent6 8 6" xfId="25689" xr:uid="{C6313A4A-6969-473D-B87A-4FA48A0539B5}"/>
    <cellStyle name="40% - Accent6 9" xfId="7993" xr:uid="{00000000-0005-0000-0000-0000CE120000}"/>
    <cellStyle name="40% - Accent6 9 2" xfId="7994" xr:uid="{00000000-0005-0000-0000-0000CF120000}"/>
    <cellStyle name="40% - Accent6 9 2 2" xfId="7995" xr:uid="{00000000-0005-0000-0000-0000D0120000}"/>
    <cellStyle name="40% - Accent6 9 2 2 2" xfId="25700" xr:uid="{1803571E-0E7B-42D6-8C3F-8FCE45C27D48}"/>
    <cellStyle name="40% - Accent6 9 2 3" xfId="7996" xr:uid="{00000000-0005-0000-0000-0000D1120000}"/>
    <cellStyle name="40% - Accent6 9 2 3 2" xfId="25701" xr:uid="{65B8BE7C-8462-4D44-B301-A33B461176C3}"/>
    <cellStyle name="40% - Accent6 9 2 4" xfId="25699" xr:uid="{EE39707E-70BF-487C-ABF9-B28065423926}"/>
    <cellStyle name="40% - Accent6 9 3" xfId="7997" xr:uid="{00000000-0005-0000-0000-0000D2120000}"/>
    <cellStyle name="40% - Accent6 9 3 2" xfId="25702" xr:uid="{7A931643-E6AA-4E23-9377-DAC8C6A5F328}"/>
    <cellStyle name="40% - Accent6 9 4" xfId="7998" xr:uid="{00000000-0005-0000-0000-0000D3120000}"/>
    <cellStyle name="40% - Accent6 9 4 2" xfId="7999" xr:uid="{00000000-0005-0000-0000-0000D4120000}"/>
    <cellStyle name="40% - Accent6 9 4 2 2" xfId="25704" xr:uid="{1AC49EE9-BE29-4C56-88FE-26CCD0BBB695}"/>
    <cellStyle name="40% - Accent6 9 4 3" xfId="25703" xr:uid="{6693B82D-D72C-4619-B2C1-E12676E43B2F}"/>
    <cellStyle name="40% - Accent6 9 5" xfId="8000" xr:uid="{00000000-0005-0000-0000-0000D5120000}"/>
    <cellStyle name="40% - Accent6 9 5 2" xfId="25705" xr:uid="{1FFEC6C1-1051-44A1-AD4E-2E93A1E9F9C8}"/>
    <cellStyle name="40% - Accent6 9 6" xfId="25698" xr:uid="{2B45E7EB-1EB3-4230-8024-DE3208DF5E30}"/>
    <cellStyle name="5 in (Normal)" xfId="257" xr:uid="{00000000-0005-0000-0000-000060000000}"/>
    <cellStyle name="60% - Accent1" xfId="84" builtinId="32" customBuiltin="1"/>
    <cellStyle name="60% - Accent1 10" xfId="8001" xr:uid="{00000000-0005-0000-0000-0000D7120000}"/>
    <cellStyle name="60% - Accent1 11" xfId="8002" xr:uid="{00000000-0005-0000-0000-0000D8120000}"/>
    <cellStyle name="60% - Accent1 12" xfId="20661" xr:uid="{2E121153-87D9-4B71-B73A-28A8AEF1232B}"/>
    <cellStyle name="60% - Accent1 2" xfId="258" xr:uid="{00000000-0005-0000-0000-000061000000}"/>
    <cellStyle name="60% - Accent1 3" xfId="259" xr:uid="{00000000-0005-0000-0000-000062000000}"/>
    <cellStyle name="60% - Accent1 3 2" xfId="8003" xr:uid="{00000000-0005-0000-0000-0000DB120000}"/>
    <cellStyle name="60% - Accent1 3 3" xfId="8004" xr:uid="{00000000-0005-0000-0000-0000DC120000}"/>
    <cellStyle name="60% - Accent1 4" xfId="260" xr:uid="{00000000-0005-0000-0000-000063000000}"/>
    <cellStyle name="60% - Accent1 5" xfId="261" xr:uid="{00000000-0005-0000-0000-000064000000}"/>
    <cellStyle name="60% - Accent1 6" xfId="262" xr:uid="{00000000-0005-0000-0000-000065000000}"/>
    <cellStyle name="60% - Accent1 7" xfId="263" xr:uid="{00000000-0005-0000-0000-000066000000}"/>
    <cellStyle name="60% - Accent1 8" xfId="8005" xr:uid="{00000000-0005-0000-0000-0000E1120000}"/>
    <cellStyle name="60% - Accent1 9" xfId="8006" xr:uid="{00000000-0005-0000-0000-0000E2120000}"/>
    <cellStyle name="60% - Accent2" xfId="88" builtinId="36" customBuiltin="1"/>
    <cellStyle name="60% - Accent2 10" xfId="8007" xr:uid="{00000000-0005-0000-0000-0000E3120000}"/>
    <cellStyle name="60% - Accent2 11" xfId="8008" xr:uid="{00000000-0005-0000-0000-0000E4120000}"/>
    <cellStyle name="60% - Accent2 12" xfId="20664" xr:uid="{A64E06AE-DCA5-4BE6-A77D-5D49FF752A5B}"/>
    <cellStyle name="60% - Accent2 2" xfId="264" xr:uid="{00000000-0005-0000-0000-000067000000}"/>
    <cellStyle name="60% - Accent2 3" xfId="265" xr:uid="{00000000-0005-0000-0000-000068000000}"/>
    <cellStyle name="60% - Accent2 3 2" xfId="8009" xr:uid="{00000000-0005-0000-0000-0000E7120000}"/>
    <cellStyle name="60% - Accent2 3 3" xfId="8010" xr:uid="{00000000-0005-0000-0000-0000E8120000}"/>
    <cellStyle name="60% - Accent2 4" xfId="266" xr:uid="{00000000-0005-0000-0000-000069000000}"/>
    <cellStyle name="60% - Accent2 5" xfId="267" xr:uid="{00000000-0005-0000-0000-00006A000000}"/>
    <cellStyle name="60% - Accent2 6" xfId="268" xr:uid="{00000000-0005-0000-0000-00006B000000}"/>
    <cellStyle name="60% - Accent2 7" xfId="269" xr:uid="{00000000-0005-0000-0000-00006C000000}"/>
    <cellStyle name="60% - Accent2 8" xfId="8011" xr:uid="{00000000-0005-0000-0000-0000ED120000}"/>
    <cellStyle name="60% - Accent2 9" xfId="8012" xr:uid="{00000000-0005-0000-0000-0000EE120000}"/>
    <cellStyle name="60% - Accent3" xfId="92" builtinId="40" customBuiltin="1"/>
    <cellStyle name="60% - Accent3 10" xfId="8013" xr:uid="{00000000-0005-0000-0000-0000EF120000}"/>
    <cellStyle name="60% - Accent3 11" xfId="8014" xr:uid="{00000000-0005-0000-0000-0000F0120000}"/>
    <cellStyle name="60% - Accent3 12" xfId="20667" xr:uid="{5306EDEB-C29D-4884-A512-898275FBAEF9}"/>
    <cellStyle name="60% - Accent3 2" xfId="270" xr:uid="{00000000-0005-0000-0000-00006D000000}"/>
    <cellStyle name="60% - Accent3 3" xfId="271" xr:uid="{00000000-0005-0000-0000-00006E000000}"/>
    <cellStyle name="60% - Accent3 3 2" xfId="8015" xr:uid="{00000000-0005-0000-0000-0000F3120000}"/>
    <cellStyle name="60% - Accent3 3 3" xfId="8016" xr:uid="{00000000-0005-0000-0000-0000F4120000}"/>
    <cellStyle name="60% - Accent3 4" xfId="272" xr:uid="{00000000-0005-0000-0000-00006F000000}"/>
    <cellStyle name="60% - Accent3 5" xfId="273" xr:uid="{00000000-0005-0000-0000-000070000000}"/>
    <cellStyle name="60% - Accent3 6" xfId="274" xr:uid="{00000000-0005-0000-0000-000071000000}"/>
    <cellStyle name="60% - Accent3 7" xfId="275" xr:uid="{00000000-0005-0000-0000-000072000000}"/>
    <cellStyle name="60% - Accent3 8" xfId="8017" xr:uid="{00000000-0005-0000-0000-0000F9120000}"/>
    <cellStyle name="60% - Accent3 9" xfId="8018" xr:uid="{00000000-0005-0000-0000-0000FA120000}"/>
    <cellStyle name="60% - Accent4" xfId="96" builtinId="44" customBuiltin="1"/>
    <cellStyle name="60% - Accent4 10" xfId="8019" xr:uid="{00000000-0005-0000-0000-0000FB120000}"/>
    <cellStyle name="60% - Accent4 11" xfId="8020" xr:uid="{00000000-0005-0000-0000-0000FC120000}"/>
    <cellStyle name="60% - Accent4 12" xfId="20670" xr:uid="{B711F363-975B-426E-A24E-D52FA249DB9F}"/>
    <cellStyle name="60% - Accent4 2" xfId="276" xr:uid="{00000000-0005-0000-0000-000073000000}"/>
    <cellStyle name="60% - Accent4 3" xfId="277" xr:uid="{00000000-0005-0000-0000-000074000000}"/>
    <cellStyle name="60% - Accent4 3 2" xfId="8021" xr:uid="{00000000-0005-0000-0000-0000FF120000}"/>
    <cellStyle name="60% - Accent4 3 3" xfId="8022" xr:uid="{00000000-0005-0000-0000-000000130000}"/>
    <cellStyle name="60% - Accent4 4" xfId="278" xr:uid="{00000000-0005-0000-0000-000075000000}"/>
    <cellStyle name="60% - Accent4 5" xfId="279" xr:uid="{00000000-0005-0000-0000-000076000000}"/>
    <cellStyle name="60% - Accent4 6" xfId="280" xr:uid="{00000000-0005-0000-0000-000077000000}"/>
    <cellStyle name="60% - Accent4 7" xfId="281" xr:uid="{00000000-0005-0000-0000-000078000000}"/>
    <cellStyle name="60% - Accent4 8" xfId="8023" xr:uid="{00000000-0005-0000-0000-000005130000}"/>
    <cellStyle name="60% - Accent4 9" xfId="8024" xr:uid="{00000000-0005-0000-0000-000006130000}"/>
    <cellStyle name="60% - Accent5" xfId="100" builtinId="48" customBuiltin="1"/>
    <cellStyle name="60% - Accent5 10" xfId="8025" xr:uid="{00000000-0005-0000-0000-000007130000}"/>
    <cellStyle name="60% - Accent5 11" xfId="8026" xr:uid="{00000000-0005-0000-0000-000008130000}"/>
    <cellStyle name="60% - Accent5 12" xfId="20673" xr:uid="{46E68870-9B9C-4635-9EDA-8D9AB82990A1}"/>
    <cellStyle name="60% - Accent5 2" xfId="282" xr:uid="{00000000-0005-0000-0000-000079000000}"/>
    <cellStyle name="60% - Accent5 3" xfId="283" xr:uid="{00000000-0005-0000-0000-00007A000000}"/>
    <cellStyle name="60% - Accent5 3 2" xfId="8027" xr:uid="{00000000-0005-0000-0000-00000B130000}"/>
    <cellStyle name="60% - Accent5 3 3" xfId="8028" xr:uid="{00000000-0005-0000-0000-00000C130000}"/>
    <cellStyle name="60% - Accent5 4" xfId="284" xr:uid="{00000000-0005-0000-0000-00007B000000}"/>
    <cellStyle name="60% - Accent5 5" xfId="285" xr:uid="{00000000-0005-0000-0000-00007C000000}"/>
    <cellStyle name="60% - Accent5 6" xfId="286" xr:uid="{00000000-0005-0000-0000-00007D000000}"/>
    <cellStyle name="60% - Accent5 7" xfId="287" xr:uid="{00000000-0005-0000-0000-00007E000000}"/>
    <cellStyle name="60% - Accent5 8" xfId="8029" xr:uid="{00000000-0005-0000-0000-000011130000}"/>
    <cellStyle name="60% - Accent5 9" xfId="8030" xr:uid="{00000000-0005-0000-0000-000012130000}"/>
    <cellStyle name="60% - Accent6" xfId="104" builtinId="52" customBuiltin="1"/>
    <cellStyle name="60% - Accent6 10" xfId="8031" xr:uid="{00000000-0005-0000-0000-000013130000}"/>
    <cellStyle name="60% - Accent6 11" xfId="8032" xr:uid="{00000000-0005-0000-0000-000014130000}"/>
    <cellStyle name="60% - Accent6 12" xfId="20676" xr:uid="{DAD5BC6F-FF54-48C6-938E-D7BA3E6AB316}"/>
    <cellStyle name="60% - Accent6 2" xfId="288" xr:uid="{00000000-0005-0000-0000-00007F000000}"/>
    <cellStyle name="60% - Accent6 3" xfId="289" xr:uid="{00000000-0005-0000-0000-000080000000}"/>
    <cellStyle name="60% - Accent6 3 2" xfId="8033" xr:uid="{00000000-0005-0000-0000-000017130000}"/>
    <cellStyle name="60% - Accent6 3 3" xfId="8034" xr:uid="{00000000-0005-0000-0000-000018130000}"/>
    <cellStyle name="60% - Accent6 4" xfId="290" xr:uid="{00000000-0005-0000-0000-000081000000}"/>
    <cellStyle name="60% - Accent6 5" xfId="291" xr:uid="{00000000-0005-0000-0000-000082000000}"/>
    <cellStyle name="60% - Accent6 6" xfId="292" xr:uid="{00000000-0005-0000-0000-000083000000}"/>
    <cellStyle name="60% - Accent6 7" xfId="293" xr:uid="{00000000-0005-0000-0000-000084000000}"/>
    <cellStyle name="60% - Accent6 8" xfId="8035" xr:uid="{00000000-0005-0000-0000-00001D130000}"/>
    <cellStyle name="60% - Accent6 9" xfId="8036" xr:uid="{00000000-0005-0000-0000-00001E130000}"/>
    <cellStyle name="Accent1" xfId="81" builtinId="29" customBuiltin="1"/>
    <cellStyle name="Accent1 - 20%" xfId="294" xr:uid="{00000000-0005-0000-0000-000085000000}"/>
    <cellStyle name="Accent1 - 20% 2" xfId="8038" xr:uid="{00000000-0005-0000-0000-000020130000}"/>
    <cellStyle name="Accent1 - 20% 3" xfId="8039" xr:uid="{00000000-0005-0000-0000-000021130000}"/>
    <cellStyle name="Accent1 - 20% 3 2" xfId="8040" xr:uid="{00000000-0005-0000-0000-000022130000}"/>
    <cellStyle name="Accent1 - 20% 3 3" xfId="8041" xr:uid="{00000000-0005-0000-0000-000023130000}"/>
    <cellStyle name="Accent1 - 20% 4" xfId="8037" xr:uid="{00000000-0005-0000-0000-00001F130000}"/>
    <cellStyle name="Accent1 - 40%" xfId="295" xr:uid="{00000000-0005-0000-0000-000086000000}"/>
    <cellStyle name="Accent1 - 40% 2" xfId="8043" xr:uid="{00000000-0005-0000-0000-000025130000}"/>
    <cellStyle name="Accent1 - 40% 3" xfId="8044" xr:uid="{00000000-0005-0000-0000-000026130000}"/>
    <cellStyle name="Accent1 - 40% 3 2" xfId="8045" xr:uid="{00000000-0005-0000-0000-000027130000}"/>
    <cellStyle name="Accent1 - 40% 3 3" xfId="8046" xr:uid="{00000000-0005-0000-0000-000028130000}"/>
    <cellStyle name="Accent1 - 40% 4" xfId="8042" xr:uid="{00000000-0005-0000-0000-000024130000}"/>
    <cellStyle name="Accent1 - 60%" xfId="296" xr:uid="{00000000-0005-0000-0000-000087000000}"/>
    <cellStyle name="Accent1 - 60% 2" xfId="8048" xr:uid="{00000000-0005-0000-0000-00002A130000}"/>
    <cellStyle name="Accent1 - 60% 2 2" xfId="8049" xr:uid="{00000000-0005-0000-0000-00002B130000}"/>
    <cellStyle name="Accent1 - 60% 2 3" xfId="8050" xr:uid="{00000000-0005-0000-0000-00002C130000}"/>
    <cellStyle name="Accent1 - 60% 3" xfId="8047" xr:uid="{00000000-0005-0000-0000-000029130000}"/>
    <cellStyle name="Accent1 10" xfId="8051" xr:uid="{00000000-0005-0000-0000-00002D130000}"/>
    <cellStyle name="Accent1 11" xfId="8052" xr:uid="{00000000-0005-0000-0000-00002E130000}"/>
    <cellStyle name="Accent1 12" xfId="8053" xr:uid="{00000000-0005-0000-0000-00002F130000}"/>
    <cellStyle name="Accent1 13" xfId="8054" xr:uid="{00000000-0005-0000-0000-000030130000}"/>
    <cellStyle name="Accent1 14" xfId="8055" xr:uid="{00000000-0005-0000-0000-000031130000}"/>
    <cellStyle name="Accent1 15" xfId="8056" xr:uid="{00000000-0005-0000-0000-000032130000}"/>
    <cellStyle name="Accent1 16" xfId="8057" xr:uid="{00000000-0005-0000-0000-000033130000}"/>
    <cellStyle name="Accent1 17" xfId="8058" xr:uid="{00000000-0005-0000-0000-000034130000}"/>
    <cellStyle name="Accent1 18" xfId="8059" xr:uid="{00000000-0005-0000-0000-000035130000}"/>
    <cellStyle name="Accent1 19" xfId="8060" xr:uid="{00000000-0005-0000-0000-000036130000}"/>
    <cellStyle name="Accent1 2" xfId="297" xr:uid="{00000000-0005-0000-0000-000088000000}"/>
    <cellStyle name="Accent1 2 2" xfId="8062" xr:uid="{00000000-0005-0000-0000-000038130000}"/>
    <cellStyle name="Accent1 2 2 2" xfId="8063" xr:uid="{00000000-0005-0000-0000-000039130000}"/>
    <cellStyle name="Accent1 2 3" xfId="8064" xr:uid="{00000000-0005-0000-0000-00003A130000}"/>
    <cellStyle name="Accent1 2 4" xfId="8061" xr:uid="{00000000-0005-0000-0000-000037130000}"/>
    <cellStyle name="Accent1 20" xfId="8065" xr:uid="{00000000-0005-0000-0000-00003B130000}"/>
    <cellStyle name="Accent1 21" xfId="8066" xr:uid="{00000000-0005-0000-0000-00003C130000}"/>
    <cellStyle name="Accent1 22" xfId="8067" xr:uid="{00000000-0005-0000-0000-00003D130000}"/>
    <cellStyle name="Accent1 23" xfId="8068" xr:uid="{00000000-0005-0000-0000-00003E130000}"/>
    <cellStyle name="Accent1 24" xfId="8069" xr:uid="{00000000-0005-0000-0000-00003F130000}"/>
    <cellStyle name="Accent1 24 2" xfId="8070" xr:uid="{00000000-0005-0000-0000-000040130000}"/>
    <cellStyle name="Accent1 24 3" xfId="8071" xr:uid="{00000000-0005-0000-0000-000041130000}"/>
    <cellStyle name="Accent1 25" xfId="8072" xr:uid="{00000000-0005-0000-0000-000042130000}"/>
    <cellStyle name="Accent1 25 2" xfId="8073" xr:uid="{00000000-0005-0000-0000-000043130000}"/>
    <cellStyle name="Accent1 25 3" xfId="8074" xr:uid="{00000000-0005-0000-0000-000044130000}"/>
    <cellStyle name="Accent1 26" xfId="8075" xr:uid="{00000000-0005-0000-0000-000045130000}"/>
    <cellStyle name="Accent1 26 2" xfId="8076" xr:uid="{00000000-0005-0000-0000-000046130000}"/>
    <cellStyle name="Accent1 26 3" xfId="8077" xr:uid="{00000000-0005-0000-0000-000047130000}"/>
    <cellStyle name="Accent1 27" xfId="8078" xr:uid="{00000000-0005-0000-0000-000048130000}"/>
    <cellStyle name="Accent1 27 2" xfId="8079" xr:uid="{00000000-0005-0000-0000-000049130000}"/>
    <cellStyle name="Accent1 27 3" xfId="8080" xr:uid="{00000000-0005-0000-0000-00004A130000}"/>
    <cellStyle name="Accent1 28" xfId="8081" xr:uid="{00000000-0005-0000-0000-00004B130000}"/>
    <cellStyle name="Accent1 28 2" xfId="8082" xr:uid="{00000000-0005-0000-0000-00004C130000}"/>
    <cellStyle name="Accent1 28 3" xfId="8083" xr:uid="{00000000-0005-0000-0000-00004D130000}"/>
    <cellStyle name="Accent1 29" xfId="8084" xr:uid="{00000000-0005-0000-0000-00004E130000}"/>
    <cellStyle name="Accent1 29 2" xfId="8085" xr:uid="{00000000-0005-0000-0000-00004F130000}"/>
    <cellStyle name="Accent1 29 3" xfId="8086" xr:uid="{00000000-0005-0000-0000-000050130000}"/>
    <cellStyle name="Accent1 3" xfId="298" xr:uid="{00000000-0005-0000-0000-000089000000}"/>
    <cellStyle name="Accent1 3 2" xfId="8088" xr:uid="{00000000-0005-0000-0000-000052130000}"/>
    <cellStyle name="Accent1 3 3" xfId="8089" xr:uid="{00000000-0005-0000-0000-000053130000}"/>
    <cellStyle name="Accent1 3 4" xfId="8087" xr:uid="{00000000-0005-0000-0000-000051130000}"/>
    <cellStyle name="Accent1 30" xfId="8090" xr:uid="{00000000-0005-0000-0000-000054130000}"/>
    <cellStyle name="Accent1 31" xfId="8091" xr:uid="{00000000-0005-0000-0000-000055130000}"/>
    <cellStyle name="Accent1 31 2" xfId="8092" xr:uid="{00000000-0005-0000-0000-000056130000}"/>
    <cellStyle name="Accent1 32" xfId="8093" xr:uid="{00000000-0005-0000-0000-000057130000}"/>
    <cellStyle name="Accent1 33" xfId="8094" xr:uid="{00000000-0005-0000-0000-000058130000}"/>
    <cellStyle name="Accent1 34" xfId="8095" xr:uid="{00000000-0005-0000-0000-000059130000}"/>
    <cellStyle name="Accent1 35" xfId="8096" xr:uid="{00000000-0005-0000-0000-00005A130000}"/>
    <cellStyle name="Accent1 36" xfId="8097" xr:uid="{00000000-0005-0000-0000-00005B130000}"/>
    <cellStyle name="Accent1 37" xfId="8098" xr:uid="{00000000-0005-0000-0000-00005C130000}"/>
    <cellStyle name="Accent1 38" xfId="8099" xr:uid="{00000000-0005-0000-0000-00005D130000}"/>
    <cellStyle name="Accent1 39" xfId="8100" xr:uid="{00000000-0005-0000-0000-00005E130000}"/>
    <cellStyle name="Accent1 4" xfId="299" xr:uid="{00000000-0005-0000-0000-00008A000000}"/>
    <cellStyle name="Accent1 4 2" xfId="8102" xr:uid="{00000000-0005-0000-0000-000060130000}"/>
    <cellStyle name="Accent1 4 3" xfId="8103" xr:uid="{00000000-0005-0000-0000-000061130000}"/>
    <cellStyle name="Accent1 4 4" xfId="8101" xr:uid="{00000000-0005-0000-0000-00005F130000}"/>
    <cellStyle name="Accent1 40" xfId="8104" xr:uid="{00000000-0005-0000-0000-000062130000}"/>
    <cellStyle name="Accent1 41" xfId="8105" xr:uid="{00000000-0005-0000-0000-000063130000}"/>
    <cellStyle name="Accent1 42" xfId="8106" xr:uid="{00000000-0005-0000-0000-000064130000}"/>
    <cellStyle name="Accent1 43" xfId="8107" xr:uid="{00000000-0005-0000-0000-000065130000}"/>
    <cellStyle name="Accent1 44" xfId="8108" xr:uid="{00000000-0005-0000-0000-000066130000}"/>
    <cellStyle name="Accent1 45" xfId="8109" xr:uid="{00000000-0005-0000-0000-000067130000}"/>
    <cellStyle name="Accent1 46" xfId="8110" xr:uid="{00000000-0005-0000-0000-000068130000}"/>
    <cellStyle name="Accent1 47" xfId="8111" xr:uid="{00000000-0005-0000-0000-000069130000}"/>
    <cellStyle name="Accent1 48" xfId="8112" xr:uid="{00000000-0005-0000-0000-00006A130000}"/>
    <cellStyle name="Accent1 49" xfId="8113" xr:uid="{00000000-0005-0000-0000-00006B130000}"/>
    <cellStyle name="Accent1 5" xfId="300" xr:uid="{00000000-0005-0000-0000-00008B000000}"/>
    <cellStyle name="Accent1 5 2" xfId="8115" xr:uid="{00000000-0005-0000-0000-00006D130000}"/>
    <cellStyle name="Accent1 5 3" xfId="8116" xr:uid="{00000000-0005-0000-0000-00006E130000}"/>
    <cellStyle name="Accent1 5 4" xfId="8114" xr:uid="{00000000-0005-0000-0000-00006C130000}"/>
    <cellStyle name="Accent1 50" xfId="8117" xr:uid="{00000000-0005-0000-0000-00006F130000}"/>
    <cellStyle name="Accent1 51" xfId="8118" xr:uid="{00000000-0005-0000-0000-000070130000}"/>
    <cellStyle name="Accent1 52" xfId="8119" xr:uid="{00000000-0005-0000-0000-000071130000}"/>
    <cellStyle name="Accent1 53" xfId="8120" xr:uid="{00000000-0005-0000-0000-000072130000}"/>
    <cellStyle name="Accent1 54" xfId="8121" xr:uid="{00000000-0005-0000-0000-000073130000}"/>
    <cellStyle name="Accent1 55" xfId="8122" xr:uid="{00000000-0005-0000-0000-000074130000}"/>
    <cellStyle name="Accent1 56" xfId="8123" xr:uid="{00000000-0005-0000-0000-000075130000}"/>
    <cellStyle name="Accent1 57" xfId="8124" xr:uid="{00000000-0005-0000-0000-000076130000}"/>
    <cellStyle name="Accent1 58" xfId="8125" xr:uid="{00000000-0005-0000-0000-000077130000}"/>
    <cellStyle name="Accent1 59" xfId="8126" xr:uid="{00000000-0005-0000-0000-000078130000}"/>
    <cellStyle name="Accent1 6" xfId="301" xr:uid="{00000000-0005-0000-0000-00008C000000}"/>
    <cellStyle name="Accent1 6 2" xfId="8128" xr:uid="{00000000-0005-0000-0000-00007A130000}"/>
    <cellStyle name="Accent1 6 3" xfId="8129" xr:uid="{00000000-0005-0000-0000-00007B130000}"/>
    <cellStyle name="Accent1 6 4" xfId="8127" xr:uid="{00000000-0005-0000-0000-000079130000}"/>
    <cellStyle name="Accent1 60" xfId="8130" xr:uid="{00000000-0005-0000-0000-00007C130000}"/>
    <cellStyle name="Accent1 7" xfId="302" xr:uid="{00000000-0005-0000-0000-00008D000000}"/>
    <cellStyle name="Accent1 7 2" xfId="8132" xr:uid="{00000000-0005-0000-0000-00007E130000}"/>
    <cellStyle name="Accent1 7 3" xfId="8131" xr:uid="{00000000-0005-0000-0000-00007D130000}"/>
    <cellStyle name="Accent1 8" xfId="8133" xr:uid="{00000000-0005-0000-0000-00007F130000}"/>
    <cellStyle name="Accent1 9" xfId="8134" xr:uid="{00000000-0005-0000-0000-000080130000}"/>
    <cellStyle name="Accent2" xfId="85" builtinId="33" customBuiltin="1"/>
    <cellStyle name="Accent2 - 20%" xfId="303" xr:uid="{00000000-0005-0000-0000-00008E000000}"/>
    <cellStyle name="Accent2 - 20% 2" xfId="8136" xr:uid="{00000000-0005-0000-0000-000082130000}"/>
    <cellStyle name="Accent2 - 20% 3" xfId="8137" xr:uid="{00000000-0005-0000-0000-000083130000}"/>
    <cellStyle name="Accent2 - 20% 3 2" xfId="8138" xr:uid="{00000000-0005-0000-0000-000084130000}"/>
    <cellStyle name="Accent2 - 20% 3 3" xfId="8139" xr:uid="{00000000-0005-0000-0000-000085130000}"/>
    <cellStyle name="Accent2 - 20% 4" xfId="8135" xr:uid="{00000000-0005-0000-0000-000081130000}"/>
    <cellStyle name="Accent2 - 40%" xfId="304" xr:uid="{00000000-0005-0000-0000-00008F000000}"/>
    <cellStyle name="Accent2 - 40% 2" xfId="8141" xr:uid="{00000000-0005-0000-0000-000087130000}"/>
    <cellStyle name="Accent2 - 40% 3" xfId="8142" xr:uid="{00000000-0005-0000-0000-000088130000}"/>
    <cellStyle name="Accent2 - 40% 3 2" xfId="8143" xr:uid="{00000000-0005-0000-0000-000089130000}"/>
    <cellStyle name="Accent2 - 40% 3 3" xfId="8144" xr:uid="{00000000-0005-0000-0000-00008A130000}"/>
    <cellStyle name="Accent2 - 40% 4" xfId="8140" xr:uid="{00000000-0005-0000-0000-000086130000}"/>
    <cellStyle name="Accent2 - 60%" xfId="305" xr:uid="{00000000-0005-0000-0000-000090000000}"/>
    <cellStyle name="Accent2 - 60% 2" xfId="8146" xr:uid="{00000000-0005-0000-0000-00008C130000}"/>
    <cellStyle name="Accent2 - 60% 2 2" xfId="8147" xr:uid="{00000000-0005-0000-0000-00008D130000}"/>
    <cellStyle name="Accent2 - 60% 2 3" xfId="8148" xr:uid="{00000000-0005-0000-0000-00008E130000}"/>
    <cellStyle name="Accent2 - 60% 3" xfId="8145" xr:uid="{00000000-0005-0000-0000-00008B130000}"/>
    <cellStyle name="Accent2 10" xfId="8149" xr:uid="{00000000-0005-0000-0000-00008F130000}"/>
    <cellStyle name="Accent2 11" xfId="8150" xr:uid="{00000000-0005-0000-0000-000090130000}"/>
    <cellStyle name="Accent2 12" xfId="8151" xr:uid="{00000000-0005-0000-0000-000091130000}"/>
    <cellStyle name="Accent2 13" xfId="8152" xr:uid="{00000000-0005-0000-0000-000092130000}"/>
    <cellStyle name="Accent2 14" xfId="8153" xr:uid="{00000000-0005-0000-0000-000093130000}"/>
    <cellStyle name="Accent2 15" xfId="8154" xr:uid="{00000000-0005-0000-0000-000094130000}"/>
    <cellStyle name="Accent2 16" xfId="8155" xr:uid="{00000000-0005-0000-0000-000095130000}"/>
    <cellStyle name="Accent2 17" xfId="8156" xr:uid="{00000000-0005-0000-0000-000096130000}"/>
    <cellStyle name="Accent2 18" xfId="8157" xr:uid="{00000000-0005-0000-0000-000097130000}"/>
    <cellStyle name="Accent2 19" xfId="8158" xr:uid="{00000000-0005-0000-0000-000098130000}"/>
    <cellStyle name="Accent2 2" xfId="306" xr:uid="{00000000-0005-0000-0000-000091000000}"/>
    <cellStyle name="Accent2 2 2" xfId="8160" xr:uid="{00000000-0005-0000-0000-00009A130000}"/>
    <cellStyle name="Accent2 2 2 2" xfId="8161" xr:uid="{00000000-0005-0000-0000-00009B130000}"/>
    <cellStyle name="Accent2 2 3" xfId="8162" xr:uid="{00000000-0005-0000-0000-00009C130000}"/>
    <cellStyle name="Accent2 2 4" xfId="8159" xr:uid="{00000000-0005-0000-0000-000099130000}"/>
    <cellStyle name="Accent2 20" xfId="8163" xr:uid="{00000000-0005-0000-0000-00009D130000}"/>
    <cellStyle name="Accent2 21" xfId="8164" xr:uid="{00000000-0005-0000-0000-00009E130000}"/>
    <cellStyle name="Accent2 22" xfId="8165" xr:uid="{00000000-0005-0000-0000-00009F130000}"/>
    <cellStyle name="Accent2 23" xfId="8166" xr:uid="{00000000-0005-0000-0000-0000A0130000}"/>
    <cellStyle name="Accent2 24" xfId="8167" xr:uid="{00000000-0005-0000-0000-0000A1130000}"/>
    <cellStyle name="Accent2 24 2" xfId="8168" xr:uid="{00000000-0005-0000-0000-0000A2130000}"/>
    <cellStyle name="Accent2 24 3" xfId="8169" xr:uid="{00000000-0005-0000-0000-0000A3130000}"/>
    <cellStyle name="Accent2 25" xfId="8170" xr:uid="{00000000-0005-0000-0000-0000A4130000}"/>
    <cellStyle name="Accent2 25 2" xfId="8171" xr:uid="{00000000-0005-0000-0000-0000A5130000}"/>
    <cellStyle name="Accent2 25 3" xfId="8172" xr:uid="{00000000-0005-0000-0000-0000A6130000}"/>
    <cellStyle name="Accent2 26" xfId="8173" xr:uid="{00000000-0005-0000-0000-0000A7130000}"/>
    <cellStyle name="Accent2 26 2" xfId="8174" xr:uid="{00000000-0005-0000-0000-0000A8130000}"/>
    <cellStyle name="Accent2 26 3" xfId="8175" xr:uid="{00000000-0005-0000-0000-0000A9130000}"/>
    <cellStyle name="Accent2 27" xfId="8176" xr:uid="{00000000-0005-0000-0000-0000AA130000}"/>
    <cellStyle name="Accent2 27 2" xfId="8177" xr:uid="{00000000-0005-0000-0000-0000AB130000}"/>
    <cellStyle name="Accent2 27 3" xfId="8178" xr:uid="{00000000-0005-0000-0000-0000AC130000}"/>
    <cellStyle name="Accent2 28" xfId="8179" xr:uid="{00000000-0005-0000-0000-0000AD130000}"/>
    <cellStyle name="Accent2 28 2" xfId="8180" xr:uid="{00000000-0005-0000-0000-0000AE130000}"/>
    <cellStyle name="Accent2 28 3" xfId="8181" xr:uid="{00000000-0005-0000-0000-0000AF130000}"/>
    <cellStyle name="Accent2 29" xfId="8182" xr:uid="{00000000-0005-0000-0000-0000B0130000}"/>
    <cellStyle name="Accent2 29 2" xfId="8183" xr:uid="{00000000-0005-0000-0000-0000B1130000}"/>
    <cellStyle name="Accent2 29 3" xfId="8184" xr:uid="{00000000-0005-0000-0000-0000B2130000}"/>
    <cellStyle name="Accent2 3" xfId="307" xr:uid="{00000000-0005-0000-0000-000092000000}"/>
    <cellStyle name="Accent2 3 2" xfId="8185" xr:uid="{00000000-0005-0000-0000-0000B4130000}"/>
    <cellStyle name="Accent2 30" xfId="8186" xr:uid="{00000000-0005-0000-0000-0000B5130000}"/>
    <cellStyle name="Accent2 31" xfId="8187" xr:uid="{00000000-0005-0000-0000-0000B6130000}"/>
    <cellStyle name="Accent2 31 2" xfId="8188" xr:uid="{00000000-0005-0000-0000-0000B7130000}"/>
    <cellStyle name="Accent2 32" xfId="8189" xr:uid="{00000000-0005-0000-0000-0000B8130000}"/>
    <cellStyle name="Accent2 33" xfId="8190" xr:uid="{00000000-0005-0000-0000-0000B9130000}"/>
    <cellStyle name="Accent2 34" xfId="8191" xr:uid="{00000000-0005-0000-0000-0000BA130000}"/>
    <cellStyle name="Accent2 35" xfId="8192" xr:uid="{00000000-0005-0000-0000-0000BB130000}"/>
    <cellStyle name="Accent2 36" xfId="8193" xr:uid="{00000000-0005-0000-0000-0000BC130000}"/>
    <cellStyle name="Accent2 37" xfId="8194" xr:uid="{00000000-0005-0000-0000-0000BD130000}"/>
    <cellStyle name="Accent2 38" xfId="8195" xr:uid="{00000000-0005-0000-0000-0000BE130000}"/>
    <cellStyle name="Accent2 39" xfId="8196" xr:uid="{00000000-0005-0000-0000-0000BF130000}"/>
    <cellStyle name="Accent2 4" xfId="308" xr:uid="{00000000-0005-0000-0000-000093000000}"/>
    <cellStyle name="Accent2 4 2" xfId="8197" xr:uid="{00000000-0005-0000-0000-0000C1130000}"/>
    <cellStyle name="Accent2 40" xfId="8198" xr:uid="{00000000-0005-0000-0000-0000C2130000}"/>
    <cellStyle name="Accent2 41" xfId="8199" xr:uid="{00000000-0005-0000-0000-0000C3130000}"/>
    <cellStyle name="Accent2 42" xfId="8200" xr:uid="{00000000-0005-0000-0000-0000C4130000}"/>
    <cellStyle name="Accent2 43" xfId="8201" xr:uid="{00000000-0005-0000-0000-0000C5130000}"/>
    <cellStyle name="Accent2 44" xfId="8202" xr:uid="{00000000-0005-0000-0000-0000C6130000}"/>
    <cellStyle name="Accent2 45" xfId="8203" xr:uid="{00000000-0005-0000-0000-0000C7130000}"/>
    <cellStyle name="Accent2 46" xfId="8204" xr:uid="{00000000-0005-0000-0000-0000C8130000}"/>
    <cellStyle name="Accent2 47" xfId="8205" xr:uid="{00000000-0005-0000-0000-0000C9130000}"/>
    <cellStyle name="Accent2 48" xfId="8206" xr:uid="{00000000-0005-0000-0000-0000CA130000}"/>
    <cellStyle name="Accent2 49" xfId="8207" xr:uid="{00000000-0005-0000-0000-0000CB130000}"/>
    <cellStyle name="Accent2 5" xfId="309" xr:uid="{00000000-0005-0000-0000-000094000000}"/>
    <cellStyle name="Accent2 5 2" xfId="8208" xr:uid="{00000000-0005-0000-0000-0000CD130000}"/>
    <cellStyle name="Accent2 50" xfId="8209" xr:uid="{00000000-0005-0000-0000-0000CE130000}"/>
    <cellStyle name="Accent2 51" xfId="8210" xr:uid="{00000000-0005-0000-0000-0000CF130000}"/>
    <cellStyle name="Accent2 52" xfId="8211" xr:uid="{00000000-0005-0000-0000-0000D0130000}"/>
    <cellStyle name="Accent2 53" xfId="8212" xr:uid="{00000000-0005-0000-0000-0000D1130000}"/>
    <cellStyle name="Accent2 54" xfId="8213" xr:uid="{00000000-0005-0000-0000-0000D2130000}"/>
    <cellStyle name="Accent2 55" xfId="8214" xr:uid="{00000000-0005-0000-0000-0000D3130000}"/>
    <cellStyle name="Accent2 56" xfId="8215" xr:uid="{00000000-0005-0000-0000-0000D4130000}"/>
    <cellStyle name="Accent2 57" xfId="8216" xr:uid="{00000000-0005-0000-0000-0000D5130000}"/>
    <cellStyle name="Accent2 58" xfId="8217" xr:uid="{00000000-0005-0000-0000-0000D6130000}"/>
    <cellStyle name="Accent2 59" xfId="8218" xr:uid="{00000000-0005-0000-0000-0000D7130000}"/>
    <cellStyle name="Accent2 6" xfId="310" xr:uid="{00000000-0005-0000-0000-000095000000}"/>
    <cellStyle name="Accent2 6 2" xfId="8219" xr:uid="{00000000-0005-0000-0000-0000D9130000}"/>
    <cellStyle name="Accent2 60" xfId="8220" xr:uid="{00000000-0005-0000-0000-0000DA130000}"/>
    <cellStyle name="Accent2 7" xfId="311" xr:uid="{00000000-0005-0000-0000-000096000000}"/>
    <cellStyle name="Accent2 7 2" xfId="8222" xr:uid="{00000000-0005-0000-0000-0000DC130000}"/>
    <cellStyle name="Accent2 7 3" xfId="8221" xr:uid="{00000000-0005-0000-0000-0000DB130000}"/>
    <cellStyle name="Accent2 8" xfId="8223" xr:uid="{00000000-0005-0000-0000-0000DD130000}"/>
    <cellStyle name="Accent2 9" xfId="8224" xr:uid="{00000000-0005-0000-0000-0000DE130000}"/>
    <cellStyle name="Accent3" xfId="89" builtinId="37" customBuiltin="1"/>
    <cellStyle name="Accent3 - 20%" xfId="312" xr:uid="{00000000-0005-0000-0000-000097000000}"/>
    <cellStyle name="Accent3 - 20% 2" xfId="8226" xr:uid="{00000000-0005-0000-0000-0000E0130000}"/>
    <cellStyle name="Accent3 - 20% 3" xfId="8227" xr:uid="{00000000-0005-0000-0000-0000E1130000}"/>
    <cellStyle name="Accent3 - 20% 3 2" xfId="8228" xr:uid="{00000000-0005-0000-0000-0000E2130000}"/>
    <cellStyle name="Accent3 - 20% 3 3" xfId="8229" xr:uid="{00000000-0005-0000-0000-0000E3130000}"/>
    <cellStyle name="Accent3 - 20% 4" xfId="8225" xr:uid="{00000000-0005-0000-0000-0000DF130000}"/>
    <cellStyle name="Accent3 - 40%" xfId="313" xr:uid="{00000000-0005-0000-0000-000098000000}"/>
    <cellStyle name="Accent3 - 40% 2" xfId="8231" xr:uid="{00000000-0005-0000-0000-0000E5130000}"/>
    <cellStyle name="Accent3 - 40% 3" xfId="8232" xr:uid="{00000000-0005-0000-0000-0000E6130000}"/>
    <cellStyle name="Accent3 - 40% 3 2" xfId="8233" xr:uid="{00000000-0005-0000-0000-0000E7130000}"/>
    <cellStyle name="Accent3 - 40% 3 3" xfId="8234" xr:uid="{00000000-0005-0000-0000-0000E8130000}"/>
    <cellStyle name="Accent3 - 40% 4" xfId="8230" xr:uid="{00000000-0005-0000-0000-0000E4130000}"/>
    <cellStyle name="Accent3 - 60%" xfId="314" xr:uid="{00000000-0005-0000-0000-000099000000}"/>
    <cellStyle name="Accent3 - 60% 2" xfId="8236" xr:uid="{00000000-0005-0000-0000-0000EA130000}"/>
    <cellStyle name="Accent3 - 60% 2 2" xfId="8237" xr:uid="{00000000-0005-0000-0000-0000EB130000}"/>
    <cellStyle name="Accent3 - 60% 2 3" xfId="8238" xr:uid="{00000000-0005-0000-0000-0000EC130000}"/>
    <cellStyle name="Accent3 - 60% 3" xfId="8235" xr:uid="{00000000-0005-0000-0000-0000E9130000}"/>
    <cellStyle name="Accent3 10" xfId="8239" xr:uid="{00000000-0005-0000-0000-0000ED130000}"/>
    <cellStyle name="Accent3 11" xfId="8240" xr:uid="{00000000-0005-0000-0000-0000EE130000}"/>
    <cellStyle name="Accent3 12" xfId="8241" xr:uid="{00000000-0005-0000-0000-0000EF130000}"/>
    <cellStyle name="Accent3 13" xfId="8242" xr:uid="{00000000-0005-0000-0000-0000F0130000}"/>
    <cellStyle name="Accent3 14" xfId="8243" xr:uid="{00000000-0005-0000-0000-0000F1130000}"/>
    <cellStyle name="Accent3 15" xfId="8244" xr:uid="{00000000-0005-0000-0000-0000F2130000}"/>
    <cellStyle name="Accent3 16" xfId="8245" xr:uid="{00000000-0005-0000-0000-0000F3130000}"/>
    <cellStyle name="Accent3 17" xfId="8246" xr:uid="{00000000-0005-0000-0000-0000F4130000}"/>
    <cellStyle name="Accent3 18" xfId="8247" xr:uid="{00000000-0005-0000-0000-0000F5130000}"/>
    <cellStyle name="Accent3 19" xfId="8248" xr:uid="{00000000-0005-0000-0000-0000F6130000}"/>
    <cellStyle name="Accent3 2" xfId="315" xr:uid="{00000000-0005-0000-0000-00009A000000}"/>
    <cellStyle name="Accent3 2 2" xfId="8250" xr:uid="{00000000-0005-0000-0000-0000F8130000}"/>
    <cellStyle name="Accent3 2 2 2" xfId="8251" xr:uid="{00000000-0005-0000-0000-0000F9130000}"/>
    <cellStyle name="Accent3 2 3" xfId="8252" xr:uid="{00000000-0005-0000-0000-0000FA130000}"/>
    <cellStyle name="Accent3 2 4" xfId="8249" xr:uid="{00000000-0005-0000-0000-0000F7130000}"/>
    <cellStyle name="Accent3 20" xfId="8253" xr:uid="{00000000-0005-0000-0000-0000FB130000}"/>
    <cellStyle name="Accent3 21" xfId="8254" xr:uid="{00000000-0005-0000-0000-0000FC130000}"/>
    <cellStyle name="Accent3 22" xfId="8255" xr:uid="{00000000-0005-0000-0000-0000FD130000}"/>
    <cellStyle name="Accent3 23" xfId="8256" xr:uid="{00000000-0005-0000-0000-0000FE130000}"/>
    <cellStyle name="Accent3 24" xfId="8257" xr:uid="{00000000-0005-0000-0000-0000FF130000}"/>
    <cellStyle name="Accent3 24 2" xfId="8258" xr:uid="{00000000-0005-0000-0000-000000140000}"/>
    <cellStyle name="Accent3 24 3" xfId="8259" xr:uid="{00000000-0005-0000-0000-000001140000}"/>
    <cellStyle name="Accent3 25" xfId="8260" xr:uid="{00000000-0005-0000-0000-000002140000}"/>
    <cellStyle name="Accent3 25 2" xfId="8261" xr:uid="{00000000-0005-0000-0000-000003140000}"/>
    <cellStyle name="Accent3 25 3" xfId="8262" xr:uid="{00000000-0005-0000-0000-000004140000}"/>
    <cellStyle name="Accent3 26" xfId="8263" xr:uid="{00000000-0005-0000-0000-000005140000}"/>
    <cellStyle name="Accent3 26 2" xfId="8264" xr:uid="{00000000-0005-0000-0000-000006140000}"/>
    <cellStyle name="Accent3 26 3" xfId="8265" xr:uid="{00000000-0005-0000-0000-000007140000}"/>
    <cellStyle name="Accent3 27" xfId="8266" xr:uid="{00000000-0005-0000-0000-000008140000}"/>
    <cellStyle name="Accent3 27 2" xfId="8267" xr:uid="{00000000-0005-0000-0000-000009140000}"/>
    <cellStyle name="Accent3 27 3" xfId="8268" xr:uid="{00000000-0005-0000-0000-00000A140000}"/>
    <cellStyle name="Accent3 28" xfId="8269" xr:uid="{00000000-0005-0000-0000-00000B140000}"/>
    <cellStyle name="Accent3 28 2" xfId="8270" xr:uid="{00000000-0005-0000-0000-00000C140000}"/>
    <cellStyle name="Accent3 28 3" xfId="8271" xr:uid="{00000000-0005-0000-0000-00000D140000}"/>
    <cellStyle name="Accent3 29" xfId="8272" xr:uid="{00000000-0005-0000-0000-00000E140000}"/>
    <cellStyle name="Accent3 29 2" xfId="8273" xr:uid="{00000000-0005-0000-0000-00000F140000}"/>
    <cellStyle name="Accent3 29 3" xfId="8274" xr:uid="{00000000-0005-0000-0000-000010140000}"/>
    <cellStyle name="Accent3 3" xfId="316" xr:uid="{00000000-0005-0000-0000-00009B000000}"/>
    <cellStyle name="Accent3 3 2" xfId="8275" xr:uid="{00000000-0005-0000-0000-000012140000}"/>
    <cellStyle name="Accent3 30" xfId="8276" xr:uid="{00000000-0005-0000-0000-000013140000}"/>
    <cellStyle name="Accent3 31" xfId="8277" xr:uid="{00000000-0005-0000-0000-000014140000}"/>
    <cellStyle name="Accent3 31 2" xfId="8278" xr:uid="{00000000-0005-0000-0000-000015140000}"/>
    <cellStyle name="Accent3 32" xfId="8279" xr:uid="{00000000-0005-0000-0000-000016140000}"/>
    <cellStyle name="Accent3 33" xfId="8280" xr:uid="{00000000-0005-0000-0000-000017140000}"/>
    <cellStyle name="Accent3 34" xfId="8281" xr:uid="{00000000-0005-0000-0000-000018140000}"/>
    <cellStyle name="Accent3 35" xfId="8282" xr:uid="{00000000-0005-0000-0000-000019140000}"/>
    <cellStyle name="Accent3 36" xfId="8283" xr:uid="{00000000-0005-0000-0000-00001A140000}"/>
    <cellStyle name="Accent3 37" xfId="8284" xr:uid="{00000000-0005-0000-0000-00001B140000}"/>
    <cellStyle name="Accent3 38" xfId="8285" xr:uid="{00000000-0005-0000-0000-00001C140000}"/>
    <cellStyle name="Accent3 39" xfId="8286" xr:uid="{00000000-0005-0000-0000-00001D140000}"/>
    <cellStyle name="Accent3 4" xfId="317" xr:uid="{00000000-0005-0000-0000-00009C000000}"/>
    <cellStyle name="Accent3 4 2" xfId="8287" xr:uid="{00000000-0005-0000-0000-00001F140000}"/>
    <cellStyle name="Accent3 40" xfId="8288" xr:uid="{00000000-0005-0000-0000-000020140000}"/>
    <cellStyle name="Accent3 41" xfId="8289" xr:uid="{00000000-0005-0000-0000-000021140000}"/>
    <cellStyle name="Accent3 42" xfId="8290" xr:uid="{00000000-0005-0000-0000-000022140000}"/>
    <cellStyle name="Accent3 43" xfId="8291" xr:uid="{00000000-0005-0000-0000-000023140000}"/>
    <cellStyle name="Accent3 44" xfId="8292" xr:uid="{00000000-0005-0000-0000-000024140000}"/>
    <cellStyle name="Accent3 45" xfId="8293" xr:uid="{00000000-0005-0000-0000-000025140000}"/>
    <cellStyle name="Accent3 46" xfId="8294" xr:uid="{00000000-0005-0000-0000-000026140000}"/>
    <cellStyle name="Accent3 47" xfId="8295" xr:uid="{00000000-0005-0000-0000-000027140000}"/>
    <cellStyle name="Accent3 48" xfId="8296" xr:uid="{00000000-0005-0000-0000-000028140000}"/>
    <cellStyle name="Accent3 49" xfId="8297" xr:uid="{00000000-0005-0000-0000-000029140000}"/>
    <cellStyle name="Accent3 5" xfId="318" xr:uid="{00000000-0005-0000-0000-00009D000000}"/>
    <cellStyle name="Accent3 5 2" xfId="8298" xr:uid="{00000000-0005-0000-0000-00002B140000}"/>
    <cellStyle name="Accent3 50" xfId="8299" xr:uid="{00000000-0005-0000-0000-00002C140000}"/>
    <cellStyle name="Accent3 51" xfId="8300" xr:uid="{00000000-0005-0000-0000-00002D140000}"/>
    <cellStyle name="Accent3 52" xfId="8301" xr:uid="{00000000-0005-0000-0000-00002E140000}"/>
    <cellStyle name="Accent3 53" xfId="8302" xr:uid="{00000000-0005-0000-0000-00002F140000}"/>
    <cellStyle name="Accent3 54" xfId="8303" xr:uid="{00000000-0005-0000-0000-000030140000}"/>
    <cellStyle name="Accent3 55" xfId="8304" xr:uid="{00000000-0005-0000-0000-000031140000}"/>
    <cellStyle name="Accent3 56" xfId="8305" xr:uid="{00000000-0005-0000-0000-000032140000}"/>
    <cellStyle name="Accent3 57" xfId="8306" xr:uid="{00000000-0005-0000-0000-000033140000}"/>
    <cellStyle name="Accent3 58" xfId="8307" xr:uid="{00000000-0005-0000-0000-000034140000}"/>
    <cellStyle name="Accent3 59" xfId="8308" xr:uid="{00000000-0005-0000-0000-000035140000}"/>
    <cellStyle name="Accent3 6" xfId="319" xr:uid="{00000000-0005-0000-0000-00009E000000}"/>
    <cellStyle name="Accent3 6 2" xfId="8309" xr:uid="{00000000-0005-0000-0000-000037140000}"/>
    <cellStyle name="Accent3 60" xfId="8310" xr:uid="{00000000-0005-0000-0000-000038140000}"/>
    <cellStyle name="Accent3 7" xfId="320" xr:uid="{00000000-0005-0000-0000-00009F000000}"/>
    <cellStyle name="Accent3 7 2" xfId="8312" xr:uid="{00000000-0005-0000-0000-00003A140000}"/>
    <cellStyle name="Accent3 7 3" xfId="8311" xr:uid="{00000000-0005-0000-0000-000039140000}"/>
    <cellStyle name="Accent3 8" xfId="8313" xr:uid="{00000000-0005-0000-0000-00003B140000}"/>
    <cellStyle name="Accent3 9" xfId="8314" xr:uid="{00000000-0005-0000-0000-00003C140000}"/>
    <cellStyle name="Accent4" xfId="93" builtinId="41" customBuiltin="1"/>
    <cellStyle name="Accent4 - 20%" xfId="321" xr:uid="{00000000-0005-0000-0000-0000A0000000}"/>
    <cellStyle name="Accent4 - 20% 2" xfId="8316" xr:uid="{00000000-0005-0000-0000-00003E140000}"/>
    <cellStyle name="Accent4 - 20% 3" xfId="8317" xr:uid="{00000000-0005-0000-0000-00003F140000}"/>
    <cellStyle name="Accent4 - 20% 3 2" xfId="8318" xr:uid="{00000000-0005-0000-0000-000040140000}"/>
    <cellStyle name="Accent4 - 20% 3 3" xfId="8319" xr:uid="{00000000-0005-0000-0000-000041140000}"/>
    <cellStyle name="Accent4 - 20% 4" xfId="8315" xr:uid="{00000000-0005-0000-0000-00003D140000}"/>
    <cellStyle name="Accent4 - 40%" xfId="322" xr:uid="{00000000-0005-0000-0000-0000A1000000}"/>
    <cellStyle name="Accent4 - 40% 2" xfId="8321" xr:uid="{00000000-0005-0000-0000-000043140000}"/>
    <cellStyle name="Accent4 - 40% 3" xfId="8322" xr:uid="{00000000-0005-0000-0000-000044140000}"/>
    <cellStyle name="Accent4 - 40% 3 2" xfId="8323" xr:uid="{00000000-0005-0000-0000-000045140000}"/>
    <cellStyle name="Accent4 - 40% 3 3" xfId="8324" xr:uid="{00000000-0005-0000-0000-000046140000}"/>
    <cellStyle name="Accent4 - 40% 4" xfId="8320" xr:uid="{00000000-0005-0000-0000-000042140000}"/>
    <cellStyle name="Accent4 - 60%" xfId="323" xr:uid="{00000000-0005-0000-0000-0000A2000000}"/>
    <cellStyle name="Accent4 - 60% 2" xfId="8326" xr:uid="{00000000-0005-0000-0000-000048140000}"/>
    <cellStyle name="Accent4 - 60% 2 2" xfId="8327" xr:uid="{00000000-0005-0000-0000-000049140000}"/>
    <cellStyle name="Accent4 - 60% 2 3" xfId="8328" xr:uid="{00000000-0005-0000-0000-00004A140000}"/>
    <cellStyle name="Accent4 - 60% 3" xfId="8325" xr:uid="{00000000-0005-0000-0000-000047140000}"/>
    <cellStyle name="Accent4 10" xfId="8329" xr:uid="{00000000-0005-0000-0000-00004B140000}"/>
    <cellStyle name="Accent4 11" xfId="8330" xr:uid="{00000000-0005-0000-0000-00004C140000}"/>
    <cellStyle name="Accent4 12" xfId="8331" xr:uid="{00000000-0005-0000-0000-00004D140000}"/>
    <cellStyle name="Accent4 13" xfId="8332" xr:uid="{00000000-0005-0000-0000-00004E140000}"/>
    <cellStyle name="Accent4 14" xfId="8333" xr:uid="{00000000-0005-0000-0000-00004F140000}"/>
    <cellStyle name="Accent4 15" xfId="8334" xr:uid="{00000000-0005-0000-0000-000050140000}"/>
    <cellStyle name="Accent4 16" xfId="8335" xr:uid="{00000000-0005-0000-0000-000051140000}"/>
    <cellStyle name="Accent4 17" xfId="8336" xr:uid="{00000000-0005-0000-0000-000052140000}"/>
    <cellStyle name="Accent4 18" xfId="8337" xr:uid="{00000000-0005-0000-0000-000053140000}"/>
    <cellStyle name="Accent4 19" xfId="8338" xr:uid="{00000000-0005-0000-0000-000054140000}"/>
    <cellStyle name="Accent4 2" xfId="324" xr:uid="{00000000-0005-0000-0000-0000A3000000}"/>
    <cellStyle name="Accent4 2 2" xfId="8340" xr:uid="{00000000-0005-0000-0000-000056140000}"/>
    <cellStyle name="Accent4 2 2 2" xfId="8341" xr:uid="{00000000-0005-0000-0000-000057140000}"/>
    <cellStyle name="Accent4 2 3" xfId="8342" xr:uid="{00000000-0005-0000-0000-000058140000}"/>
    <cellStyle name="Accent4 2 4" xfId="8339" xr:uid="{00000000-0005-0000-0000-000055140000}"/>
    <cellStyle name="Accent4 20" xfId="8343" xr:uid="{00000000-0005-0000-0000-000059140000}"/>
    <cellStyle name="Accent4 21" xfId="8344" xr:uid="{00000000-0005-0000-0000-00005A140000}"/>
    <cellStyle name="Accent4 22" xfId="8345" xr:uid="{00000000-0005-0000-0000-00005B140000}"/>
    <cellStyle name="Accent4 23" xfId="8346" xr:uid="{00000000-0005-0000-0000-00005C140000}"/>
    <cellStyle name="Accent4 24" xfId="8347" xr:uid="{00000000-0005-0000-0000-00005D140000}"/>
    <cellStyle name="Accent4 24 2" xfId="8348" xr:uid="{00000000-0005-0000-0000-00005E140000}"/>
    <cellStyle name="Accent4 24 3" xfId="8349" xr:uid="{00000000-0005-0000-0000-00005F140000}"/>
    <cellStyle name="Accent4 25" xfId="8350" xr:uid="{00000000-0005-0000-0000-000060140000}"/>
    <cellStyle name="Accent4 25 2" xfId="8351" xr:uid="{00000000-0005-0000-0000-000061140000}"/>
    <cellStyle name="Accent4 25 3" xfId="8352" xr:uid="{00000000-0005-0000-0000-000062140000}"/>
    <cellStyle name="Accent4 26" xfId="8353" xr:uid="{00000000-0005-0000-0000-000063140000}"/>
    <cellStyle name="Accent4 26 2" xfId="8354" xr:uid="{00000000-0005-0000-0000-000064140000}"/>
    <cellStyle name="Accent4 26 3" xfId="8355" xr:uid="{00000000-0005-0000-0000-000065140000}"/>
    <cellStyle name="Accent4 27" xfId="8356" xr:uid="{00000000-0005-0000-0000-000066140000}"/>
    <cellStyle name="Accent4 27 2" xfId="8357" xr:uid="{00000000-0005-0000-0000-000067140000}"/>
    <cellStyle name="Accent4 27 3" xfId="8358" xr:uid="{00000000-0005-0000-0000-000068140000}"/>
    <cellStyle name="Accent4 28" xfId="8359" xr:uid="{00000000-0005-0000-0000-000069140000}"/>
    <cellStyle name="Accent4 28 2" xfId="8360" xr:uid="{00000000-0005-0000-0000-00006A140000}"/>
    <cellStyle name="Accent4 28 3" xfId="8361" xr:uid="{00000000-0005-0000-0000-00006B140000}"/>
    <cellStyle name="Accent4 29" xfId="8362" xr:uid="{00000000-0005-0000-0000-00006C140000}"/>
    <cellStyle name="Accent4 29 2" xfId="8363" xr:uid="{00000000-0005-0000-0000-00006D140000}"/>
    <cellStyle name="Accent4 29 3" xfId="8364" xr:uid="{00000000-0005-0000-0000-00006E140000}"/>
    <cellStyle name="Accent4 3" xfId="325" xr:uid="{00000000-0005-0000-0000-0000A4000000}"/>
    <cellStyle name="Accent4 3 2" xfId="8366" xr:uid="{00000000-0005-0000-0000-000070140000}"/>
    <cellStyle name="Accent4 3 3" xfId="8367" xr:uid="{00000000-0005-0000-0000-000071140000}"/>
    <cellStyle name="Accent4 3 4" xfId="8365" xr:uid="{00000000-0005-0000-0000-00006F140000}"/>
    <cellStyle name="Accent4 30" xfId="8368" xr:uid="{00000000-0005-0000-0000-000072140000}"/>
    <cellStyle name="Accent4 31" xfId="8369" xr:uid="{00000000-0005-0000-0000-000073140000}"/>
    <cellStyle name="Accent4 31 2" xfId="8370" xr:uid="{00000000-0005-0000-0000-000074140000}"/>
    <cellStyle name="Accent4 32" xfId="8371" xr:uid="{00000000-0005-0000-0000-000075140000}"/>
    <cellStyle name="Accent4 33" xfId="8372" xr:uid="{00000000-0005-0000-0000-000076140000}"/>
    <cellStyle name="Accent4 34" xfId="8373" xr:uid="{00000000-0005-0000-0000-000077140000}"/>
    <cellStyle name="Accent4 35" xfId="8374" xr:uid="{00000000-0005-0000-0000-000078140000}"/>
    <cellStyle name="Accent4 36" xfId="8375" xr:uid="{00000000-0005-0000-0000-000079140000}"/>
    <cellStyle name="Accent4 37" xfId="8376" xr:uid="{00000000-0005-0000-0000-00007A140000}"/>
    <cellStyle name="Accent4 38" xfId="8377" xr:uid="{00000000-0005-0000-0000-00007B140000}"/>
    <cellStyle name="Accent4 39" xfId="8378" xr:uid="{00000000-0005-0000-0000-00007C140000}"/>
    <cellStyle name="Accent4 4" xfId="326" xr:uid="{00000000-0005-0000-0000-0000A5000000}"/>
    <cellStyle name="Accent4 4 2" xfId="8380" xr:uid="{00000000-0005-0000-0000-00007E140000}"/>
    <cellStyle name="Accent4 4 3" xfId="8381" xr:uid="{00000000-0005-0000-0000-00007F140000}"/>
    <cellStyle name="Accent4 4 4" xfId="8379" xr:uid="{00000000-0005-0000-0000-00007D140000}"/>
    <cellStyle name="Accent4 40" xfId="8382" xr:uid="{00000000-0005-0000-0000-000080140000}"/>
    <cellStyle name="Accent4 41" xfId="8383" xr:uid="{00000000-0005-0000-0000-000081140000}"/>
    <cellStyle name="Accent4 42" xfId="8384" xr:uid="{00000000-0005-0000-0000-000082140000}"/>
    <cellStyle name="Accent4 43" xfId="8385" xr:uid="{00000000-0005-0000-0000-000083140000}"/>
    <cellStyle name="Accent4 44" xfId="8386" xr:uid="{00000000-0005-0000-0000-000084140000}"/>
    <cellStyle name="Accent4 45" xfId="8387" xr:uid="{00000000-0005-0000-0000-000085140000}"/>
    <cellStyle name="Accent4 46" xfId="8388" xr:uid="{00000000-0005-0000-0000-000086140000}"/>
    <cellStyle name="Accent4 47" xfId="8389" xr:uid="{00000000-0005-0000-0000-000087140000}"/>
    <cellStyle name="Accent4 48" xfId="8390" xr:uid="{00000000-0005-0000-0000-000088140000}"/>
    <cellStyle name="Accent4 49" xfId="8391" xr:uid="{00000000-0005-0000-0000-000089140000}"/>
    <cellStyle name="Accent4 5" xfId="327" xr:uid="{00000000-0005-0000-0000-0000A6000000}"/>
    <cellStyle name="Accent4 5 2" xfId="8393" xr:uid="{00000000-0005-0000-0000-00008B140000}"/>
    <cellStyle name="Accent4 5 3" xfId="8394" xr:uid="{00000000-0005-0000-0000-00008C140000}"/>
    <cellStyle name="Accent4 5 4" xfId="8392" xr:uid="{00000000-0005-0000-0000-00008A140000}"/>
    <cellStyle name="Accent4 50" xfId="8395" xr:uid="{00000000-0005-0000-0000-00008D140000}"/>
    <cellStyle name="Accent4 51" xfId="8396" xr:uid="{00000000-0005-0000-0000-00008E140000}"/>
    <cellStyle name="Accent4 52" xfId="8397" xr:uid="{00000000-0005-0000-0000-00008F140000}"/>
    <cellStyle name="Accent4 53" xfId="8398" xr:uid="{00000000-0005-0000-0000-000090140000}"/>
    <cellStyle name="Accent4 54" xfId="8399" xr:uid="{00000000-0005-0000-0000-000091140000}"/>
    <cellStyle name="Accent4 55" xfId="8400" xr:uid="{00000000-0005-0000-0000-000092140000}"/>
    <cellStyle name="Accent4 56" xfId="8401" xr:uid="{00000000-0005-0000-0000-000093140000}"/>
    <cellStyle name="Accent4 57" xfId="8402" xr:uid="{00000000-0005-0000-0000-000094140000}"/>
    <cellStyle name="Accent4 58" xfId="8403" xr:uid="{00000000-0005-0000-0000-000095140000}"/>
    <cellStyle name="Accent4 59" xfId="8404" xr:uid="{00000000-0005-0000-0000-000096140000}"/>
    <cellStyle name="Accent4 6" xfId="328" xr:uid="{00000000-0005-0000-0000-0000A7000000}"/>
    <cellStyle name="Accent4 6 2" xfId="8406" xr:uid="{00000000-0005-0000-0000-000098140000}"/>
    <cellStyle name="Accent4 6 3" xfId="8407" xr:uid="{00000000-0005-0000-0000-000099140000}"/>
    <cellStyle name="Accent4 6 4" xfId="8405" xr:uid="{00000000-0005-0000-0000-000097140000}"/>
    <cellStyle name="Accent4 60" xfId="8408" xr:uid="{00000000-0005-0000-0000-00009A140000}"/>
    <cellStyle name="Accent4 7" xfId="329" xr:uid="{00000000-0005-0000-0000-0000A8000000}"/>
    <cellStyle name="Accent4 7 2" xfId="8410" xr:uid="{00000000-0005-0000-0000-00009C140000}"/>
    <cellStyle name="Accent4 7 3" xfId="8409" xr:uid="{00000000-0005-0000-0000-00009B140000}"/>
    <cellStyle name="Accent4 8" xfId="8411" xr:uid="{00000000-0005-0000-0000-00009D140000}"/>
    <cellStyle name="Accent4 9" xfId="8412" xr:uid="{00000000-0005-0000-0000-00009E140000}"/>
    <cellStyle name="Accent5" xfId="97" builtinId="45" customBuiltin="1"/>
    <cellStyle name="Accent5 - 20%" xfId="330" xr:uid="{00000000-0005-0000-0000-0000A9000000}"/>
    <cellStyle name="Accent5 - 20% 2" xfId="8414" xr:uid="{00000000-0005-0000-0000-0000A0140000}"/>
    <cellStyle name="Accent5 - 20% 3" xfId="8415" xr:uid="{00000000-0005-0000-0000-0000A1140000}"/>
    <cellStyle name="Accent5 - 20% 3 2" xfId="8416" xr:uid="{00000000-0005-0000-0000-0000A2140000}"/>
    <cellStyle name="Accent5 - 20% 3 3" xfId="8417" xr:uid="{00000000-0005-0000-0000-0000A3140000}"/>
    <cellStyle name="Accent5 - 20% 4" xfId="8413" xr:uid="{00000000-0005-0000-0000-00009F140000}"/>
    <cellStyle name="Accent5 - 40%" xfId="331" xr:uid="{00000000-0005-0000-0000-0000AA000000}"/>
    <cellStyle name="Accent5 - 40% 2" xfId="8418" xr:uid="{00000000-0005-0000-0000-0000A5140000}"/>
    <cellStyle name="Accent5 - 60%" xfId="332" xr:uid="{00000000-0005-0000-0000-0000AB000000}"/>
    <cellStyle name="Accent5 - 60% 2" xfId="8420" xr:uid="{00000000-0005-0000-0000-0000A7140000}"/>
    <cellStyle name="Accent5 - 60% 2 2" xfId="8421" xr:uid="{00000000-0005-0000-0000-0000A8140000}"/>
    <cellStyle name="Accent5 - 60% 2 3" xfId="8422" xr:uid="{00000000-0005-0000-0000-0000A9140000}"/>
    <cellStyle name="Accent5 - 60% 3" xfId="8419" xr:uid="{00000000-0005-0000-0000-0000A6140000}"/>
    <cellStyle name="Accent5 10" xfId="8423" xr:uid="{00000000-0005-0000-0000-0000AA140000}"/>
    <cellStyle name="Accent5 11" xfId="8424" xr:uid="{00000000-0005-0000-0000-0000AB140000}"/>
    <cellStyle name="Accent5 12" xfId="8425" xr:uid="{00000000-0005-0000-0000-0000AC140000}"/>
    <cellStyle name="Accent5 13" xfId="8426" xr:uid="{00000000-0005-0000-0000-0000AD140000}"/>
    <cellStyle name="Accent5 14" xfId="8427" xr:uid="{00000000-0005-0000-0000-0000AE140000}"/>
    <cellStyle name="Accent5 15" xfId="8428" xr:uid="{00000000-0005-0000-0000-0000AF140000}"/>
    <cellStyle name="Accent5 16" xfId="8429" xr:uid="{00000000-0005-0000-0000-0000B0140000}"/>
    <cellStyle name="Accent5 17" xfId="8430" xr:uid="{00000000-0005-0000-0000-0000B1140000}"/>
    <cellStyle name="Accent5 18" xfId="8431" xr:uid="{00000000-0005-0000-0000-0000B2140000}"/>
    <cellStyle name="Accent5 19" xfId="8432" xr:uid="{00000000-0005-0000-0000-0000B3140000}"/>
    <cellStyle name="Accent5 2" xfId="333" xr:uid="{00000000-0005-0000-0000-0000AC000000}"/>
    <cellStyle name="Accent5 2 2" xfId="8434" xr:uid="{00000000-0005-0000-0000-0000B5140000}"/>
    <cellStyle name="Accent5 2 2 2" xfId="8435" xr:uid="{00000000-0005-0000-0000-0000B6140000}"/>
    <cellStyle name="Accent5 2 3" xfId="8436" xr:uid="{00000000-0005-0000-0000-0000B7140000}"/>
    <cellStyle name="Accent5 2 4" xfId="8433" xr:uid="{00000000-0005-0000-0000-0000B4140000}"/>
    <cellStyle name="Accent5 20" xfId="8437" xr:uid="{00000000-0005-0000-0000-0000B8140000}"/>
    <cellStyle name="Accent5 21" xfId="8438" xr:uid="{00000000-0005-0000-0000-0000B9140000}"/>
    <cellStyle name="Accent5 22" xfId="8439" xr:uid="{00000000-0005-0000-0000-0000BA140000}"/>
    <cellStyle name="Accent5 23" xfId="8440" xr:uid="{00000000-0005-0000-0000-0000BB140000}"/>
    <cellStyle name="Accent5 24" xfId="8441" xr:uid="{00000000-0005-0000-0000-0000BC140000}"/>
    <cellStyle name="Accent5 24 2" xfId="8442" xr:uid="{00000000-0005-0000-0000-0000BD140000}"/>
    <cellStyle name="Accent5 24 3" xfId="8443" xr:uid="{00000000-0005-0000-0000-0000BE140000}"/>
    <cellStyle name="Accent5 25" xfId="8444" xr:uid="{00000000-0005-0000-0000-0000BF140000}"/>
    <cellStyle name="Accent5 25 2" xfId="8445" xr:uid="{00000000-0005-0000-0000-0000C0140000}"/>
    <cellStyle name="Accent5 25 3" xfId="8446" xr:uid="{00000000-0005-0000-0000-0000C1140000}"/>
    <cellStyle name="Accent5 26" xfId="8447" xr:uid="{00000000-0005-0000-0000-0000C2140000}"/>
    <cellStyle name="Accent5 26 2" xfId="8448" xr:uid="{00000000-0005-0000-0000-0000C3140000}"/>
    <cellStyle name="Accent5 26 3" xfId="8449" xr:uid="{00000000-0005-0000-0000-0000C4140000}"/>
    <cellStyle name="Accent5 27" xfId="8450" xr:uid="{00000000-0005-0000-0000-0000C5140000}"/>
    <cellStyle name="Accent5 27 2" xfId="8451" xr:uid="{00000000-0005-0000-0000-0000C6140000}"/>
    <cellStyle name="Accent5 27 3" xfId="8452" xr:uid="{00000000-0005-0000-0000-0000C7140000}"/>
    <cellStyle name="Accent5 28" xfId="8453" xr:uid="{00000000-0005-0000-0000-0000C8140000}"/>
    <cellStyle name="Accent5 28 2" xfId="8454" xr:uid="{00000000-0005-0000-0000-0000C9140000}"/>
    <cellStyle name="Accent5 28 3" xfId="8455" xr:uid="{00000000-0005-0000-0000-0000CA140000}"/>
    <cellStyle name="Accent5 29" xfId="8456" xr:uid="{00000000-0005-0000-0000-0000CB140000}"/>
    <cellStyle name="Accent5 3" xfId="334" xr:uid="{00000000-0005-0000-0000-0000AD000000}"/>
    <cellStyle name="Accent5 3 2" xfId="8457" xr:uid="{00000000-0005-0000-0000-0000CD140000}"/>
    <cellStyle name="Accent5 30" xfId="8458" xr:uid="{00000000-0005-0000-0000-0000CE140000}"/>
    <cellStyle name="Accent5 31" xfId="8459" xr:uid="{00000000-0005-0000-0000-0000CF140000}"/>
    <cellStyle name="Accent5 31 2" xfId="8460" xr:uid="{00000000-0005-0000-0000-0000D0140000}"/>
    <cellStyle name="Accent5 32" xfId="8461" xr:uid="{00000000-0005-0000-0000-0000D1140000}"/>
    <cellStyle name="Accent5 33" xfId="8462" xr:uid="{00000000-0005-0000-0000-0000D2140000}"/>
    <cellStyle name="Accent5 34" xfId="8463" xr:uid="{00000000-0005-0000-0000-0000D3140000}"/>
    <cellStyle name="Accent5 35" xfId="8464" xr:uid="{00000000-0005-0000-0000-0000D4140000}"/>
    <cellStyle name="Accent5 36" xfId="8465" xr:uid="{00000000-0005-0000-0000-0000D5140000}"/>
    <cellStyle name="Accent5 37" xfId="8466" xr:uid="{00000000-0005-0000-0000-0000D6140000}"/>
    <cellStyle name="Accent5 38" xfId="8467" xr:uid="{00000000-0005-0000-0000-0000D7140000}"/>
    <cellStyle name="Accent5 39" xfId="8468" xr:uid="{00000000-0005-0000-0000-0000D8140000}"/>
    <cellStyle name="Accent5 4" xfId="335" xr:uid="{00000000-0005-0000-0000-0000AE000000}"/>
    <cellStyle name="Accent5 4 2" xfId="8469" xr:uid="{00000000-0005-0000-0000-0000DA140000}"/>
    <cellStyle name="Accent5 40" xfId="8470" xr:uid="{00000000-0005-0000-0000-0000DB140000}"/>
    <cellStyle name="Accent5 41" xfId="8471" xr:uid="{00000000-0005-0000-0000-0000DC140000}"/>
    <cellStyle name="Accent5 42" xfId="8472" xr:uid="{00000000-0005-0000-0000-0000DD140000}"/>
    <cellStyle name="Accent5 43" xfId="8473" xr:uid="{00000000-0005-0000-0000-0000DE140000}"/>
    <cellStyle name="Accent5 44" xfId="8474" xr:uid="{00000000-0005-0000-0000-0000DF140000}"/>
    <cellStyle name="Accent5 45" xfId="8475" xr:uid="{00000000-0005-0000-0000-0000E0140000}"/>
    <cellStyle name="Accent5 46" xfId="8476" xr:uid="{00000000-0005-0000-0000-0000E1140000}"/>
    <cellStyle name="Accent5 47" xfId="8477" xr:uid="{00000000-0005-0000-0000-0000E2140000}"/>
    <cellStyle name="Accent5 48" xfId="8478" xr:uid="{00000000-0005-0000-0000-0000E3140000}"/>
    <cellStyle name="Accent5 49" xfId="8479" xr:uid="{00000000-0005-0000-0000-0000E4140000}"/>
    <cellStyle name="Accent5 5" xfId="336" xr:uid="{00000000-0005-0000-0000-0000AF000000}"/>
    <cellStyle name="Accent5 5 2" xfId="8480" xr:uid="{00000000-0005-0000-0000-0000E6140000}"/>
    <cellStyle name="Accent5 50" xfId="8481" xr:uid="{00000000-0005-0000-0000-0000E7140000}"/>
    <cellStyle name="Accent5 51" xfId="8482" xr:uid="{00000000-0005-0000-0000-0000E8140000}"/>
    <cellStyle name="Accent5 52" xfId="8483" xr:uid="{00000000-0005-0000-0000-0000E9140000}"/>
    <cellStyle name="Accent5 53" xfId="8484" xr:uid="{00000000-0005-0000-0000-0000EA140000}"/>
    <cellStyle name="Accent5 54" xfId="8485" xr:uid="{00000000-0005-0000-0000-0000EB140000}"/>
    <cellStyle name="Accent5 55" xfId="8486" xr:uid="{00000000-0005-0000-0000-0000EC140000}"/>
    <cellStyle name="Accent5 56" xfId="8487" xr:uid="{00000000-0005-0000-0000-0000ED140000}"/>
    <cellStyle name="Accent5 57" xfId="8488" xr:uid="{00000000-0005-0000-0000-0000EE140000}"/>
    <cellStyle name="Accent5 58" xfId="8489" xr:uid="{00000000-0005-0000-0000-0000EF140000}"/>
    <cellStyle name="Accent5 59" xfId="8490" xr:uid="{00000000-0005-0000-0000-0000F0140000}"/>
    <cellStyle name="Accent5 6" xfId="337" xr:uid="{00000000-0005-0000-0000-0000B0000000}"/>
    <cellStyle name="Accent5 6 2" xfId="8491" xr:uid="{00000000-0005-0000-0000-0000F2140000}"/>
    <cellStyle name="Accent5 60" xfId="8492" xr:uid="{00000000-0005-0000-0000-0000F3140000}"/>
    <cellStyle name="Accent5 7" xfId="338" xr:uid="{00000000-0005-0000-0000-0000B1000000}"/>
    <cellStyle name="Accent5 7 2" xfId="8494" xr:uid="{00000000-0005-0000-0000-0000F5140000}"/>
    <cellStyle name="Accent5 7 3" xfId="8493" xr:uid="{00000000-0005-0000-0000-0000F4140000}"/>
    <cellStyle name="Accent5 8" xfId="8495" xr:uid="{00000000-0005-0000-0000-0000F6140000}"/>
    <cellStyle name="Accent5 9" xfId="8496" xr:uid="{00000000-0005-0000-0000-0000F7140000}"/>
    <cellStyle name="Accent6" xfId="101" builtinId="49" customBuiltin="1"/>
    <cellStyle name="Accent6 - 20%" xfId="339" xr:uid="{00000000-0005-0000-0000-0000B2000000}"/>
    <cellStyle name="Accent6 - 20% 2" xfId="8497" xr:uid="{00000000-0005-0000-0000-0000F9140000}"/>
    <cellStyle name="Accent6 - 40%" xfId="340" xr:uid="{00000000-0005-0000-0000-0000B3000000}"/>
    <cellStyle name="Accent6 - 40% 2" xfId="8499" xr:uid="{00000000-0005-0000-0000-0000FB140000}"/>
    <cellStyle name="Accent6 - 40% 3" xfId="8500" xr:uid="{00000000-0005-0000-0000-0000FC140000}"/>
    <cellStyle name="Accent6 - 40% 3 2" xfId="8501" xr:uid="{00000000-0005-0000-0000-0000FD140000}"/>
    <cellStyle name="Accent6 - 40% 3 3" xfId="8502" xr:uid="{00000000-0005-0000-0000-0000FE140000}"/>
    <cellStyle name="Accent6 - 40% 4" xfId="8498" xr:uid="{00000000-0005-0000-0000-0000FA140000}"/>
    <cellStyle name="Accent6 - 60%" xfId="341" xr:uid="{00000000-0005-0000-0000-0000B4000000}"/>
    <cellStyle name="Accent6 - 60% 2" xfId="8504" xr:uid="{00000000-0005-0000-0000-000000150000}"/>
    <cellStyle name="Accent6 - 60% 2 2" xfId="8505" xr:uid="{00000000-0005-0000-0000-000001150000}"/>
    <cellStyle name="Accent6 - 60% 2 3" xfId="8506" xr:uid="{00000000-0005-0000-0000-000002150000}"/>
    <cellStyle name="Accent6 - 60% 3" xfId="8503" xr:uid="{00000000-0005-0000-0000-0000FF140000}"/>
    <cellStyle name="Accent6 10" xfId="8507" xr:uid="{00000000-0005-0000-0000-000003150000}"/>
    <cellStyle name="Accent6 11" xfId="8508" xr:uid="{00000000-0005-0000-0000-000004150000}"/>
    <cellStyle name="Accent6 12" xfId="8509" xr:uid="{00000000-0005-0000-0000-000005150000}"/>
    <cellStyle name="Accent6 13" xfId="8510" xr:uid="{00000000-0005-0000-0000-000006150000}"/>
    <cellStyle name="Accent6 14" xfId="8511" xr:uid="{00000000-0005-0000-0000-000007150000}"/>
    <cellStyle name="Accent6 15" xfId="8512" xr:uid="{00000000-0005-0000-0000-000008150000}"/>
    <cellStyle name="Accent6 16" xfId="8513" xr:uid="{00000000-0005-0000-0000-000009150000}"/>
    <cellStyle name="Accent6 17" xfId="8514" xr:uid="{00000000-0005-0000-0000-00000A150000}"/>
    <cellStyle name="Accent6 18" xfId="8515" xr:uid="{00000000-0005-0000-0000-00000B150000}"/>
    <cellStyle name="Accent6 19" xfId="8516" xr:uid="{00000000-0005-0000-0000-00000C150000}"/>
    <cellStyle name="Accent6 2" xfId="342" xr:uid="{00000000-0005-0000-0000-0000B5000000}"/>
    <cellStyle name="Accent6 2 2" xfId="8518" xr:uid="{00000000-0005-0000-0000-00000E150000}"/>
    <cellStyle name="Accent6 2 2 2" xfId="8519" xr:uid="{00000000-0005-0000-0000-00000F150000}"/>
    <cellStyle name="Accent6 2 3" xfId="8520" xr:uid="{00000000-0005-0000-0000-000010150000}"/>
    <cellStyle name="Accent6 2 4" xfId="8517" xr:uid="{00000000-0005-0000-0000-00000D150000}"/>
    <cellStyle name="Accent6 20" xfId="8521" xr:uid="{00000000-0005-0000-0000-000011150000}"/>
    <cellStyle name="Accent6 21" xfId="8522" xr:uid="{00000000-0005-0000-0000-000012150000}"/>
    <cellStyle name="Accent6 22" xfId="8523" xr:uid="{00000000-0005-0000-0000-000013150000}"/>
    <cellStyle name="Accent6 23" xfId="8524" xr:uid="{00000000-0005-0000-0000-000014150000}"/>
    <cellStyle name="Accent6 24" xfId="8525" xr:uid="{00000000-0005-0000-0000-000015150000}"/>
    <cellStyle name="Accent6 24 2" xfId="8526" xr:uid="{00000000-0005-0000-0000-000016150000}"/>
    <cellStyle name="Accent6 24 3" xfId="8527" xr:uid="{00000000-0005-0000-0000-000017150000}"/>
    <cellStyle name="Accent6 25" xfId="8528" xr:uid="{00000000-0005-0000-0000-000018150000}"/>
    <cellStyle name="Accent6 25 2" xfId="8529" xr:uid="{00000000-0005-0000-0000-000019150000}"/>
    <cellStyle name="Accent6 25 3" xfId="8530" xr:uid="{00000000-0005-0000-0000-00001A150000}"/>
    <cellStyle name="Accent6 26" xfId="8531" xr:uid="{00000000-0005-0000-0000-00001B150000}"/>
    <cellStyle name="Accent6 26 2" xfId="8532" xr:uid="{00000000-0005-0000-0000-00001C150000}"/>
    <cellStyle name="Accent6 26 3" xfId="8533" xr:uid="{00000000-0005-0000-0000-00001D150000}"/>
    <cellStyle name="Accent6 27" xfId="8534" xr:uid="{00000000-0005-0000-0000-00001E150000}"/>
    <cellStyle name="Accent6 27 2" xfId="8535" xr:uid="{00000000-0005-0000-0000-00001F150000}"/>
    <cellStyle name="Accent6 27 3" xfId="8536" xr:uid="{00000000-0005-0000-0000-000020150000}"/>
    <cellStyle name="Accent6 28" xfId="8537" xr:uid="{00000000-0005-0000-0000-000021150000}"/>
    <cellStyle name="Accent6 28 2" xfId="8538" xr:uid="{00000000-0005-0000-0000-000022150000}"/>
    <cellStyle name="Accent6 28 3" xfId="8539" xr:uid="{00000000-0005-0000-0000-000023150000}"/>
    <cellStyle name="Accent6 29" xfId="8540" xr:uid="{00000000-0005-0000-0000-000024150000}"/>
    <cellStyle name="Accent6 29 2" xfId="8541" xr:uid="{00000000-0005-0000-0000-000025150000}"/>
    <cellStyle name="Accent6 29 3" xfId="8542" xr:uid="{00000000-0005-0000-0000-000026150000}"/>
    <cellStyle name="Accent6 3" xfId="343" xr:uid="{00000000-0005-0000-0000-0000B6000000}"/>
    <cellStyle name="Accent6 3 2" xfId="8544" xr:uid="{00000000-0005-0000-0000-000028150000}"/>
    <cellStyle name="Accent6 3 3" xfId="8545" xr:uid="{00000000-0005-0000-0000-000029150000}"/>
    <cellStyle name="Accent6 3 4" xfId="8543" xr:uid="{00000000-0005-0000-0000-000027150000}"/>
    <cellStyle name="Accent6 30" xfId="8546" xr:uid="{00000000-0005-0000-0000-00002A150000}"/>
    <cellStyle name="Accent6 31" xfId="8547" xr:uid="{00000000-0005-0000-0000-00002B150000}"/>
    <cellStyle name="Accent6 31 2" xfId="8548" xr:uid="{00000000-0005-0000-0000-00002C150000}"/>
    <cellStyle name="Accent6 32" xfId="8549" xr:uid="{00000000-0005-0000-0000-00002D150000}"/>
    <cellStyle name="Accent6 33" xfId="8550" xr:uid="{00000000-0005-0000-0000-00002E150000}"/>
    <cellStyle name="Accent6 34" xfId="8551" xr:uid="{00000000-0005-0000-0000-00002F150000}"/>
    <cellStyle name="Accent6 35" xfId="8552" xr:uid="{00000000-0005-0000-0000-000030150000}"/>
    <cellStyle name="Accent6 36" xfId="8553" xr:uid="{00000000-0005-0000-0000-000031150000}"/>
    <cellStyle name="Accent6 37" xfId="8554" xr:uid="{00000000-0005-0000-0000-000032150000}"/>
    <cellStyle name="Accent6 38" xfId="8555" xr:uid="{00000000-0005-0000-0000-000033150000}"/>
    <cellStyle name="Accent6 39" xfId="8556" xr:uid="{00000000-0005-0000-0000-000034150000}"/>
    <cellStyle name="Accent6 4" xfId="344" xr:uid="{00000000-0005-0000-0000-0000B7000000}"/>
    <cellStyle name="Accent6 4 2" xfId="8558" xr:uid="{00000000-0005-0000-0000-000036150000}"/>
    <cellStyle name="Accent6 4 3" xfId="8559" xr:uid="{00000000-0005-0000-0000-000037150000}"/>
    <cellStyle name="Accent6 4 4" xfId="8557" xr:uid="{00000000-0005-0000-0000-000035150000}"/>
    <cellStyle name="Accent6 40" xfId="8560" xr:uid="{00000000-0005-0000-0000-000038150000}"/>
    <cellStyle name="Accent6 41" xfId="8561" xr:uid="{00000000-0005-0000-0000-000039150000}"/>
    <cellStyle name="Accent6 42" xfId="8562" xr:uid="{00000000-0005-0000-0000-00003A150000}"/>
    <cellStyle name="Accent6 43" xfId="8563" xr:uid="{00000000-0005-0000-0000-00003B150000}"/>
    <cellStyle name="Accent6 44" xfId="8564" xr:uid="{00000000-0005-0000-0000-00003C150000}"/>
    <cellStyle name="Accent6 45" xfId="8565" xr:uid="{00000000-0005-0000-0000-00003D150000}"/>
    <cellStyle name="Accent6 46" xfId="8566" xr:uid="{00000000-0005-0000-0000-00003E150000}"/>
    <cellStyle name="Accent6 47" xfId="8567" xr:uid="{00000000-0005-0000-0000-00003F150000}"/>
    <cellStyle name="Accent6 48" xfId="8568" xr:uid="{00000000-0005-0000-0000-000040150000}"/>
    <cellStyle name="Accent6 49" xfId="8569" xr:uid="{00000000-0005-0000-0000-000041150000}"/>
    <cellStyle name="Accent6 5" xfId="345" xr:uid="{00000000-0005-0000-0000-0000B8000000}"/>
    <cellStyle name="Accent6 5 2" xfId="8571" xr:uid="{00000000-0005-0000-0000-000043150000}"/>
    <cellStyle name="Accent6 5 3" xfId="8572" xr:uid="{00000000-0005-0000-0000-000044150000}"/>
    <cellStyle name="Accent6 5 4" xfId="8570" xr:uid="{00000000-0005-0000-0000-000042150000}"/>
    <cellStyle name="Accent6 50" xfId="8573" xr:uid="{00000000-0005-0000-0000-000045150000}"/>
    <cellStyle name="Accent6 51" xfId="8574" xr:uid="{00000000-0005-0000-0000-000046150000}"/>
    <cellStyle name="Accent6 52" xfId="8575" xr:uid="{00000000-0005-0000-0000-000047150000}"/>
    <cellStyle name="Accent6 53" xfId="8576" xr:uid="{00000000-0005-0000-0000-000048150000}"/>
    <cellStyle name="Accent6 54" xfId="8577" xr:uid="{00000000-0005-0000-0000-000049150000}"/>
    <cellStyle name="Accent6 55" xfId="8578" xr:uid="{00000000-0005-0000-0000-00004A150000}"/>
    <cellStyle name="Accent6 56" xfId="8579" xr:uid="{00000000-0005-0000-0000-00004B150000}"/>
    <cellStyle name="Accent6 57" xfId="8580" xr:uid="{00000000-0005-0000-0000-00004C150000}"/>
    <cellStyle name="Accent6 58" xfId="8581" xr:uid="{00000000-0005-0000-0000-00004D150000}"/>
    <cellStyle name="Accent6 59" xfId="8582" xr:uid="{00000000-0005-0000-0000-00004E150000}"/>
    <cellStyle name="Accent6 6" xfId="346" xr:uid="{00000000-0005-0000-0000-0000B9000000}"/>
    <cellStyle name="Accent6 6 2" xfId="8584" xr:uid="{00000000-0005-0000-0000-000050150000}"/>
    <cellStyle name="Accent6 6 3" xfId="8585" xr:uid="{00000000-0005-0000-0000-000051150000}"/>
    <cellStyle name="Accent6 6 4" xfId="8583" xr:uid="{00000000-0005-0000-0000-00004F150000}"/>
    <cellStyle name="Accent6 60" xfId="8586" xr:uid="{00000000-0005-0000-0000-000052150000}"/>
    <cellStyle name="Accent6 7" xfId="347" xr:uid="{00000000-0005-0000-0000-0000BA000000}"/>
    <cellStyle name="Accent6 7 2" xfId="8588" xr:uid="{00000000-0005-0000-0000-000054150000}"/>
    <cellStyle name="Accent6 7 3" xfId="8587" xr:uid="{00000000-0005-0000-0000-000053150000}"/>
    <cellStyle name="Accent6 8" xfId="8589" xr:uid="{00000000-0005-0000-0000-000055150000}"/>
    <cellStyle name="Accent6 9" xfId="8590" xr:uid="{00000000-0005-0000-0000-000056150000}"/>
    <cellStyle name="Actual Date" xfId="348" xr:uid="{00000000-0005-0000-0000-0000BB000000}"/>
    <cellStyle name="Actual Date 2" xfId="349" xr:uid="{00000000-0005-0000-0000-0000BC000000}"/>
    <cellStyle name="Actual Date 2 2" xfId="8591" xr:uid="{00000000-0005-0000-0000-000059150000}"/>
    <cellStyle name="Actual Date 2 3" xfId="8592" xr:uid="{00000000-0005-0000-0000-00005A150000}"/>
    <cellStyle name="Actual Date 2 4" xfId="5494" xr:uid="{00000000-0005-0000-0000-000058150000}"/>
    <cellStyle name="Actual Date 3" xfId="350" xr:uid="{00000000-0005-0000-0000-0000BD000000}"/>
    <cellStyle name="Actual Date 4" xfId="8593" xr:uid="{00000000-0005-0000-0000-00005C150000}"/>
    <cellStyle name="Actual Date 5" xfId="8594" xr:uid="{00000000-0005-0000-0000-00005D150000}"/>
    <cellStyle name="Actual Date_2010-2012 Program Workbook_Incent_FS" xfId="351" xr:uid="{00000000-0005-0000-0000-0000BE000000}"/>
    <cellStyle name="Address" xfId="352" xr:uid="{00000000-0005-0000-0000-0000BF000000}"/>
    <cellStyle name="Address 2" xfId="5493" xr:uid="{00000000-0005-0000-0000-000060150000}"/>
    <cellStyle name="Address 2 2" xfId="15264" xr:uid="{00000000-0005-0000-0000-000060150000}"/>
    <cellStyle name="Address 3" xfId="5508" xr:uid="{00000000-0005-0000-0000-00005F150000}"/>
    <cellStyle name="ariel" xfId="8595" xr:uid="{00000000-0005-0000-0000-000061150000}"/>
    <cellStyle name="ariel 2" xfId="8596" xr:uid="{00000000-0005-0000-0000-000062150000}"/>
    <cellStyle name="ariel 3" xfId="8597" xr:uid="{00000000-0005-0000-0000-000063150000}"/>
    <cellStyle name="ariel_Table G-2" xfId="8598" xr:uid="{00000000-0005-0000-0000-000064150000}"/>
    <cellStyle name="Array Enter" xfId="353" xr:uid="{00000000-0005-0000-0000-0000C0000000}"/>
    <cellStyle name="Array Enter 2" xfId="8599" xr:uid="{00000000-0005-0000-0000-000065150000}"/>
    <cellStyle name="Bad" xfId="71" builtinId="27" customBuiltin="1"/>
    <cellStyle name="Bad 10" xfId="8600" xr:uid="{00000000-0005-0000-0000-000066150000}"/>
    <cellStyle name="Bad 2" xfId="354" xr:uid="{00000000-0005-0000-0000-0000C1000000}"/>
    <cellStyle name="Bad 2 2" xfId="8602" xr:uid="{00000000-0005-0000-0000-000068150000}"/>
    <cellStyle name="Bad 2 2 2" xfId="8603" xr:uid="{00000000-0005-0000-0000-000069150000}"/>
    <cellStyle name="Bad 2 2 2 2" xfId="8604" xr:uid="{00000000-0005-0000-0000-00006A150000}"/>
    <cellStyle name="Bad 2 2 3" xfId="8605" xr:uid="{00000000-0005-0000-0000-00006B150000}"/>
    <cellStyle name="Bad 2 3" xfId="8606" xr:uid="{00000000-0005-0000-0000-00006C150000}"/>
    <cellStyle name="Bad 2 3 2" xfId="8607" xr:uid="{00000000-0005-0000-0000-00006D150000}"/>
    <cellStyle name="Bad 2 3 3" xfId="8608" xr:uid="{00000000-0005-0000-0000-00006E150000}"/>
    <cellStyle name="Bad 2 4" xfId="8609" xr:uid="{00000000-0005-0000-0000-00006F150000}"/>
    <cellStyle name="Bad 2 5" xfId="8601" xr:uid="{00000000-0005-0000-0000-000067150000}"/>
    <cellStyle name="Bad 3" xfId="355" xr:uid="{00000000-0005-0000-0000-0000C2000000}"/>
    <cellStyle name="Bad 3 2" xfId="8611" xr:uid="{00000000-0005-0000-0000-000071150000}"/>
    <cellStyle name="Bad 3 3" xfId="8610" xr:uid="{00000000-0005-0000-0000-000070150000}"/>
    <cellStyle name="Bad 4" xfId="356" xr:uid="{00000000-0005-0000-0000-0000C3000000}"/>
    <cellStyle name="Bad 4 2" xfId="8612" xr:uid="{00000000-0005-0000-0000-000073150000}"/>
    <cellStyle name="Bad 4 3" xfId="8613" xr:uid="{00000000-0005-0000-0000-000074150000}"/>
    <cellStyle name="Bad 5" xfId="357" xr:uid="{00000000-0005-0000-0000-0000C4000000}"/>
    <cellStyle name="Bad 6" xfId="358" xr:uid="{00000000-0005-0000-0000-0000C5000000}"/>
    <cellStyle name="Bad 7" xfId="359" xr:uid="{00000000-0005-0000-0000-0000C6000000}"/>
    <cellStyle name="Bad 8" xfId="8614" xr:uid="{00000000-0005-0000-0000-000078150000}"/>
    <cellStyle name="Bad 9" xfId="8615" xr:uid="{00000000-0005-0000-0000-000079150000}"/>
    <cellStyle name="basic" xfId="360" xr:uid="{00000000-0005-0000-0000-0000C7000000}"/>
    <cellStyle name="billion" xfId="361" xr:uid="{00000000-0005-0000-0000-0000C8000000}"/>
    <cellStyle name="Calc Currency (0)" xfId="362" xr:uid="{00000000-0005-0000-0000-0000C9000000}"/>
    <cellStyle name="Calculation" xfId="75" builtinId="22" customBuiltin="1"/>
    <cellStyle name="Calculation 10" xfId="8616" xr:uid="{00000000-0005-0000-0000-00007D150000}"/>
    <cellStyle name="Calculation 10 2" xfId="20124" xr:uid="{00000000-0005-0000-0000-00007D150000}"/>
    <cellStyle name="Calculation 10 2 2" xfId="28513" xr:uid="{F4728262-BE66-4051-A785-DEBD690E35F1}"/>
    <cellStyle name="Calculation 10 2 3" xfId="29919" xr:uid="{AF8CB3F6-2838-4B07-A2E9-4C05105B17DE}"/>
    <cellStyle name="Calculation 10 2 4" xfId="30440" xr:uid="{CEF0BB96-EE13-412B-B4DF-F21037E6A4F1}"/>
    <cellStyle name="Calculation 10 2 5" xfId="30952" xr:uid="{B6491C9C-744D-4689-B5D5-84A6E306376B}"/>
    <cellStyle name="Calculation 10 2 6" xfId="25706" xr:uid="{20A9BBAB-30D1-4D5C-988C-73EF9B4CAC5F}"/>
    <cellStyle name="Calculation 10 3" xfId="26379" xr:uid="{A42386BD-61DD-4EA7-A0F7-6B366859C47E}"/>
    <cellStyle name="Calculation 10 4" xfId="25759" xr:uid="{0A178074-7059-42E4-9A1D-D14342CE30F9}"/>
    <cellStyle name="Calculation 10 5" xfId="20926" xr:uid="{02993EB4-80D3-4CC8-AED8-FE6517143099}"/>
    <cellStyle name="Calculation 10 6" xfId="29827" xr:uid="{F0DB8C33-BCD7-4849-9D61-3DCF9481930B}"/>
    <cellStyle name="Calculation 11" xfId="8617" xr:uid="{00000000-0005-0000-0000-00007E150000}"/>
    <cellStyle name="Calculation 11 2" xfId="20125" xr:uid="{00000000-0005-0000-0000-00007E150000}"/>
    <cellStyle name="Calculation 11 2 2" xfId="28514" xr:uid="{56055907-BAB5-44FF-8C2F-82EFF315799E}"/>
    <cellStyle name="Calculation 11 2 3" xfId="29920" xr:uid="{4477E819-500B-4648-9529-F219416DDBCA}"/>
    <cellStyle name="Calculation 11 2 4" xfId="30441" xr:uid="{8D32EF4E-7948-40FB-974A-348719EFAF16}"/>
    <cellStyle name="Calculation 11 2 5" xfId="30953" xr:uid="{29EF0EA8-46A6-4EF7-810D-12A1CD791BA7}"/>
    <cellStyle name="Calculation 11 2 6" xfId="25707" xr:uid="{F6B6E552-34A9-4419-8E17-6A6F113F536B}"/>
    <cellStyle name="Calculation 11 3" xfId="20774" xr:uid="{9FCDED9E-4F37-4256-AAEC-27BC7124DD31}"/>
    <cellStyle name="Calculation 11 4" xfId="28082" xr:uid="{EEFF0868-2FD8-4674-98E4-2CD89F1635BD}"/>
    <cellStyle name="Calculation 11 5" xfId="26830" xr:uid="{464BF4E3-2A25-4D77-AC1D-D992CFAC6681}"/>
    <cellStyle name="Calculation 11 6" xfId="29826" xr:uid="{A3F5EDDC-9FA9-44BA-A590-11892B1E0B1C}"/>
    <cellStyle name="Calculation 2" xfId="363" xr:uid="{00000000-0005-0000-0000-0000CA000000}"/>
    <cellStyle name="Calculation 2 2" xfId="364" xr:uid="{00000000-0005-0000-0000-0000CB000000}"/>
    <cellStyle name="Calculation 2 2 2" xfId="8619" xr:uid="{00000000-0005-0000-0000-000081150000}"/>
    <cellStyle name="Calculation 2 2 2 2" xfId="20128" xr:uid="{00000000-0005-0000-0000-000081150000}"/>
    <cellStyle name="Calculation 2 2 2 2 2" xfId="28517" xr:uid="{C0623A12-9D9D-4592-B1F7-97BF5B77B0C6}"/>
    <cellStyle name="Calculation 2 2 2 2 3" xfId="29923" xr:uid="{67F34231-1FF5-4675-A201-16D38A4BBFA2}"/>
    <cellStyle name="Calculation 2 2 2 2 4" xfId="30444" xr:uid="{0E799068-DBD0-49B6-9FD5-1123A9FC2352}"/>
    <cellStyle name="Calculation 2 2 2 2 5" xfId="30956" xr:uid="{43930AA1-5983-4892-B587-85A3253B967C}"/>
    <cellStyle name="Calculation 2 2 2 2 6" xfId="25709" xr:uid="{C607DC3A-4761-4216-B413-9E0F58A5DA5A}"/>
    <cellStyle name="Calculation 2 2 2 3" xfId="25757" xr:uid="{B623BDF4-34F0-4457-84FA-3DDBDA3DB260}"/>
    <cellStyle name="Calculation 2 2 2 4" xfId="20773" xr:uid="{0FE4AF32-4CE2-4EF8-96D8-AA84B3C121CD}"/>
    <cellStyle name="Calculation 2 2 2 5" xfId="25760" xr:uid="{8DE08C78-5E08-43CF-B3F8-C3E9AC65B932}"/>
    <cellStyle name="Calculation 2 2 2 6" xfId="28406" xr:uid="{679CD6CB-A8CE-4595-A05A-EA0CA0210DE9}"/>
    <cellStyle name="Calculation 2 2 3" xfId="20127" xr:uid="{00000000-0005-0000-0000-000080150000}"/>
    <cellStyle name="Calculation 2 2 3 2" xfId="28516" xr:uid="{D9283E33-5C9E-4383-963E-60761759B457}"/>
    <cellStyle name="Calculation 2 2 3 3" xfId="29922" xr:uid="{90C76309-1ED0-4056-A745-A6CA7137F127}"/>
    <cellStyle name="Calculation 2 2 3 4" xfId="30443" xr:uid="{861BEB5F-0EB7-4E88-920B-370F50869A31}"/>
    <cellStyle name="Calculation 2 2 3 5" xfId="30955" xr:uid="{2F147165-0E47-4DFF-8857-FB2CF86AD0EC}"/>
    <cellStyle name="Calculation 2 2 3 6" xfId="28051" xr:uid="{19425F34-53A6-496D-88AE-D3C2A3BE8AF6}"/>
    <cellStyle name="Calculation 2 2 4" xfId="28451" xr:uid="{BB0C3150-ACED-46D6-B506-FA8520EE6425}"/>
    <cellStyle name="Calculation 2 2 5" xfId="29884" xr:uid="{DEE54E74-9197-4F31-A443-F82BAFCF3D85}"/>
    <cellStyle name="Calculation 2 2 6" xfId="30411" xr:uid="{4BD557D3-4DB4-42CC-BF91-7D24662D2D2B}"/>
    <cellStyle name="Calculation 2 2 7" xfId="30914" xr:uid="{87E628A1-A2C7-4915-8D26-E9E3E494D52F}"/>
    <cellStyle name="Calculation 2 3" xfId="8620" xr:uid="{00000000-0005-0000-0000-000082150000}"/>
    <cellStyle name="Calculation 2 3 2" xfId="20129" xr:uid="{00000000-0005-0000-0000-000082150000}"/>
    <cellStyle name="Calculation 2 3 2 2" xfId="28518" xr:uid="{98FA05B9-B792-49C2-A827-587DAD193587}"/>
    <cellStyle name="Calculation 2 3 2 3" xfId="29924" xr:uid="{8433A427-0177-497B-AC7D-7F2AF4DEB9C5}"/>
    <cellStyle name="Calculation 2 3 2 4" xfId="30445" xr:uid="{BC5F7083-ACFF-4F50-B9D6-09787D2A69A9}"/>
    <cellStyle name="Calculation 2 3 2 5" xfId="30957" xr:uid="{2799A82A-6E85-4AF4-A73F-DCB473FC8259}"/>
    <cellStyle name="Calculation 2 3 2 6" xfId="25710" xr:uid="{6C7ABBF0-FA74-4724-8E07-A693FDD666F8}"/>
    <cellStyle name="Calculation 2 3 3" xfId="25758" xr:uid="{E06FE338-AF9E-4B9D-9DFC-15EF1B98E842}"/>
    <cellStyle name="Calculation 2 3 4" xfId="26377" xr:uid="{88E03D9C-F306-4750-9711-CB083F4A77DD}"/>
    <cellStyle name="Calculation 2 3 5" xfId="28083" xr:uid="{B57E15A7-1BDA-41A8-BF4C-D230AE9CD6DB}"/>
    <cellStyle name="Calculation 2 3 6" xfId="29511" xr:uid="{7F5C4BAA-0FD1-43A6-A66E-F24E55490174}"/>
    <cellStyle name="Calculation 2 4" xfId="8618" xr:uid="{00000000-0005-0000-0000-00007F150000}"/>
    <cellStyle name="Calculation 2 4 2" xfId="25756" xr:uid="{0B3EFF6D-18F2-4932-BE8D-F00F6F52B627}"/>
    <cellStyle name="Calculation 2 4 3" xfId="26378" xr:uid="{6989132D-A305-4852-B234-8FA304260664}"/>
    <cellStyle name="Calculation 2 4 4" xfId="23302" xr:uid="{F447DB10-75BA-4D20-826D-20AB17FD565C}"/>
    <cellStyle name="Calculation 2 4 5" xfId="20766" xr:uid="{B6B7A6C9-B1DB-4C55-802B-5B00F0F7BEFD}"/>
    <cellStyle name="Calculation 2 5" xfId="20126" xr:uid="{00000000-0005-0000-0000-00007F150000}"/>
    <cellStyle name="Calculation 2 5 2" xfId="28515" xr:uid="{6BE83296-C691-4D1B-A368-C1E00993973B}"/>
    <cellStyle name="Calculation 2 5 3" xfId="29921" xr:uid="{FD37711D-B7A6-4DDA-954E-A7917800E7D9}"/>
    <cellStyle name="Calculation 2 5 4" xfId="30442" xr:uid="{C2485599-8087-4483-A275-246F7D7E50E1}"/>
    <cellStyle name="Calculation 2 5 5" xfId="30954" xr:uid="{D1C7AB94-4ECA-462F-B66D-3198F15F8439}"/>
    <cellStyle name="Calculation 2 5 6" xfId="25708" xr:uid="{480AA3BC-E6DF-4186-AE24-2776F84DF02F}"/>
    <cellStyle name="Calculation 2 6" xfId="28452" xr:uid="{35DD1BEA-B4A5-49E9-8468-31C8919D68BF}"/>
    <cellStyle name="Calculation 2 7" xfId="29885" xr:uid="{25353527-E8BA-4209-B62D-17B372197FC6}"/>
    <cellStyle name="Calculation 2 8" xfId="30412" xr:uid="{C5200CD7-0682-4822-9BF7-508D26B1DAFE}"/>
    <cellStyle name="Calculation 2 9" xfId="30911" xr:uid="{D0F45BB7-31BC-42CA-9ADA-E261DEBBB0E4}"/>
    <cellStyle name="Calculation 3" xfId="365" xr:uid="{00000000-0005-0000-0000-0000CC000000}"/>
    <cellStyle name="Calculation 3 2" xfId="366" xr:uid="{00000000-0005-0000-0000-0000CD000000}"/>
    <cellStyle name="Calculation 3 2 2" xfId="20131" xr:uid="{00000000-0005-0000-0000-000084150000}"/>
    <cellStyle name="Calculation 3 2 2 2" xfId="28520" xr:uid="{E962A4D7-D450-4F88-BA8F-47D30DB586CD}"/>
    <cellStyle name="Calculation 3 2 2 3" xfId="29926" xr:uid="{7CD2C9BB-E98A-43BD-A402-1F0FBB1EE589}"/>
    <cellStyle name="Calculation 3 2 2 4" xfId="30447" xr:uid="{1EA48040-8E75-4630-BFC6-365C90A91EBF}"/>
    <cellStyle name="Calculation 3 2 2 5" xfId="30959" xr:uid="{7B7D0E6F-9D20-4524-8344-F7027E40AC43}"/>
    <cellStyle name="Calculation 3 2 2 6" xfId="25711" xr:uid="{84C579CD-6349-4CCF-9073-FB47BC0DA8DD}"/>
    <cellStyle name="Calculation 3 2 3" xfId="28447" xr:uid="{BB39032B-9E5A-4282-B54E-1C5581AB4C4F}"/>
    <cellStyle name="Calculation 3 2 4" xfId="29880" xr:uid="{97EEC78E-7D17-4A55-B6ED-A676400E507F}"/>
    <cellStyle name="Calculation 3 2 5" xfId="29383" xr:uid="{7B4289E7-DB53-45E8-A01E-9A1A928D42B3}"/>
    <cellStyle name="Calculation 3 2 6" xfId="30912" xr:uid="{946BB853-C8E7-45EA-9E10-89216B850E6D}"/>
    <cellStyle name="Calculation 3 3" xfId="8621" xr:uid="{00000000-0005-0000-0000-000085150000}"/>
    <cellStyle name="Calculation 3 4" xfId="20130" xr:uid="{00000000-0005-0000-0000-000083150000}"/>
    <cellStyle name="Calculation 3 4 2" xfId="28519" xr:uid="{B00A258B-EF43-449D-8650-E1F9B43D0A68}"/>
    <cellStyle name="Calculation 3 4 3" xfId="29925" xr:uid="{FDDBA84E-9D9F-4C76-925D-704C37364BED}"/>
    <cellStyle name="Calculation 3 4 4" xfId="30446" xr:uid="{81252F3A-FA2F-4C43-BC4D-879AF43E6BF2}"/>
    <cellStyle name="Calculation 3 4 5" xfId="30958" xr:uid="{D5DA3CEC-9D0D-41BC-B586-E857E086DAF7}"/>
    <cellStyle name="Calculation 3 4 6" xfId="28052" xr:uid="{46C11FFA-EF35-4C05-8FCF-E3B15077E9E6}"/>
    <cellStyle name="Calculation 3 5" xfId="20912" xr:uid="{555E04F3-70C0-4B88-8AB9-08DE3318D766}"/>
    <cellStyle name="Calculation 3 6" xfId="27904" xr:uid="{F3293B6B-BE7C-42BB-9A9A-E5AFC47BA56C}"/>
    <cellStyle name="Calculation 3 7" xfId="30410" xr:uid="{5F61A7D7-2DE9-4B03-863A-EC47DA02B201}"/>
    <cellStyle name="Calculation 3 8" xfId="30913" xr:uid="{337CFA64-FB18-40D4-9A75-93C2E514CB35}"/>
    <cellStyle name="Calculation 4" xfId="367" xr:uid="{00000000-0005-0000-0000-0000CE000000}"/>
    <cellStyle name="Calculation 4 2" xfId="368" xr:uid="{00000000-0005-0000-0000-0000CF000000}"/>
    <cellStyle name="Calculation 4 2 2" xfId="20736" xr:uid="{81706F57-ED35-45E9-9EC4-71FF4F5C750F}"/>
    <cellStyle name="Calculation 4 2 3" xfId="28449" xr:uid="{512AC2AB-DE8E-46CE-BA69-89E63270C1A2}"/>
    <cellStyle name="Calculation 4 2 4" xfId="29882" xr:uid="{0E0B415F-5B14-46EC-A806-6DC6887BE2EA}"/>
    <cellStyle name="Calculation 4 2 5" xfId="30409" xr:uid="{5205205B-5C9F-4486-9CE3-145813FED6E5}"/>
    <cellStyle name="Calculation 4 2 6" xfId="30907" xr:uid="{373BB894-BBCB-4AEC-8157-E881BE652185}"/>
    <cellStyle name="Calculation 4 3" xfId="20132" xr:uid="{00000000-0005-0000-0000-000086150000}"/>
    <cellStyle name="Calculation 4 3 2" xfId="28521" xr:uid="{1D8277A9-5EF6-4EC6-BCFF-9D8114F6D013}"/>
    <cellStyle name="Calculation 4 3 3" xfId="29927" xr:uid="{8C032F61-561F-4D35-A4B0-7D4F75478970}"/>
    <cellStyle name="Calculation 4 3 4" xfId="30448" xr:uid="{A55016C5-19E9-43AE-8389-F45D777CA53D}"/>
    <cellStyle name="Calculation 4 3 5" xfId="30960" xr:uid="{8443E9A8-EE10-4DCE-A653-B473A091D770}"/>
    <cellStyle name="Calculation 4 3 6" xfId="25712" xr:uid="{592FFE90-3ACF-4DFD-8171-092817694A73}"/>
    <cellStyle name="Calculation 4 4" xfId="28450" xr:uid="{EE49F1CD-20D2-4A94-B6FE-761DD7E1800A}"/>
    <cellStyle name="Calculation 4 5" xfId="29883" xr:uid="{FFADAFFE-4AD1-4491-9503-07C7B84B7A88}"/>
    <cellStyle name="Calculation 4 6" xfId="30406" xr:uid="{0458B7A6-6798-40F2-A896-349A08A2F2A8}"/>
    <cellStyle name="Calculation 4 7" xfId="27824" xr:uid="{8C4583B7-ECC0-4771-AB59-CBE20EAD19DA}"/>
    <cellStyle name="Calculation 5" xfId="369" xr:uid="{00000000-0005-0000-0000-0000D0000000}"/>
    <cellStyle name="Calculation 5 2" xfId="370" xr:uid="{00000000-0005-0000-0000-0000D1000000}"/>
    <cellStyle name="Calculation 5 2 2" xfId="20737" xr:uid="{254CF39A-6041-402C-BBAC-21C1F63B36FD}"/>
    <cellStyle name="Calculation 5 2 3" xfId="20911" xr:uid="{FA38910F-E75B-47A6-9301-FDBAFE24929C}"/>
    <cellStyle name="Calculation 5 2 4" xfId="27905" xr:uid="{56DE3B24-DB19-4DD6-A1E3-390DAACEE200}"/>
    <cellStyle name="Calculation 5 2 5" xfId="30407" xr:uid="{D07DDB9D-2651-406F-8294-7912A5F8DCA1}"/>
    <cellStyle name="Calculation 5 2 6" xfId="30909" xr:uid="{812727EB-7686-453C-8DCF-FBBA2C35D363}"/>
    <cellStyle name="Calculation 5 3" xfId="20133" xr:uid="{00000000-0005-0000-0000-000087150000}"/>
    <cellStyle name="Calculation 5 3 2" xfId="28522" xr:uid="{E9F66961-982F-4CE3-ACE1-9852C303537E}"/>
    <cellStyle name="Calculation 5 3 3" xfId="29928" xr:uid="{130C58D2-CF45-409F-9E36-B710EE1FD182}"/>
    <cellStyle name="Calculation 5 3 4" xfId="30449" xr:uid="{A43172EF-596B-4553-A6C9-BA74957293FD}"/>
    <cellStyle name="Calculation 5 3 5" xfId="30961" xr:uid="{5BE911FE-2781-4E07-9729-6667CC7D3453}"/>
    <cellStyle name="Calculation 5 3 6" xfId="28053" xr:uid="{EAB6EDF4-CB2B-454E-83DA-DE3A21CB4DF6}"/>
    <cellStyle name="Calculation 5 4" xfId="28448" xr:uid="{4782FE55-0D29-4413-B408-2C63F6B4E9E6}"/>
    <cellStyle name="Calculation 5 5" xfId="29881" xr:uid="{76A2ABFF-1715-4A2A-B287-1C0921E670BD}"/>
    <cellStyle name="Calculation 5 6" xfId="30408" xr:uid="{891DB3DB-C493-4D4A-8E15-6893BCB409CA}"/>
    <cellStyle name="Calculation 5 7" xfId="30910" xr:uid="{0D2FC3EB-3196-4DFA-AFFC-4AEE03C364D1}"/>
    <cellStyle name="Calculation 6" xfId="371" xr:uid="{00000000-0005-0000-0000-0000D2000000}"/>
    <cellStyle name="Calculation 6 2" xfId="372" xr:uid="{00000000-0005-0000-0000-0000D3000000}"/>
    <cellStyle name="Calculation 6 2 2" xfId="20738" xr:uid="{D7D6B38D-0C80-41A3-AA35-91F25AA91C60}"/>
    <cellStyle name="Calculation 6 2 3" xfId="28446" xr:uid="{2F6B84E3-95F6-419E-8CE6-7F3DA08E9506}"/>
    <cellStyle name="Calculation 6 2 4" xfId="29879" xr:uid="{4EDC9427-DE51-4618-BD03-0B570E7CC997}"/>
    <cellStyle name="Calculation 6 2 5" xfId="30403" xr:uid="{5D38E795-99D3-4B23-969C-7DEB9A96BA6F}"/>
    <cellStyle name="Calculation 6 2 6" xfId="20844" xr:uid="{7252FB3F-920F-4402-8587-241F629FC58B}"/>
    <cellStyle name="Calculation 6 3" xfId="20134" xr:uid="{00000000-0005-0000-0000-000088150000}"/>
    <cellStyle name="Calculation 6 3 2" xfId="28523" xr:uid="{BE42061C-8976-47F1-BE84-CD6F106A1844}"/>
    <cellStyle name="Calculation 6 3 3" xfId="29929" xr:uid="{42FEE559-E590-40ED-A005-02A9EB36BCC1}"/>
    <cellStyle name="Calculation 6 3 4" xfId="30450" xr:uid="{6514CFE8-A3BD-4457-92FE-62EE3CFD15B1}"/>
    <cellStyle name="Calculation 6 3 5" xfId="30962" xr:uid="{60638F26-A8B9-432D-B092-9887296FD0C8}"/>
    <cellStyle name="Calculation 6 3 6" xfId="25713" xr:uid="{8A4BDC5D-B18F-492E-8836-56A46D7FC256}"/>
    <cellStyle name="Calculation 6 4" xfId="28443" xr:uid="{A910366B-F213-42A3-838D-2CEA24070B8F}"/>
    <cellStyle name="Calculation 6 5" xfId="29876" xr:uid="{5F40A666-661C-4D9B-827A-24F6B9137586}"/>
    <cellStyle name="Calculation 6 6" xfId="29384" xr:uid="{EF9E834F-0E7E-46EE-8D7D-E5E03B647894}"/>
    <cellStyle name="Calculation 6 7" xfId="30908" xr:uid="{DCA3E139-E496-48C1-AECF-04EEF8BE50BC}"/>
    <cellStyle name="Calculation 7" xfId="373" xr:uid="{00000000-0005-0000-0000-0000D4000000}"/>
    <cellStyle name="Calculation 7 2" xfId="374" xr:uid="{00000000-0005-0000-0000-0000D5000000}"/>
    <cellStyle name="Calculation 7 2 2" xfId="20739" xr:uid="{3FC97B81-BC35-4F31-9F98-98AD24AA2DA2}"/>
    <cellStyle name="Calculation 7 2 3" xfId="28444" xr:uid="{FD35E9DA-EE34-40F1-8B67-6A8647AB11EB}"/>
    <cellStyle name="Calculation 7 2 4" xfId="29877" xr:uid="{E73C3CB6-1863-471A-A0C7-D72E8A03AE10}"/>
    <cellStyle name="Calculation 7 2 5" xfId="30404" xr:uid="{C34AD27D-F914-41D6-B5D5-3C2C7456A249}"/>
    <cellStyle name="Calculation 7 2 6" xfId="30906" xr:uid="{7E45B4F4-0AA8-4253-A700-9BB0B7B0A05D}"/>
    <cellStyle name="Calculation 7 3" xfId="20135" xr:uid="{00000000-0005-0000-0000-000089150000}"/>
    <cellStyle name="Calculation 7 3 2" xfId="28524" xr:uid="{E41162FF-3915-478D-9B9A-FDC49EB867A6}"/>
    <cellStyle name="Calculation 7 3 3" xfId="29930" xr:uid="{70D9C9EA-5D73-4AF4-93C2-A23A5AB5D2D8}"/>
    <cellStyle name="Calculation 7 3 4" xfId="30451" xr:uid="{2DA34FC0-6085-4825-904D-13EA77B173B0}"/>
    <cellStyle name="Calculation 7 3 5" xfId="30963" xr:uid="{F0A03E8E-23B1-455B-9791-E0D93E3CE819}"/>
    <cellStyle name="Calculation 7 3 6" xfId="25714" xr:uid="{F01DD066-1D6A-4B7F-B86C-A6FD8FBF9249}"/>
    <cellStyle name="Calculation 7 4" xfId="28445" xr:uid="{C67977A1-C477-4F20-83F4-E329DD971A14}"/>
    <cellStyle name="Calculation 7 5" xfId="29878" xr:uid="{B06459DF-E320-4E24-8401-E137312581CA}"/>
    <cellStyle name="Calculation 7 6" xfId="30405" xr:uid="{33B0E22D-6812-4E0F-82E8-8233A802196F}"/>
    <cellStyle name="Calculation 7 7" xfId="30905" xr:uid="{C90A84AE-BC61-4B83-AF7B-CF3DB1FFB50D}"/>
    <cellStyle name="Calculation 8" xfId="8622" xr:uid="{00000000-0005-0000-0000-00008A150000}"/>
    <cellStyle name="Calculation 9" xfId="8623" xr:uid="{00000000-0005-0000-0000-00008B150000}"/>
    <cellStyle name="Check Cell" xfId="77" builtinId="23" customBuiltin="1"/>
    <cellStyle name="Check Cell 10" xfId="8624" xr:uid="{00000000-0005-0000-0000-00008C150000}"/>
    <cellStyle name="Check Cell 2" xfId="375" xr:uid="{00000000-0005-0000-0000-0000D6000000}"/>
    <cellStyle name="Check Cell 2 2" xfId="8626" xr:uid="{00000000-0005-0000-0000-00008E150000}"/>
    <cellStyle name="Check Cell 2 2 2" xfId="8627" xr:uid="{00000000-0005-0000-0000-00008F150000}"/>
    <cellStyle name="Check Cell 2 3" xfId="8628" xr:uid="{00000000-0005-0000-0000-000090150000}"/>
    <cellStyle name="Check Cell 2 4" xfId="8625" xr:uid="{00000000-0005-0000-0000-00008D150000}"/>
    <cellStyle name="Check Cell 3" xfId="376" xr:uid="{00000000-0005-0000-0000-0000D7000000}"/>
    <cellStyle name="Check Cell 3 2" xfId="8629" xr:uid="{00000000-0005-0000-0000-000092150000}"/>
    <cellStyle name="Check Cell 3 3" xfId="8630" xr:uid="{00000000-0005-0000-0000-000093150000}"/>
    <cellStyle name="Check Cell 4" xfId="377" xr:uid="{00000000-0005-0000-0000-0000D8000000}"/>
    <cellStyle name="Check Cell 5" xfId="378" xr:uid="{00000000-0005-0000-0000-0000D9000000}"/>
    <cellStyle name="Check Cell 6" xfId="379" xr:uid="{00000000-0005-0000-0000-0000DA000000}"/>
    <cellStyle name="Check Cell 7" xfId="380" xr:uid="{00000000-0005-0000-0000-0000DB000000}"/>
    <cellStyle name="Check Cell 8" xfId="8631" xr:uid="{00000000-0005-0000-0000-000098150000}"/>
    <cellStyle name="Check Cell 9" xfId="8632" xr:uid="{00000000-0005-0000-0000-000099150000}"/>
    <cellStyle name="City" xfId="381" xr:uid="{00000000-0005-0000-0000-0000DC000000}"/>
    <cellStyle name="City 2" xfId="5492" xr:uid="{00000000-0005-0000-0000-00009B150000}"/>
    <cellStyle name="City 2 2" xfId="15239" xr:uid="{00000000-0005-0000-0000-00009B150000}"/>
    <cellStyle name="City 3" xfId="5560" xr:uid="{00000000-0005-0000-0000-00009A150000}"/>
    <cellStyle name="Comma" xfId="64" builtinId="3"/>
    <cellStyle name="Comma  - Style1" xfId="382" xr:uid="{00000000-0005-0000-0000-0000DE000000}"/>
    <cellStyle name="Comma  - Style1 2" xfId="5491" xr:uid="{00000000-0005-0000-0000-00009E150000}"/>
    <cellStyle name="Comma  - Style2" xfId="383" xr:uid="{00000000-0005-0000-0000-0000DF000000}"/>
    <cellStyle name="Comma  - Style2 2" xfId="5490" xr:uid="{00000000-0005-0000-0000-0000A0150000}"/>
    <cellStyle name="Comma  - Style3" xfId="384" xr:uid="{00000000-0005-0000-0000-0000E0000000}"/>
    <cellStyle name="Comma  - Style3 2" xfId="5489" xr:uid="{00000000-0005-0000-0000-0000A2150000}"/>
    <cellStyle name="Comma  - Style4" xfId="385" xr:uid="{00000000-0005-0000-0000-0000E1000000}"/>
    <cellStyle name="Comma  - Style4 2" xfId="5488" xr:uid="{00000000-0005-0000-0000-0000A4150000}"/>
    <cellStyle name="Comma  - Style5" xfId="386" xr:uid="{00000000-0005-0000-0000-0000E2000000}"/>
    <cellStyle name="Comma  - Style5 2" xfId="5487" xr:uid="{00000000-0005-0000-0000-0000A6150000}"/>
    <cellStyle name="Comma  - Style6" xfId="387" xr:uid="{00000000-0005-0000-0000-0000E3000000}"/>
    <cellStyle name="Comma  - Style6 2" xfId="5550" xr:uid="{00000000-0005-0000-0000-0000A8150000}"/>
    <cellStyle name="Comma  - Style7" xfId="388" xr:uid="{00000000-0005-0000-0000-0000E4000000}"/>
    <cellStyle name="Comma  - Style7 2" xfId="5486" xr:uid="{00000000-0005-0000-0000-0000AA150000}"/>
    <cellStyle name="Comma  - Style8" xfId="389" xr:uid="{00000000-0005-0000-0000-0000E5000000}"/>
    <cellStyle name="Comma  - Style8 2" xfId="5485" xr:uid="{00000000-0005-0000-0000-0000AC150000}"/>
    <cellStyle name="Comma [0] 2" xfId="8633" xr:uid="{00000000-0005-0000-0000-0000AD150000}"/>
    <cellStyle name="Comma [0] 2 2" xfId="8634" xr:uid="{00000000-0005-0000-0000-0000AE150000}"/>
    <cellStyle name="Comma [0] 2 2 2" xfId="8635" xr:uid="{00000000-0005-0000-0000-0000AF150000}"/>
    <cellStyle name="Comma [0] 2 3" xfId="8636" xr:uid="{00000000-0005-0000-0000-0000B0150000}"/>
    <cellStyle name="Comma [0] 3" xfId="8637" xr:uid="{00000000-0005-0000-0000-0000B1150000}"/>
    <cellStyle name="Comma 10" xfId="390" xr:uid="{00000000-0005-0000-0000-0000E6000000}"/>
    <cellStyle name="Comma 10 2" xfId="5483" xr:uid="{00000000-0005-0000-0000-0000B3150000}"/>
    <cellStyle name="Comma 10 2 2" xfId="8638" xr:uid="{00000000-0005-0000-0000-0000B4150000}"/>
    <cellStyle name="Comma 10 2 2 2" xfId="8639" xr:uid="{00000000-0005-0000-0000-0000B5150000}"/>
    <cellStyle name="Comma 10 2 3" xfId="8640" xr:uid="{00000000-0005-0000-0000-0000B6150000}"/>
    <cellStyle name="Comma 10 2 3 2" xfId="8641" xr:uid="{00000000-0005-0000-0000-0000B7150000}"/>
    <cellStyle name="Comma 10 3" xfId="8642" xr:uid="{00000000-0005-0000-0000-0000B8150000}"/>
    <cellStyle name="Comma 10 3 2" xfId="8643" xr:uid="{00000000-0005-0000-0000-0000B9150000}"/>
    <cellStyle name="Comma 10 4" xfId="8644" xr:uid="{00000000-0005-0000-0000-0000BA150000}"/>
    <cellStyle name="Comma 10 5" xfId="8645" xr:uid="{00000000-0005-0000-0000-0000BB150000}"/>
    <cellStyle name="Comma 10 6" xfId="8646" xr:uid="{00000000-0005-0000-0000-0000BC150000}"/>
    <cellStyle name="Comma 10 7" xfId="5484" xr:uid="{00000000-0005-0000-0000-0000B2150000}"/>
    <cellStyle name="Comma 100" xfId="8647" xr:uid="{00000000-0005-0000-0000-0000BD150000}"/>
    <cellStyle name="Comma 101" xfId="8648" xr:uid="{00000000-0005-0000-0000-0000BE150000}"/>
    <cellStyle name="Comma 102" xfId="8649" xr:uid="{00000000-0005-0000-0000-0000BF150000}"/>
    <cellStyle name="Comma 103" xfId="8650" xr:uid="{00000000-0005-0000-0000-0000C0150000}"/>
    <cellStyle name="Comma 104" xfId="8651" xr:uid="{00000000-0005-0000-0000-0000C1150000}"/>
    <cellStyle name="Comma 105" xfId="8652" xr:uid="{00000000-0005-0000-0000-0000C2150000}"/>
    <cellStyle name="Comma 106" xfId="8653" xr:uid="{00000000-0005-0000-0000-0000C3150000}"/>
    <cellStyle name="Comma 107" xfId="8654" xr:uid="{00000000-0005-0000-0000-0000C4150000}"/>
    <cellStyle name="Comma 108" xfId="8655" xr:uid="{00000000-0005-0000-0000-0000C5150000}"/>
    <cellStyle name="Comma 109" xfId="8656" xr:uid="{00000000-0005-0000-0000-0000C6150000}"/>
    <cellStyle name="Comma 11" xfId="391" xr:uid="{00000000-0005-0000-0000-0000E7000000}"/>
    <cellStyle name="Comma 11 2" xfId="5481" xr:uid="{00000000-0005-0000-0000-0000C8150000}"/>
    <cellStyle name="Comma 11 2 2" xfId="8657" xr:uid="{00000000-0005-0000-0000-0000C9150000}"/>
    <cellStyle name="Comma 11 2 2 2" xfId="8658" xr:uid="{00000000-0005-0000-0000-0000CA150000}"/>
    <cellStyle name="Comma 11 3" xfId="8659" xr:uid="{00000000-0005-0000-0000-0000CB150000}"/>
    <cellStyle name="Comma 11 3 2" xfId="8660" xr:uid="{00000000-0005-0000-0000-0000CC150000}"/>
    <cellStyle name="Comma 11 4" xfId="8661" xr:uid="{00000000-0005-0000-0000-0000CD150000}"/>
    <cellStyle name="Comma 11 5" xfId="5482" xr:uid="{00000000-0005-0000-0000-0000C7150000}"/>
    <cellStyle name="Comma 110" xfId="8662" xr:uid="{00000000-0005-0000-0000-0000CE150000}"/>
    <cellStyle name="Comma 110 2" xfId="25761" xr:uid="{CC0ACA19-250D-49A8-8182-B80C0762033A}"/>
    <cellStyle name="Comma 111" xfId="8663" xr:uid="{00000000-0005-0000-0000-0000CF150000}"/>
    <cellStyle name="Comma 112" xfId="8664" xr:uid="{00000000-0005-0000-0000-0000D0150000}"/>
    <cellStyle name="Comma 113" xfId="5507" xr:uid="{00000000-0005-0000-0000-0000C1200000}"/>
    <cellStyle name="Comma 114" xfId="5500" xr:uid="{00000000-0005-0000-0000-0000BA4E0000}"/>
    <cellStyle name="Comma 115" xfId="13594" xr:uid="{00000000-0005-0000-0000-00005C500000}"/>
    <cellStyle name="Comma 115 2" xfId="26783" xr:uid="{CCE17FB2-396B-4FAB-B429-4BEF3941CCD1}"/>
    <cellStyle name="Comma 115 3" xfId="31643" xr:uid="{E5C5FC05-4B8C-411D-8472-1F4DA4C92125}"/>
    <cellStyle name="Comma 116" xfId="20535" xr:uid="{12A2F1FA-E9CF-451B-BE52-93BF7210B93A}"/>
    <cellStyle name="Comma 116 2" xfId="28918" xr:uid="{7EAEDE66-2F6C-4C30-AA79-4D6C40C64282}"/>
    <cellStyle name="Comma 117" xfId="20537" xr:uid="{16161602-253E-40AA-974E-F858333CD9EB}"/>
    <cellStyle name="Comma 117 2" xfId="20553" xr:uid="{38B1619A-B829-4005-8F58-4531BCD53FB3}"/>
    <cellStyle name="Comma 117 2 2" xfId="20565" xr:uid="{45822DFC-07CA-40B5-8723-40F8F3FFE95A}"/>
    <cellStyle name="Comma 117 2 2 2" xfId="28941" xr:uid="{E1E6CEA0-113D-4F73-8FD2-B9191984A7AC}"/>
    <cellStyle name="Comma 117 2 3" xfId="28933" xr:uid="{8418F9BF-1011-4485-87F4-A5C0A5F7F8CA}"/>
    <cellStyle name="Comma 117 3" xfId="28920" xr:uid="{FDDB4A72-6769-4037-8C90-4265A44BC9B0}"/>
    <cellStyle name="Comma 118" xfId="20576" xr:uid="{88319FD2-5A9B-4B0F-94E5-B714B385A4BC}"/>
    <cellStyle name="Comma 118 2" xfId="28947" xr:uid="{CF135C9A-33E6-474C-B2EE-01E64782A375}"/>
    <cellStyle name="Comma 12" xfId="392" xr:uid="{00000000-0005-0000-0000-0000E8000000}"/>
    <cellStyle name="Comma 12 2" xfId="5479" xr:uid="{00000000-0005-0000-0000-0000D2150000}"/>
    <cellStyle name="Comma 12 2 2" xfId="8665" xr:uid="{00000000-0005-0000-0000-0000D3150000}"/>
    <cellStyle name="Comma 12 2 2 2" xfId="8666" xr:uid="{00000000-0005-0000-0000-0000D4150000}"/>
    <cellStyle name="Comma 12 2 3" xfId="8667" xr:uid="{00000000-0005-0000-0000-0000D5150000}"/>
    <cellStyle name="Comma 12 2 3 2" xfId="8668" xr:uid="{00000000-0005-0000-0000-0000D6150000}"/>
    <cellStyle name="Comma 12 3" xfId="8669" xr:uid="{00000000-0005-0000-0000-0000D7150000}"/>
    <cellStyle name="Comma 12 3 2" xfId="8670" xr:uid="{00000000-0005-0000-0000-0000D8150000}"/>
    <cellStyle name="Comma 12 3 2 2" xfId="8671" xr:uid="{00000000-0005-0000-0000-0000D9150000}"/>
    <cellStyle name="Comma 12 3 3" xfId="8672" xr:uid="{00000000-0005-0000-0000-0000DA150000}"/>
    <cellStyle name="Comma 12 3 4" xfId="8673" xr:uid="{00000000-0005-0000-0000-0000DB150000}"/>
    <cellStyle name="Comma 12 4" xfId="8674" xr:uid="{00000000-0005-0000-0000-0000DC150000}"/>
    <cellStyle name="Comma 12 4 2" xfId="8675" xr:uid="{00000000-0005-0000-0000-0000DD150000}"/>
    <cellStyle name="Comma 12 5" xfId="8676" xr:uid="{00000000-0005-0000-0000-0000DE150000}"/>
    <cellStyle name="Comma 12 5 2" xfId="8677" xr:uid="{00000000-0005-0000-0000-0000DF150000}"/>
    <cellStyle name="Comma 12 6" xfId="8678" xr:uid="{00000000-0005-0000-0000-0000E0150000}"/>
    <cellStyle name="Comma 12 7" xfId="8679" xr:uid="{00000000-0005-0000-0000-0000E1150000}"/>
    <cellStyle name="Comma 12 8" xfId="5480" xr:uid="{00000000-0005-0000-0000-0000D1150000}"/>
    <cellStyle name="Comma 13" xfId="393" xr:uid="{00000000-0005-0000-0000-0000E9000000}"/>
    <cellStyle name="Comma 13 2" xfId="5477" xr:uid="{00000000-0005-0000-0000-0000E3150000}"/>
    <cellStyle name="Comma 13 2 2" xfId="8680" xr:uid="{00000000-0005-0000-0000-0000E4150000}"/>
    <cellStyle name="Comma 13 2 2 2" xfId="8681" xr:uid="{00000000-0005-0000-0000-0000E5150000}"/>
    <cellStyle name="Comma 13 2 2 2 2" xfId="25762" xr:uid="{3B36CAC8-8C91-442A-922A-D3F34353E1EB}"/>
    <cellStyle name="Comma 13 3" xfId="8682" xr:uid="{00000000-0005-0000-0000-0000E6150000}"/>
    <cellStyle name="Comma 13 3 2" xfId="8683" xr:uid="{00000000-0005-0000-0000-0000E7150000}"/>
    <cellStyle name="Comma 13 3 2 2" xfId="25763" xr:uid="{EF6BD332-FC90-4FD5-8EF2-97BB55DA9EF8}"/>
    <cellStyle name="Comma 13 4" xfId="8684" xr:uid="{00000000-0005-0000-0000-0000E8150000}"/>
    <cellStyle name="Comma 13 5" xfId="8685" xr:uid="{00000000-0005-0000-0000-0000E9150000}"/>
    <cellStyle name="Comma 13 6" xfId="8686" xr:uid="{00000000-0005-0000-0000-0000EA150000}"/>
    <cellStyle name="Comma 13 7" xfId="5478" xr:uid="{00000000-0005-0000-0000-0000E2150000}"/>
    <cellStyle name="Comma 14" xfId="394" xr:uid="{00000000-0005-0000-0000-0000EA000000}"/>
    <cellStyle name="Comma 14 2" xfId="5475" xr:uid="{00000000-0005-0000-0000-0000EC150000}"/>
    <cellStyle name="Comma 14 2 2" xfId="8687" xr:uid="{00000000-0005-0000-0000-0000ED150000}"/>
    <cellStyle name="Comma 14 3" xfId="8688" xr:uid="{00000000-0005-0000-0000-0000EE150000}"/>
    <cellStyle name="Comma 14 3 2" xfId="8689" xr:uid="{00000000-0005-0000-0000-0000EF150000}"/>
    <cellStyle name="Comma 14 4" xfId="8690" xr:uid="{00000000-0005-0000-0000-0000F0150000}"/>
    <cellStyle name="Comma 14 5" xfId="8691" xr:uid="{00000000-0005-0000-0000-0000F1150000}"/>
    <cellStyle name="Comma 14 6" xfId="8692" xr:uid="{00000000-0005-0000-0000-0000F2150000}"/>
    <cellStyle name="Comma 14 7" xfId="5476" xr:uid="{00000000-0005-0000-0000-0000EB150000}"/>
    <cellStyle name="Comma 15" xfId="395" xr:uid="{00000000-0005-0000-0000-0000EB000000}"/>
    <cellStyle name="Comma 15 2" xfId="5474" xr:uid="{00000000-0005-0000-0000-0000F4150000}"/>
    <cellStyle name="Comma 15 2 2" xfId="8693" xr:uid="{00000000-0005-0000-0000-0000F5150000}"/>
    <cellStyle name="Comma 15 3" xfId="8694" xr:uid="{00000000-0005-0000-0000-0000F6150000}"/>
    <cellStyle name="Comma 15 3 2" xfId="8695" xr:uid="{00000000-0005-0000-0000-0000F7150000}"/>
    <cellStyle name="Comma 15 4" xfId="8696" xr:uid="{00000000-0005-0000-0000-0000F8150000}"/>
    <cellStyle name="Comma 15 5" xfId="8697" xr:uid="{00000000-0005-0000-0000-0000F9150000}"/>
    <cellStyle name="Comma 16" xfId="396" xr:uid="{00000000-0005-0000-0000-0000EC000000}"/>
    <cellStyle name="Comma 16 2" xfId="5472" xr:uid="{00000000-0005-0000-0000-0000FB150000}"/>
    <cellStyle name="Comma 16 2 2" xfId="8698" xr:uid="{00000000-0005-0000-0000-0000FC150000}"/>
    <cellStyle name="Comma 16 3" xfId="8699" xr:uid="{00000000-0005-0000-0000-0000FD150000}"/>
    <cellStyle name="Comma 16 3 2" xfId="8700" xr:uid="{00000000-0005-0000-0000-0000FE150000}"/>
    <cellStyle name="Comma 16 4" xfId="8701" xr:uid="{00000000-0005-0000-0000-0000FF150000}"/>
    <cellStyle name="Comma 16 5" xfId="8702" xr:uid="{00000000-0005-0000-0000-000000160000}"/>
    <cellStyle name="Comma 16 6" xfId="8703" xr:uid="{00000000-0005-0000-0000-000001160000}"/>
    <cellStyle name="Comma 16 7" xfId="5473" xr:uid="{00000000-0005-0000-0000-0000FA150000}"/>
    <cellStyle name="Comma 17" xfId="2927" xr:uid="{00000000-0005-0000-0000-0000ED000000}"/>
    <cellStyle name="Comma 17 10" xfId="8704" xr:uid="{00000000-0005-0000-0000-000003160000}"/>
    <cellStyle name="Comma 17 10 2" xfId="8705" xr:uid="{00000000-0005-0000-0000-000004160000}"/>
    <cellStyle name="Comma 17 10 2 2" xfId="8706" xr:uid="{00000000-0005-0000-0000-000005160000}"/>
    <cellStyle name="Comma 17 10 3" xfId="8707" xr:uid="{00000000-0005-0000-0000-000006160000}"/>
    <cellStyle name="Comma 17 10 3 2" xfId="8708" xr:uid="{00000000-0005-0000-0000-000007160000}"/>
    <cellStyle name="Comma 17 10 3 3" xfId="25764" xr:uid="{32984EAC-EFD7-4A80-886C-1C19BFE878EE}"/>
    <cellStyle name="Comma 17 11" xfId="8709" xr:uid="{00000000-0005-0000-0000-000008160000}"/>
    <cellStyle name="Comma 17 12" xfId="8710" xr:uid="{00000000-0005-0000-0000-000009160000}"/>
    <cellStyle name="Comma 17 13" xfId="5547" xr:uid="{00000000-0005-0000-0000-000002160000}"/>
    <cellStyle name="Comma 17 14" xfId="20999" xr:uid="{8C527D7B-8BBD-40EF-B1DF-053DD54CA287}"/>
    <cellStyle name="Comma 17 2" xfId="5549" xr:uid="{00000000-0005-0000-0000-00000A160000}"/>
    <cellStyle name="Comma 17 2 10" xfId="8711" xr:uid="{00000000-0005-0000-0000-00000B160000}"/>
    <cellStyle name="Comma 17 2 10 2" xfId="25765" xr:uid="{ACC09BC4-0DAC-4D30-AB31-6BE694671D14}"/>
    <cellStyle name="Comma 17 2 2" xfId="8712" xr:uid="{00000000-0005-0000-0000-00000C160000}"/>
    <cellStyle name="Comma 17 2 2 2" xfId="8713" xr:uid="{00000000-0005-0000-0000-00000D160000}"/>
    <cellStyle name="Comma 17 2 2 2 2" xfId="8714" xr:uid="{00000000-0005-0000-0000-00000E160000}"/>
    <cellStyle name="Comma 17 2 2 2 2 2" xfId="8715" xr:uid="{00000000-0005-0000-0000-00000F160000}"/>
    <cellStyle name="Comma 17 2 2 2 3" xfId="8716" xr:uid="{00000000-0005-0000-0000-000010160000}"/>
    <cellStyle name="Comma 17 2 2 2 3 2" xfId="8717" xr:uid="{00000000-0005-0000-0000-000011160000}"/>
    <cellStyle name="Comma 17 2 2 2 4" xfId="8718" xr:uid="{00000000-0005-0000-0000-000012160000}"/>
    <cellStyle name="Comma 17 2 2 2 4 2" xfId="8719" xr:uid="{00000000-0005-0000-0000-000013160000}"/>
    <cellStyle name="Comma 17 2 2 2 5" xfId="8720" xr:uid="{00000000-0005-0000-0000-000014160000}"/>
    <cellStyle name="Comma 17 2 2 2 5 2" xfId="8721" xr:uid="{00000000-0005-0000-0000-000015160000}"/>
    <cellStyle name="Comma 17 2 2 2 5 2 2" xfId="8722" xr:uid="{00000000-0005-0000-0000-000016160000}"/>
    <cellStyle name="Comma 17 2 2 2 5 3" xfId="8723" xr:uid="{00000000-0005-0000-0000-000017160000}"/>
    <cellStyle name="Comma 17 2 2 2 5 3 2" xfId="8724" xr:uid="{00000000-0005-0000-0000-000018160000}"/>
    <cellStyle name="Comma 17 2 2 2 5 3 3" xfId="25766" xr:uid="{7A0AB0C6-0CDD-4CE9-AE13-4EC6CA1C004D}"/>
    <cellStyle name="Comma 17 2 2 3" xfId="8725" xr:uid="{00000000-0005-0000-0000-000019160000}"/>
    <cellStyle name="Comma 17 2 2 3 2" xfId="8726" xr:uid="{00000000-0005-0000-0000-00001A160000}"/>
    <cellStyle name="Comma 17 2 2 3 2 2" xfId="8727" xr:uid="{00000000-0005-0000-0000-00001B160000}"/>
    <cellStyle name="Comma 17 2 2 3 2 3" xfId="8728" xr:uid="{00000000-0005-0000-0000-00001C160000}"/>
    <cellStyle name="Comma 17 2 2 3 2 3 2" xfId="25767" xr:uid="{85927848-7ABE-4691-B8DF-438EB1D2E9B8}"/>
    <cellStyle name="Comma 17 2 2 3 3" xfId="8729" xr:uid="{00000000-0005-0000-0000-00001D160000}"/>
    <cellStyle name="Comma 17 2 2 3 4" xfId="8730" xr:uid="{00000000-0005-0000-0000-00001E160000}"/>
    <cellStyle name="Comma 17 2 2 3 4 2" xfId="25768" xr:uid="{DCA0FA57-B8C7-4A10-9DEE-DED316187D2D}"/>
    <cellStyle name="Comma 17 2 2 4" xfId="8731" xr:uid="{00000000-0005-0000-0000-00001F160000}"/>
    <cellStyle name="Comma 17 2 2 4 2" xfId="8732" xr:uid="{00000000-0005-0000-0000-000020160000}"/>
    <cellStyle name="Comma 17 2 2 5" xfId="8733" xr:uid="{00000000-0005-0000-0000-000021160000}"/>
    <cellStyle name="Comma 17 2 2 5 2" xfId="8734" xr:uid="{00000000-0005-0000-0000-000022160000}"/>
    <cellStyle name="Comma 17 2 2 5 3" xfId="8735" xr:uid="{00000000-0005-0000-0000-000023160000}"/>
    <cellStyle name="Comma 17 2 2 5 4" xfId="8736" xr:uid="{00000000-0005-0000-0000-000024160000}"/>
    <cellStyle name="Comma 17 2 2 5 4 2" xfId="25769" xr:uid="{988120E7-4F18-4577-95DB-5CDB2BCF9C4E}"/>
    <cellStyle name="Comma 17 2 2 6" xfId="8737" xr:uid="{00000000-0005-0000-0000-000025160000}"/>
    <cellStyle name="Comma 17 2 2 6 2" xfId="8738" xr:uid="{00000000-0005-0000-0000-000026160000}"/>
    <cellStyle name="Comma 17 2 2 7" xfId="8739" xr:uid="{00000000-0005-0000-0000-000027160000}"/>
    <cellStyle name="Comma 17 2 2 7 2" xfId="8740" xr:uid="{00000000-0005-0000-0000-000028160000}"/>
    <cellStyle name="Comma 17 2 2 7 2 2" xfId="8741" xr:uid="{00000000-0005-0000-0000-000029160000}"/>
    <cellStyle name="Comma 17 2 2 7 3" xfId="8742" xr:uid="{00000000-0005-0000-0000-00002A160000}"/>
    <cellStyle name="Comma 17 2 2 7 3 2" xfId="8743" xr:uid="{00000000-0005-0000-0000-00002B160000}"/>
    <cellStyle name="Comma 17 2 2 7 3 3" xfId="25770" xr:uid="{E2852652-D96A-45DF-8470-C7FD566469A2}"/>
    <cellStyle name="Comma 17 2 2 8" xfId="8744" xr:uid="{00000000-0005-0000-0000-00002C160000}"/>
    <cellStyle name="Comma 17 2 2 8 2" xfId="25771" xr:uid="{138B0832-905A-41BD-8825-9CD0D7F91F8D}"/>
    <cellStyle name="Comma 17 2 3" xfId="8745" xr:uid="{00000000-0005-0000-0000-00002D160000}"/>
    <cellStyle name="Comma 17 2 3 2" xfId="8746" xr:uid="{00000000-0005-0000-0000-00002E160000}"/>
    <cellStyle name="Comma 17 2 3 3" xfId="8747" xr:uid="{00000000-0005-0000-0000-00002F160000}"/>
    <cellStyle name="Comma 17 2 3 3 2" xfId="8748" xr:uid="{00000000-0005-0000-0000-000030160000}"/>
    <cellStyle name="Comma 17 2 3 4" xfId="8749" xr:uid="{00000000-0005-0000-0000-000031160000}"/>
    <cellStyle name="Comma 17 2 3 4 2" xfId="8750" xr:uid="{00000000-0005-0000-0000-000032160000}"/>
    <cellStyle name="Comma 17 2 3 5" xfId="8751" xr:uid="{00000000-0005-0000-0000-000033160000}"/>
    <cellStyle name="Comma 17 2 3 5 2" xfId="8752" xr:uid="{00000000-0005-0000-0000-000034160000}"/>
    <cellStyle name="Comma 17 2 3 6" xfId="8753" xr:uid="{00000000-0005-0000-0000-000035160000}"/>
    <cellStyle name="Comma 17 2 3 6 2" xfId="8754" xr:uid="{00000000-0005-0000-0000-000036160000}"/>
    <cellStyle name="Comma 17 2 3 6 2 2" xfId="8755" xr:uid="{00000000-0005-0000-0000-000037160000}"/>
    <cellStyle name="Comma 17 2 3 6 3" xfId="8756" xr:uid="{00000000-0005-0000-0000-000038160000}"/>
    <cellStyle name="Comma 17 2 3 6 3 2" xfId="8757" xr:uid="{00000000-0005-0000-0000-000039160000}"/>
    <cellStyle name="Comma 17 2 3 6 3 3" xfId="25772" xr:uid="{CD06383F-97D7-4FCB-8FAD-BBD2E0BF94A1}"/>
    <cellStyle name="Comma 17 2 4" xfId="8758" xr:uid="{00000000-0005-0000-0000-00003A160000}"/>
    <cellStyle name="Comma 17 2 5" xfId="8759" xr:uid="{00000000-0005-0000-0000-00003B160000}"/>
    <cellStyle name="Comma 17 2 5 2" xfId="8760" xr:uid="{00000000-0005-0000-0000-00003C160000}"/>
    <cellStyle name="Comma 17 2 5 2 2" xfId="8761" xr:uid="{00000000-0005-0000-0000-00003D160000}"/>
    <cellStyle name="Comma 17 2 5 2 3" xfId="8762" xr:uid="{00000000-0005-0000-0000-00003E160000}"/>
    <cellStyle name="Comma 17 2 5 2 3 2" xfId="25773" xr:uid="{84EDD3BC-361E-4179-A592-6F4015E21BA8}"/>
    <cellStyle name="Comma 17 2 5 3" xfId="8763" xr:uid="{00000000-0005-0000-0000-00003F160000}"/>
    <cellStyle name="Comma 17 2 5 4" xfId="8764" xr:uid="{00000000-0005-0000-0000-000040160000}"/>
    <cellStyle name="Comma 17 2 5 4 2" xfId="25774" xr:uid="{D7194D30-C457-483A-BDBE-ED3A484AECD3}"/>
    <cellStyle name="Comma 17 2 6" xfId="8765" xr:uid="{00000000-0005-0000-0000-000041160000}"/>
    <cellStyle name="Comma 17 2 6 2" xfId="8766" xr:uid="{00000000-0005-0000-0000-000042160000}"/>
    <cellStyle name="Comma 17 2 7" xfId="8767" xr:uid="{00000000-0005-0000-0000-000043160000}"/>
    <cellStyle name="Comma 17 2 7 2" xfId="8768" xr:uid="{00000000-0005-0000-0000-000044160000}"/>
    <cellStyle name="Comma 17 2 7 3" xfId="8769" xr:uid="{00000000-0005-0000-0000-000045160000}"/>
    <cellStyle name="Comma 17 2 7 4" xfId="8770" xr:uid="{00000000-0005-0000-0000-000046160000}"/>
    <cellStyle name="Comma 17 2 7 4 2" xfId="25775" xr:uid="{F2173CD4-E714-4826-AC04-716FBEFD8EB6}"/>
    <cellStyle name="Comma 17 2 8" xfId="8771" xr:uid="{00000000-0005-0000-0000-000047160000}"/>
    <cellStyle name="Comma 17 2 8 2" xfId="8772" xr:uid="{00000000-0005-0000-0000-000048160000}"/>
    <cellStyle name="Comma 17 2 8 3" xfId="8773" xr:uid="{00000000-0005-0000-0000-000049160000}"/>
    <cellStyle name="Comma 17 2 8 4" xfId="8774" xr:uid="{00000000-0005-0000-0000-00004A160000}"/>
    <cellStyle name="Comma 17 2 9" xfId="8775" xr:uid="{00000000-0005-0000-0000-00004B160000}"/>
    <cellStyle name="Comma 17 2 9 2" xfId="8776" xr:uid="{00000000-0005-0000-0000-00004C160000}"/>
    <cellStyle name="Comma 17 2 9 2 2" xfId="8777" xr:uid="{00000000-0005-0000-0000-00004D160000}"/>
    <cellStyle name="Comma 17 2 9 3" xfId="8778" xr:uid="{00000000-0005-0000-0000-00004E160000}"/>
    <cellStyle name="Comma 17 2 9 3 2" xfId="8779" xr:uid="{00000000-0005-0000-0000-00004F160000}"/>
    <cellStyle name="Comma 17 2 9 3 3" xfId="25776" xr:uid="{1135CB3F-BDBE-45C8-A78A-52A878AAED89}"/>
    <cellStyle name="Comma 17 3" xfId="8780" xr:uid="{00000000-0005-0000-0000-000050160000}"/>
    <cellStyle name="Comma 17 3 2" xfId="8781" xr:uid="{00000000-0005-0000-0000-000051160000}"/>
    <cellStyle name="Comma 17 3 2 2" xfId="8782" xr:uid="{00000000-0005-0000-0000-000052160000}"/>
    <cellStyle name="Comma 17 3 2 2 2" xfId="8783" xr:uid="{00000000-0005-0000-0000-000053160000}"/>
    <cellStyle name="Comma 17 3 2 3" xfId="8784" xr:uid="{00000000-0005-0000-0000-000054160000}"/>
    <cellStyle name="Comma 17 3 2 3 2" xfId="8785" xr:uid="{00000000-0005-0000-0000-000055160000}"/>
    <cellStyle name="Comma 17 3 2 4" xfId="8786" xr:uid="{00000000-0005-0000-0000-000056160000}"/>
    <cellStyle name="Comma 17 3 2 4 2" xfId="8787" xr:uid="{00000000-0005-0000-0000-000057160000}"/>
    <cellStyle name="Comma 17 3 2 5" xfId="8788" xr:uid="{00000000-0005-0000-0000-000058160000}"/>
    <cellStyle name="Comma 17 3 2 5 2" xfId="8789" xr:uid="{00000000-0005-0000-0000-000059160000}"/>
    <cellStyle name="Comma 17 3 2 5 2 2" xfId="8790" xr:uid="{00000000-0005-0000-0000-00005A160000}"/>
    <cellStyle name="Comma 17 3 2 5 3" xfId="8791" xr:uid="{00000000-0005-0000-0000-00005B160000}"/>
    <cellStyle name="Comma 17 3 2 5 3 2" xfId="8792" xr:uid="{00000000-0005-0000-0000-00005C160000}"/>
    <cellStyle name="Comma 17 3 2 5 3 3" xfId="25777" xr:uid="{986B1F06-9446-4311-AAC7-0492E76F122C}"/>
    <cellStyle name="Comma 17 3 3" xfId="8793" xr:uid="{00000000-0005-0000-0000-00005D160000}"/>
    <cellStyle name="Comma 17 3 3 2" xfId="8794" xr:uid="{00000000-0005-0000-0000-00005E160000}"/>
    <cellStyle name="Comma 17 3 3 2 2" xfId="8795" xr:uid="{00000000-0005-0000-0000-00005F160000}"/>
    <cellStyle name="Comma 17 3 3 2 3" xfId="8796" xr:uid="{00000000-0005-0000-0000-000060160000}"/>
    <cellStyle name="Comma 17 3 3 2 3 2" xfId="25778" xr:uid="{40CD76E1-28CA-4837-B8EB-28F78F010008}"/>
    <cellStyle name="Comma 17 3 3 3" xfId="8797" xr:uid="{00000000-0005-0000-0000-000061160000}"/>
    <cellStyle name="Comma 17 3 3 4" xfId="8798" xr:uid="{00000000-0005-0000-0000-000062160000}"/>
    <cellStyle name="Comma 17 3 3 4 2" xfId="25779" xr:uid="{9796D875-1932-43E5-A15D-664DDE6825F6}"/>
    <cellStyle name="Comma 17 3 4" xfId="8799" xr:uid="{00000000-0005-0000-0000-000063160000}"/>
    <cellStyle name="Comma 17 3 4 2" xfId="8800" xr:uid="{00000000-0005-0000-0000-000064160000}"/>
    <cellStyle name="Comma 17 3 5" xfId="8801" xr:uid="{00000000-0005-0000-0000-000065160000}"/>
    <cellStyle name="Comma 17 3 5 2" xfId="8802" xr:uid="{00000000-0005-0000-0000-000066160000}"/>
    <cellStyle name="Comma 17 3 5 3" xfId="8803" xr:uid="{00000000-0005-0000-0000-000067160000}"/>
    <cellStyle name="Comma 17 3 5 4" xfId="8804" xr:uid="{00000000-0005-0000-0000-000068160000}"/>
    <cellStyle name="Comma 17 3 5 4 2" xfId="25780" xr:uid="{26347A3E-3B33-48EB-9EAF-1102861A9785}"/>
    <cellStyle name="Comma 17 3 6" xfId="8805" xr:uid="{00000000-0005-0000-0000-000069160000}"/>
    <cellStyle name="Comma 17 3 6 2" xfId="8806" xr:uid="{00000000-0005-0000-0000-00006A160000}"/>
    <cellStyle name="Comma 17 3 7" xfId="8807" xr:uid="{00000000-0005-0000-0000-00006B160000}"/>
    <cellStyle name="Comma 17 3 7 2" xfId="8808" xr:uid="{00000000-0005-0000-0000-00006C160000}"/>
    <cellStyle name="Comma 17 3 7 2 2" xfId="8809" xr:uid="{00000000-0005-0000-0000-00006D160000}"/>
    <cellStyle name="Comma 17 3 7 3" xfId="8810" xr:uid="{00000000-0005-0000-0000-00006E160000}"/>
    <cellStyle name="Comma 17 3 7 3 2" xfId="8811" xr:uid="{00000000-0005-0000-0000-00006F160000}"/>
    <cellStyle name="Comma 17 3 7 3 3" xfId="25781" xr:uid="{2C1AD957-0EA5-447A-AF31-C843F94B029F}"/>
    <cellStyle name="Comma 17 3 8" xfId="8812" xr:uid="{00000000-0005-0000-0000-000070160000}"/>
    <cellStyle name="Comma 17 3 8 2" xfId="25782" xr:uid="{57907E75-A062-424B-BECD-6628C47B5D9E}"/>
    <cellStyle name="Comma 17 4" xfId="8813" xr:uid="{00000000-0005-0000-0000-000071160000}"/>
    <cellStyle name="Comma 17 4 2" xfId="8814" xr:uid="{00000000-0005-0000-0000-000072160000}"/>
    <cellStyle name="Comma 17 4 3" xfId="8815" xr:uid="{00000000-0005-0000-0000-000073160000}"/>
    <cellStyle name="Comma 17 4 3 2" xfId="8816" xr:uid="{00000000-0005-0000-0000-000074160000}"/>
    <cellStyle name="Comma 17 4 4" xfId="8817" xr:uid="{00000000-0005-0000-0000-000075160000}"/>
    <cellStyle name="Comma 17 4 4 2" xfId="8818" xr:uid="{00000000-0005-0000-0000-000076160000}"/>
    <cellStyle name="Comma 17 4 4 3" xfId="8819" xr:uid="{00000000-0005-0000-0000-000077160000}"/>
    <cellStyle name="Comma 17 4 4 4" xfId="8820" xr:uid="{00000000-0005-0000-0000-000078160000}"/>
    <cellStyle name="Comma 17 4 4 4 2" xfId="25784" xr:uid="{16EF6C74-30D4-4E09-A2E3-9AACE59D1D96}"/>
    <cellStyle name="Comma 17 4 5" xfId="8821" xr:uid="{00000000-0005-0000-0000-000079160000}"/>
    <cellStyle name="Comma 17 4 5 2" xfId="8822" xr:uid="{00000000-0005-0000-0000-00007A160000}"/>
    <cellStyle name="Comma 17 4 6" xfId="8823" xr:uid="{00000000-0005-0000-0000-00007B160000}"/>
    <cellStyle name="Comma 17 4 6 2" xfId="8824" xr:uid="{00000000-0005-0000-0000-00007C160000}"/>
    <cellStyle name="Comma 17 4 6 2 2" xfId="8825" xr:uid="{00000000-0005-0000-0000-00007D160000}"/>
    <cellStyle name="Comma 17 4 6 3" xfId="8826" xr:uid="{00000000-0005-0000-0000-00007E160000}"/>
    <cellStyle name="Comma 17 4 6 3 2" xfId="8827" xr:uid="{00000000-0005-0000-0000-00007F160000}"/>
    <cellStyle name="Comma 17 4 6 3 3" xfId="25786" xr:uid="{314AD0DB-7687-4D49-BC8F-743737E2E713}"/>
    <cellStyle name="Comma 17 4 7" xfId="8828" xr:uid="{00000000-0005-0000-0000-000080160000}"/>
    <cellStyle name="Comma 17 4 7 2" xfId="25787" xr:uid="{3082190F-6B5F-4937-B28D-C6A4F3EDFCE2}"/>
    <cellStyle name="Comma 17 5" xfId="8829" xr:uid="{00000000-0005-0000-0000-000081160000}"/>
    <cellStyle name="Comma 17 6" xfId="8830" xr:uid="{00000000-0005-0000-0000-000082160000}"/>
    <cellStyle name="Comma 17 6 2" xfId="8831" xr:uid="{00000000-0005-0000-0000-000083160000}"/>
    <cellStyle name="Comma 17 6 2 2" xfId="8832" xr:uid="{00000000-0005-0000-0000-000084160000}"/>
    <cellStyle name="Comma 17 6 2 3" xfId="8833" xr:uid="{00000000-0005-0000-0000-000085160000}"/>
    <cellStyle name="Comma 17 6 2 3 2" xfId="25788" xr:uid="{8F93C976-6DF1-467C-B922-B19509794FD5}"/>
    <cellStyle name="Comma 17 6 3" xfId="8834" xr:uid="{00000000-0005-0000-0000-000086160000}"/>
    <cellStyle name="Comma 17 6 4" xfId="8835" xr:uid="{00000000-0005-0000-0000-000087160000}"/>
    <cellStyle name="Comma 17 6 4 2" xfId="25789" xr:uid="{B1A65E81-0885-46FA-A773-64BA2D167EA2}"/>
    <cellStyle name="Comma 17 7" xfId="8836" xr:uid="{00000000-0005-0000-0000-000088160000}"/>
    <cellStyle name="Comma 17 7 2" xfId="8837" xr:uid="{00000000-0005-0000-0000-000089160000}"/>
    <cellStyle name="Comma 17 8" xfId="8838" xr:uid="{00000000-0005-0000-0000-00008A160000}"/>
    <cellStyle name="Comma 17 8 2" xfId="8839" xr:uid="{00000000-0005-0000-0000-00008B160000}"/>
    <cellStyle name="Comma 17 8 3" xfId="8840" xr:uid="{00000000-0005-0000-0000-00008C160000}"/>
    <cellStyle name="Comma 17 8 4" xfId="8841" xr:uid="{00000000-0005-0000-0000-00008D160000}"/>
    <cellStyle name="Comma 17 9" xfId="8842" xr:uid="{00000000-0005-0000-0000-00008E160000}"/>
    <cellStyle name="Comma 17 9 2" xfId="8843" xr:uid="{00000000-0005-0000-0000-00008F160000}"/>
    <cellStyle name="Comma 17 9 3" xfId="8844" xr:uid="{00000000-0005-0000-0000-000090160000}"/>
    <cellStyle name="Comma 17 9 4" xfId="8845" xr:uid="{00000000-0005-0000-0000-000091160000}"/>
    <cellStyle name="Comma 18" xfId="2917" xr:uid="{00000000-0005-0000-0000-0000EE000000}"/>
    <cellStyle name="Comma 18 2" xfId="8846" xr:uid="{00000000-0005-0000-0000-000093160000}"/>
    <cellStyle name="Comma 18 2 2" xfId="8847" xr:uid="{00000000-0005-0000-0000-000094160000}"/>
    <cellStyle name="Comma 18 3" xfId="8848" xr:uid="{00000000-0005-0000-0000-000095160000}"/>
    <cellStyle name="Comma 18 4" xfId="8849" xr:uid="{00000000-0005-0000-0000-000096160000}"/>
    <cellStyle name="Comma 18 5" xfId="5471" xr:uid="{00000000-0005-0000-0000-000092160000}"/>
    <cellStyle name="Comma 18 6" xfId="20989" xr:uid="{6154EFC0-288C-4A0A-B8D8-BE8C2FDD9B59}"/>
    <cellStyle name="Comma 19" xfId="2915" xr:uid="{00000000-0005-0000-0000-0000EF000000}"/>
    <cellStyle name="Comma 19 2" xfId="8850" xr:uid="{00000000-0005-0000-0000-000098160000}"/>
    <cellStyle name="Comma 19 3" xfId="8851" xr:uid="{00000000-0005-0000-0000-000099160000}"/>
    <cellStyle name="Comma 19 4" xfId="8852" xr:uid="{00000000-0005-0000-0000-00009A160000}"/>
    <cellStyle name="Comma 19 5" xfId="5548" xr:uid="{00000000-0005-0000-0000-000097160000}"/>
    <cellStyle name="Comma 19 6" xfId="20987" xr:uid="{55DCB1B5-03C4-4F61-8FB7-0D6898D55D49}"/>
    <cellStyle name="Comma 2" xfId="4" xr:uid="{00000000-0005-0000-0000-000000000000}"/>
    <cellStyle name="Comma 2 10" xfId="8853" xr:uid="{00000000-0005-0000-0000-00009C160000}"/>
    <cellStyle name="Comma 2 10 2" xfId="25790" xr:uid="{AF10C683-05FE-4B58-B628-6282E320DEE2}"/>
    <cellStyle name="Comma 2 11" xfId="8854" xr:uid="{00000000-0005-0000-0000-00009D160000}"/>
    <cellStyle name="Comma 2 11 2" xfId="25791" xr:uid="{959167DF-08DB-464C-9C71-2237DD6CCCAB}"/>
    <cellStyle name="Comma 2 12" xfId="20567" xr:uid="{59C17EA5-08AD-4D80-AC1C-ED4B65E39469}"/>
    <cellStyle name="Comma 2 13" xfId="20604" xr:uid="{380DEB30-D778-4622-82D2-8E781FA9C4A2}"/>
    <cellStyle name="Comma 2 2" xfId="61" xr:uid="{00000000-0005-0000-0000-000001000000}"/>
    <cellStyle name="Comma 2 2 2" xfId="163" xr:uid="{00000000-0005-0000-0000-000001000000}"/>
    <cellStyle name="Comma 2 2 2 2" xfId="398" xr:uid="{00000000-0005-0000-0000-0000F2000000}"/>
    <cellStyle name="Comma 2 2 2 2 2" xfId="8855" xr:uid="{00000000-0005-0000-0000-0000A0160000}"/>
    <cellStyle name="Comma 2 2 2 3" xfId="8856" xr:uid="{00000000-0005-0000-0000-0000A1160000}"/>
    <cellStyle name="Comma 2 2 2 4" xfId="5470" xr:uid="{00000000-0005-0000-0000-00009F160000}"/>
    <cellStyle name="Comma 2 2 2 5" xfId="20726" xr:uid="{261C7DAD-4E9B-43AB-894B-AB365AD676AF}"/>
    <cellStyle name="Comma 2 2 2 6" xfId="31639" xr:uid="{F603C4A1-0A7B-40A3-8338-8638A7F45F88}"/>
    <cellStyle name="Comma 2 2 3" xfId="397" xr:uid="{00000000-0005-0000-0000-0000F1000000}"/>
    <cellStyle name="Comma 2 2 3 2" xfId="8857" xr:uid="{00000000-0005-0000-0000-0000A2160000}"/>
    <cellStyle name="Comma 2 2 4" xfId="8858" xr:uid="{00000000-0005-0000-0000-0000A3160000}"/>
    <cellStyle name="Comma 2 2 5" xfId="20653" xr:uid="{4C70E1C6-B6A0-4D55-A792-21EF1BA87156}"/>
    <cellStyle name="Comma 2 3" xfId="109" xr:uid="{00000000-0005-0000-0000-000000000000}"/>
    <cellStyle name="Comma 2 3 10" xfId="20679" xr:uid="{01DBE636-C093-443E-85D2-7FFDE2305E0A}"/>
    <cellStyle name="Comma 2 3 2" xfId="399" xr:uid="{00000000-0005-0000-0000-0000F3000000}"/>
    <cellStyle name="Comma 2 3 2 2" xfId="8859" xr:uid="{00000000-0005-0000-0000-0000A5160000}"/>
    <cellStyle name="Comma 2 3 3" xfId="8860" xr:uid="{00000000-0005-0000-0000-0000A6160000}"/>
    <cellStyle name="Comma 2 3 3 2" xfId="8861" xr:uid="{00000000-0005-0000-0000-0000A7160000}"/>
    <cellStyle name="Comma 2 3 4" xfId="8862" xr:uid="{00000000-0005-0000-0000-0000A8160000}"/>
    <cellStyle name="Comma 2 3 5" xfId="8863" xr:uid="{00000000-0005-0000-0000-0000A9160000}"/>
    <cellStyle name="Comma 2 3 6" xfId="8864" xr:uid="{00000000-0005-0000-0000-0000AA160000}"/>
    <cellStyle name="Comma 2 3 6 2" xfId="8865" xr:uid="{00000000-0005-0000-0000-0000AB160000}"/>
    <cellStyle name="Comma 2 3 6 3" xfId="8866" xr:uid="{00000000-0005-0000-0000-0000AC160000}"/>
    <cellStyle name="Comma 2 3 6 3 2" xfId="25792" xr:uid="{908214F2-E9D7-462E-B89B-CB36F329EC5D}"/>
    <cellStyle name="Comma 2 3 6 4" xfId="8867" xr:uid="{00000000-0005-0000-0000-0000AD160000}"/>
    <cellStyle name="Comma 2 3 6 4 2" xfId="25793" xr:uid="{B1AA1702-ED6E-4F94-BAF7-D1657B2E9FF8}"/>
    <cellStyle name="Comma 2 3 7" xfId="8868" xr:uid="{00000000-0005-0000-0000-0000AE160000}"/>
    <cellStyle name="Comma 2 3 8" xfId="8869" xr:uid="{00000000-0005-0000-0000-0000AF160000}"/>
    <cellStyle name="Comma 2 3 9" xfId="5551" xr:uid="{00000000-0005-0000-0000-0000A4160000}"/>
    <cellStyle name="Comma 2 4" xfId="2869" xr:uid="{00000000-0005-0000-0000-0000F4000000}"/>
    <cellStyle name="Comma 2 4 2" xfId="2930" xr:uid="{00000000-0005-0000-0000-0000F5000000}"/>
    <cellStyle name="Comma 2 4 2 2" xfId="8870" xr:uid="{00000000-0005-0000-0000-0000B1160000}"/>
    <cellStyle name="Comma 2 4 2 3" xfId="21002" xr:uid="{2BBCE11B-27EE-41DB-B5C0-F1979F6AF91F}"/>
    <cellStyle name="Comma 2 4 3" xfId="5469" xr:uid="{00000000-0005-0000-0000-0000B0160000}"/>
    <cellStyle name="Comma 2 4 4" xfId="20942" xr:uid="{3C99F5A8-63CB-4250-B72E-03A6C3855AC7}"/>
    <cellStyle name="Comma 2 5" xfId="2874" xr:uid="{00000000-0005-0000-0000-0000F6000000}"/>
    <cellStyle name="Comma 2 5 2" xfId="8872" xr:uid="{00000000-0005-0000-0000-0000B3160000}"/>
    <cellStyle name="Comma 2 5 2 2" xfId="8873" xr:uid="{00000000-0005-0000-0000-0000B4160000}"/>
    <cellStyle name="Comma 2 5 2 2 2" xfId="8874" xr:uid="{00000000-0005-0000-0000-0000B5160000}"/>
    <cellStyle name="Comma 2 5 2 2 3" xfId="8875" xr:uid="{00000000-0005-0000-0000-0000B6160000}"/>
    <cellStyle name="Comma 2 5 2 2 4" xfId="8876" xr:uid="{00000000-0005-0000-0000-0000B7160000}"/>
    <cellStyle name="Comma 2 5 2 2 4 2" xfId="25794" xr:uid="{1053CBB6-D85A-4312-A3FE-30FA9DC8F44D}"/>
    <cellStyle name="Comma 2 5 2 3" xfId="8877" xr:uid="{00000000-0005-0000-0000-0000B8160000}"/>
    <cellStyle name="Comma 2 5 2 3 2" xfId="8878" xr:uid="{00000000-0005-0000-0000-0000B9160000}"/>
    <cellStyle name="Comma 2 5 2 4" xfId="8879" xr:uid="{00000000-0005-0000-0000-0000BA160000}"/>
    <cellStyle name="Comma 2 5 2 5" xfId="8880" xr:uid="{00000000-0005-0000-0000-0000BB160000}"/>
    <cellStyle name="Comma 2 5 2 5 2" xfId="8881" xr:uid="{00000000-0005-0000-0000-0000BC160000}"/>
    <cellStyle name="Comma 2 5 2 6" xfId="8882" xr:uid="{00000000-0005-0000-0000-0000BD160000}"/>
    <cellStyle name="Comma 2 5 2 6 2" xfId="8883" xr:uid="{00000000-0005-0000-0000-0000BE160000}"/>
    <cellStyle name="Comma 2 5 2 6 2 2" xfId="8884" xr:uid="{00000000-0005-0000-0000-0000BF160000}"/>
    <cellStyle name="Comma 2 5 2 6 3" xfId="8885" xr:uid="{00000000-0005-0000-0000-0000C0160000}"/>
    <cellStyle name="Comma 2 5 2 6 3 2" xfId="8886" xr:uid="{00000000-0005-0000-0000-0000C1160000}"/>
    <cellStyle name="Comma 2 5 2 6 3 3" xfId="25795" xr:uid="{A79A007B-2430-4F72-A4AC-E1224F5BD6CD}"/>
    <cellStyle name="Comma 2 5 2 7" xfId="8887" xr:uid="{00000000-0005-0000-0000-0000C2160000}"/>
    <cellStyle name="Comma 2 5 2 8" xfId="8888" xr:uid="{00000000-0005-0000-0000-0000C3160000}"/>
    <cellStyle name="Comma 2 5 2 8 2" xfId="25796" xr:uid="{6808E409-D144-49CC-9AAC-28D6A86998EF}"/>
    <cellStyle name="Comma 2 5 3" xfId="8889" xr:uid="{00000000-0005-0000-0000-0000C4160000}"/>
    <cellStyle name="Comma 2 5 3 2" xfId="8890" xr:uid="{00000000-0005-0000-0000-0000C5160000}"/>
    <cellStyle name="Comma 2 5 4" xfId="8891" xr:uid="{00000000-0005-0000-0000-0000C6160000}"/>
    <cellStyle name="Comma 2 5 4 2" xfId="8892" xr:uid="{00000000-0005-0000-0000-0000C7160000}"/>
    <cellStyle name="Comma 2 5 5" xfId="8893" xr:uid="{00000000-0005-0000-0000-0000C8160000}"/>
    <cellStyle name="Comma 2 5 5 2" xfId="8894" xr:uid="{00000000-0005-0000-0000-0000C9160000}"/>
    <cellStyle name="Comma 2 5 6" xfId="8895" xr:uid="{00000000-0005-0000-0000-0000CA160000}"/>
    <cellStyle name="Comma 2 5 6 2" xfId="8896" xr:uid="{00000000-0005-0000-0000-0000CB160000}"/>
    <cellStyle name="Comma 2 5 6 2 2" xfId="8897" xr:uid="{00000000-0005-0000-0000-0000CC160000}"/>
    <cellStyle name="Comma 2 5 6 3" xfId="8898" xr:uid="{00000000-0005-0000-0000-0000CD160000}"/>
    <cellStyle name="Comma 2 5 6 3 2" xfId="8899" xr:uid="{00000000-0005-0000-0000-0000CE160000}"/>
    <cellStyle name="Comma 2 5 6 3 3" xfId="25797" xr:uid="{DC4BB103-E657-47BB-8AF1-069A16B61B89}"/>
    <cellStyle name="Comma 2 5 7" xfId="8871" xr:uid="{00000000-0005-0000-0000-0000B2160000}"/>
    <cellStyle name="Comma 2 5 8" xfId="20946" xr:uid="{CF61A8CB-F13A-4A3D-BD3D-03A47A507FA7}"/>
    <cellStyle name="Comma 2 6" xfId="2934" xr:uid="{00000000-0005-0000-0000-0000F7000000}"/>
    <cellStyle name="Comma 2 6 10" xfId="8900" xr:uid="{00000000-0005-0000-0000-0000CF160000}"/>
    <cellStyle name="Comma 2 6 11" xfId="21006" xr:uid="{154BEED2-6A8B-43A2-8137-58E2DDF32143}"/>
    <cellStyle name="Comma 2 6 2" xfId="8901" xr:uid="{00000000-0005-0000-0000-0000D0160000}"/>
    <cellStyle name="Comma 2 6 2 2" xfId="8902" xr:uid="{00000000-0005-0000-0000-0000D1160000}"/>
    <cellStyle name="Comma 2 6 2 2 2" xfId="8903" xr:uid="{00000000-0005-0000-0000-0000D2160000}"/>
    <cellStyle name="Comma 2 6 2 3" xfId="8904" xr:uid="{00000000-0005-0000-0000-0000D3160000}"/>
    <cellStyle name="Comma 2 6 2 4" xfId="8905" xr:uid="{00000000-0005-0000-0000-0000D4160000}"/>
    <cellStyle name="Comma 2 6 2 4 2" xfId="8906" xr:uid="{00000000-0005-0000-0000-0000D5160000}"/>
    <cellStyle name="Comma 2 6 2 5" xfId="8907" xr:uid="{00000000-0005-0000-0000-0000D6160000}"/>
    <cellStyle name="Comma 2 6 2 5 2" xfId="8908" xr:uid="{00000000-0005-0000-0000-0000D7160000}"/>
    <cellStyle name="Comma 2 6 2 5 2 2" xfId="8909" xr:uid="{00000000-0005-0000-0000-0000D8160000}"/>
    <cellStyle name="Comma 2 6 2 5 3" xfId="8910" xr:uid="{00000000-0005-0000-0000-0000D9160000}"/>
    <cellStyle name="Comma 2 6 2 5 3 2" xfId="8911" xr:uid="{00000000-0005-0000-0000-0000DA160000}"/>
    <cellStyle name="Comma 2 6 2 5 3 3" xfId="25798" xr:uid="{D5D5B6E7-9B74-42F3-8ACE-D67AA316D7CD}"/>
    <cellStyle name="Comma 2 6 2 6" xfId="8912" xr:uid="{00000000-0005-0000-0000-0000DB160000}"/>
    <cellStyle name="Comma 2 6 2 7" xfId="8913" xr:uid="{00000000-0005-0000-0000-0000DC160000}"/>
    <cellStyle name="Comma 2 6 2 7 2" xfId="25799" xr:uid="{65C25C25-A334-4FDA-85AD-E9F764FF1865}"/>
    <cellStyle name="Comma 2 6 3" xfId="8914" xr:uid="{00000000-0005-0000-0000-0000DD160000}"/>
    <cellStyle name="Comma 2 6 3 2" xfId="8915" xr:uid="{00000000-0005-0000-0000-0000DE160000}"/>
    <cellStyle name="Comma 2 6 4" xfId="8916" xr:uid="{00000000-0005-0000-0000-0000DF160000}"/>
    <cellStyle name="Comma 2 6 4 2" xfId="8917" xr:uid="{00000000-0005-0000-0000-0000E0160000}"/>
    <cellStyle name="Comma 2 6 5" xfId="8918" xr:uid="{00000000-0005-0000-0000-0000E1160000}"/>
    <cellStyle name="Comma 2 6 6" xfId="8919" xr:uid="{00000000-0005-0000-0000-0000E2160000}"/>
    <cellStyle name="Comma 2 6 6 2" xfId="8920" xr:uid="{00000000-0005-0000-0000-0000E3160000}"/>
    <cellStyle name="Comma 2 6 7" xfId="8921" xr:uid="{00000000-0005-0000-0000-0000E4160000}"/>
    <cellStyle name="Comma 2 6 7 2" xfId="8922" xr:uid="{00000000-0005-0000-0000-0000E5160000}"/>
    <cellStyle name="Comma 2 6 7 2 2" xfId="8923" xr:uid="{00000000-0005-0000-0000-0000E6160000}"/>
    <cellStyle name="Comma 2 6 7 3" xfId="8924" xr:uid="{00000000-0005-0000-0000-0000E7160000}"/>
    <cellStyle name="Comma 2 6 7 3 2" xfId="8925" xr:uid="{00000000-0005-0000-0000-0000E8160000}"/>
    <cellStyle name="Comma 2 6 7 3 3" xfId="25800" xr:uid="{B2E72BCF-BCC9-4237-8DF7-EDCE2F4E0FA3}"/>
    <cellStyle name="Comma 2 6 8" xfId="8926" xr:uid="{00000000-0005-0000-0000-0000E9160000}"/>
    <cellStyle name="Comma 2 6 9" xfId="8927" xr:uid="{00000000-0005-0000-0000-0000EA160000}"/>
    <cellStyle name="Comma 2 6 9 2" xfId="25801" xr:uid="{AB9BCC2A-6D21-4CD1-B5FA-E5E1978B4296}"/>
    <cellStyle name="Comma 2 7" xfId="8928" xr:uid="{00000000-0005-0000-0000-0000EB160000}"/>
    <cellStyle name="Comma 2 7 2" xfId="8929" xr:uid="{00000000-0005-0000-0000-0000EC160000}"/>
    <cellStyle name="Comma 2 7 2 2" xfId="8930" xr:uid="{00000000-0005-0000-0000-0000ED160000}"/>
    <cellStyle name="Comma 2 7 2 2 2" xfId="8931" xr:uid="{00000000-0005-0000-0000-0000EE160000}"/>
    <cellStyle name="Comma 2 7 2 3" xfId="8932" xr:uid="{00000000-0005-0000-0000-0000EF160000}"/>
    <cellStyle name="Comma 2 7 2 4" xfId="8933" xr:uid="{00000000-0005-0000-0000-0000F0160000}"/>
    <cellStyle name="Comma 2 7 2 4 2" xfId="8934" xr:uid="{00000000-0005-0000-0000-0000F1160000}"/>
    <cellStyle name="Comma 2 7 2 5" xfId="8935" xr:uid="{00000000-0005-0000-0000-0000F2160000}"/>
    <cellStyle name="Comma 2 7 2 5 2" xfId="8936" xr:uid="{00000000-0005-0000-0000-0000F3160000}"/>
    <cellStyle name="Comma 2 7 2 5 2 2" xfId="8937" xr:uid="{00000000-0005-0000-0000-0000F4160000}"/>
    <cellStyle name="Comma 2 7 2 5 3" xfId="8938" xr:uid="{00000000-0005-0000-0000-0000F5160000}"/>
    <cellStyle name="Comma 2 7 2 5 3 2" xfId="8939" xr:uid="{00000000-0005-0000-0000-0000F6160000}"/>
    <cellStyle name="Comma 2 7 2 5 3 3" xfId="25802" xr:uid="{7B7A1C33-B20C-4245-BB71-17B4D2F8761E}"/>
    <cellStyle name="Comma 2 7 2 6" xfId="8940" xr:uid="{00000000-0005-0000-0000-0000F7160000}"/>
    <cellStyle name="Comma 2 7 2 7" xfId="8941" xr:uid="{00000000-0005-0000-0000-0000F8160000}"/>
    <cellStyle name="Comma 2 7 2 7 2" xfId="25803" xr:uid="{DFDF742F-5318-49E2-ABC3-E9FD66BA1D5B}"/>
    <cellStyle name="Comma 2 7 3" xfId="8942" xr:uid="{00000000-0005-0000-0000-0000F9160000}"/>
    <cellStyle name="Comma 2 7 3 2" xfId="8943" xr:uid="{00000000-0005-0000-0000-0000FA160000}"/>
    <cellStyle name="Comma 2 7 4" xfId="8944" xr:uid="{00000000-0005-0000-0000-0000FB160000}"/>
    <cellStyle name="Comma 2 7 4 2" xfId="8945" xr:uid="{00000000-0005-0000-0000-0000FC160000}"/>
    <cellStyle name="Comma 2 7 5" xfId="8946" xr:uid="{00000000-0005-0000-0000-0000FD160000}"/>
    <cellStyle name="Comma 2 7 6" xfId="8947" xr:uid="{00000000-0005-0000-0000-0000FE160000}"/>
    <cellStyle name="Comma 2 7 6 2" xfId="8948" xr:uid="{00000000-0005-0000-0000-0000FF160000}"/>
    <cellStyle name="Comma 2 7 7" xfId="8949" xr:uid="{00000000-0005-0000-0000-000000170000}"/>
    <cellStyle name="Comma 2 7 7 2" xfId="8950" xr:uid="{00000000-0005-0000-0000-000001170000}"/>
    <cellStyle name="Comma 2 7 7 2 2" xfId="8951" xr:uid="{00000000-0005-0000-0000-000002170000}"/>
    <cellStyle name="Comma 2 7 7 3" xfId="8952" xr:uid="{00000000-0005-0000-0000-000003170000}"/>
    <cellStyle name="Comma 2 7 7 3 2" xfId="8953" xr:uid="{00000000-0005-0000-0000-000004170000}"/>
    <cellStyle name="Comma 2 7 7 3 3" xfId="25804" xr:uid="{7FD68700-104C-43EA-B45F-6FEED7E495F0}"/>
    <cellStyle name="Comma 2 7 8" xfId="8954" xr:uid="{00000000-0005-0000-0000-000005170000}"/>
    <cellStyle name="Comma 2 7 9" xfId="8955" xr:uid="{00000000-0005-0000-0000-000006170000}"/>
    <cellStyle name="Comma 2 7 9 2" xfId="25805" xr:uid="{139E749C-A6A9-466D-9468-74C5F50A1C9E}"/>
    <cellStyle name="Comma 2 8" xfId="8956" xr:uid="{00000000-0005-0000-0000-000007170000}"/>
    <cellStyle name="Comma 2 8 2" xfId="8957" xr:uid="{00000000-0005-0000-0000-000008170000}"/>
    <cellStyle name="Comma 2 8 2 2" xfId="8958" xr:uid="{00000000-0005-0000-0000-000009170000}"/>
    <cellStyle name="Comma 2 8 2 2 2" xfId="8959" xr:uid="{00000000-0005-0000-0000-00000A170000}"/>
    <cellStyle name="Comma 2 8 2 3" xfId="8960" xr:uid="{00000000-0005-0000-0000-00000B170000}"/>
    <cellStyle name="Comma 2 8 2 4" xfId="8961" xr:uid="{00000000-0005-0000-0000-00000C170000}"/>
    <cellStyle name="Comma 2 8 2 4 2" xfId="8962" xr:uid="{00000000-0005-0000-0000-00000D170000}"/>
    <cellStyle name="Comma 2 8 2 5" xfId="8963" xr:uid="{00000000-0005-0000-0000-00000E170000}"/>
    <cellStyle name="Comma 2 8 2 5 2" xfId="8964" xr:uid="{00000000-0005-0000-0000-00000F170000}"/>
    <cellStyle name="Comma 2 8 2 5 2 2" xfId="8965" xr:uid="{00000000-0005-0000-0000-000010170000}"/>
    <cellStyle name="Comma 2 8 2 5 3" xfId="8966" xr:uid="{00000000-0005-0000-0000-000011170000}"/>
    <cellStyle name="Comma 2 8 2 5 3 2" xfId="8967" xr:uid="{00000000-0005-0000-0000-000012170000}"/>
    <cellStyle name="Comma 2 8 2 5 3 3" xfId="25806" xr:uid="{B1EB60DC-9069-458C-B6A0-F548005CAB15}"/>
    <cellStyle name="Comma 2 8 2 6" xfId="8968" xr:uid="{00000000-0005-0000-0000-000013170000}"/>
    <cellStyle name="Comma 2 8 2 7" xfId="8969" xr:uid="{00000000-0005-0000-0000-000014170000}"/>
    <cellStyle name="Comma 2 8 2 7 2" xfId="25807" xr:uid="{F2CFB4BD-D993-4D1A-A4AB-0736A742CBDC}"/>
    <cellStyle name="Comma 2 8 3" xfId="8970" xr:uid="{00000000-0005-0000-0000-000015170000}"/>
    <cellStyle name="Comma 2 8 3 2" xfId="8971" xr:uid="{00000000-0005-0000-0000-000016170000}"/>
    <cellStyle name="Comma 2 8 4" xfId="8972" xr:uid="{00000000-0005-0000-0000-000017170000}"/>
    <cellStyle name="Comma 2 8 4 2" xfId="8973" xr:uid="{00000000-0005-0000-0000-000018170000}"/>
    <cellStyle name="Comma 2 8 5" xfId="8974" xr:uid="{00000000-0005-0000-0000-000019170000}"/>
    <cellStyle name="Comma 2 8 6" xfId="8975" xr:uid="{00000000-0005-0000-0000-00001A170000}"/>
    <cellStyle name="Comma 2 8 6 2" xfId="8976" xr:uid="{00000000-0005-0000-0000-00001B170000}"/>
    <cellStyle name="Comma 2 8 7" xfId="8977" xr:uid="{00000000-0005-0000-0000-00001C170000}"/>
    <cellStyle name="Comma 2 8 7 2" xfId="8978" xr:uid="{00000000-0005-0000-0000-00001D170000}"/>
    <cellStyle name="Comma 2 8 7 2 2" xfId="8979" xr:uid="{00000000-0005-0000-0000-00001E170000}"/>
    <cellStyle name="Comma 2 8 7 3" xfId="8980" xr:uid="{00000000-0005-0000-0000-00001F170000}"/>
    <cellStyle name="Comma 2 8 7 3 2" xfId="8981" xr:uid="{00000000-0005-0000-0000-000020170000}"/>
    <cellStyle name="Comma 2 8 7 3 3" xfId="25808" xr:uid="{6A164C97-80D2-4711-93FE-A9ABF852C9C3}"/>
    <cellStyle name="Comma 2 8 8" xfId="8982" xr:uid="{00000000-0005-0000-0000-000021170000}"/>
    <cellStyle name="Comma 2 8 9" xfId="8983" xr:uid="{00000000-0005-0000-0000-000022170000}"/>
    <cellStyle name="Comma 2 8 9 2" xfId="25809" xr:uid="{5DBAE69F-30F6-4BDC-9399-3CAD8A25AE25}"/>
    <cellStyle name="Comma 2 9" xfId="5288" xr:uid="{00000000-0005-0000-0000-000023170000}"/>
    <cellStyle name="Comma 20" xfId="2995" xr:uid="{00000000-0005-0000-0000-0000F8000000}"/>
    <cellStyle name="Comma 20 2" xfId="8984" xr:uid="{00000000-0005-0000-0000-000025170000}"/>
    <cellStyle name="Comma 20 3" xfId="8985" xr:uid="{00000000-0005-0000-0000-000026170000}"/>
    <cellStyle name="Comma 20 3 2" xfId="8986" xr:uid="{00000000-0005-0000-0000-000027170000}"/>
    <cellStyle name="Comma 20 4" xfId="8987" xr:uid="{00000000-0005-0000-0000-000028170000}"/>
    <cellStyle name="Comma 20 5" xfId="5468" xr:uid="{00000000-0005-0000-0000-000024170000}"/>
    <cellStyle name="Comma 20 6" xfId="21067" xr:uid="{E0A35808-2EAB-4719-A9EC-F663DD0864FE}"/>
    <cellStyle name="Comma 21" xfId="2991" xr:uid="{00000000-0005-0000-0000-0000F9000000}"/>
    <cellStyle name="Comma 21 2" xfId="8988" xr:uid="{00000000-0005-0000-0000-00002A170000}"/>
    <cellStyle name="Comma 21 3" xfId="8989" xr:uid="{00000000-0005-0000-0000-00002B170000}"/>
    <cellStyle name="Comma 21 3 2" xfId="8990" xr:uid="{00000000-0005-0000-0000-00002C170000}"/>
    <cellStyle name="Comma 21 4" xfId="8991" xr:uid="{00000000-0005-0000-0000-00002D170000}"/>
    <cellStyle name="Comma 21 5" xfId="5467" xr:uid="{00000000-0005-0000-0000-000029170000}"/>
    <cellStyle name="Comma 21 6" xfId="21063" xr:uid="{A15D15FF-569E-4B64-BB9F-384979E3592B}"/>
    <cellStyle name="Comma 22" xfId="2988" xr:uid="{00000000-0005-0000-0000-0000FA000000}"/>
    <cellStyle name="Comma 22 2" xfId="8992" xr:uid="{00000000-0005-0000-0000-00002F170000}"/>
    <cellStyle name="Comma 22 3" xfId="8993" xr:uid="{00000000-0005-0000-0000-000030170000}"/>
    <cellStyle name="Comma 22 3 2" xfId="8994" xr:uid="{00000000-0005-0000-0000-000031170000}"/>
    <cellStyle name="Comma 22 4" xfId="8995" xr:uid="{00000000-0005-0000-0000-000032170000}"/>
    <cellStyle name="Comma 22 5" xfId="5466" xr:uid="{00000000-0005-0000-0000-00002E170000}"/>
    <cellStyle name="Comma 22 6" xfId="21060" xr:uid="{A8B2383E-7CD7-4D43-B3D1-BEA25EF56C79}"/>
    <cellStyle name="Comma 23" xfId="2985" xr:uid="{00000000-0005-0000-0000-0000FB000000}"/>
    <cellStyle name="Comma 23 2" xfId="8996" xr:uid="{00000000-0005-0000-0000-000034170000}"/>
    <cellStyle name="Comma 23 3" xfId="8997" xr:uid="{00000000-0005-0000-0000-000035170000}"/>
    <cellStyle name="Comma 23 3 2" xfId="8998" xr:uid="{00000000-0005-0000-0000-000036170000}"/>
    <cellStyle name="Comma 23 4" xfId="8999" xr:uid="{00000000-0005-0000-0000-000037170000}"/>
    <cellStyle name="Comma 23 5" xfId="5465" xr:uid="{00000000-0005-0000-0000-000033170000}"/>
    <cellStyle name="Comma 23 6" xfId="21057" xr:uid="{EF520220-045D-4BA8-B97E-02FE50D63B5C}"/>
    <cellStyle name="Comma 24" xfId="2982" xr:uid="{00000000-0005-0000-0000-0000FC000000}"/>
    <cellStyle name="Comma 24 2" xfId="9000" xr:uid="{00000000-0005-0000-0000-000039170000}"/>
    <cellStyle name="Comma 24 3" xfId="9001" xr:uid="{00000000-0005-0000-0000-00003A170000}"/>
    <cellStyle name="Comma 24 3 2" xfId="9002" xr:uid="{00000000-0005-0000-0000-00003B170000}"/>
    <cellStyle name="Comma 24 4" xfId="9003" xr:uid="{00000000-0005-0000-0000-00003C170000}"/>
    <cellStyle name="Comma 24 5" xfId="5464" xr:uid="{00000000-0005-0000-0000-000038170000}"/>
    <cellStyle name="Comma 24 6" xfId="21054" xr:uid="{192582EF-75DF-45EA-BD14-00B55B5B6186}"/>
    <cellStyle name="Comma 25" xfId="2979" xr:uid="{00000000-0005-0000-0000-0000FD000000}"/>
    <cellStyle name="Comma 25 2" xfId="9004" xr:uid="{00000000-0005-0000-0000-00003E170000}"/>
    <cellStyle name="Comma 25 3" xfId="9005" xr:uid="{00000000-0005-0000-0000-00003F170000}"/>
    <cellStyle name="Comma 25 3 2" xfId="9006" xr:uid="{00000000-0005-0000-0000-000040170000}"/>
    <cellStyle name="Comma 25 4" xfId="9007" xr:uid="{00000000-0005-0000-0000-000041170000}"/>
    <cellStyle name="Comma 25 5" xfId="5463" xr:uid="{00000000-0005-0000-0000-00003D170000}"/>
    <cellStyle name="Comma 25 6" xfId="21051" xr:uid="{041FDE5E-6010-4019-A5B4-BDB05ECE7546}"/>
    <cellStyle name="Comma 26" xfId="2976" xr:uid="{00000000-0005-0000-0000-0000FE000000}"/>
    <cellStyle name="Comma 26 2" xfId="9008" xr:uid="{00000000-0005-0000-0000-000043170000}"/>
    <cellStyle name="Comma 26 3" xfId="9009" xr:uid="{00000000-0005-0000-0000-000044170000}"/>
    <cellStyle name="Comma 26 3 2" xfId="9010" xr:uid="{00000000-0005-0000-0000-000045170000}"/>
    <cellStyle name="Comma 26 4" xfId="9011" xr:uid="{00000000-0005-0000-0000-000046170000}"/>
    <cellStyle name="Comma 26 5" xfId="5462" xr:uid="{00000000-0005-0000-0000-000042170000}"/>
    <cellStyle name="Comma 26 6" xfId="21048" xr:uid="{462F5653-FCA8-446E-AA2E-38207A895038}"/>
    <cellStyle name="Comma 27" xfId="2974" xr:uid="{00000000-0005-0000-0000-0000FF000000}"/>
    <cellStyle name="Comma 27 2" xfId="9012" xr:uid="{00000000-0005-0000-0000-000048170000}"/>
    <cellStyle name="Comma 27 3" xfId="9013" xr:uid="{00000000-0005-0000-0000-000049170000}"/>
    <cellStyle name="Comma 27 3 2" xfId="9014" xr:uid="{00000000-0005-0000-0000-00004A170000}"/>
    <cellStyle name="Comma 27 4" xfId="9015" xr:uid="{00000000-0005-0000-0000-00004B170000}"/>
    <cellStyle name="Comma 27 5" xfId="5546" xr:uid="{00000000-0005-0000-0000-000047170000}"/>
    <cellStyle name="Comma 27 6" xfId="21046" xr:uid="{4A423674-2593-4E5C-8DF2-4663185D0E4A}"/>
    <cellStyle name="Comma 28" xfId="2967" xr:uid="{00000000-0005-0000-0000-000000010000}"/>
    <cellStyle name="Comma 28 2" xfId="9016" xr:uid="{00000000-0005-0000-0000-00004D170000}"/>
    <cellStyle name="Comma 28 3" xfId="9017" xr:uid="{00000000-0005-0000-0000-00004E170000}"/>
    <cellStyle name="Comma 28 3 2" xfId="9018" xr:uid="{00000000-0005-0000-0000-00004F170000}"/>
    <cellStyle name="Comma 28 4" xfId="9019" xr:uid="{00000000-0005-0000-0000-000050170000}"/>
    <cellStyle name="Comma 28 5" xfId="5461" xr:uid="{00000000-0005-0000-0000-00004C170000}"/>
    <cellStyle name="Comma 28 6" xfId="21039" xr:uid="{A9736918-3881-42F8-BD1A-AE0AE444D192}"/>
    <cellStyle name="Comma 29" xfId="2964" xr:uid="{00000000-0005-0000-0000-000001010000}"/>
    <cellStyle name="Comma 29 2" xfId="9020" xr:uid="{00000000-0005-0000-0000-000052170000}"/>
    <cellStyle name="Comma 29 3" xfId="9021" xr:uid="{00000000-0005-0000-0000-000053170000}"/>
    <cellStyle name="Comma 29 3 2" xfId="9022" xr:uid="{00000000-0005-0000-0000-000054170000}"/>
    <cellStyle name="Comma 29 4" xfId="9023" xr:uid="{00000000-0005-0000-0000-000055170000}"/>
    <cellStyle name="Comma 29 5" xfId="5460" xr:uid="{00000000-0005-0000-0000-000051170000}"/>
    <cellStyle name="Comma 29 6" xfId="21036" xr:uid="{C3591A9F-00AF-40AC-8AB9-018E08696CBA}"/>
    <cellStyle name="Comma 3" xfId="400" xr:uid="{00000000-0005-0000-0000-000002010000}"/>
    <cellStyle name="Comma 3 2" xfId="401" xr:uid="{00000000-0005-0000-0000-000003010000}"/>
    <cellStyle name="Comma 3 2 2" xfId="9024" xr:uid="{00000000-0005-0000-0000-000058170000}"/>
    <cellStyle name="Comma 3 3" xfId="402" xr:uid="{00000000-0005-0000-0000-000004010000}"/>
    <cellStyle name="Comma 3 3 2" xfId="9025" xr:uid="{00000000-0005-0000-0000-00005A170000}"/>
    <cellStyle name="Comma 3 3 2 2" xfId="9026" xr:uid="{00000000-0005-0000-0000-00005B170000}"/>
    <cellStyle name="Comma 3 3 3" xfId="9027" xr:uid="{00000000-0005-0000-0000-00005C170000}"/>
    <cellStyle name="Comma 3 4" xfId="9028" xr:uid="{00000000-0005-0000-0000-00005D170000}"/>
    <cellStyle name="Comma 3 4 2" xfId="9029" xr:uid="{00000000-0005-0000-0000-00005E170000}"/>
    <cellStyle name="Comma 3 4 2 2" xfId="25810" xr:uid="{6AC6AEDD-927D-40DF-BBB1-C26F2537EF61}"/>
    <cellStyle name="Comma 3 4 3" xfId="9030" xr:uid="{00000000-0005-0000-0000-00005F170000}"/>
    <cellStyle name="Comma 3 4 3 2" xfId="25811" xr:uid="{B084CAA8-9E14-4874-BCD3-8282162A956F}"/>
    <cellStyle name="Comma 3 5" xfId="9031" xr:uid="{00000000-0005-0000-0000-000060170000}"/>
    <cellStyle name="Comma 3 5 2" xfId="9032" xr:uid="{00000000-0005-0000-0000-000061170000}"/>
    <cellStyle name="Comma 3 5 2 2" xfId="25812" xr:uid="{12196CAC-EDCC-430D-96F6-AAEF9F245609}"/>
    <cellStyle name="Comma 3 6" xfId="9033" xr:uid="{00000000-0005-0000-0000-000062170000}"/>
    <cellStyle name="Comma 3 6 2" xfId="9034" xr:uid="{00000000-0005-0000-0000-000063170000}"/>
    <cellStyle name="Comma 3 6 2 2" xfId="25813" xr:uid="{546D353F-6E14-4C3A-AD3B-3B3FC70F9FF6}"/>
    <cellStyle name="Comma 3 7" xfId="20546" xr:uid="{3F226CB6-D172-4072-A9EC-B164386A84B9}"/>
    <cellStyle name="Comma 30" xfId="2961" xr:uid="{00000000-0005-0000-0000-000005010000}"/>
    <cellStyle name="Comma 30 2" xfId="9035" xr:uid="{00000000-0005-0000-0000-000065170000}"/>
    <cellStyle name="Comma 30 3" xfId="9036" xr:uid="{00000000-0005-0000-0000-000066170000}"/>
    <cellStyle name="Comma 30 3 2" xfId="9037" xr:uid="{00000000-0005-0000-0000-000067170000}"/>
    <cellStyle name="Comma 30 4" xfId="9038" xr:uid="{00000000-0005-0000-0000-000068170000}"/>
    <cellStyle name="Comma 30 5" xfId="5459" xr:uid="{00000000-0005-0000-0000-000064170000}"/>
    <cellStyle name="Comma 30 6" xfId="21033" xr:uid="{E88BA402-F4CC-4D63-8B53-9E1C8D18E5AB}"/>
    <cellStyle name="Comma 31" xfId="2958" xr:uid="{00000000-0005-0000-0000-000006010000}"/>
    <cellStyle name="Comma 31 2" xfId="9039" xr:uid="{00000000-0005-0000-0000-00006A170000}"/>
    <cellStyle name="Comma 31 3" xfId="9040" xr:uid="{00000000-0005-0000-0000-00006B170000}"/>
    <cellStyle name="Comma 31 3 2" xfId="9041" xr:uid="{00000000-0005-0000-0000-00006C170000}"/>
    <cellStyle name="Comma 31 4" xfId="9042" xr:uid="{00000000-0005-0000-0000-00006D170000}"/>
    <cellStyle name="Comma 31 5" xfId="5458" xr:uid="{00000000-0005-0000-0000-000069170000}"/>
    <cellStyle name="Comma 31 6" xfId="21030" xr:uid="{72346150-61C8-465A-BDCA-8CBDF0E11458}"/>
    <cellStyle name="Comma 32" xfId="2955" xr:uid="{00000000-0005-0000-0000-000007010000}"/>
    <cellStyle name="Comma 32 2" xfId="9043" xr:uid="{00000000-0005-0000-0000-00006F170000}"/>
    <cellStyle name="Comma 32 3" xfId="9044" xr:uid="{00000000-0005-0000-0000-000070170000}"/>
    <cellStyle name="Comma 32 3 2" xfId="9045" xr:uid="{00000000-0005-0000-0000-000071170000}"/>
    <cellStyle name="Comma 32 4" xfId="9046" xr:uid="{00000000-0005-0000-0000-000072170000}"/>
    <cellStyle name="Comma 32 5" xfId="5457" xr:uid="{00000000-0005-0000-0000-00006E170000}"/>
    <cellStyle name="Comma 32 6" xfId="21027" xr:uid="{9BFEAF0B-5AFB-48AF-93D1-7B05AE10141C}"/>
    <cellStyle name="Comma 33" xfId="2952" xr:uid="{00000000-0005-0000-0000-000008010000}"/>
    <cellStyle name="Comma 33 2" xfId="9047" xr:uid="{00000000-0005-0000-0000-000074170000}"/>
    <cellStyle name="Comma 33 3" xfId="9048" xr:uid="{00000000-0005-0000-0000-000075170000}"/>
    <cellStyle name="Comma 33 3 2" xfId="9049" xr:uid="{00000000-0005-0000-0000-000076170000}"/>
    <cellStyle name="Comma 33 4" xfId="9050" xr:uid="{00000000-0005-0000-0000-000077170000}"/>
    <cellStyle name="Comma 33 5" xfId="5456" xr:uid="{00000000-0005-0000-0000-000073170000}"/>
    <cellStyle name="Comma 33 6" xfId="21024" xr:uid="{A33F2442-62B6-4850-A513-8A841342374E}"/>
    <cellStyle name="Comma 34" xfId="2947" xr:uid="{00000000-0005-0000-0000-000009010000}"/>
    <cellStyle name="Comma 34 2" xfId="9051" xr:uid="{00000000-0005-0000-0000-000079170000}"/>
    <cellStyle name="Comma 34 3" xfId="9052" xr:uid="{00000000-0005-0000-0000-00007A170000}"/>
    <cellStyle name="Comma 34 3 2" xfId="9053" xr:uid="{00000000-0005-0000-0000-00007B170000}"/>
    <cellStyle name="Comma 34 3 3" xfId="25814" xr:uid="{6BFE9123-C5B0-4D04-9EB6-20DEE4D09893}"/>
    <cellStyle name="Comma 34 4" xfId="9054" xr:uid="{00000000-0005-0000-0000-00007C170000}"/>
    <cellStyle name="Comma 34 4 2" xfId="25815" xr:uid="{0B4EEF04-33EA-4D9E-AA3F-6AF057A6BA4A}"/>
    <cellStyle name="Comma 34 5" xfId="9055" xr:uid="{00000000-0005-0000-0000-00007D170000}"/>
    <cellStyle name="Comma 34 6" xfId="9056" xr:uid="{00000000-0005-0000-0000-00007E170000}"/>
    <cellStyle name="Comma 34 7" xfId="5455" xr:uid="{00000000-0005-0000-0000-000078170000}"/>
    <cellStyle name="Comma 34 8" xfId="21019" xr:uid="{21872805-528D-4642-89D8-19677F9CDC42}"/>
    <cellStyle name="Comma 35" xfId="2945" xr:uid="{00000000-0005-0000-0000-00000A010000}"/>
    <cellStyle name="Comma 35 2" xfId="9057" xr:uid="{00000000-0005-0000-0000-000080170000}"/>
    <cellStyle name="Comma 35 3" xfId="9058" xr:uid="{00000000-0005-0000-0000-000081170000}"/>
    <cellStyle name="Comma 35 3 2" xfId="9059" xr:uid="{00000000-0005-0000-0000-000082170000}"/>
    <cellStyle name="Comma 35 3 3" xfId="25816" xr:uid="{46A15440-3B03-4A69-9E11-65AE296BD949}"/>
    <cellStyle name="Comma 35 4" xfId="9060" xr:uid="{00000000-0005-0000-0000-000083170000}"/>
    <cellStyle name="Comma 35 4 2" xfId="25817" xr:uid="{D116EA17-1753-4E5A-8890-7184D10523C1}"/>
    <cellStyle name="Comma 35 5" xfId="9061" xr:uid="{00000000-0005-0000-0000-000084170000}"/>
    <cellStyle name="Comma 35 6" xfId="9062" xr:uid="{00000000-0005-0000-0000-000085170000}"/>
    <cellStyle name="Comma 35 7" xfId="5545" xr:uid="{00000000-0005-0000-0000-00007F170000}"/>
    <cellStyle name="Comma 35 8" xfId="21017" xr:uid="{01DDB98C-892E-448F-8617-9CFAFCBB17BC}"/>
    <cellStyle name="Comma 36" xfId="5454" xr:uid="{00000000-0005-0000-0000-000086170000}"/>
    <cellStyle name="Comma 36 2" xfId="9063" xr:uid="{00000000-0005-0000-0000-000087170000}"/>
    <cellStyle name="Comma 36 3" xfId="9064" xr:uid="{00000000-0005-0000-0000-000088170000}"/>
    <cellStyle name="Comma 36 3 2" xfId="9065" xr:uid="{00000000-0005-0000-0000-000089170000}"/>
    <cellStyle name="Comma 36 3 3" xfId="25818" xr:uid="{84DFF1F9-EB9D-49DA-B09E-BC83B5F9CB11}"/>
    <cellStyle name="Comma 36 4" xfId="9066" xr:uid="{00000000-0005-0000-0000-00008A170000}"/>
    <cellStyle name="Comma 36 4 2" xfId="25819" xr:uid="{EA0BAFF9-F04F-410B-83AA-647DB8EC3C23}"/>
    <cellStyle name="Comma 36 5" xfId="9067" xr:uid="{00000000-0005-0000-0000-00008B170000}"/>
    <cellStyle name="Comma 36 6" xfId="9068" xr:uid="{00000000-0005-0000-0000-00008C170000}"/>
    <cellStyle name="Comma 37" xfId="5453" xr:uid="{00000000-0005-0000-0000-00008D170000}"/>
    <cellStyle name="Comma 37 2" xfId="9069" xr:uid="{00000000-0005-0000-0000-00008E170000}"/>
    <cellStyle name="Comma 37 3" xfId="9070" xr:uid="{00000000-0005-0000-0000-00008F170000}"/>
    <cellStyle name="Comma 37 3 2" xfId="9071" xr:uid="{00000000-0005-0000-0000-000090170000}"/>
    <cellStyle name="Comma 37 3 3" xfId="25820" xr:uid="{3EB56A2A-577E-4B70-AE54-17858BAE98F1}"/>
    <cellStyle name="Comma 37 4" xfId="9072" xr:uid="{00000000-0005-0000-0000-000091170000}"/>
    <cellStyle name="Comma 37 4 2" xfId="25821" xr:uid="{8936483B-4995-433B-BA66-415BDB7189E1}"/>
    <cellStyle name="Comma 37 5" xfId="9073" xr:uid="{00000000-0005-0000-0000-000092170000}"/>
    <cellStyle name="Comma 37 6" xfId="9074" xr:uid="{00000000-0005-0000-0000-000093170000}"/>
    <cellStyle name="Comma 38" xfId="5452" xr:uid="{00000000-0005-0000-0000-000094170000}"/>
    <cellStyle name="Comma 38 2" xfId="9075" xr:uid="{00000000-0005-0000-0000-000095170000}"/>
    <cellStyle name="Comma 38 3" xfId="9076" xr:uid="{00000000-0005-0000-0000-000096170000}"/>
    <cellStyle name="Comma 38 3 2" xfId="9077" xr:uid="{00000000-0005-0000-0000-000097170000}"/>
    <cellStyle name="Comma 38 3 3" xfId="25822" xr:uid="{30DE79E4-5E0C-4EBF-9533-796564CDEE1C}"/>
    <cellStyle name="Comma 38 4" xfId="9078" xr:uid="{00000000-0005-0000-0000-000098170000}"/>
    <cellStyle name="Comma 38 4 2" xfId="25823" xr:uid="{453E2596-215D-46F6-BEA1-1388797E5A49}"/>
    <cellStyle name="Comma 38 5" xfId="9079" xr:uid="{00000000-0005-0000-0000-000099170000}"/>
    <cellStyle name="Comma 38 6" xfId="9080" xr:uid="{00000000-0005-0000-0000-00009A170000}"/>
    <cellStyle name="Comma 39" xfId="5451" xr:uid="{00000000-0005-0000-0000-00009B170000}"/>
    <cellStyle name="Comma 39 2" xfId="9081" xr:uid="{00000000-0005-0000-0000-00009C170000}"/>
    <cellStyle name="Comma 39 2 2" xfId="9082" xr:uid="{00000000-0005-0000-0000-00009D170000}"/>
    <cellStyle name="Comma 39 2 2 2" xfId="9083" xr:uid="{00000000-0005-0000-0000-00009E170000}"/>
    <cellStyle name="Comma 39 2 2 2 2" xfId="9084" xr:uid="{00000000-0005-0000-0000-00009F170000}"/>
    <cellStyle name="Comma 39 2 2 2 3" xfId="9085" xr:uid="{00000000-0005-0000-0000-0000A0170000}"/>
    <cellStyle name="Comma 39 2 2 2 3 2" xfId="25824" xr:uid="{B3731B64-5F99-4D27-B614-1867D758C0A1}"/>
    <cellStyle name="Comma 39 2 2 3" xfId="9086" xr:uid="{00000000-0005-0000-0000-0000A1170000}"/>
    <cellStyle name="Comma 39 2 2 4" xfId="9087" xr:uid="{00000000-0005-0000-0000-0000A2170000}"/>
    <cellStyle name="Comma 39 2 2 4 2" xfId="25825" xr:uid="{1FA2EA4C-3E38-456A-87FD-2D6A5AC9E7F4}"/>
    <cellStyle name="Comma 39 2 3" xfId="9088" xr:uid="{00000000-0005-0000-0000-0000A3170000}"/>
    <cellStyle name="Comma 39 2 3 2" xfId="9089" xr:uid="{00000000-0005-0000-0000-0000A4170000}"/>
    <cellStyle name="Comma 39 2 4" xfId="9090" xr:uid="{00000000-0005-0000-0000-0000A5170000}"/>
    <cellStyle name="Comma 39 2 5" xfId="9091" xr:uid="{00000000-0005-0000-0000-0000A6170000}"/>
    <cellStyle name="Comma 39 2 5 2" xfId="9092" xr:uid="{00000000-0005-0000-0000-0000A7170000}"/>
    <cellStyle name="Comma 39 2 6" xfId="9093" xr:uid="{00000000-0005-0000-0000-0000A8170000}"/>
    <cellStyle name="Comma 39 2 6 2" xfId="9094" xr:uid="{00000000-0005-0000-0000-0000A9170000}"/>
    <cellStyle name="Comma 39 2 6 2 2" xfId="9095" xr:uid="{00000000-0005-0000-0000-0000AA170000}"/>
    <cellStyle name="Comma 39 2 6 3" xfId="9096" xr:uid="{00000000-0005-0000-0000-0000AB170000}"/>
    <cellStyle name="Comma 39 2 6 3 2" xfId="9097" xr:uid="{00000000-0005-0000-0000-0000AC170000}"/>
    <cellStyle name="Comma 39 2 6 3 3" xfId="25826" xr:uid="{A071F0DB-5F79-47D2-8A0F-0702388FF81F}"/>
    <cellStyle name="Comma 39 2 7" xfId="9098" xr:uid="{00000000-0005-0000-0000-0000AD170000}"/>
    <cellStyle name="Comma 39 2 8" xfId="9099" xr:uid="{00000000-0005-0000-0000-0000AE170000}"/>
    <cellStyle name="Comma 39 3" xfId="9100" xr:uid="{00000000-0005-0000-0000-0000AF170000}"/>
    <cellStyle name="Comma 39 3 2" xfId="9101" xr:uid="{00000000-0005-0000-0000-0000B0170000}"/>
    <cellStyle name="Comma 39 3 3" xfId="9102" xr:uid="{00000000-0005-0000-0000-0000B1170000}"/>
    <cellStyle name="Comma 39 3 4" xfId="9103" xr:uid="{00000000-0005-0000-0000-0000B2170000}"/>
    <cellStyle name="Comma 39 3 4 2" xfId="25827" xr:uid="{7A0BF28F-6D02-4002-A3E6-7B06265810C1}"/>
    <cellStyle name="Comma 39 4" xfId="9104" xr:uid="{00000000-0005-0000-0000-0000B3170000}"/>
    <cellStyle name="Comma 39 4 2" xfId="9105" xr:uid="{00000000-0005-0000-0000-0000B4170000}"/>
    <cellStyle name="Comma 39 4 3" xfId="9106" xr:uid="{00000000-0005-0000-0000-0000B5170000}"/>
    <cellStyle name="Comma 39 4 4" xfId="9107" xr:uid="{00000000-0005-0000-0000-0000B6170000}"/>
    <cellStyle name="Comma 39 4 4 2" xfId="25828" xr:uid="{91A22600-E861-4B01-AA39-42E8AF6C0A59}"/>
    <cellStyle name="Comma 39 5" xfId="9108" xr:uid="{00000000-0005-0000-0000-0000B7170000}"/>
    <cellStyle name="Comma 39 5 2" xfId="9109" xr:uid="{00000000-0005-0000-0000-0000B8170000}"/>
    <cellStyle name="Comma 39 5 3" xfId="9110" xr:uid="{00000000-0005-0000-0000-0000B9170000}"/>
    <cellStyle name="Comma 39 5 4" xfId="9111" xr:uid="{00000000-0005-0000-0000-0000BA170000}"/>
    <cellStyle name="Comma 39 6" xfId="9112" xr:uid="{00000000-0005-0000-0000-0000BB170000}"/>
    <cellStyle name="Comma 39 6 2" xfId="9113" xr:uid="{00000000-0005-0000-0000-0000BC170000}"/>
    <cellStyle name="Comma 39 6 2 2" xfId="9114" xr:uid="{00000000-0005-0000-0000-0000BD170000}"/>
    <cellStyle name="Comma 39 6 3" xfId="9115" xr:uid="{00000000-0005-0000-0000-0000BE170000}"/>
    <cellStyle name="Comma 39 6 3 2" xfId="9116" xr:uid="{00000000-0005-0000-0000-0000BF170000}"/>
    <cellStyle name="Comma 39 6 3 3" xfId="25829" xr:uid="{BE19AC6A-6020-4581-9FBD-6F38B0041744}"/>
    <cellStyle name="Comma 39 7" xfId="9117" xr:uid="{00000000-0005-0000-0000-0000C0170000}"/>
    <cellStyle name="Comma 39 8" xfId="9118" xr:uid="{00000000-0005-0000-0000-0000C1170000}"/>
    <cellStyle name="Comma 39 9" xfId="9119" xr:uid="{00000000-0005-0000-0000-0000C2170000}"/>
    <cellStyle name="Comma 4" xfId="403" xr:uid="{00000000-0005-0000-0000-00000B010000}"/>
    <cellStyle name="Comma 4 10" xfId="5450" xr:uid="{00000000-0005-0000-0000-0000C3170000}"/>
    <cellStyle name="Comma 4 2" xfId="404" xr:uid="{00000000-0005-0000-0000-00000C010000}"/>
    <cellStyle name="Comma 4 2 2" xfId="9120" xr:uid="{00000000-0005-0000-0000-0000C5170000}"/>
    <cellStyle name="Comma 4 2 2 2" xfId="9121" xr:uid="{00000000-0005-0000-0000-0000C6170000}"/>
    <cellStyle name="Comma 4 2 2 3" xfId="9122" xr:uid="{00000000-0005-0000-0000-0000C7170000}"/>
    <cellStyle name="Comma 4 2 3" xfId="9123" xr:uid="{00000000-0005-0000-0000-0000C8170000}"/>
    <cellStyle name="Comma 4 2 4" xfId="9124" xr:uid="{00000000-0005-0000-0000-0000C9170000}"/>
    <cellStyle name="Comma 4 2 5" xfId="5449" xr:uid="{00000000-0005-0000-0000-0000C4170000}"/>
    <cellStyle name="Comma 4 3" xfId="405" xr:uid="{00000000-0005-0000-0000-00000D010000}"/>
    <cellStyle name="Comma 4 3 2" xfId="9125" xr:uid="{00000000-0005-0000-0000-0000CA170000}"/>
    <cellStyle name="Comma 4 4" xfId="9126" xr:uid="{00000000-0005-0000-0000-0000CB170000}"/>
    <cellStyle name="Comma 4 4 2" xfId="9127" xr:uid="{00000000-0005-0000-0000-0000CC170000}"/>
    <cellStyle name="Comma 4 5" xfId="9128" xr:uid="{00000000-0005-0000-0000-0000CD170000}"/>
    <cellStyle name="Comma 4 6" xfId="9129" xr:uid="{00000000-0005-0000-0000-0000CE170000}"/>
    <cellStyle name="Comma 4 6 2" xfId="9130" xr:uid="{00000000-0005-0000-0000-0000CF170000}"/>
    <cellStyle name="Comma 4 6 2 2" xfId="9131" xr:uid="{00000000-0005-0000-0000-0000D0170000}"/>
    <cellStyle name="Comma 4 6 3" xfId="9132" xr:uid="{00000000-0005-0000-0000-0000D1170000}"/>
    <cellStyle name="Comma 4 6 4" xfId="9133" xr:uid="{00000000-0005-0000-0000-0000D2170000}"/>
    <cellStyle name="Comma 4 6 4 2" xfId="9134" xr:uid="{00000000-0005-0000-0000-0000D3170000}"/>
    <cellStyle name="Comma 4 6 5" xfId="9135" xr:uid="{00000000-0005-0000-0000-0000D4170000}"/>
    <cellStyle name="Comma 4 6 5 2" xfId="9136" xr:uid="{00000000-0005-0000-0000-0000D5170000}"/>
    <cellStyle name="Comma 4 6 5 2 2" xfId="9137" xr:uid="{00000000-0005-0000-0000-0000D6170000}"/>
    <cellStyle name="Comma 4 6 5 3" xfId="9138" xr:uid="{00000000-0005-0000-0000-0000D7170000}"/>
    <cellStyle name="Comma 4 6 5 3 2" xfId="9139" xr:uid="{00000000-0005-0000-0000-0000D8170000}"/>
    <cellStyle name="Comma 4 6 5 3 3" xfId="25830" xr:uid="{42CC301D-E445-437C-B53F-F75430C0ADCB}"/>
    <cellStyle name="Comma 4 6 6" xfId="9140" xr:uid="{00000000-0005-0000-0000-0000D9170000}"/>
    <cellStyle name="Comma 4 6 7" xfId="9141" xr:uid="{00000000-0005-0000-0000-0000DA170000}"/>
    <cellStyle name="Comma 4 6 8" xfId="9142" xr:uid="{00000000-0005-0000-0000-0000DB170000}"/>
    <cellStyle name="Comma 4 7" xfId="9143" xr:uid="{00000000-0005-0000-0000-0000DC170000}"/>
    <cellStyle name="Comma 4 8" xfId="9144" xr:uid="{00000000-0005-0000-0000-0000DD170000}"/>
    <cellStyle name="Comma 4 9" xfId="9145" xr:uid="{00000000-0005-0000-0000-0000DE170000}"/>
    <cellStyle name="Comma 4_App b.3 Unspent_" xfId="406" xr:uid="{00000000-0005-0000-0000-00000E010000}"/>
    <cellStyle name="Comma 40" xfId="5448" xr:uid="{00000000-0005-0000-0000-0000DF170000}"/>
    <cellStyle name="Comma 40 2" xfId="9146" xr:uid="{00000000-0005-0000-0000-0000E0170000}"/>
    <cellStyle name="Comma 40 2 2" xfId="9147" xr:uid="{00000000-0005-0000-0000-0000E1170000}"/>
    <cellStyle name="Comma 40 2 2 2" xfId="9148" xr:uid="{00000000-0005-0000-0000-0000E2170000}"/>
    <cellStyle name="Comma 40 2 2 2 2" xfId="9149" xr:uid="{00000000-0005-0000-0000-0000E3170000}"/>
    <cellStyle name="Comma 40 2 2 2 3" xfId="9150" xr:uid="{00000000-0005-0000-0000-0000E4170000}"/>
    <cellStyle name="Comma 40 2 2 2 3 2" xfId="25831" xr:uid="{B02CB80D-B830-4570-B40F-AA9DB33B2A88}"/>
    <cellStyle name="Comma 40 2 2 3" xfId="9151" xr:uid="{00000000-0005-0000-0000-0000E5170000}"/>
    <cellStyle name="Comma 40 2 2 4" xfId="9152" xr:uid="{00000000-0005-0000-0000-0000E6170000}"/>
    <cellStyle name="Comma 40 2 2 4 2" xfId="25832" xr:uid="{94B5A190-B5FA-46A9-A925-FC09A9A4F44C}"/>
    <cellStyle name="Comma 40 2 3" xfId="9153" xr:uid="{00000000-0005-0000-0000-0000E7170000}"/>
    <cellStyle name="Comma 40 2 3 2" xfId="9154" xr:uid="{00000000-0005-0000-0000-0000E8170000}"/>
    <cellStyle name="Comma 40 2 4" xfId="9155" xr:uid="{00000000-0005-0000-0000-0000E9170000}"/>
    <cellStyle name="Comma 40 2 5" xfId="9156" xr:uid="{00000000-0005-0000-0000-0000EA170000}"/>
    <cellStyle name="Comma 40 2 5 2" xfId="9157" xr:uid="{00000000-0005-0000-0000-0000EB170000}"/>
    <cellStyle name="Comma 40 2 6" xfId="9158" xr:uid="{00000000-0005-0000-0000-0000EC170000}"/>
    <cellStyle name="Comma 40 2 6 2" xfId="9159" xr:uid="{00000000-0005-0000-0000-0000ED170000}"/>
    <cellStyle name="Comma 40 2 6 2 2" xfId="9160" xr:uid="{00000000-0005-0000-0000-0000EE170000}"/>
    <cellStyle name="Comma 40 2 6 3" xfId="9161" xr:uid="{00000000-0005-0000-0000-0000EF170000}"/>
    <cellStyle name="Comma 40 2 6 3 2" xfId="9162" xr:uid="{00000000-0005-0000-0000-0000F0170000}"/>
    <cellStyle name="Comma 40 2 6 3 3" xfId="25833" xr:uid="{6A965F6E-C243-4C8A-88E7-0E20824B48DD}"/>
    <cellStyle name="Comma 40 2 7" xfId="9163" xr:uid="{00000000-0005-0000-0000-0000F1170000}"/>
    <cellStyle name="Comma 40 2 8" xfId="9164" xr:uid="{00000000-0005-0000-0000-0000F2170000}"/>
    <cellStyle name="Comma 40 3" xfId="9165" xr:uid="{00000000-0005-0000-0000-0000F3170000}"/>
    <cellStyle name="Comma 40 3 2" xfId="9166" xr:uid="{00000000-0005-0000-0000-0000F4170000}"/>
    <cellStyle name="Comma 40 3 3" xfId="9167" xr:uid="{00000000-0005-0000-0000-0000F5170000}"/>
    <cellStyle name="Comma 40 3 4" xfId="9168" xr:uid="{00000000-0005-0000-0000-0000F6170000}"/>
    <cellStyle name="Comma 40 3 4 2" xfId="25834" xr:uid="{D42D01FE-CE6F-4B60-9981-4EFC4A699B11}"/>
    <cellStyle name="Comma 40 4" xfId="9169" xr:uid="{00000000-0005-0000-0000-0000F7170000}"/>
    <cellStyle name="Comma 40 4 2" xfId="9170" xr:uid="{00000000-0005-0000-0000-0000F8170000}"/>
    <cellStyle name="Comma 40 4 3" xfId="9171" xr:uid="{00000000-0005-0000-0000-0000F9170000}"/>
    <cellStyle name="Comma 40 4 4" xfId="9172" xr:uid="{00000000-0005-0000-0000-0000FA170000}"/>
    <cellStyle name="Comma 40 4 4 2" xfId="25835" xr:uid="{4F92E548-4E0F-4B09-B84F-2E853E1E0F6B}"/>
    <cellStyle name="Comma 40 5" xfId="9173" xr:uid="{00000000-0005-0000-0000-0000FB170000}"/>
    <cellStyle name="Comma 40 5 2" xfId="9174" xr:uid="{00000000-0005-0000-0000-0000FC170000}"/>
    <cellStyle name="Comma 40 5 3" xfId="9175" xr:uid="{00000000-0005-0000-0000-0000FD170000}"/>
    <cellStyle name="Comma 40 5 4" xfId="9176" xr:uid="{00000000-0005-0000-0000-0000FE170000}"/>
    <cellStyle name="Comma 40 6" xfId="9177" xr:uid="{00000000-0005-0000-0000-0000FF170000}"/>
    <cellStyle name="Comma 40 6 2" xfId="9178" xr:uid="{00000000-0005-0000-0000-000000180000}"/>
    <cellStyle name="Comma 40 6 2 2" xfId="9179" xr:uid="{00000000-0005-0000-0000-000001180000}"/>
    <cellStyle name="Comma 40 6 3" xfId="9180" xr:uid="{00000000-0005-0000-0000-000002180000}"/>
    <cellStyle name="Comma 40 6 3 2" xfId="9181" xr:uid="{00000000-0005-0000-0000-000003180000}"/>
    <cellStyle name="Comma 40 6 3 3" xfId="25836" xr:uid="{3654CFE8-7CBA-4812-A72B-CE438134B2C6}"/>
    <cellStyle name="Comma 40 7" xfId="9182" xr:uid="{00000000-0005-0000-0000-000004180000}"/>
    <cellStyle name="Comma 41" xfId="5447" xr:uid="{00000000-0005-0000-0000-000005180000}"/>
    <cellStyle name="Comma 41 2" xfId="9183" xr:uid="{00000000-0005-0000-0000-000006180000}"/>
    <cellStyle name="Comma 41 2 2" xfId="9184" xr:uid="{00000000-0005-0000-0000-000007180000}"/>
    <cellStyle name="Comma 41 2 2 2" xfId="9185" xr:uid="{00000000-0005-0000-0000-000008180000}"/>
    <cellStyle name="Comma 41 2 2 2 2" xfId="9186" xr:uid="{00000000-0005-0000-0000-000009180000}"/>
    <cellStyle name="Comma 41 2 2 2 3" xfId="9187" xr:uid="{00000000-0005-0000-0000-00000A180000}"/>
    <cellStyle name="Comma 41 2 2 2 3 2" xfId="25837" xr:uid="{C2A9423E-C8D1-4AA2-8E99-45CC9AAD0FF3}"/>
    <cellStyle name="Comma 41 2 2 3" xfId="9188" xr:uid="{00000000-0005-0000-0000-00000B180000}"/>
    <cellStyle name="Comma 41 2 2 4" xfId="9189" xr:uid="{00000000-0005-0000-0000-00000C180000}"/>
    <cellStyle name="Comma 41 2 2 4 2" xfId="25838" xr:uid="{786B231A-F3F3-40D7-8EEB-0BAD72E9874D}"/>
    <cellStyle name="Comma 41 2 3" xfId="9190" xr:uid="{00000000-0005-0000-0000-00000D180000}"/>
    <cellStyle name="Comma 41 2 3 2" xfId="9191" xr:uid="{00000000-0005-0000-0000-00000E180000}"/>
    <cellStyle name="Comma 41 2 4" xfId="9192" xr:uid="{00000000-0005-0000-0000-00000F180000}"/>
    <cellStyle name="Comma 41 2 5" xfId="9193" xr:uid="{00000000-0005-0000-0000-000010180000}"/>
    <cellStyle name="Comma 41 2 5 2" xfId="9194" xr:uid="{00000000-0005-0000-0000-000011180000}"/>
    <cellStyle name="Comma 41 2 6" xfId="9195" xr:uid="{00000000-0005-0000-0000-000012180000}"/>
    <cellStyle name="Comma 41 2 6 2" xfId="9196" xr:uid="{00000000-0005-0000-0000-000013180000}"/>
    <cellStyle name="Comma 41 2 6 2 2" xfId="9197" xr:uid="{00000000-0005-0000-0000-000014180000}"/>
    <cellStyle name="Comma 41 2 6 3" xfId="9198" xr:uid="{00000000-0005-0000-0000-000015180000}"/>
    <cellStyle name="Comma 41 2 6 3 2" xfId="9199" xr:uid="{00000000-0005-0000-0000-000016180000}"/>
    <cellStyle name="Comma 41 2 6 3 3" xfId="25839" xr:uid="{C803A335-DDB3-466B-8076-6F599EE5EFEB}"/>
    <cellStyle name="Comma 41 2 7" xfId="9200" xr:uid="{00000000-0005-0000-0000-000017180000}"/>
    <cellStyle name="Comma 41 2 8" xfId="9201" xr:uid="{00000000-0005-0000-0000-000018180000}"/>
    <cellStyle name="Comma 41 3" xfId="9202" xr:uid="{00000000-0005-0000-0000-000019180000}"/>
    <cellStyle name="Comma 41 3 2" xfId="9203" xr:uid="{00000000-0005-0000-0000-00001A180000}"/>
    <cellStyle name="Comma 41 3 3" xfId="9204" xr:uid="{00000000-0005-0000-0000-00001B180000}"/>
    <cellStyle name="Comma 41 3 4" xfId="9205" xr:uid="{00000000-0005-0000-0000-00001C180000}"/>
    <cellStyle name="Comma 41 3 4 2" xfId="25840" xr:uid="{C0A00408-48BF-4BC2-8DB8-E02A6E894427}"/>
    <cellStyle name="Comma 41 4" xfId="9206" xr:uid="{00000000-0005-0000-0000-00001D180000}"/>
    <cellStyle name="Comma 41 4 2" xfId="9207" xr:uid="{00000000-0005-0000-0000-00001E180000}"/>
    <cellStyle name="Comma 41 4 3" xfId="9208" xr:uid="{00000000-0005-0000-0000-00001F180000}"/>
    <cellStyle name="Comma 41 4 4" xfId="9209" xr:uid="{00000000-0005-0000-0000-000020180000}"/>
    <cellStyle name="Comma 41 4 4 2" xfId="25841" xr:uid="{A0BB7420-53E0-4930-8A5E-C60FE18B8B01}"/>
    <cellStyle name="Comma 41 5" xfId="9210" xr:uid="{00000000-0005-0000-0000-000021180000}"/>
    <cellStyle name="Comma 41 5 2" xfId="9211" xr:uid="{00000000-0005-0000-0000-000022180000}"/>
    <cellStyle name="Comma 41 5 3" xfId="9212" xr:uid="{00000000-0005-0000-0000-000023180000}"/>
    <cellStyle name="Comma 41 5 4" xfId="9213" xr:uid="{00000000-0005-0000-0000-000024180000}"/>
    <cellStyle name="Comma 41 6" xfId="9214" xr:uid="{00000000-0005-0000-0000-000025180000}"/>
    <cellStyle name="Comma 41 6 2" xfId="9215" xr:uid="{00000000-0005-0000-0000-000026180000}"/>
    <cellStyle name="Comma 41 6 2 2" xfId="9216" xr:uid="{00000000-0005-0000-0000-000027180000}"/>
    <cellStyle name="Comma 41 6 3" xfId="9217" xr:uid="{00000000-0005-0000-0000-000028180000}"/>
    <cellStyle name="Comma 41 6 3 2" xfId="9218" xr:uid="{00000000-0005-0000-0000-000029180000}"/>
    <cellStyle name="Comma 41 6 3 3" xfId="25842" xr:uid="{FB447715-7BD6-4C52-8A71-89DF13764F40}"/>
    <cellStyle name="Comma 41 7" xfId="9219" xr:uid="{00000000-0005-0000-0000-00002A180000}"/>
    <cellStyle name="Comma 42" xfId="5544" xr:uid="{00000000-0005-0000-0000-00002B180000}"/>
    <cellStyle name="Comma 42 2" xfId="9220" xr:uid="{00000000-0005-0000-0000-00002C180000}"/>
    <cellStyle name="Comma 42 2 2" xfId="9221" xr:uid="{00000000-0005-0000-0000-00002D180000}"/>
    <cellStyle name="Comma 42 2 2 2" xfId="9222" xr:uid="{00000000-0005-0000-0000-00002E180000}"/>
    <cellStyle name="Comma 42 2 2 3" xfId="9223" xr:uid="{00000000-0005-0000-0000-00002F180000}"/>
    <cellStyle name="Comma 42 2 2 4" xfId="9224" xr:uid="{00000000-0005-0000-0000-000030180000}"/>
    <cellStyle name="Comma 42 2 2 4 2" xfId="25843" xr:uid="{B61A9175-A44C-4DB2-A5F8-85C8922CA798}"/>
    <cellStyle name="Comma 42 2 3" xfId="9225" xr:uid="{00000000-0005-0000-0000-000031180000}"/>
    <cellStyle name="Comma 42 2 4" xfId="9226" xr:uid="{00000000-0005-0000-0000-000032180000}"/>
    <cellStyle name="Comma 42 2 4 2" xfId="9227" xr:uid="{00000000-0005-0000-0000-000033180000}"/>
    <cellStyle name="Comma 42 2 5" xfId="9228" xr:uid="{00000000-0005-0000-0000-000034180000}"/>
    <cellStyle name="Comma 42 2 5 2" xfId="9229" xr:uid="{00000000-0005-0000-0000-000035180000}"/>
    <cellStyle name="Comma 42 2 5 2 2" xfId="9230" xr:uid="{00000000-0005-0000-0000-000036180000}"/>
    <cellStyle name="Comma 42 2 5 3" xfId="9231" xr:uid="{00000000-0005-0000-0000-000037180000}"/>
    <cellStyle name="Comma 42 2 5 3 2" xfId="9232" xr:uid="{00000000-0005-0000-0000-000038180000}"/>
    <cellStyle name="Comma 42 2 5 3 3" xfId="25844" xr:uid="{6E109C43-8072-41D3-93E1-A3E03F289564}"/>
    <cellStyle name="Comma 42 2 6" xfId="9233" xr:uid="{00000000-0005-0000-0000-000039180000}"/>
    <cellStyle name="Comma 42 2 7" xfId="9234" xr:uid="{00000000-0005-0000-0000-00003A180000}"/>
    <cellStyle name="Comma 42 2 7 2" xfId="25845" xr:uid="{412A7DC6-6B49-41DE-A378-52980D2B3D17}"/>
    <cellStyle name="Comma 42 3" xfId="9235" xr:uid="{00000000-0005-0000-0000-00003B180000}"/>
    <cellStyle name="Comma 42 3 2" xfId="9236" xr:uid="{00000000-0005-0000-0000-00003C180000}"/>
    <cellStyle name="Comma 42 3 3" xfId="9237" xr:uid="{00000000-0005-0000-0000-00003D180000}"/>
    <cellStyle name="Comma 42 3 4" xfId="9238" xr:uid="{00000000-0005-0000-0000-00003E180000}"/>
    <cellStyle name="Comma 42 3 4 2" xfId="25846" xr:uid="{BBBD5606-8127-4F55-B33D-072438B4EADD}"/>
    <cellStyle name="Comma 42 4" xfId="9239" xr:uid="{00000000-0005-0000-0000-00003F180000}"/>
    <cellStyle name="Comma 42 4 2" xfId="9240" xr:uid="{00000000-0005-0000-0000-000040180000}"/>
    <cellStyle name="Comma 42 4 3" xfId="9241" xr:uid="{00000000-0005-0000-0000-000041180000}"/>
    <cellStyle name="Comma 42 4 4" xfId="9242" xr:uid="{00000000-0005-0000-0000-000042180000}"/>
    <cellStyle name="Comma 42 4 4 2" xfId="25847" xr:uid="{CEE4B4C4-190B-47D7-A242-EB81274D6B82}"/>
    <cellStyle name="Comma 42 5" xfId="9243" xr:uid="{00000000-0005-0000-0000-000043180000}"/>
    <cellStyle name="Comma 42 5 2" xfId="9244" xr:uid="{00000000-0005-0000-0000-000044180000}"/>
    <cellStyle name="Comma 42 5 3" xfId="9245" xr:uid="{00000000-0005-0000-0000-000045180000}"/>
    <cellStyle name="Comma 42 6" xfId="9246" xr:uid="{00000000-0005-0000-0000-000046180000}"/>
    <cellStyle name="Comma 42 6 2" xfId="9247" xr:uid="{00000000-0005-0000-0000-000047180000}"/>
    <cellStyle name="Comma 42 7" xfId="9248" xr:uid="{00000000-0005-0000-0000-000048180000}"/>
    <cellStyle name="Comma 42 7 2" xfId="9249" xr:uid="{00000000-0005-0000-0000-000049180000}"/>
    <cellStyle name="Comma 42 7 2 2" xfId="9250" xr:uid="{00000000-0005-0000-0000-00004A180000}"/>
    <cellStyle name="Comma 42 7 3" xfId="9251" xr:uid="{00000000-0005-0000-0000-00004B180000}"/>
    <cellStyle name="Comma 42 7 3 2" xfId="9252" xr:uid="{00000000-0005-0000-0000-00004C180000}"/>
    <cellStyle name="Comma 42 7 3 3" xfId="25848" xr:uid="{B9B79D90-CD0D-4E85-991C-F6FD7C70346B}"/>
    <cellStyle name="Comma 42 8" xfId="9253" xr:uid="{00000000-0005-0000-0000-00004D180000}"/>
    <cellStyle name="Comma 43" xfId="5446" xr:uid="{00000000-0005-0000-0000-00004E180000}"/>
    <cellStyle name="Comma 43 2" xfId="9254" xr:uid="{00000000-0005-0000-0000-00004F180000}"/>
    <cellStyle name="Comma 43 2 2" xfId="9255" xr:uid="{00000000-0005-0000-0000-000050180000}"/>
    <cellStyle name="Comma 43 2 2 2" xfId="9256" xr:uid="{00000000-0005-0000-0000-000051180000}"/>
    <cellStyle name="Comma 43 2 2 3" xfId="9257" xr:uid="{00000000-0005-0000-0000-000052180000}"/>
    <cellStyle name="Comma 43 2 2 4" xfId="9258" xr:uid="{00000000-0005-0000-0000-000053180000}"/>
    <cellStyle name="Comma 43 2 2 4 2" xfId="25849" xr:uid="{B03F24FC-0106-4FD0-9A13-12503AC14D89}"/>
    <cellStyle name="Comma 43 2 3" xfId="9259" xr:uid="{00000000-0005-0000-0000-000054180000}"/>
    <cellStyle name="Comma 43 2 4" xfId="9260" xr:uid="{00000000-0005-0000-0000-000055180000}"/>
    <cellStyle name="Comma 43 2 4 2" xfId="9261" xr:uid="{00000000-0005-0000-0000-000056180000}"/>
    <cellStyle name="Comma 43 2 5" xfId="9262" xr:uid="{00000000-0005-0000-0000-000057180000}"/>
    <cellStyle name="Comma 43 2 5 2" xfId="9263" xr:uid="{00000000-0005-0000-0000-000058180000}"/>
    <cellStyle name="Comma 43 2 5 2 2" xfId="9264" xr:uid="{00000000-0005-0000-0000-000059180000}"/>
    <cellStyle name="Comma 43 2 5 3" xfId="9265" xr:uid="{00000000-0005-0000-0000-00005A180000}"/>
    <cellStyle name="Comma 43 2 5 3 2" xfId="9266" xr:uid="{00000000-0005-0000-0000-00005B180000}"/>
    <cellStyle name="Comma 43 2 5 3 3" xfId="25850" xr:uid="{23980BEF-9DEE-441D-A69F-F808B28FF90D}"/>
    <cellStyle name="Comma 43 2 6" xfId="9267" xr:uid="{00000000-0005-0000-0000-00005C180000}"/>
    <cellStyle name="Comma 43 2 7" xfId="9268" xr:uid="{00000000-0005-0000-0000-00005D180000}"/>
    <cellStyle name="Comma 43 2 7 2" xfId="25851" xr:uid="{64F80563-B8F8-4C63-9BE6-F890E1193681}"/>
    <cellStyle name="Comma 43 3" xfId="9269" xr:uid="{00000000-0005-0000-0000-00005E180000}"/>
    <cellStyle name="Comma 43 3 2" xfId="9270" xr:uid="{00000000-0005-0000-0000-00005F180000}"/>
    <cellStyle name="Comma 43 3 3" xfId="9271" xr:uid="{00000000-0005-0000-0000-000060180000}"/>
    <cellStyle name="Comma 43 3 4" xfId="9272" xr:uid="{00000000-0005-0000-0000-000061180000}"/>
    <cellStyle name="Comma 43 3 4 2" xfId="25852" xr:uid="{F9C55A60-B867-4DF0-B012-819387FA6C61}"/>
    <cellStyle name="Comma 43 4" xfId="9273" xr:uid="{00000000-0005-0000-0000-000062180000}"/>
    <cellStyle name="Comma 43 4 2" xfId="9274" xr:uid="{00000000-0005-0000-0000-000063180000}"/>
    <cellStyle name="Comma 43 4 3" xfId="9275" xr:uid="{00000000-0005-0000-0000-000064180000}"/>
    <cellStyle name="Comma 43 4 4" xfId="9276" xr:uid="{00000000-0005-0000-0000-000065180000}"/>
    <cellStyle name="Comma 43 4 4 2" xfId="25853" xr:uid="{EA75137A-66F1-46B9-9B73-C1AF73F23818}"/>
    <cellStyle name="Comma 43 5" xfId="9277" xr:uid="{00000000-0005-0000-0000-000066180000}"/>
    <cellStyle name="Comma 43 5 2" xfId="9278" xr:uid="{00000000-0005-0000-0000-000067180000}"/>
    <cellStyle name="Comma 43 5 3" xfId="9279" xr:uid="{00000000-0005-0000-0000-000068180000}"/>
    <cellStyle name="Comma 43 6" xfId="9280" xr:uid="{00000000-0005-0000-0000-000069180000}"/>
    <cellStyle name="Comma 43 6 2" xfId="9281" xr:uid="{00000000-0005-0000-0000-00006A180000}"/>
    <cellStyle name="Comma 43 7" xfId="9282" xr:uid="{00000000-0005-0000-0000-00006B180000}"/>
    <cellStyle name="Comma 43 7 2" xfId="9283" xr:uid="{00000000-0005-0000-0000-00006C180000}"/>
    <cellStyle name="Comma 43 7 2 2" xfId="9284" xr:uid="{00000000-0005-0000-0000-00006D180000}"/>
    <cellStyle name="Comma 43 7 3" xfId="9285" xr:uid="{00000000-0005-0000-0000-00006E180000}"/>
    <cellStyle name="Comma 43 7 3 2" xfId="9286" xr:uid="{00000000-0005-0000-0000-00006F180000}"/>
    <cellStyle name="Comma 43 7 3 3" xfId="25854" xr:uid="{BD227810-2E6A-4A43-B872-37BB2E06F621}"/>
    <cellStyle name="Comma 43 8" xfId="9287" xr:uid="{00000000-0005-0000-0000-000070180000}"/>
    <cellStyle name="Comma 44" xfId="5445" xr:uid="{00000000-0005-0000-0000-000071180000}"/>
    <cellStyle name="Comma 44 2" xfId="9288" xr:uid="{00000000-0005-0000-0000-000072180000}"/>
    <cellStyle name="Comma 44 2 2" xfId="9289" xr:uid="{00000000-0005-0000-0000-000073180000}"/>
    <cellStyle name="Comma 44 2 2 2" xfId="9290" xr:uid="{00000000-0005-0000-0000-000074180000}"/>
    <cellStyle name="Comma 44 2 2 3" xfId="9291" xr:uid="{00000000-0005-0000-0000-000075180000}"/>
    <cellStyle name="Comma 44 2 2 4" xfId="9292" xr:uid="{00000000-0005-0000-0000-000076180000}"/>
    <cellStyle name="Comma 44 2 2 4 2" xfId="25855" xr:uid="{E99C1194-B1C7-4580-9C35-4CEFDB60E393}"/>
    <cellStyle name="Comma 44 2 3" xfId="9293" xr:uid="{00000000-0005-0000-0000-000077180000}"/>
    <cellStyle name="Comma 44 2 4" xfId="9294" xr:uid="{00000000-0005-0000-0000-000078180000}"/>
    <cellStyle name="Comma 44 2 4 2" xfId="9295" xr:uid="{00000000-0005-0000-0000-000079180000}"/>
    <cellStyle name="Comma 44 2 5" xfId="9296" xr:uid="{00000000-0005-0000-0000-00007A180000}"/>
    <cellStyle name="Comma 44 2 5 2" xfId="9297" xr:uid="{00000000-0005-0000-0000-00007B180000}"/>
    <cellStyle name="Comma 44 2 5 2 2" xfId="9298" xr:uid="{00000000-0005-0000-0000-00007C180000}"/>
    <cellStyle name="Comma 44 2 5 3" xfId="9299" xr:uid="{00000000-0005-0000-0000-00007D180000}"/>
    <cellStyle name="Comma 44 2 5 3 2" xfId="9300" xr:uid="{00000000-0005-0000-0000-00007E180000}"/>
    <cellStyle name="Comma 44 2 5 3 3" xfId="25856" xr:uid="{478DC1D0-A406-4CBE-B837-EE08D9B59BE5}"/>
    <cellStyle name="Comma 44 2 6" xfId="9301" xr:uid="{00000000-0005-0000-0000-00007F180000}"/>
    <cellStyle name="Comma 44 2 7" xfId="9302" xr:uid="{00000000-0005-0000-0000-000080180000}"/>
    <cellStyle name="Comma 44 2 7 2" xfId="25857" xr:uid="{1C28C3B3-4580-4415-A33B-DD1118679988}"/>
    <cellStyle name="Comma 44 3" xfId="9303" xr:uid="{00000000-0005-0000-0000-000081180000}"/>
    <cellStyle name="Comma 44 3 2" xfId="9304" xr:uid="{00000000-0005-0000-0000-000082180000}"/>
    <cellStyle name="Comma 44 3 3" xfId="9305" xr:uid="{00000000-0005-0000-0000-000083180000}"/>
    <cellStyle name="Comma 44 3 4" xfId="9306" xr:uid="{00000000-0005-0000-0000-000084180000}"/>
    <cellStyle name="Comma 44 3 4 2" xfId="25858" xr:uid="{1AC76F12-2D9D-4794-9408-7B655AFE46A5}"/>
    <cellStyle name="Comma 44 4" xfId="9307" xr:uid="{00000000-0005-0000-0000-000085180000}"/>
    <cellStyle name="Comma 44 4 2" xfId="9308" xr:uid="{00000000-0005-0000-0000-000086180000}"/>
    <cellStyle name="Comma 44 4 3" xfId="9309" xr:uid="{00000000-0005-0000-0000-000087180000}"/>
    <cellStyle name="Comma 44 4 4" xfId="9310" xr:uid="{00000000-0005-0000-0000-000088180000}"/>
    <cellStyle name="Comma 44 4 4 2" xfId="25859" xr:uid="{66EF71E3-9228-459B-920E-AFD72B3071F1}"/>
    <cellStyle name="Comma 44 5" xfId="9311" xr:uid="{00000000-0005-0000-0000-000089180000}"/>
    <cellStyle name="Comma 44 5 2" xfId="9312" xr:uid="{00000000-0005-0000-0000-00008A180000}"/>
    <cellStyle name="Comma 44 5 3" xfId="9313" xr:uid="{00000000-0005-0000-0000-00008B180000}"/>
    <cellStyle name="Comma 44 6" xfId="9314" xr:uid="{00000000-0005-0000-0000-00008C180000}"/>
    <cellStyle name="Comma 44 6 2" xfId="9315" xr:uid="{00000000-0005-0000-0000-00008D180000}"/>
    <cellStyle name="Comma 44 7" xfId="9316" xr:uid="{00000000-0005-0000-0000-00008E180000}"/>
    <cellStyle name="Comma 44 7 2" xfId="9317" xr:uid="{00000000-0005-0000-0000-00008F180000}"/>
    <cellStyle name="Comma 44 7 2 2" xfId="9318" xr:uid="{00000000-0005-0000-0000-000090180000}"/>
    <cellStyle name="Comma 44 7 3" xfId="9319" xr:uid="{00000000-0005-0000-0000-000091180000}"/>
    <cellStyle name="Comma 44 7 3 2" xfId="9320" xr:uid="{00000000-0005-0000-0000-000092180000}"/>
    <cellStyle name="Comma 44 7 3 3" xfId="25860" xr:uid="{BF676693-10A5-4210-8625-2C8F82BF4218}"/>
    <cellStyle name="Comma 44 8" xfId="9321" xr:uid="{00000000-0005-0000-0000-000093180000}"/>
    <cellStyle name="Comma 45" xfId="5444" xr:uid="{00000000-0005-0000-0000-000094180000}"/>
    <cellStyle name="Comma 45 2" xfId="9322" xr:uid="{00000000-0005-0000-0000-000095180000}"/>
    <cellStyle name="Comma 45 3" xfId="9323" xr:uid="{00000000-0005-0000-0000-000096180000}"/>
    <cellStyle name="Comma 45 3 2" xfId="25861" xr:uid="{3C3EADB0-33EC-4B05-8AED-9ACB91FD6D91}"/>
    <cellStyle name="Comma 45 4" xfId="9324" xr:uid="{00000000-0005-0000-0000-000097180000}"/>
    <cellStyle name="Comma 45 4 2" xfId="25862" xr:uid="{49D4D518-C3F3-4D71-A14E-75D22E5AD0A2}"/>
    <cellStyle name="Comma 45 5" xfId="9325" xr:uid="{00000000-0005-0000-0000-000098180000}"/>
    <cellStyle name="Comma 46" xfId="5443" xr:uid="{00000000-0005-0000-0000-000099180000}"/>
    <cellStyle name="Comma 46 2" xfId="9326" xr:uid="{00000000-0005-0000-0000-00009A180000}"/>
    <cellStyle name="Comma 46 3" xfId="9327" xr:uid="{00000000-0005-0000-0000-00009B180000}"/>
    <cellStyle name="Comma 46 3 2" xfId="25863" xr:uid="{5877026F-7F10-442B-88A3-536E768A018F}"/>
    <cellStyle name="Comma 46 4" xfId="9328" xr:uid="{00000000-0005-0000-0000-00009C180000}"/>
    <cellStyle name="Comma 46 4 2" xfId="25864" xr:uid="{921F5E5B-59F3-4665-A479-EDDBCC16DB8F}"/>
    <cellStyle name="Comma 46 5" xfId="9329" xr:uid="{00000000-0005-0000-0000-00009D180000}"/>
    <cellStyle name="Comma 46 6" xfId="9330" xr:uid="{00000000-0005-0000-0000-00009E180000}"/>
    <cellStyle name="Comma 46 7" xfId="9331" xr:uid="{00000000-0005-0000-0000-00009F180000}"/>
    <cellStyle name="Comma 47" xfId="5442" xr:uid="{00000000-0005-0000-0000-0000A0180000}"/>
    <cellStyle name="Comma 47 2" xfId="9332" xr:uid="{00000000-0005-0000-0000-0000A1180000}"/>
    <cellStyle name="Comma 47 2 2" xfId="9333" xr:uid="{00000000-0005-0000-0000-0000A2180000}"/>
    <cellStyle name="Comma 47 2 3" xfId="9334" xr:uid="{00000000-0005-0000-0000-0000A3180000}"/>
    <cellStyle name="Comma 47 3" xfId="9335" xr:uid="{00000000-0005-0000-0000-0000A4180000}"/>
    <cellStyle name="Comma 47 3 2" xfId="9336" xr:uid="{00000000-0005-0000-0000-0000A5180000}"/>
    <cellStyle name="Comma 47 3 3" xfId="9337" xr:uid="{00000000-0005-0000-0000-0000A6180000}"/>
    <cellStyle name="Comma 47 3 3 2" xfId="25865" xr:uid="{925A3CE2-9029-4C75-9990-D37F4D5A0C89}"/>
    <cellStyle name="Comma 47 4" xfId="9338" xr:uid="{00000000-0005-0000-0000-0000A7180000}"/>
    <cellStyle name="Comma 47 4 2" xfId="25866" xr:uid="{53E1B7A1-3509-41C7-A70D-2E81B5168621}"/>
    <cellStyle name="Comma 47 5" xfId="9339" xr:uid="{00000000-0005-0000-0000-0000A8180000}"/>
    <cellStyle name="Comma 47 6" xfId="9340" xr:uid="{00000000-0005-0000-0000-0000A9180000}"/>
    <cellStyle name="Comma 48" xfId="5441" xr:uid="{00000000-0005-0000-0000-0000AA180000}"/>
    <cellStyle name="Comma 48 2" xfId="9341" xr:uid="{00000000-0005-0000-0000-0000AB180000}"/>
    <cellStyle name="Comma 48 2 2" xfId="9342" xr:uid="{00000000-0005-0000-0000-0000AC180000}"/>
    <cellStyle name="Comma 48 2 3" xfId="9343" xr:uid="{00000000-0005-0000-0000-0000AD180000}"/>
    <cellStyle name="Comma 48 3" xfId="9344" xr:uid="{00000000-0005-0000-0000-0000AE180000}"/>
    <cellStyle name="Comma 48 3 2" xfId="9345" xr:uid="{00000000-0005-0000-0000-0000AF180000}"/>
    <cellStyle name="Comma 48 3 3" xfId="9346" xr:uid="{00000000-0005-0000-0000-0000B0180000}"/>
    <cellStyle name="Comma 48 3 3 2" xfId="25867" xr:uid="{4936684F-D0CE-4537-95BE-A292EC0A95F1}"/>
    <cellStyle name="Comma 48 4" xfId="9347" xr:uid="{00000000-0005-0000-0000-0000B1180000}"/>
    <cellStyle name="Comma 48 4 2" xfId="25868" xr:uid="{D5F5089E-6710-403F-9477-E6CFEFA0360F}"/>
    <cellStyle name="Comma 48 5" xfId="9348" xr:uid="{00000000-0005-0000-0000-0000B2180000}"/>
    <cellStyle name="Comma 48 5 2" xfId="25869" xr:uid="{A1D78DBB-5FD9-4739-A62C-1FEAC28642F5}"/>
    <cellStyle name="Comma 48 6" xfId="9349" xr:uid="{00000000-0005-0000-0000-0000B3180000}"/>
    <cellStyle name="Comma 48 7" xfId="9350" xr:uid="{00000000-0005-0000-0000-0000B4180000}"/>
    <cellStyle name="Comma 48 7 2" xfId="25870" xr:uid="{7A6CBD0E-764F-4151-8994-25234B8D7A13}"/>
    <cellStyle name="Comma 48 8" xfId="23301" xr:uid="{411E155B-A4FE-4FA7-BCFA-882924B2789E}"/>
    <cellStyle name="Comma 49" xfId="5440" xr:uid="{00000000-0005-0000-0000-0000B5180000}"/>
    <cellStyle name="Comma 49 2" xfId="9351" xr:uid="{00000000-0005-0000-0000-0000B6180000}"/>
    <cellStyle name="Comma 49 2 2" xfId="9352" xr:uid="{00000000-0005-0000-0000-0000B7180000}"/>
    <cellStyle name="Comma 49 2 3" xfId="9353" xr:uid="{00000000-0005-0000-0000-0000B8180000}"/>
    <cellStyle name="Comma 49 2 3 2" xfId="25871" xr:uid="{93EDA8C9-389D-4FFA-A7EE-185D985B0DBE}"/>
    <cellStyle name="Comma 49 3" xfId="9354" xr:uid="{00000000-0005-0000-0000-0000B9180000}"/>
    <cellStyle name="Comma 49 3 2" xfId="9355" xr:uid="{00000000-0005-0000-0000-0000BA180000}"/>
    <cellStyle name="Comma 49 3 3" xfId="9356" xr:uid="{00000000-0005-0000-0000-0000BB180000}"/>
    <cellStyle name="Comma 49 3 3 2" xfId="25872" xr:uid="{BDB568BA-9F79-4CF1-B99F-8FD20C4A01AA}"/>
    <cellStyle name="Comma 49 4" xfId="9357" xr:uid="{00000000-0005-0000-0000-0000BC180000}"/>
    <cellStyle name="Comma 49 4 2" xfId="25873" xr:uid="{6C8E0CCA-D202-4FE4-8CE9-A49B70E9DF8F}"/>
    <cellStyle name="Comma 49 5" xfId="9358" xr:uid="{00000000-0005-0000-0000-0000BD180000}"/>
    <cellStyle name="Comma 49 6" xfId="9359" xr:uid="{00000000-0005-0000-0000-0000BE180000}"/>
    <cellStyle name="Comma 49 6 2" xfId="25874" xr:uid="{441CB33A-1566-4BCC-BB30-FF22AAF99788}"/>
    <cellStyle name="Comma 49 7" xfId="23300" xr:uid="{09FFCE09-CB32-4D52-84E5-745E35856EC0}"/>
    <cellStyle name="Comma 5" xfId="407" xr:uid="{00000000-0005-0000-0000-00000F010000}"/>
    <cellStyle name="Comma 5 2" xfId="408" xr:uid="{00000000-0005-0000-0000-000010010000}"/>
    <cellStyle name="Comma 5 2 2" xfId="9360" xr:uid="{00000000-0005-0000-0000-0000C1180000}"/>
    <cellStyle name="Comma 5 2 3" xfId="5438" xr:uid="{00000000-0005-0000-0000-0000C0180000}"/>
    <cellStyle name="Comma 5 3" xfId="9361" xr:uid="{00000000-0005-0000-0000-0000C2180000}"/>
    <cellStyle name="Comma 5 4" xfId="9362" xr:uid="{00000000-0005-0000-0000-0000C3180000}"/>
    <cellStyle name="Comma 5 5" xfId="5439" xr:uid="{00000000-0005-0000-0000-0000BF180000}"/>
    <cellStyle name="Comma 5_App b.3 Unspent_" xfId="409" xr:uid="{00000000-0005-0000-0000-000011010000}"/>
    <cellStyle name="Comma 50" xfId="5542" xr:uid="{00000000-0005-0000-0000-0000C4180000}"/>
    <cellStyle name="Comma 50 2" xfId="9363" xr:uid="{00000000-0005-0000-0000-0000C5180000}"/>
    <cellStyle name="Comma 50 2 2" xfId="9364" xr:uid="{00000000-0005-0000-0000-0000C6180000}"/>
    <cellStyle name="Comma 50 2 3" xfId="9365" xr:uid="{00000000-0005-0000-0000-0000C7180000}"/>
    <cellStyle name="Comma 50 2 3 2" xfId="25875" xr:uid="{29FB5994-A353-48B3-B05D-FA11DC11BE8E}"/>
    <cellStyle name="Comma 50 3" xfId="9366" xr:uid="{00000000-0005-0000-0000-0000C8180000}"/>
    <cellStyle name="Comma 50 3 2" xfId="9367" xr:uid="{00000000-0005-0000-0000-0000C9180000}"/>
    <cellStyle name="Comma 50 3 3" xfId="9368" xr:uid="{00000000-0005-0000-0000-0000CA180000}"/>
    <cellStyle name="Comma 50 3 3 2" xfId="25876" xr:uid="{D7CAFAC0-2CF0-4C33-ADC7-4FB802CDDFE7}"/>
    <cellStyle name="Comma 50 4" xfId="9369" xr:uid="{00000000-0005-0000-0000-0000CB180000}"/>
    <cellStyle name="Comma 50 5" xfId="9370" xr:uid="{00000000-0005-0000-0000-0000CC180000}"/>
    <cellStyle name="Comma 51" xfId="5543" xr:uid="{00000000-0005-0000-0000-0000CD180000}"/>
    <cellStyle name="Comma 51 2" xfId="9371" xr:uid="{00000000-0005-0000-0000-0000CE180000}"/>
    <cellStyle name="Comma 51 2 2" xfId="9372" xr:uid="{00000000-0005-0000-0000-0000CF180000}"/>
    <cellStyle name="Comma 51 2 3" xfId="9373" xr:uid="{00000000-0005-0000-0000-0000D0180000}"/>
    <cellStyle name="Comma 51 2 3 2" xfId="25877" xr:uid="{C2187483-E5F3-4F3B-9E77-1481F4A3ECAB}"/>
    <cellStyle name="Comma 51 3" xfId="9374" xr:uid="{00000000-0005-0000-0000-0000D1180000}"/>
    <cellStyle name="Comma 51 3 2" xfId="9375" xr:uid="{00000000-0005-0000-0000-0000D2180000}"/>
    <cellStyle name="Comma 51 3 3" xfId="9376" xr:uid="{00000000-0005-0000-0000-0000D3180000}"/>
    <cellStyle name="Comma 51 3 3 2" xfId="25878" xr:uid="{F5CC64EB-EEE3-461D-95BA-EB3B98DF8B83}"/>
    <cellStyle name="Comma 51 4" xfId="9377" xr:uid="{00000000-0005-0000-0000-0000D4180000}"/>
    <cellStyle name="Comma 51 5" xfId="9378" xr:uid="{00000000-0005-0000-0000-0000D5180000}"/>
    <cellStyle name="Comma 52" xfId="5437" xr:uid="{00000000-0005-0000-0000-0000D6180000}"/>
    <cellStyle name="Comma 52 2" xfId="9379" xr:uid="{00000000-0005-0000-0000-0000D7180000}"/>
    <cellStyle name="Comma 52 2 2" xfId="9380" xr:uid="{00000000-0005-0000-0000-0000D8180000}"/>
    <cellStyle name="Comma 52 2 3" xfId="9381" xr:uid="{00000000-0005-0000-0000-0000D9180000}"/>
    <cellStyle name="Comma 52 2 3 2" xfId="25879" xr:uid="{BB5463AA-A694-42E8-8928-8AA181A03B7F}"/>
    <cellStyle name="Comma 52 3" xfId="9382" xr:uid="{00000000-0005-0000-0000-0000DA180000}"/>
    <cellStyle name="Comma 52 4" xfId="9383" xr:uid="{00000000-0005-0000-0000-0000DB180000}"/>
    <cellStyle name="Comma 52 5" xfId="9384" xr:uid="{00000000-0005-0000-0000-0000DC180000}"/>
    <cellStyle name="Comma 52 5 2" xfId="25880" xr:uid="{334EF46B-4759-4B4F-BDF5-371D1A6DBD9B}"/>
    <cellStyle name="Comma 52 6" xfId="9385" xr:uid="{00000000-0005-0000-0000-0000DD180000}"/>
    <cellStyle name="Comma 52 7" xfId="23299" xr:uid="{82D3B901-F4A5-4E75-8117-95B1F70E8CFE}"/>
    <cellStyle name="Comma 53" xfId="5294" xr:uid="{00000000-0005-0000-0000-0000DE180000}"/>
    <cellStyle name="Comma 53 2" xfId="9386" xr:uid="{00000000-0005-0000-0000-0000DF180000}"/>
    <cellStyle name="Comma 53 3" xfId="9387" xr:uid="{00000000-0005-0000-0000-0000E0180000}"/>
    <cellStyle name="Comma 53 4" xfId="9388" xr:uid="{00000000-0005-0000-0000-0000E1180000}"/>
    <cellStyle name="Comma 53 5" xfId="9389" xr:uid="{00000000-0005-0000-0000-0000E2180000}"/>
    <cellStyle name="Comma 53 6" xfId="23288" xr:uid="{270F9DBD-0071-4614-B949-213232666DF9}"/>
    <cellStyle name="Comma 54" xfId="5291" xr:uid="{00000000-0005-0000-0000-0000E3180000}"/>
    <cellStyle name="Comma 54 2" xfId="9390" xr:uid="{00000000-0005-0000-0000-0000E4180000}"/>
    <cellStyle name="Comma 54 3" xfId="9391" xr:uid="{00000000-0005-0000-0000-0000E5180000}"/>
    <cellStyle name="Comma 54 4" xfId="9392" xr:uid="{00000000-0005-0000-0000-0000E6180000}"/>
    <cellStyle name="Comma 54 5" xfId="23285" xr:uid="{2A759F5C-9649-4BE3-90B1-B1E5FBC5429F}"/>
    <cellStyle name="Comma 55" xfId="5289" xr:uid="{00000000-0005-0000-0000-0000E7180000}"/>
    <cellStyle name="Comma 55 2" xfId="9393" xr:uid="{00000000-0005-0000-0000-0000E8180000}"/>
    <cellStyle name="Comma 55 3" xfId="9394" xr:uid="{00000000-0005-0000-0000-0000E9180000}"/>
    <cellStyle name="Comma 55 4" xfId="20119" xr:uid="{00000000-0005-0000-0000-0000EA180000}"/>
    <cellStyle name="Comma 55 4 2" xfId="28509" xr:uid="{E447D68F-A9B5-48C9-8378-A6DCFB7669CB}"/>
    <cellStyle name="Comma 55 5" xfId="20122" xr:uid="{00000000-0005-0000-0000-0000EB180000}"/>
    <cellStyle name="Comma 55 5 2" xfId="28512" xr:uid="{4897B17D-0B99-408E-AF27-CE1768079F2E}"/>
    <cellStyle name="Comma 55 6" xfId="23283" xr:uid="{9A36C63E-D696-4AF1-A880-055E7BCCC368}"/>
    <cellStyle name="Comma 56" xfId="9395" xr:uid="{00000000-0005-0000-0000-0000EC180000}"/>
    <cellStyle name="Comma 56 2" xfId="9396" xr:uid="{00000000-0005-0000-0000-0000ED180000}"/>
    <cellStyle name="Comma 56 3" xfId="9397" xr:uid="{00000000-0005-0000-0000-0000EE180000}"/>
    <cellStyle name="Comma 57" xfId="9398" xr:uid="{00000000-0005-0000-0000-0000EF180000}"/>
    <cellStyle name="Comma 57 2" xfId="9399" xr:uid="{00000000-0005-0000-0000-0000F0180000}"/>
    <cellStyle name="Comma 57 3" xfId="9400" xr:uid="{00000000-0005-0000-0000-0000F1180000}"/>
    <cellStyle name="Comma 58" xfId="9401" xr:uid="{00000000-0005-0000-0000-0000F2180000}"/>
    <cellStyle name="Comma 58 2" xfId="9402" xr:uid="{00000000-0005-0000-0000-0000F3180000}"/>
    <cellStyle name="Comma 58 2 2" xfId="25881" xr:uid="{286A418A-FC86-494D-97C6-09DB731E61BF}"/>
    <cellStyle name="Comma 58 3" xfId="9403" xr:uid="{00000000-0005-0000-0000-0000F4180000}"/>
    <cellStyle name="Comma 58 4" xfId="9404" xr:uid="{00000000-0005-0000-0000-0000F5180000}"/>
    <cellStyle name="Comma 58 4 2" xfId="25882" xr:uid="{8F7B08F4-0F66-42BF-8FB0-90B99CBD7244}"/>
    <cellStyle name="Comma 59" xfId="9405" xr:uid="{00000000-0005-0000-0000-0000F6180000}"/>
    <cellStyle name="Comma 59 2" xfId="9406" xr:uid="{00000000-0005-0000-0000-0000F7180000}"/>
    <cellStyle name="Comma 59 3" xfId="9407" xr:uid="{00000000-0005-0000-0000-0000F8180000}"/>
    <cellStyle name="Comma 6" xfId="410" xr:uid="{00000000-0005-0000-0000-000012010000}"/>
    <cellStyle name="Comma 6 2" xfId="411" xr:uid="{00000000-0005-0000-0000-000013010000}"/>
    <cellStyle name="Comma 6 2 2" xfId="9408" xr:uid="{00000000-0005-0000-0000-0000FB180000}"/>
    <cellStyle name="Comma 6 2 2 2" xfId="9409" xr:uid="{00000000-0005-0000-0000-0000FC180000}"/>
    <cellStyle name="Comma 6 2 3" xfId="5435" xr:uid="{00000000-0005-0000-0000-0000FA180000}"/>
    <cellStyle name="Comma 6 3" xfId="9410" xr:uid="{00000000-0005-0000-0000-0000FD180000}"/>
    <cellStyle name="Comma 6 3 2" xfId="9411" xr:uid="{00000000-0005-0000-0000-0000FE180000}"/>
    <cellStyle name="Comma 6 3 2 2" xfId="9412" xr:uid="{00000000-0005-0000-0000-0000FF180000}"/>
    <cellStyle name="Comma 6 3 3" xfId="9413" xr:uid="{00000000-0005-0000-0000-000000190000}"/>
    <cellStyle name="Comma 6 4" xfId="9414" xr:uid="{00000000-0005-0000-0000-000001190000}"/>
    <cellStyle name="Comma 6 5" xfId="9415" xr:uid="{00000000-0005-0000-0000-000002190000}"/>
    <cellStyle name="Comma 6 6" xfId="9416" xr:uid="{00000000-0005-0000-0000-000003190000}"/>
    <cellStyle name="Comma 6 7" xfId="5436" xr:uid="{00000000-0005-0000-0000-0000F9180000}"/>
    <cellStyle name="Comma 6_App b.3 Unspent_" xfId="412" xr:uid="{00000000-0005-0000-0000-000014010000}"/>
    <cellStyle name="Comma 60" xfId="9417" xr:uid="{00000000-0005-0000-0000-000004190000}"/>
    <cellStyle name="Comma 60 2" xfId="9418" xr:uid="{00000000-0005-0000-0000-000005190000}"/>
    <cellStyle name="Comma 60 3" xfId="9419" xr:uid="{00000000-0005-0000-0000-000006190000}"/>
    <cellStyle name="Comma 61" xfId="9420" xr:uid="{00000000-0005-0000-0000-000007190000}"/>
    <cellStyle name="Comma 61 2" xfId="9421" xr:uid="{00000000-0005-0000-0000-000008190000}"/>
    <cellStyle name="Comma 61 3" xfId="9422" xr:uid="{00000000-0005-0000-0000-000009190000}"/>
    <cellStyle name="Comma 62" xfId="9423" xr:uid="{00000000-0005-0000-0000-00000A190000}"/>
    <cellStyle name="Comma 62 2" xfId="9424" xr:uid="{00000000-0005-0000-0000-00000B190000}"/>
    <cellStyle name="Comma 62 2 2" xfId="9425" xr:uid="{00000000-0005-0000-0000-00000C190000}"/>
    <cellStyle name="Comma 62 2 2 2" xfId="25884" xr:uid="{D39B56F3-6616-4E0B-AD38-0BE0E6C848A4}"/>
    <cellStyle name="Comma 62 3" xfId="9426" xr:uid="{00000000-0005-0000-0000-00000D190000}"/>
    <cellStyle name="Comma 62 3 2" xfId="25885" xr:uid="{7DB19A0B-1118-477B-ACE7-D5C5AA9859EB}"/>
    <cellStyle name="Comma 62 4" xfId="25883" xr:uid="{53B52D6A-9D10-453C-BB11-1D9F46C25CD3}"/>
    <cellStyle name="Comma 63" xfId="9427" xr:uid="{00000000-0005-0000-0000-00000E190000}"/>
    <cellStyle name="Comma 63 2" xfId="9428" xr:uid="{00000000-0005-0000-0000-00000F190000}"/>
    <cellStyle name="Comma 63 3" xfId="25886" xr:uid="{57EEB83E-7223-47AD-9D60-B69269A9D9E9}"/>
    <cellStyle name="Comma 64" xfId="9429" xr:uid="{00000000-0005-0000-0000-000010190000}"/>
    <cellStyle name="Comma 65" xfId="9430" xr:uid="{00000000-0005-0000-0000-000011190000}"/>
    <cellStyle name="Comma 66" xfId="9431" xr:uid="{00000000-0005-0000-0000-000012190000}"/>
    <cellStyle name="Comma 67" xfId="9432" xr:uid="{00000000-0005-0000-0000-000013190000}"/>
    <cellStyle name="Comma 68" xfId="9433" xr:uid="{00000000-0005-0000-0000-000014190000}"/>
    <cellStyle name="Comma 69" xfId="9434" xr:uid="{00000000-0005-0000-0000-000015190000}"/>
    <cellStyle name="Comma 7" xfId="413" xr:uid="{00000000-0005-0000-0000-000015010000}"/>
    <cellStyle name="Comma 7 2" xfId="414" xr:uid="{00000000-0005-0000-0000-000016010000}"/>
    <cellStyle name="Comma 7 2 2" xfId="9435" xr:uid="{00000000-0005-0000-0000-000018190000}"/>
    <cellStyle name="Comma 7 2 3" xfId="5433" xr:uid="{00000000-0005-0000-0000-000017190000}"/>
    <cellStyle name="Comma 7 3" xfId="9436" xr:uid="{00000000-0005-0000-0000-000019190000}"/>
    <cellStyle name="Comma 7 4" xfId="9437" xr:uid="{00000000-0005-0000-0000-00001A190000}"/>
    <cellStyle name="Comma 7 5" xfId="5434" xr:uid="{00000000-0005-0000-0000-000016190000}"/>
    <cellStyle name="Comma 7_App b.3 Unspent_" xfId="415" xr:uid="{00000000-0005-0000-0000-000017010000}"/>
    <cellStyle name="Comma 70" xfId="9438" xr:uid="{00000000-0005-0000-0000-00001B190000}"/>
    <cellStyle name="Comma 71" xfId="9439" xr:uid="{00000000-0005-0000-0000-00001C190000}"/>
    <cellStyle name="Comma 72" xfId="9440" xr:uid="{00000000-0005-0000-0000-00001D190000}"/>
    <cellStyle name="Comma 73" xfId="9441" xr:uid="{00000000-0005-0000-0000-00001E190000}"/>
    <cellStyle name="Comma 74" xfId="9442" xr:uid="{00000000-0005-0000-0000-00001F190000}"/>
    <cellStyle name="Comma 75" xfId="9443" xr:uid="{00000000-0005-0000-0000-000020190000}"/>
    <cellStyle name="Comma 76" xfId="9444" xr:uid="{00000000-0005-0000-0000-000021190000}"/>
    <cellStyle name="Comma 77" xfId="9445" xr:uid="{00000000-0005-0000-0000-000022190000}"/>
    <cellStyle name="Comma 78" xfId="9446" xr:uid="{00000000-0005-0000-0000-000023190000}"/>
    <cellStyle name="Comma 79" xfId="9447" xr:uid="{00000000-0005-0000-0000-000024190000}"/>
    <cellStyle name="Comma 8" xfId="416" xr:uid="{00000000-0005-0000-0000-000018010000}"/>
    <cellStyle name="Comma 8 2" xfId="417" xr:uid="{00000000-0005-0000-0000-000019010000}"/>
    <cellStyle name="Comma 8 2 2" xfId="9448" xr:uid="{00000000-0005-0000-0000-000027190000}"/>
    <cellStyle name="Comma 8 2 2 2" xfId="9449" xr:uid="{00000000-0005-0000-0000-000028190000}"/>
    <cellStyle name="Comma 8 2 3" xfId="5431" xr:uid="{00000000-0005-0000-0000-000026190000}"/>
    <cellStyle name="Comma 8 3" xfId="9450" xr:uid="{00000000-0005-0000-0000-000029190000}"/>
    <cellStyle name="Comma 8 3 2" xfId="9451" xr:uid="{00000000-0005-0000-0000-00002A190000}"/>
    <cellStyle name="Comma 8 3 2 2" xfId="9452" xr:uid="{00000000-0005-0000-0000-00002B190000}"/>
    <cellStyle name="Comma 8 3 3" xfId="9453" xr:uid="{00000000-0005-0000-0000-00002C190000}"/>
    <cellStyle name="Comma 8 4" xfId="9454" xr:uid="{00000000-0005-0000-0000-00002D190000}"/>
    <cellStyle name="Comma 8 5" xfId="9455" xr:uid="{00000000-0005-0000-0000-00002E190000}"/>
    <cellStyle name="Comma 8 6" xfId="5432" xr:uid="{00000000-0005-0000-0000-000025190000}"/>
    <cellStyle name="Comma 8_App b.3 Unspent_" xfId="418" xr:uid="{00000000-0005-0000-0000-00001A010000}"/>
    <cellStyle name="Comma 80" xfId="9456" xr:uid="{00000000-0005-0000-0000-00002F190000}"/>
    <cellStyle name="Comma 81" xfId="9457" xr:uid="{00000000-0005-0000-0000-000030190000}"/>
    <cellStyle name="Comma 82" xfId="9458" xr:uid="{00000000-0005-0000-0000-000031190000}"/>
    <cellStyle name="Comma 83" xfId="9459" xr:uid="{00000000-0005-0000-0000-000032190000}"/>
    <cellStyle name="Comma 84" xfId="9460" xr:uid="{00000000-0005-0000-0000-000033190000}"/>
    <cellStyle name="Comma 85" xfId="9461" xr:uid="{00000000-0005-0000-0000-000034190000}"/>
    <cellStyle name="Comma 86" xfId="9462" xr:uid="{00000000-0005-0000-0000-000035190000}"/>
    <cellStyle name="Comma 87" xfId="9463" xr:uid="{00000000-0005-0000-0000-000036190000}"/>
    <cellStyle name="Comma 87 2" xfId="25889" xr:uid="{8B972123-4A53-4474-AEB9-2B93386B6E8C}"/>
    <cellStyle name="Comma 88" xfId="9464" xr:uid="{00000000-0005-0000-0000-000037190000}"/>
    <cellStyle name="Comma 88 2" xfId="25890" xr:uid="{48410040-E6F6-42E5-92DE-539520B2FDE1}"/>
    <cellStyle name="Comma 89" xfId="9465" xr:uid="{00000000-0005-0000-0000-000038190000}"/>
    <cellStyle name="Comma 9" xfId="419" xr:uid="{00000000-0005-0000-0000-00001B010000}"/>
    <cellStyle name="Comma 9 2" xfId="420" xr:uid="{00000000-0005-0000-0000-00001C010000}"/>
    <cellStyle name="Comma 9 2 2" xfId="9466" xr:uid="{00000000-0005-0000-0000-00003B190000}"/>
    <cellStyle name="Comma 9 2 2 2" xfId="9467" xr:uid="{00000000-0005-0000-0000-00003C190000}"/>
    <cellStyle name="Comma 9 2 3" xfId="5429" xr:uid="{00000000-0005-0000-0000-00003A190000}"/>
    <cellStyle name="Comma 9 3" xfId="9468" xr:uid="{00000000-0005-0000-0000-00003D190000}"/>
    <cellStyle name="Comma 9 3 2" xfId="9469" xr:uid="{00000000-0005-0000-0000-00003E190000}"/>
    <cellStyle name="Comma 9 3 2 2" xfId="9470" xr:uid="{00000000-0005-0000-0000-00003F190000}"/>
    <cellStyle name="Comma 9 3 3" xfId="9471" xr:uid="{00000000-0005-0000-0000-000040190000}"/>
    <cellStyle name="Comma 9 4" xfId="9472" xr:uid="{00000000-0005-0000-0000-000041190000}"/>
    <cellStyle name="Comma 9 5" xfId="9473" xr:uid="{00000000-0005-0000-0000-000042190000}"/>
    <cellStyle name="Comma 9 6" xfId="5430" xr:uid="{00000000-0005-0000-0000-000039190000}"/>
    <cellStyle name="Comma 9_App b.3 Unspent_" xfId="421" xr:uid="{00000000-0005-0000-0000-00001D010000}"/>
    <cellStyle name="Comma 90" xfId="9474" xr:uid="{00000000-0005-0000-0000-000043190000}"/>
    <cellStyle name="Comma 91" xfId="9475" xr:uid="{00000000-0005-0000-0000-000044190000}"/>
    <cellStyle name="Comma 92" xfId="9476" xr:uid="{00000000-0005-0000-0000-000045190000}"/>
    <cellStyle name="Comma 93" xfId="9477" xr:uid="{00000000-0005-0000-0000-000046190000}"/>
    <cellStyle name="Comma 94" xfId="9478" xr:uid="{00000000-0005-0000-0000-000047190000}"/>
    <cellStyle name="Comma 95" xfId="9479" xr:uid="{00000000-0005-0000-0000-000048190000}"/>
    <cellStyle name="Comma 96" xfId="9480" xr:uid="{00000000-0005-0000-0000-000049190000}"/>
    <cellStyle name="Comma 97" xfId="9481" xr:uid="{00000000-0005-0000-0000-00004A190000}"/>
    <cellStyle name="Comma 98" xfId="9482" xr:uid="{00000000-0005-0000-0000-00004B190000}"/>
    <cellStyle name="Comma 99" xfId="9483" xr:uid="{00000000-0005-0000-0000-00004C190000}"/>
    <cellStyle name="Comma0" xfId="422" xr:uid="{00000000-0005-0000-0000-00001E010000}"/>
    <cellStyle name="Comma0 2" xfId="423" xr:uid="{00000000-0005-0000-0000-00001F010000}"/>
    <cellStyle name="Comma0 3" xfId="424" xr:uid="{00000000-0005-0000-0000-000020010000}"/>
    <cellStyle name="Copied" xfId="425" xr:uid="{00000000-0005-0000-0000-000021010000}"/>
    <cellStyle name="Copied 2" xfId="5428" xr:uid="{00000000-0005-0000-0000-000051190000}"/>
    <cellStyle name="Currency" xfId="20531" builtinId="4"/>
    <cellStyle name="Currency [$0]" xfId="426" xr:uid="{00000000-0005-0000-0000-000023010000}"/>
    <cellStyle name="Currency [$0] 2" xfId="5427" xr:uid="{00000000-0005-0000-0000-000054190000}"/>
    <cellStyle name="Currency [£0]" xfId="427" xr:uid="{00000000-0005-0000-0000-000024010000}"/>
    <cellStyle name="Currency [£0] 2" xfId="5541" xr:uid="{00000000-0005-0000-0000-000056190000}"/>
    <cellStyle name="Currency 10" xfId="11" xr:uid="{00000000-0005-0000-0000-000002000000}"/>
    <cellStyle name="Currency 10 2" xfId="428" xr:uid="{00000000-0005-0000-0000-000025010000}"/>
    <cellStyle name="Currency 10 2 2" xfId="9485" xr:uid="{00000000-0005-0000-0000-000059190000}"/>
    <cellStyle name="Currency 10 2 3" xfId="9484" xr:uid="{00000000-0005-0000-0000-000058190000}"/>
    <cellStyle name="Currency 10 3" xfId="9486" xr:uid="{00000000-0005-0000-0000-00005A190000}"/>
    <cellStyle name="Currency 10 3 2" xfId="9487" xr:uid="{00000000-0005-0000-0000-00005B190000}"/>
    <cellStyle name="Currency 10 3 2 2" xfId="9488" xr:uid="{00000000-0005-0000-0000-00005C190000}"/>
    <cellStyle name="Currency 10 3 3" xfId="9489" xr:uid="{00000000-0005-0000-0000-00005D190000}"/>
    <cellStyle name="Currency 10 4" xfId="5426" xr:uid="{00000000-0005-0000-0000-000057190000}"/>
    <cellStyle name="Currency 11" xfId="7" xr:uid="{00000000-0005-0000-0000-000003000000}"/>
    <cellStyle name="Currency 11 2" xfId="9490" xr:uid="{00000000-0005-0000-0000-00005F190000}"/>
    <cellStyle name="Currency 11 2 2" xfId="9491" xr:uid="{00000000-0005-0000-0000-000060190000}"/>
    <cellStyle name="Currency 11 2 2 2" xfId="9492" xr:uid="{00000000-0005-0000-0000-000061190000}"/>
    <cellStyle name="Currency 11 2 3" xfId="9493" xr:uid="{00000000-0005-0000-0000-000062190000}"/>
    <cellStyle name="Currency 11 2 3 2" xfId="9494" xr:uid="{00000000-0005-0000-0000-000063190000}"/>
    <cellStyle name="Currency 11 3" xfId="9495" xr:uid="{00000000-0005-0000-0000-000064190000}"/>
    <cellStyle name="Currency 11 4" xfId="5540" xr:uid="{00000000-0005-0000-0000-00005E190000}"/>
    <cellStyle name="Currency 12" xfId="430" xr:uid="{00000000-0005-0000-0000-000027010000}"/>
    <cellStyle name="Currency 12 2" xfId="9496" xr:uid="{00000000-0005-0000-0000-000066190000}"/>
    <cellStyle name="Currency 12 2 2" xfId="9497" xr:uid="{00000000-0005-0000-0000-000067190000}"/>
    <cellStyle name="Currency 12 2 2 2" xfId="9498" xr:uid="{00000000-0005-0000-0000-000068190000}"/>
    <cellStyle name="Currency 12 2 3" xfId="9499" xr:uid="{00000000-0005-0000-0000-000069190000}"/>
    <cellStyle name="Currency 12 3" xfId="9500" xr:uid="{00000000-0005-0000-0000-00006A190000}"/>
    <cellStyle name="Currency 12 3 2" xfId="9501" xr:uid="{00000000-0005-0000-0000-00006B190000}"/>
    <cellStyle name="Currency 12 4" xfId="9502" xr:uid="{00000000-0005-0000-0000-00006C190000}"/>
    <cellStyle name="Currency 12 4 2" xfId="9503" xr:uid="{00000000-0005-0000-0000-00006D190000}"/>
    <cellStyle name="Currency 12 4 3" xfId="9504" xr:uid="{00000000-0005-0000-0000-00006E190000}"/>
    <cellStyle name="Currency 12 5" xfId="9505" xr:uid="{00000000-0005-0000-0000-00006F190000}"/>
    <cellStyle name="Currency 12 6" xfId="5425" xr:uid="{00000000-0005-0000-0000-000065190000}"/>
    <cellStyle name="Currency 13" xfId="431" xr:uid="{00000000-0005-0000-0000-000028010000}"/>
    <cellStyle name="Currency 13 2" xfId="9506" xr:uid="{00000000-0005-0000-0000-000071190000}"/>
    <cellStyle name="Currency 13 2 2" xfId="9507" xr:uid="{00000000-0005-0000-0000-000072190000}"/>
    <cellStyle name="Currency 13 2 3" xfId="9508" xr:uid="{00000000-0005-0000-0000-000073190000}"/>
    <cellStyle name="Currency 13 3" xfId="9509" xr:uid="{00000000-0005-0000-0000-000074190000}"/>
    <cellStyle name="Currency 13 3 2" xfId="9510" xr:uid="{00000000-0005-0000-0000-000075190000}"/>
    <cellStyle name="Currency 13 3 2 2" xfId="9511" xr:uid="{00000000-0005-0000-0000-000076190000}"/>
    <cellStyle name="Currency 13 3 3" xfId="9512" xr:uid="{00000000-0005-0000-0000-000077190000}"/>
    <cellStyle name="Currency 13 3 3 2" xfId="9513" xr:uid="{00000000-0005-0000-0000-000078190000}"/>
    <cellStyle name="Currency 13 4" xfId="9514" xr:uid="{00000000-0005-0000-0000-000079190000}"/>
    <cellStyle name="Currency 13 5" xfId="5424" xr:uid="{00000000-0005-0000-0000-000070190000}"/>
    <cellStyle name="Currency 14" xfId="3" xr:uid="{00000000-0005-0000-0000-000004000000}"/>
    <cellStyle name="Currency 14 2" xfId="10" xr:uid="{00000000-0005-0000-0000-000005000000}"/>
    <cellStyle name="Currency 14 2 2" xfId="114" xr:uid="{00000000-0005-0000-0000-000005000000}"/>
    <cellStyle name="Currency 14 2 2 2" xfId="20681" xr:uid="{C35E8DDE-BFDC-49AD-84A6-7E57562D1982}"/>
    <cellStyle name="Currency 14 2 3" xfId="9515" xr:uid="{00000000-0005-0000-0000-00007B190000}"/>
    <cellStyle name="Currency 14 2 4" xfId="20534" xr:uid="{D913DE0A-108A-433C-B116-DECDA6596B39}"/>
    <cellStyle name="Currency 14 2 4 2" xfId="20541" xr:uid="{BF93F86E-A32B-44DA-9A2B-2BAFCE07B080}"/>
    <cellStyle name="Currency 14 2 4 2 2" xfId="20555" xr:uid="{CB7C8B19-1A10-4D03-B28B-3F30FCF1470A}"/>
    <cellStyle name="Currency 14 2 4 2 2 2" xfId="28934" xr:uid="{1C9322F9-BB77-4475-8D6E-939381AC3DFD}"/>
    <cellStyle name="Currency 14 2 4 2 3" xfId="28924" xr:uid="{8A1967AD-FC2D-428F-9269-862D94B3D92C}"/>
    <cellStyle name="Currency 14 2 4 3" xfId="20550" xr:uid="{6434AF80-6473-4CDE-A6D1-D9E5EC911236}"/>
    <cellStyle name="Currency 14 2 4 3 2" xfId="28930" xr:uid="{02EEDB6D-1F92-4965-95AD-AB579DB7E801}"/>
    <cellStyle name="Currency 14 2 4 4" xfId="28917" xr:uid="{172F4CA8-097E-44C8-807A-9274E07520B7}"/>
    <cellStyle name="Currency 14 2 5" xfId="20608" xr:uid="{AE37795D-BF04-4FB4-8641-C297E36C1C16}"/>
    <cellStyle name="Currency 14 3" xfId="60" xr:uid="{00000000-0005-0000-0000-000006000000}"/>
    <cellStyle name="Currency 14 3 2" xfId="162" xr:uid="{00000000-0005-0000-0000-000006000000}"/>
    <cellStyle name="Currency 14 3 2 2" xfId="20545" xr:uid="{BA0862C4-CD9A-45B2-A87C-4CFEE3005FE3}"/>
    <cellStyle name="Currency 14 3 2 2 2" xfId="28927" xr:uid="{9CF69602-4587-4FE3-AF32-26E408EC4CB3}"/>
    <cellStyle name="Currency 14 3 2 2 3" xfId="31646" xr:uid="{BE776A32-D7A4-4853-B5C3-DF04C105CB4D}"/>
    <cellStyle name="Currency 14 3 2 3" xfId="20725" xr:uid="{BD58D48B-341E-4169-A14B-C15ADD9AE562}"/>
    <cellStyle name="Currency 14 3 3" xfId="9516" xr:uid="{00000000-0005-0000-0000-00007D190000}"/>
    <cellStyle name="Currency 14 3 4" xfId="20543" xr:uid="{63235F10-631D-41F8-A03B-F993C11C6D9B}"/>
    <cellStyle name="Currency 14 3 4 2" xfId="28926" xr:uid="{6CE66975-B53F-4F80-AFBB-2621AE4F4B28}"/>
    <cellStyle name="Currency 14 3 4 3" xfId="31645" xr:uid="{50C7EE6B-36F6-4FFE-AAC7-D46BD0B086B9}"/>
    <cellStyle name="Currency 14 3 5" xfId="20652" xr:uid="{C019CE21-5C44-4410-9311-8DFCA67F8EED}"/>
    <cellStyle name="Currency 14 3 6" xfId="31638" xr:uid="{EB008D31-FB61-4AA5-A64F-2EB2F1694D29}"/>
    <cellStyle name="Currency 14 4" xfId="108" xr:uid="{00000000-0005-0000-0000-000004000000}"/>
    <cellStyle name="Currency 14 4 2" xfId="20678" xr:uid="{05D78360-80C4-4409-A83F-66A07EC5E522}"/>
    <cellStyle name="Currency 14 5" xfId="5423" xr:uid="{00000000-0005-0000-0000-00007A190000}"/>
    <cellStyle name="Currency 14 6" xfId="20603" xr:uid="{843727B3-92B7-4922-93E0-2A3454C3FBDA}"/>
    <cellStyle name="Currency 15" xfId="2926" xr:uid="{00000000-0005-0000-0000-00002E010000}"/>
    <cellStyle name="Currency 15 2" xfId="9517" xr:uid="{00000000-0005-0000-0000-000080190000}"/>
    <cellStyle name="Currency 15 2 2" xfId="9518" xr:uid="{00000000-0005-0000-0000-000081190000}"/>
    <cellStyle name="Currency 15 2 3" xfId="9519" xr:uid="{00000000-0005-0000-0000-000082190000}"/>
    <cellStyle name="Currency 15 3" xfId="9520" xr:uid="{00000000-0005-0000-0000-000083190000}"/>
    <cellStyle name="Currency 15 3 2" xfId="9521" xr:uid="{00000000-0005-0000-0000-000084190000}"/>
    <cellStyle name="Currency 15 4" xfId="9522" xr:uid="{00000000-0005-0000-0000-000085190000}"/>
    <cellStyle name="Currency 15 5" xfId="5422" xr:uid="{00000000-0005-0000-0000-00007F190000}"/>
    <cellStyle name="Currency 15 6" xfId="20998" xr:uid="{899D5D36-0977-471B-A0E4-A8B39DE5E9F5}"/>
    <cellStyle name="Currency 16" xfId="2916" xr:uid="{00000000-0005-0000-0000-00002F010000}"/>
    <cellStyle name="Currency 16 2" xfId="9523" xr:uid="{00000000-0005-0000-0000-000087190000}"/>
    <cellStyle name="Currency 16 2 2" xfId="9524" xr:uid="{00000000-0005-0000-0000-000088190000}"/>
    <cellStyle name="Currency 16 2 3" xfId="9525" xr:uid="{00000000-0005-0000-0000-000089190000}"/>
    <cellStyle name="Currency 16 3" xfId="9526" xr:uid="{00000000-0005-0000-0000-00008A190000}"/>
    <cellStyle name="Currency 16 3 2" xfId="9527" xr:uid="{00000000-0005-0000-0000-00008B190000}"/>
    <cellStyle name="Currency 16 4" xfId="9528" xr:uid="{00000000-0005-0000-0000-00008C190000}"/>
    <cellStyle name="Currency 16 5" xfId="5421" xr:uid="{00000000-0005-0000-0000-000086190000}"/>
    <cellStyle name="Currency 16 6" xfId="20988" xr:uid="{90EB80C9-3F7E-47F1-8826-B7E2C20CCA0B}"/>
    <cellStyle name="Currency 17" xfId="2914" xr:uid="{00000000-0005-0000-0000-000030010000}"/>
    <cellStyle name="Currency 17 2" xfId="9529" xr:uid="{00000000-0005-0000-0000-00008E190000}"/>
    <cellStyle name="Currency 17 2 2" xfId="9530" xr:uid="{00000000-0005-0000-0000-00008F190000}"/>
    <cellStyle name="Currency 17 3" xfId="9531" xr:uid="{00000000-0005-0000-0000-000090190000}"/>
    <cellStyle name="Currency 17 3 2" xfId="9532" xr:uid="{00000000-0005-0000-0000-000091190000}"/>
    <cellStyle name="Currency 17 3 3" xfId="9533" xr:uid="{00000000-0005-0000-0000-000092190000}"/>
    <cellStyle name="Currency 17 4" xfId="9534" xr:uid="{00000000-0005-0000-0000-000093190000}"/>
    <cellStyle name="Currency 17 5" xfId="5420" xr:uid="{00000000-0005-0000-0000-00008D190000}"/>
    <cellStyle name="Currency 17 6" xfId="20986" xr:uid="{A445B70B-9A01-4088-A85D-BC37F4DE6644}"/>
    <cellStyle name="Currency 18" xfId="2994" xr:uid="{00000000-0005-0000-0000-000031010000}"/>
    <cellStyle name="Currency 18 10" xfId="9535" xr:uid="{00000000-0005-0000-0000-000095190000}"/>
    <cellStyle name="Currency 18 10 2" xfId="9536" xr:uid="{00000000-0005-0000-0000-000096190000}"/>
    <cellStyle name="Currency 18 10 2 2" xfId="9537" xr:uid="{00000000-0005-0000-0000-000097190000}"/>
    <cellStyle name="Currency 18 10 3" xfId="9538" xr:uid="{00000000-0005-0000-0000-000098190000}"/>
    <cellStyle name="Currency 18 10 3 2" xfId="9539" xr:uid="{00000000-0005-0000-0000-000099190000}"/>
    <cellStyle name="Currency 18 10 3 3" xfId="25892" xr:uid="{AA71F3F9-765F-4271-875B-8E7A633ACFA0}"/>
    <cellStyle name="Currency 18 11" xfId="9540" xr:uid="{00000000-0005-0000-0000-00009A190000}"/>
    <cellStyle name="Currency 18 11 2" xfId="9541" xr:uid="{00000000-0005-0000-0000-00009B190000}"/>
    <cellStyle name="Currency 18 11 3" xfId="25893" xr:uid="{643F1B82-1769-4482-A4FD-56F538880603}"/>
    <cellStyle name="Currency 18 12" xfId="9542" xr:uid="{00000000-0005-0000-0000-00009C190000}"/>
    <cellStyle name="Currency 18 13" xfId="21066" xr:uid="{BCC90691-8991-4EC6-8766-0A0886EDFCF0}"/>
    <cellStyle name="Currency 18 2" xfId="9543" xr:uid="{00000000-0005-0000-0000-00009D190000}"/>
    <cellStyle name="Currency 18 2 10" xfId="9544" xr:uid="{00000000-0005-0000-0000-00009E190000}"/>
    <cellStyle name="Currency 18 2 10 2" xfId="9545" xr:uid="{00000000-0005-0000-0000-00009F190000}"/>
    <cellStyle name="Currency 18 2 10 3" xfId="25894" xr:uid="{A5F6EB16-E47B-42FB-B7CE-E202041272AE}"/>
    <cellStyle name="Currency 18 2 2" xfId="9546" xr:uid="{00000000-0005-0000-0000-0000A0190000}"/>
    <cellStyle name="Currency 18 2 2 2" xfId="9547" xr:uid="{00000000-0005-0000-0000-0000A1190000}"/>
    <cellStyle name="Currency 18 2 2 2 2" xfId="9548" xr:uid="{00000000-0005-0000-0000-0000A2190000}"/>
    <cellStyle name="Currency 18 2 2 2 2 2" xfId="9549" xr:uid="{00000000-0005-0000-0000-0000A3190000}"/>
    <cellStyle name="Currency 18 2 2 2 3" xfId="9550" xr:uid="{00000000-0005-0000-0000-0000A4190000}"/>
    <cellStyle name="Currency 18 2 2 2 3 2" xfId="9551" xr:uid="{00000000-0005-0000-0000-0000A5190000}"/>
    <cellStyle name="Currency 18 2 2 2 4" xfId="9552" xr:uid="{00000000-0005-0000-0000-0000A6190000}"/>
    <cellStyle name="Currency 18 2 2 2 4 2" xfId="9553" xr:uid="{00000000-0005-0000-0000-0000A7190000}"/>
    <cellStyle name="Currency 18 2 2 2 5" xfId="9554" xr:uid="{00000000-0005-0000-0000-0000A8190000}"/>
    <cellStyle name="Currency 18 2 2 2 5 2" xfId="9555" xr:uid="{00000000-0005-0000-0000-0000A9190000}"/>
    <cellStyle name="Currency 18 2 2 2 5 2 2" xfId="9556" xr:uid="{00000000-0005-0000-0000-0000AA190000}"/>
    <cellStyle name="Currency 18 2 2 2 5 3" xfId="9557" xr:uid="{00000000-0005-0000-0000-0000AB190000}"/>
    <cellStyle name="Currency 18 2 2 2 5 3 2" xfId="9558" xr:uid="{00000000-0005-0000-0000-0000AC190000}"/>
    <cellStyle name="Currency 18 2 2 2 5 3 3" xfId="25895" xr:uid="{0CEB0FFF-E7BD-4E8E-A4E5-BD5777E6F0F5}"/>
    <cellStyle name="Currency 18 2 2 3" xfId="9559" xr:uid="{00000000-0005-0000-0000-0000AD190000}"/>
    <cellStyle name="Currency 18 2 2 3 2" xfId="9560" xr:uid="{00000000-0005-0000-0000-0000AE190000}"/>
    <cellStyle name="Currency 18 2 2 3 2 2" xfId="9561" xr:uid="{00000000-0005-0000-0000-0000AF190000}"/>
    <cellStyle name="Currency 18 2 2 3 2 3" xfId="9562" xr:uid="{00000000-0005-0000-0000-0000B0190000}"/>
    <cellStyle name="Currency 18 2 2 3 2 3 2" xfId="25896" xr:uid="{CA624FC1-D7AA-410F-8ABD-8D78EAED60DA}"/>
    <cellStyle name="Currency 18 2 2 3 3" xfId="9563" xr:uid="{00000000-0005-0000-0000-0000B1190000}"/>
    <cellStyle name="Currency 18 2 2 3 4" xfId="9564" xr:uid="{00000000-0005-0000-0000-0000B2190000}"/>
    <cellStyle name="Currency 18 2 2 3 4 2" xfId="25897" xr:uid="{65069E1F-834D-4D45-977C-9D8F0A2F6986}"/>
    <cellStyle name="Currency 18 2 2 4" xfId="9565" xr:uid="{00000000-0005-0000-0000-0000B3190000}"/>
    <cellStyle name="Currency 18 2 2 4 2" xfId="9566" xr:uid="{00000000-0005-0000-0000-0000B4190000}"/>
    <cellStyle name="Currency 18 2 2 5" xfId="9567" xr:uid="{00000000-0005-0000-0000-0000B5190000}"/>
    <cellStyle name="Currency 18 2 2 5 2" xfId="9568" xr:uid="{00000000-0005-0000-0000-0000B6190000}"/>
    <cellStyle name="Currency 18 2 2 5 3" xfId="9569" xr:uid="{00000000-0005-0000-0000-0000B7190000}"/>
    <cellStyle name="Currency 18 2 2 5 4" xfId="9570" xr:uid="{00000000-0005-0000-0000-0000B8190000}"/>
    <cellStyle name="Currency 18 2 2 5 4 2" xfId="25898" xr:uid="{61DD6E86-E22A-48CB-843E-1717828AAA5E}"/>
    <cellStyle name="Currency 18 2 2 6" xfId="9571" xr:uid="{00000000-0005-0000-0000-0000B9190000}"/>
    <cellStyle name="Currency 18 2 2 6 2" xfId="9572" xr:uid="{00000000-0005-0000-0000-0000BA190000}"/>
    <cellStyle name="Currency 18 2 2 7" xfId="9573" xr:uid="{00000000-0005-0000-0000-0000BB190000}"/>
    <cellStyle name="Currency 18 2 2 7 2" xfId="9574" xr:uid="{00000000-0005-0000-0000-0000BC190000}"/>
    <cellStyle name="Currency 18 2 2 7 2 2" xfId="9575" xr:uid="{00000000-0005-0000-0000-0000BD190000}"/>
    <cellStyle name="Currency 18 2 2 7 3" xfId="9576" xr:uid="{00000000-0005-0000-0000-0000BE190000}"/>
    <cellStyle name="Currency 18 2 2 7 3 2" xfId="9577" xr:uid="{00000000-0005-0000-0000-0000BF190000}"/>
    <cellStyle name="Currency 18 2 2 7 3 3" xfId="25899" xr:uid="{830E6B15-CAD2-4A46-AAB4-13AB4C3EED59}"/>
    <cellStyle name="Currency 18 2 2 8" xfId="9578" xr:uid="{00000000-0005-0000-0000-0000C0190000}"/>
    <cellStyle name="Currency 18 2 2 8 2" xfId="9579" xr:uid="{00000000-0005-0000-0000-0000C1190000}"/>
    <cellStyle name="Currency 18 2 2 8 3" xfId="25900" xr:uid="{93519CD9-0AC2-4D78-A366-FEC3F272AF78}"/>
    <cellStyle name="Currency 18 2 3" xfId="9580" xr:uid="{00000000-0005-0000-0000-0000C2190000}"/>
    <cellStyle name="Currency 18 2 3 2" xfId="9581" xr:uid="{00000000-0005-0000-0000-0000C3190000}"/>
    <cellStyle name="Currency 18 2 3 3" xfId="9582" xr:uid="{00000000-0005-0000-0000-0000C4190000}"/>
    <cellStyle name="Currency 18 2 3 3 2" xfId="9583" xr:uid="{00000000-0005-0000-0000-0000C5190000}"/>
    <cellStyle name="Currency 18 2 3 4" xfId="9584" xr:uid="{00000000-0005-0000-0000-0000C6190000}"/>
    <cellStyle name="Currency 18 2 3 4 2" xfId="9585" xr:uid="{00000000-0005-0000-0000-0000C7190000}"/>
    <cellStyle name="Currency 18 2 3 5" xfId="9586" xr:uid="{00000000-0005-0000-0000-0000C8190000}"/>
    <cellStyle name="Currency 18 2 3 5 2" xfId="9587" xr:uid="{00000000-0005-0000-0000-0000C9190000}"/>
    <cellStyle name="Currency 18 2 3 6" xfId="9588" xr:uid="{00000000-0005-0000-0000-0000CA190000}"/>
    <cellStyle name="Currency 18 2 3 6 2" xfId="9589" xr:uid="{00000000-0005-0000-0000-0000CB190000}"/>
    <cellStyle name="Currency 18 2 3 6 2 2" xfId="9590" xr:uid="{00000000-0005-0000-0000-0000CC190000}"/>
    <cellStyle name="Currency 18 2 3 6 3" xfId="9591" xr:uid="{00000000-0005-0000-0000-0000CD190000}"/>
    <cellStyle name="Currency 18 2 3 6 3 2" xfId="9592" xr:uid="{00000000-0005-0000-0000-0000CE190000}"/>
    <cellStyle name="Currency 18 2 3 6 3 3" xfId="25901" xr:uid="{7D57A900-F15B-4A1B-9EB3-2D5AEB0C9B3C}"/>
    <cellStyle name="Currency 18 2 4" xfId="9593" xr:uid="{00000000-0005-0000-0000-0000CF190000}"/>
    <cellStyle name="Currency 18 2 5" xfId="9594" xr:uid="{00000000-0005-0000-0000-0000D0190000}"/>
    <cellStyle name="Currency 18 2 5 2" xfId="9595" xr:uid="{00000000-0005-0000-0000-0000D1190000}"/>
    <cellStyle name="Currency 18 2 5 2 2" xfId="9596" xr:uid="{00000000-0005-0000-0000-0000D2190000}"/>
    <cellStyle name="Currency 18 2 5 2 3" xfId="9597" xr:uid="{00000000-0005-0000-0000-0000D3190000}"/>
    <cellStyle name="Currency 18 2 5 2 3 2" xfId="25902" xr:uid="{605D63A2-8355-4502-8964-372A8CC4F13B}"/>
    <cellStyle name="Currency 18 2 5 3" xfId="9598" xr:uid="{00000000-0005-0000-0000-0000D4190000}"/>
    <cellStyle name="Currency 18 2 5 4" xfId="9599" xr:uid="{00000000-0005-0000-0000-0000D5190000}"/>
    <cellStyle name="Currency 18 2 5 4 2" xfId="25903" xr:uid="{238C945D-F0AD-4051-9B78-6662D12C1BE8}"/>
    <cellStyle name="Currency 18 2 6" xfId="9600" xr:uid="{00000000-0005-0000-0000-0000D6190000}"/>
    <cellStyle name="Currency 18 2 6 2" xfId="9601" xr:uid="{00000000-0005-0000-0000-0000D7190000}"/>
    <cellStyle name="Currency 18 2 7" xfId="9602" xr:uid="{00000000-0005-0000-0000-0000D8190000}"/>
    <cellStyle name="Currency 18 2 7 2" xfId="9603" xr:uid="{00000000-0005-0000-0000-0000D9190000}"/>
    <cellStyle name="Currency 18 2 7 3" xfId="9604" xr:uid="{00000000-0005-0000-0000-0000DA190000}"/>
    <cellStyle name="Currency 18 2 7 4" xfId="9605" xr:uid="{00000000-0005-0000-0000-0000DB190000}"/>
    <cellStyle name="Currency 18 2 7 4 2" xfId="25904" xr:uid="{9E3DDB45-0E9A-460E-8152-0381890E6BC5}"/>
    <cellStyle name="Currency 18 2 8" xfId="9606" xr:uid="{00000000-0005-0000-0000-0000DC190000}"/>
    <cellStyle name="Currency 18 2 8 2" xfId="9607" xr:uid="{00000000-0005-0000-0000-0000DD190000}"/>
    <cellStyle name="Currency 18 2 9" xfId="9608" xr:uid="{00000000-0005-0000-0000-0000DE190000}"/>
    <cellStyle name="Currency 18 2 9 2" xfId="9609" xr:uid="{00000000-0005-0000-0000-0000DF190000}"/>
    <cellStyle name="Currency 18 2 9 2 2" xfId="9610" xr:uid="{00000000-0005-0000-0000-0000E0190000}"/>
    <cellStyle name="Currency 18 2 9 3" xfId="9611" xr:uid="{00000000-0005-0000-0000-0000E1190000}"/>
    <cellStyle name="Currency 18 2 9 3 2" xfId="9612" xr:uid="{00000000-0005-0000-0000-0000E2190000}"/>
    <cellStyle name="Currency 18 2 9 3 3" xfId="25905" xr:uid="{C89A3CE4-E9A6-4F66-BEF9-24E386EF3EE8}"/>
    <cellStyle name="Currency 18 3" xfId="9613" xr:uid="{00000000-0005-0000-0000-0000E3190000}"/>
    <cellStyle name="Currency 18 3 2" xfId="9614" xr:uid="{00000000-0005-0000-0000-0000E4190000}"/>
    <cellStyle name="Currency 18 3 2 2" xfId="9615" xr:uid="{00000000-0005-0000-0000-0000E5190000}"/>
    <cellStyle name="Currency 18 3 2 2 2" xfId="9616" xr:uid="{00000000-0005-0000-0000-0000E6190000}"/>
    <cellStyle name="Currency 18 3 2 3" xfId="9617" xr:uid="{00000000-0005-0000-0000-0000E7190000}"/>
    <cellStyle name="Currency 18 3 2 3 2" xfId="9618" xr:uid="{00000000-0005-0000-0000-0000E8190000}"/>
    <cellStyle name="Currency 18 3 2 4" xfId="9619" xr:uid="{00000000-0005-0000-0000-0000E9190000}"/>
    <cellStyle name="Currency 18 3 2 4 2" xfId="9620" xr:uid="{00000000-0005-0000-0000-0000EA190000}"/>
    <cellStyle name="Currency 18 3 2 5" xfId="9621" xr:uid="{00000000-0005-0000-0000-0000EB190000}"/>
    <cellStyle name="Currency 18 3 2 5 2" xfId="9622" xr:uid="{00000000-0005-0000-0000-0000EC190000}"/>
    <cellStyle name="Currency 18 3 2 5 2 2" xfId="9623" xr:uid="{00000000-0005-0000-0000-0000ED190000}"/>
    <cellStyle name="Currency 18 3 2 5 3" xfId="9624" xr:uid="{00000000-0005-0000-0000-0000EE190000}"/>
    <cellStyle name="Currency 18 3 2 5 3 2" xfId="9625" xr:uid="{00000000-0005-0000-0000-0000EF190000}"/>
    <cellStyle name="Currency 18 3 2 5 3 3" xfId="25906" xr:uid="{8A252180-8154-49E1-A039-8C5D1C069533}"/>
    <cellStyle name="Currency 18 3 3" xfId="9626" xr:uid="{00000000-0005-0000-0000-0000F0190000}"/>
    <cellStyle name="Currency 18 3 3 2" xfId="9627" xr:uid="{00000000-0005-0000-0000-0000F1190000}"/>
    <cellStyle name="Currency 18 3 3 2 2" xfId="9628" xr:uid="{00000000-0005-0000-0000-0000F2190000}"/>
    <cellStyle name="Currency 18 3 3 2 3" xfId="9629" xr:uid="{00000000-0005-0000-0000-0000F3190000}"/>
    <cellStyle name="Currency 18 3 3 2 3 2" xfId="25907" xr:uid="{6D07E9CE-8D6A-4A0E-9F76-2E4B29307683}"/>
    <cellStyle name="Currency 18 3 3 3" xfId="9630" xr:uid="{00000000-0005-0000-0000-0000F4190000}"/>
    <cellStyle name="Currency 18 3 3 4" xfId="9631" xr:uid="{00000000-0005-0000-0000-0000F5190000}"/>
    <cellStyle name="Currency 18 3 3 4 2" xfId="25908" xr:uid="{9DCC0575-AD12-4ECD-B1C7-52BB72A95434}"/>
    <cellStyle name="Currency 18 3 4" xfId="9632" xr:uid="{00000000-0005-0000-0000-0000F6190000}"/>
    <cellStyle name="Currency 18 3 4 2" xfId="9633" xr:uid="{00000000-0005-0000-0000-0000F7190000}"/>
    <cellStyle name="Currency 18 3 5" xfId="9634" xr:uid="{00000000-0005-0000-0000-0000F8190000}"/>
    <cellStyle name="Currency 18 3 5 2" xfId="9635" xr:uid="{00000000-0005-0000-0000-0000F9190000}"/>
    <cellStyle name="Currency 18 3 5 3" xfId="9636" xr:uid="{00000000-0005-0000-0000-0000FA190000}"/>
    <cellStyle name="Currency 18 3 5 4" xfId="9637" xr:uid="{00000000-0005-0000-0000-0000FB190000}"/>
    <cellStyle name="Currency 18 3 5 4 2" xfId="25909" xr:uid="{E3288801-0D83-4F65-BBC6-39F0D4294681}"/>
    <cellStyle name="Currency 18 3 6" xfId="9638" xr:uid="{00000000-0005-0000-0000-0000FC190000}"/>
    <cellStyle name="Currency 18 3 6 2" xfId="9639" xr:uid="{00000000-0005-0000-0000-0000FD190000}"/>
    <cellStyle name="Currency 18 3 7" xfId="9640" xr:uid="{00000000-0005-0000-0000-0000FE190000}"/>
    <cellStyle name="Currency 18 3 7 2" xfId="9641" xr:uid="{00000000-0005-0000-0000-0000FF190000}"/>
    <cellStyle name="Currency 18 3 7 2 2" xfId="9642" xr:uid="{00000000-0005-0000-0000-0000001A0000}"/>
    <cellStyle name="Currency 18 3 7 3" xfId="9643" xr:uid="{00000000-0005-0000-0000-0000011A0000}"/>
    <cellStyle name="Currency 18 3 7 3 2" xfId="9644" xr:uid="{00000000-0005-0000-0000-0000021A0000}"/>
    <cellStyle name="Currency 18 3 7 3 3" xfId="25910" xr:uid="{3FD48853-2D81-475E-95C6-CA5A819C8AD2}"/>
    <cellStyle name="Currency 18 3 8" xfId="9645" xr:uid="{00000000-0005-0000-0000-0000031A0000}"/>
    <cellStyle name="Currency 18 3 8 2" xfId="9646" xr:uid="{00000000-0005-0000-0000-0000041A0000}"/>
    <cellStyle name="Currency 18 3 8 3" xfId="25911" xr:uid="{7298AB32-6E7F-4500-B57F-773A561453EA}"/>
    <cellStyle name="Currency 18 4" xfId="9647" xr:uid="{00000000-0005-0000-0000-0000051A0000}"/>
    <cellStyle name="Currency 18 4 2" xfId="9648" xr:uid="{00000000-0005-0000-0000-0000061A0000}"/>
    <cellStyle name="Currency 18 4 3" xfId="9649" xr:uid="{00000000-0005-0000-0000-0000071A0000}"/>
    <cellStyle name="Currency 18 4 3 2" xfId="9650" xr:uid="{00000000-0005-0000-0000-0000081A0000}"/>
    <cellStyle name="Currency 18 4 4" xfId="9651" xr:uid="{00000000-0005-0000-0000-0000091A0000}"/>
    <cellStyle name="Currency 18 4 4 2" xfId="9652" xr:uid="{00000000-0005-0000-0000-00000A1A0000}"/>
    <cellStyle name="Currency 18 4 4 3" xfId="9653" xr:uid="{00000000-0005-0000-0000-00000B1A0000}"/>
    <cellStyle name="Currency 18 4 4 4" xfId="9654" xr:uid="{00000000-0005-0000-0000-00000C1A0000}"/>
    <cellStyle name="Currency 18 4 4 4 2" xfId="25912" xr:uid="{DD2191E7-230A-41D1-A1D1-73A45CBB559E}"/>
    <cellStyle name="Currency 18 4 5" xfId="9655" xr:uid="{00000000-0005-0000-0000-00000D1A0000}"/>
    <cellStyle name="Currency 18 4 5 2" xfId="9656" xr:uid="{00000000-0005-0000-0000-00000E1A0000}"/>
    <cellStyle name="Currency 18 4 6" xfId="9657" xr:uid="{00000000-0005-0000-0000-00000F1A0000}"/>
    <cellStyle name="Currency 18 4 6 2" xfId="9658" xr:uid="{00000000-0005-0000-0000-0000101A0000}"/>
    <cellStyle name="Currency 18 4 6 2 2" xfId="9659" xr:uid="{00000000-0005-0000-0000-0000111A0000}"/>
    <cellStyle name="Currency 18 4 6 3" xfId="9660" xr:uid="{00000000-0005-0000-0000-0000121A0000}"/>
    <cellStyle name="Currency 18 4 6 3 2" xfId="9661" xr:uid="{00000000-0005-0000-0000-0000131A0000}"/>
    <cellStyle name="Currency 18 4 6 3 3" xfId="25913" xr:uid="{52EF05D9-4601-46D5-B5A8-A7F133B21D8B}"/>
    <cellStyle name="Currency 18 4 7" xfId="9662" xr:uid="{00000000-0005-0000-0000-0000141A0000}"/>
    <cellStyle name="Currency 18 4 7 2" xfId="25914" xr:uid="{5C3B3320-8B5A-4E3B-BEF7-BAEC93E7AC30}"/>
    <cellStyle name="Currency 18 5" xfId="9663" xr:uid="{00000000-0005-0000-0000-0000151A0000}"/>
    <cellStyle name="Currency 18 6" xfId="9664" xr:uid="{00000000-0005-0000-0000-0000161A0000}"/>
    <cellStyle name="Currency 18 6 2" xfId="9665" xr:uid="{00000000-0005-0000-0000-0000171A0000}"/>
    <cellStyle name="Currency 18 6 2 2" xfId="9666" xr:uid="{00000000-0005-0000-0000-0000181A0000}"/>
    <cellStyle name="Currency 18 6 2 3" xfId="9667" xr:uid="{00000000-0005-0000-0000-0000191A0000}"/>
    <cellStyle name="Currency 18 6 2 3 2" xfId="25915" xr:uid="{C3BE5DE3-DDB6-462E-A30C-29891BC7E161}"/>
    <cellStyle name="Currency 18 6 3" xfId="9668" xr:uid="{00000000-0005-0000-0000-00001A1A0000}"/>
    <cellStyle name="Currency 18 6 4" xfId="9669" xr:uid="{00000000-0005-0000-0000-00001B1A0000}"/>
    <cellStyle name="Currency 18 6 4 2" xfId="25916" xr:uid="{492B3272-2AFB-449F-AFE6-85BB57C1D06D}"/>
    <cellStyle name="Currency 18 7" xfId="9670" xr:uid="{00000000-0005-0000-0000-00001C1A0000}"/>
    <cellStyle name="Currency 18 7 2" xfId="9671" xr:uid="{00000000-0005-0000-0000-00001D1A0000}"/>
    <cellStyle name="Currency 18 8" xfId="9672" xr:uid="{00000000-0005-0000-0000-00001E1A0000}"/>
    <cellStyle name="Currency 18 8 2" xfId="9673" xr:uid="{00000000-0005-0000-0000-00001F1A0000}"/>
    <cellStyle name="Currency 18 8 3" xfId="9674" xr:uid="{00000000-0005-0000-0000-0000201A0000}"/>
    <cellStyle name="Currency 18 8 4" xfId="9675" xr:uid="{00000000-0005-0000-0000-0000211A0000}"/>
    <cellStyle name="Currency 18 8 4 2" xfId="25917" xr:uid="{7F1A34EF-6B60-404D-8CEF-D5A17E0A409E}"/>
    <cellStyle name="Currency 18 9" xfId="9676" xr:uid="{00000000-0005-0000-0000-0000221A0000}"/>
    <cellStyle name="Currency 18 9 2" xfId="9677" xr:uid="{00000000-0005-0000-0000-0000231A0000}"/>
    <cellStyle name="Currency 19" xfId="2990" xr:uid="{00000000-0005-0000-0000-000032010000}"/>
    <cellStyle name="Currency 19 2" xfId="9678" xr:uid="{00000000-0005-0000-0000-0000251A0000}"/>
    <cellStyle name="Currency 19 2 2" xfId="9679" xr:uid="{00000000-0005-0000-0000-0000261A0000}"/>
    <cellStyle name="Currency 19 2 2 2" xfId="9680" xr:uid="{00000000-0005-0000-0000-0000271A0000}"/>
    <cellStyle name="Currency 19 2 2 3" xfId="9681" xr:uid="{00000000-0005-0000-0000-0000281A0000}"/>
    <cellStyle name="Currency 19 2 2 4" xfId="9682" xr:uid="{00000000-0005-0000-0000-0000291A0000}"/>
    <cellStyle name="Currency 19 2 2 4 2" xfId="25918" xr:uid="{49731E7E-638A-44D3-AE23-8608BE6F42ED}"/>
    <cellStyle name="Currency 19 2 3" xfId="9683" xr:uid="{00000000-0005-0000-0000-00002A1A0000}"/>
    <cellStyle name="Currency 19 2 3 2" xfId="9684" xr:uid="{00000000-0005-0000-0000-00002B1A0000}"/>
    <cellStyle name="Currency 19 2 4" xfId="9685" xr:uid="{00000000-0005-0000-0000-00002C1A0000}"/>
    <cellStyle name="Currency 19 2 5" xfId="9686" xr:uid="{00000000-0005-0000-0000-00002D1A0000}"/>
    <cellStyle name="Currency 19 2 5 2" xfId="9687" xr:uid="{00000000-0005-0000-0000-00002E1A0000}"/>
    <cellStyle name="Currency 19 2 6" xfId="9688" xr:uid="{00000000-0005-0000-0000-00002F1A0000}"/>
    <cellStyle name="Currency 19 2 6 2" xfId="9689" xr:uid="{00000000-0005-0000-0000-0000301A0000}"/>
    <cellStyle name="Currency 19 2 6 2 2" xfId="9690" xr:uid="{00000000-0005-0000-0000-0000311A0000}"/>
    <cellStyle name="Currency 19 2 6 3" xfId="9691" xr:uid="{00000000-0005-0000-0000-0000321A0000}"/>
    <cellStyle name="Currency 19 2 6 3 2" xfId="9692" xr:uid="{00000000-0005-0000-0000-0000331A0000}"/>
    <cellStyle name="Currency 19 2 6 3 3" xfId="25919" xr:uid="{2333BDF4-FA67-4547-970E-3BD761EE2D03}"/>
    <cellStyle name="Currency 19 2 7" xfId="9693" xr:uid="{00000000-0005-0000-0000-0000341A0000}"/>
    <cellStyle name="Currency 19 2 7 2" xfId="9694" xr:uid="{00000000-0005-0000-0000-0000351A0000}"/>
    <cellStyle name="Currency 19 2 8" xfId="9695" xr:uid="{00000000-0005-0000-0000-0000361A0000}"/>
    <cellStyle name="Currency 19 2 8 2" xfId="25920" xr:uid="{1F6AED7B-269B-4C8B-9081-5CE4A2B3ECC2}"/>
    <cellStyle name="Currency 19 3" xfId="9696" xr:uid="{00000000-0005-0000-0000-0000371A0000}"/>
    <cellStyle name="Currency 19 3 2" xfId="9697" xr:uid="{00000000-0005-0000-0000-0000381A0000}"/>
    <cellStyle name="Currency 19 4" xfId="9698" xr:uid="{00000000-0005-0000-0000-0000391A0000}"/>
    <cellStyle name="Currency 19 4 2" xfId="9699" xr:uid="{00000000-0005-0000-0000-00003A1A0000}"/>
    <cellStyle name="Currency 19 5" xfId="9700" xr:uid="{00000000-0005-0000-0000-00003B1A0000}"/>
    <cellStyle name="Currency 19 5 2" xfId="9701" xr:uid="{00000000-0005-0000-0000-00003C1A0000}"/>
    <cellStyle name="Currency 19 6" xfId="9702" xr:uid="{00000000-0005-0000-0000-00003D1A0000}"/>
    <cellStyle name="Currency 19 6 2" xfId="9703" xr:uid="{00000000-0005-0000-0000-00003E1A0000}"/>
    <cellStyle name="Currency 19 6 2 2" xfId="9704" xr:uid="{00000000-0005-0000-0000-00003F1A0000}"/>
    <cellStyle name="Currency 19 6 3" xfId="9705" xr:uid="{00000000-0005-0000-0000-0000401A0000}"/>
    <cellStyle name="Currency 19 6 3 2" xfId="9706" xr:uid="{00000000-0005-0000-0000-0000411A0000}"/>
    <cellStyle name="Currency 19 6 3 3" xfId="25921" xr:uid="{D2084739-BF57-4393-8D22-00ACA71D0B4C}"/>
    <cellStyle name="Currency 19 7" xfId="20121" xr:uid="{00000000-0005-0000-0000-0000421A0000}"/>
    <cellStyle name="Currency 19 7 2" xfId="28511" xr:uid="{1D68FA11-6CC3-4B4A-B5CA-A44716FBBB4B}"/>
    <cellStyle name="Currency 19 8" xfId="21062" xr:uid="{B317E3AB-697F-4104-8EBF-D985FA2A54E8}"/>
    <cellStyle name="Currency 2" xfId="432" xr:uid="{00000000-0005-0000-0000-000033010000}"/>
    <cellStyle name="Currency 2 10" xfId="9707" xr:uid="{00000000-0005-0000-0000-0000441A0000}"/>
    <cellStyle name="Currency 2 10 2" xfId="9708" xr:uid="{00000000-0005-0000-0000-0000451A0000}"/>
    <cellStyle name="Currency 2 11" xfId="5496" xr:uid="{00000000-0005-0000-0000-0000431A0000}"/>
    <cellStyle name="Currency 2 12" xfId="31629" xr:uid="{722411D5-C0C3-4501-BC19-D820FF9E4F32}"/>
    <cellStyle name="Currency 2 2" xfId="433" xr:uid="{00000000-0005-0000-0000-000034010000}"/>
    <cellStyle name="Currency 2 2 2" xfId="434" xr:uid="{00000000-0005-0000-0000-000035010000}"/>
    <cellStyle name="Currency 2 2 2 2" xfId="9709" xr:uid="{00000000-0005-0000-0000-0000481A0000}"/>
    <cellStyle name="Currency 2 2 2 3" xfId="5418" xr:uid="{00000000-0005-0000-0000-0000471A0000}"/>
    <cellStyle name="Currency 2 2 3" xfId="9710" xr:uid="{00000000-0005-0000-0000-0000491A0000}"/>
    <cellStyle name="Currency 2 2 4" xfId="5419" xr:uid="{00000000-0005-0000-0000-0000461A0000}"/>
    <cellStyle name="Currency 2 3" xfId="15" xr:uid="{00000000-0005-0000-0000-000007000000}"/>
    <cellStyle name="Currency 2 3 2" xfId="9711" xr:uid="{00000000-0005-0000-0000-00004B1A0000}"/>
    <cellStyle name="Currency 2 3 2 2" xfId="9712" xr:uid="{00000000-0005-0000-0000-00004C1A0000}"/>
    <cellStyle name="Currency 2 3 3" xfId="5417" xr:uid="{00000000-0005-0000-0000-00004A1A0000}"/>
    <cellStyle name="Currency 2 4" xfId="5416" xr:uid="{00000000-0005-0000-0000-00004D1A0000}"/>
    <cellStyle name="Currency 2 4 2" xfId="9713" xr:uid="{00000000-0005-0000-0000-00004E1A0000}"/>
    <cellStyle name="Currency 2 5" xfId="5415" xr:uid="{00000000-0005-0000-0000-00004F1A0000}"/>
    <cellStyle name="Currency 2 5 2" xfId="9714" xr:uid="{00000000-0005-0000-0000-0000501A0000}"/>
    <cellStyle name="Currency 2 5 2 2" xfId="9715" xr:uid="{00000000-0005-0000-0000-0000511A0000}"/>
    <cellStyle name="Currency 2 5 2 2 2" xfId="9716" xr:uid="{00000000-0005-0000-0000-0000521A0000}"/>
    <cellStyle name="Currency 2 5 2 3" xfId="9717" xr:uid="{00000000-0005-0000-0000-0000531A0000}"/>
    <cellStyle name="Currency 2 5 2 4" xfId="9718" xr:uid="{00000000-0005-0000-0000-0000541A0000}"/>
    <cellStyle name="Currency 2 5 2 4 2" xfId="9719" xr:uid="{00000000-0005-0000-0000-0000551A0000}"/>
    <cellStyle name="Currency 2 5 2 5" xfId="9720" xr:uid="{00000000-0005-0000-0000-0000561A0000}"/>
    <cellStyle name="Currency 2 5 2 5 2" xfId="9721" xr:uid="{00000000-0005-0000-0000-0000571A0000}"/>
    <cellStyle name="Currency 2 5 2 5 2 2" xfId="9722" xr:uid="{00000000-0005-0000-0000-0000581A0000}"/>
    <cellStyle name="Currency 2 5 2 5 3" xfId="9723" xr:uid="{00000000-0005-0000-0000-0000591A0000}"/>
    <cellStyle name="Currency 2 5 2 5 3 2" xfId="9724" xr:uid="{00000000-0005-0000-0000-00005A1A0000}"/>
    <cellStyle name="Currency 2 5 2 5 3 3" xfId="25922" xr:uid="{68E311D3-6970-451F-92DF-A5CF068B279B}"/>
    <cellStyle name="Currency 2 5 2 6" xfId="9725" xr:uid="{00000000-0005-0000-0000-00005B1A0000}"/>
    <cellStyle name="Currency 2 5 2 7" xfId="9726" xr:uid="{00000000-0005-0000-0000-00005C1A0000}"/>
    <cellStyle name="Currency 2 5 2 7 2" xfId="25923" xr:uid="{EACE8585-4CF5-4D19-905C-7D78B25CE3BB}"/>
    <cellStyle name="Currency 2 5 3" xfId="9727" xr:uid="{00000000-0005-0000-0000-00005D1A0000}"/>
    <cellStyle name="Currency 2 5 3 2" xfId="9728" xr:uid="{00000000-0005-0000-0000-00005E1A0000}"/>
    <cellStyle name="Currency 2 5 3 3" xfId="9729" xr:uid="{00000000-0005-0000-0000-00005F1A0000}"/>
    <cellStyle name="Currency 2 5 3 4" xfId="9730" xr:uid="{00000000-0005-0000-0000-0000601A0000}"/>
    <cellStyle name="Currency 2 5 4" xfId="9731" xr:uid="{00000000-0005-0000-0000-0000611A0000}"/>
    <cellStyle name="Currency 2 5 4 2" xfId="9732" xr:uid="{00000000-0005-0000-0000-0000621A0000}"/>
    <cellStyle name="Currency 2 5 5" xfId="9733" xr:uid="{00000000-0005-0000-0000-0000631A0000}"/>
    <cellStyle name="Currency 2 5 6" xfId="9734" xr:uid="{00000000-0005-0000-0000-0000641A0000}"/>
    <cellStyle name="Currency 2 5 6 2" xfId="9735" xr:uid="{00000000-0005-0000-0000-0000651A0000}"/>
    <cellStyle name="Currency 2 5 7" xfId="9736" xr:uid="{00000000-0005-0000-0000-0000661A0000}"/>
    <cellStyle name="Currency 2 5 7 2" xfId="9737" xr:uid="{00000000-0005-0000-0000-0000671A0000}"/>
    <cellStyle name="Currency 2 5 7 2 2" xfId="9738" xr:uid="{00000000-0005-0000-0000-0000681A0000}"/>
    <cellStyle name="Currency 2 5 7 3" xfId="9739" xr:uid="{00000000-0005-0000-0000-0000691A0000}"/>
    <cellStyle name="Currency 2 5 7 3 2" xfId="9740" xr:uid="{00000000-0005-0000-0000-00006A1A0000}"/>
    <cellStyle name="Currency 2 5 7 3 3" xfId="25925" xr:uid="{43683D11-AE98-4038-9BD1-112C4B78811D}"/>
    <cellStyle name="Currency 2 5 8" xfId="9741" xr:uid="{00000000-0005-0000-0000-00006B1A0000}"/>
    <cellStyle name="Currency 2 5 9" xfId="9742" xr:uid="{00000000-0005-0000-0000-00006C1A0000}"/>
    <cellStyle name="Currency 2 5 9 2" xfId="25926" xr:uid="{398B328E-A000-4B7F-974F-793B335C5A0A}"/>
    <cellStyle name="Currency 2 6" xfId="9743" xr:uid="{00000000-0005-0000-0000-00006D1A0000}"/>
    <cellStyle name="Currency 2 6 2" xfId="9744" xr:uid="{00000000-0005-0000-0000-00006E1A0000}"/>
    <cellStyle name="Currency 2 6 2 2" xfId="9745" xr:uid="{00000000-0005-0000-0000-00006F1A0000}"/>
    <cellStyle name="Currency 2 6 2 2 2" xfId="9746" xr:uid="{00000000-0005-0000-0000-0000701A0000}"/>
    <cellStyle name="Currency 2 6 2 3" xfId="9747" xr:uid="{00000000-0005-0000-0000-0000711A0000}"/>
    <cellStyle name="Currency 2 6 2 4" xfId="9748" xr:uid="{00000000-0005-0000-0000-0000721A0000}"/>
    <cellStyle name="Currency 2 6 2 4 2" xfId="9749" xr:uid="{00000000-0005-0000-0000-0000731A0000}"/>
    <cellStyle name="Currency 2 6 2 5" xfId="9750" xr:uid="{00000000-0005-0000-0000-0000741A0000}"/>
    <cellStyle name="Currency 2 6 2 5 2" xfId="9751" xr:uid="{00000000-0005-0000-0000-0000751A0000}"/>
    <cellStyle name="Currency 2 6 2 5 2 2" xfId="9752" xr:uid="{00000000-0005-0000-0000-0000761A0000}"/>
    <cellStyle name="Currency 2 6 2 5 3" xfId="9753" xr:uid="{00000000-0005-0000-0000-0000771A0000}"/>
    <cellStyle name="Currency 2 6 2 5 3 2" xfId="9754" xr:uid="{00000000-0005-0000-0000-0000781A0000}"/>
    <cellStyle name="Currency 2 6 2 5 3 3" xfId="25927" xr:uid="{AA1CA618-A025-45E3-A87F-3D31E5D002AD}"/>
    <cellStyle name="Currency 2 6 2 6" xfId="9755" xr:uid="{00000000-0005-0000-0000-0000791A0000}"/>
    <cellStyle name="Currency 2 6 2 7" xfId="9756" xr:uid="{00000000-0005-0000-0000-00007A1A0000}"/>
    <cellStyle name="Currency 2 6 2 7 2" xfId="25928" xr:uid="{0AAB38F5-4AD8-409A-89BA-91D9FDD27BD8}"/>
    <cellStyle name="Currency 2 6 3" xfId="9757" xr:uid="{00000000-0005-0000-0000-00007B1A0000}"/>
    <cellStyle name="Currency 2 6 3 2" xfId="9758" xr:uid="{00000000-0005-0000-0000-00007C1A0000}"/>
    <cellStyle name="Currency 2 6 4" xfId="9759" xr:uid="{00000000-0005-0000-0000-00007D1A0000}"/>
    <cellStyle name="Currency 2 6 4 2" xfId="9760" xr:uid="{00000000-0005-0000-0000-00007E1A0000}"/>
    <cellStyle name="Currency 2 6 5" xfId="9761" xr:uid="{00000000-0005-0000-0000-00007F1A0000}"/>
    <cellStyle name="Currency 2 6 6" xfId="9762" xr:uid="{00000000-0005-0000-0000-0000801A0000}"/>
    <cellStyle name="Currency 2 6 6 2" xfId="9763" xr:uid="{00000000-0005-0000-0000-0000811A0000}"/>
    <cellStyle name="Currency 2 6 7" xfId="9764" xr:uid="{00000000-0005-0000-0000-0000821A0000}"/>
    <cellStyle name="Currency 2 6 7 2" xfId="9765" xr:uid="{00000000-0005-0000-0000-0000831A0000}"/>
    <cellStyle name="Currency 2 6 7 2 2" xfId="9766" xr:uid="{00000000-0005-0000-0000-0000841A0000}"/>
    <cellStyle name="Currency 2 6 7 3" xfId="9767" xr:uid="{00000000-0005-0000-0000-0000851A0000}"/>
    <cellStyle name="Currency 2 6 7 3 2" xfId="9768" xr:uid="{00000000-0005-0000-0000-0000861A0000}"/>
    <cellStyle name="Currency 2 6 7 3 3" xfId="25929" xr:uid="{6AB46F86-9075-4A52-9782-F1B0CD236767}"/>
    <cellStyle name="Currency 2 6 8" xfId="9769" xr:uid="{00000000-0005-0000-0000-0000871A0000}"/>
    <cellStyle name="Currency 2 6 9" xfId="9770" xr:uid="{00000000-0005-0000-0000-0000881A0000}"/>
    <cellStyle name="Currency 2 6 9 2" xfId="25930" xr:uid="{407A8129-EE74-4650-9FBB-AF92AD6519B2}"/>
    <cellStyle name="Currency 2 7" xfId="9771" xr:uid="{00000000-0005-0000-0000-0000891A0000}"/>
    <cellStyle name="Currency 2 7 2" xfId="9772" xr:uid="{00000000-0005-0000-0000-00008A1A0000}"/>
    <cellStyle name="Currency 2 7 2 2" xfId="9773" xr:uid="{00000000-0005-0000-0000-00008B1A0000}"/>
    <cellStyle name="Currency 2 7 2 2 2" xfId="9774" xr:uid="{00000000-0005-0000-0000-00008C1A0000}"/>
    <cellStyle name="Currency 2 7 2 3" xfId="9775" xr:uid="{00000000-0005-0000-0000-00008D1A0000}"/>
    <cellStyle name="Currency 2 7 2 4" xfId="9776" xr:uid="{00000000-0005-0000-0000-00008E1A0000}"/>
    <cellStyle name="Currency 2 7 2 4 2" xfId="9777" xr:uid="{00000000-0005-0000-0000-00008F1A0000}"/>
    <cellStyle name="Currency 2 7 2 5" xfId="9778" xr:uid="{00000000-0005-0000-0000-0000901A0000}"/>
    <cellStyle name="Currency 2 7 2 5 2" xfId="9779" xr:uid="{00000000-0005-0000-0000-0000911A0000}"/>
    <cellStyle name="Currency 2 7 2 5 2 2" xfId="9780" xr:uid="{00000000-0005-0000-0000-0000921A0000}"/>
    <cellStyle name="Currency 2 7 2 5 3" xfId="9781" xr:uid="{00000000-0005-0000-0000-0000931A0000}"/>
    <cellStyle name="Currency 2 7 2 5 3 2" xfId="9782" xr:uid="{00000000-0005-0000-0000-0000941A0000}"/>
    <cellStyle name="Currency 2 7 2 5 3 3" xfId="25931" xr:uid="{A0AE8621-0798-44EA-B39D-61CAE9D234BA}"/>
    <cellStyle name="Currency 2 7 2 6" xfId="9783" xr:uid="{00000000-0005-0000-0000-0000951A0000}"/>
    <cellStyle name="Currency 2 7 2 7" xfId="9784" xr:uid="{00000000-0005-0000-0000-0000961A0000}"/>
    <cellStyle name="Currency 2 7 2 7 2" xfId="25932" xr:uid="{110071B6-773F-44E6-A1CF-62D02CF04968}"/>
    <cellStyle name="Currency 2 7 3" xfId="9785" xr:uid="{00000000-0005-0000-0000-0000971A0000}"/>
    <cellStyle name="Currency 2 7 3 2" xfId="9786" xr:uid="{00000000-0005-0000-0000-0000981A0000}"/>
    <cellStyle name="Currency 2 7 4" xfId="9787" xr:uid="{00000000-0005-0000-0000-0000991A0000}"/>
    <cellStyle name="Currency 2 7 4 2" xfId="9788" xr:uid="{00000000-0005-0000-0000-00009A1A0000}"/>
    <cellStyle name="Currency 2 7 5" xfId="9789" xr:uid="{00000000-0005-0000-0000-00009B1A0000}"/>
    <cellStyle name="Currency 2 7 6" xfId="9790" xr:uid="{00000000-0005-0000-0000-00009C1A0000}"/>
    <cellStyle name="Currency 2 7 6 2" xfId="9791" xr:uid="{00000000-0005-0000-0000-00009D1A0000}"/>
    <cellStyle name="Currency 2 7 7" xfId="9792" xr:uid="{00000000-0005-0000-0000-00009E1A0000}"/>
    <cellStyle name="Currency 2 7 7 2" xfId="9793" xr:uid="{00000000-0005-0000-0000-00009F1A0000}"/>
    <cellStyle name="Currency 2 7 7 2 2" xfId="9794" xr:uid="{00000000-0005-0000-0000-0000A01A0000}"/>
    <cellStyle name="Currency 2 7 7 3" xfId="9795" xr:uid="{00000000-0005-0000-0000-0000A11A0000}"/>
    <cellStyle name="Currency 2 7 7 3 2" xfId="9796" xr:uid="{00000000-0005-0000-0000-0000A21A0000}"/>
    <cellStyle name="Currency 2 7 7 3 3" xfId="25933" xr:uid="{14B42610-B1B1-4763-86D9-13A120C1BB8F}"/>
    <cellStyle name="Currency 2 7 8" xfId="9797" xr:uid="{00000000-0005-0000-0000-0000A31A0000}"/>
    <cellStyle name="Currency 2 7 9" xfId="9798" xr:uid="{00000000-0005-0000-0000-0000A41A0000}"/>
    <cellStyle name="Currency 2 7 9 2" xfId="25934" xr:uid="{C536FF89-F98D-4D07-B5F3-CFB39C5617D7}"/>
    <cellStyle name="Currency 2 8" xfId="9799" xr:uid="{00000000-0005-0000-0000-0000A51A0000}"/>
    <cellStyle name="Currency 2 8 2" xfId="9800" xr:uid="{00000000-0005-0000-0000-0000A61A0000}"/>
    <cellStyle name="Currency 2 8 2 2" xfId="9801" xr:uid="{00000000-0005-0000-0000-0000A71A0000}"/>
    <cellStyle name="Currency 2 8 2 2 2" xfId="9802" xr:uid="{00000000-0005-0000-0000-0000A81A0000}"/>
    <cellStyle name="Currency 2 8 2 3" xfId="9803" xr:uid="{00000000-0005-0000-0000-0000A91A0000}"/>
    <cellStyle name="Currency 2 8 2 4" xfId="9804" xr:uid="{00000000-0005-0000-0000-0000AA1A0000}"/>
    <cellStyle name="Currency 2 8 2 4 2" xfId="9805" xr:uid="{00000000-0005-0000-0000-0000AB1A0000}"/>
    <cellStyle name="Currency 2 8 2 5" xfId="9806" xr:uid="{00000000-0005-0000-0000-0000AC1A0000}"/>
    <cellStyle name="Currency 2 8 2 5 2" xfId="9807" xr:uid="{00000000-0005-0000-0000-0000AD1A0000}"/>
    <cellStyle name="Currency 2 8 2 5 2 2" xfId="9808" xr:uid="{00000000-0005-0000-0000-0000AE1A0000}"/>
    <cellStyle name="Currency 2 8 2 5 3" xfId="9809" xr:uid="{00000000-0005-0000-0000-0000AF1A0000}"/>
    <cellStyle name="Currency 2 8 2 5 3 2" xfId="9810" xr:uid="{00000000-0005-0000-0000-0000B01A0000}"/>
    <cellStyle name="Currency 2 8 2 5 3 3" xfId="25935" xr:uid="{4140544A-B7E0-4EE7-935C-B5EF42E3AAF2}"/>
    <cellStyle name="Currency 2 8 2 6" xfId="9811" xr:uid="{00000000-0005-0000-0000-0000B11A0000}"/>
    <cellStyle name="Currency 2 8 2 7" xfId="9812" xr:uid="{00000000-0005-0000-0000-0000B21A0000}"/>
    <cellStyle name="Currency 2 8 2 7 2" xfId="25936" xr:uid="{6CC9F1B7-996B-4658-89A2-DE2B247679E0}"/>
    <cellStyle name="Currency 2 8 3" xfId="9813" xr:uid="{00000000-0005-0000-0000-0000B31A0000}"/>
    <cellStyle name="Currency 2 8 3 2" xfId="9814" xr:uid="{00000000-0005-0000-0000-0000B41A0000}"/>
    <cellStyle name="Currency 2 8 4" xfId="9815" xr:uid="{00000000-0005-0000-0000-0000B51A0000}"/>
    <cellStyle name="Currency 2 8 4 2" xfId="9816" xr:uid="{00000000-0005-0000-0000-0000B61A0000}"/>
    <cellStyle name="Currency 2 8 5" xfId="9817" xr:uid="{00000000-0005-0000-0000-0000B71A0000}"/>
    <cellStyle name="Currency 2 8 6" xfId="9818" xr:uid="{00000000-0005-0000-0000-0000B81A0000}"/>
    <cellStyle name="Currency 2 8 6 2" xfId="9819" xr:uid="{00000000-0005-0000-0000-0000B91A0000}"/>
    <cellStyle name="Currency 2 8 7" xfId="9820" xr:uid="{00000000-0005-0000-0000-0000BA1A0000}"/>
    <cellStyle name="Currency 2 8 7 2" xfId="9821" xr:uid="{00000000-0005-0000-0000-0000BB1A0000}"/>
    <cellStyle name="Currency 2 8 7 2 2" xfId="9822" xr:uid="{00000000-0005-0000-0000-0000BC1A0000}"/>
    <cellStyle name="Currency 2 8 7 3" xfId="9823" xr:uid="{00000000-0005-0000-0000-0000BD1A0000}"/>
    <cellStyle name="Currency 2 8 7 3 2" xfId="9824" xr:uid="{00000000-0005-0000-0000-0000BE1A0000}"/>
    <cellStyle name="Currency 2 8 7 3 3" xfId="25937" xr:uid="{EEA1A9CB-203E-4A10-9F2C-0BFCD9284A0C}"/>
    <cellStyle name="Currency 2 8 8" xfId="9825" xr:uid="{00000000-0005-0000-0000-0000BF1A0000}"/>
    <cellStyle name="Currency 2 8 9" xfId="9826" xr:uid="{00000000-0005-0000-0000-0000C01A0000}"/>
    <cellStyle name="Currency 2 8 9 2" xfId="25938" xr:uid="{D0A8C442-89D7-4E30-BC6D-EF1B97A261FA}"/>
    <cellStyle name="Currency 2 9" xfId="9827" xr:uid="{00000000-0005-0000-0000-0000C11A0000}"/>
    <cellStyle name="Currency 2 9 2" xfId="9828" xr:uid="{00000000-0005-0000-0000-0000C21A0000}"/>
    <cellStyle name="Currency 20" xfId="2987" xr:uid="{00000000-0005-0000-0000-000037010000}"/>
    <cellStyle name="Currency 20 10" xfId="9829" xr:uid="{00000000-0005-0000-0000-0000C31A0000}"/>
    <cellStyle name="Currency 20 11" xfId="21059" xr:uid="{8FED40C5-1EC9-457D-9DC0-FAC21A124ADB}"/>
    <cellStyle name="Currency 20 2" xfId="9830" xr:uid="{00000000-0005-0000-0000-0000C41A0000}"/>
    <cellStyle name="Currency 20 2 2" xfId="9831" xr:uid="{00000000-0005-0000-0000-0000C51A0000}"/>
    <cellStyle name="Currency 20 2 2 2" xfId="9832" xr:uid="{00000000-0005-0000-0000-0000C61A0000}"/>
    <cellStyle name="Currency 20 2 2 3" xfId="9833" xr:uid="{00000000-0005-0000-0000-0000C71A0000}"/>
    <cellStyle name="Currency 20 2 2 4" xfId="9834" xr:uid="{00000000-0005-0000-0000-0000C81A0000}"/>
    <cellStyle name="Currency 20 2 2 4 2" xfId="25939" xr:uid="{68C6D1B3-99BA-4097-97B8-530B7E8A0D0A}"/>
    <cellStyle name="Currency 20 2 3" xfId="9835" xr:uid="{00000000-0005-0000-0000-0000C91A0000}"/>
    <cellStyle name="Currency 20 2 4" xfId="9836" xr:uid="{00000000-0005-0000-0000-0000CA1A0000}"/>
    <cellStyle name="Currency 20 2 4 2" xfId="9837" xr:uid="{00000000-0005-0000-0000-0000CB1A0000}"/>
    <cellStyle name="Currency 20 2 5" xfId="9838" xr:uid="{00000000-0005-0000-0000-0000CC1A0000}"/>
    <cellStyle name="Currency 20 2 5 2" xfId="9839" xr:uid="{00000000-0005-0000-0000-0000CD1A0000}"/>
    <cellStyle name="Currency 20 2 5 2 2" xfId="9840" xr:uid="{00000000-0005-0000-0000-0000CE1A0000}"/>
    <cellStyle name="Currency 20 2 5 3" xfId="9841" xr:uid="{00000000-0005-0000-0000-0000CF1A0000}"/>
    <cellStyle name="Currency 20 2 5 3 2" xfId="9842" xr:uid="{00000000-0005-0000-0000-0000D01A0000}"/>
    <cellStyle name="Currency 20 2 5 3 3" xfId="25940" xr:uid="{A66A33EF-A4F7-4018-A207-246418860990}"/>
    <cellStyle name="Currency 20 2 6" xfId="9843" xr:uid="{00000000-0005-0000-0000-0000D11A0000}"/>
    <cellStyle name="Currency 20 2 6 2" xfId="9844" xr:uid="{00000000-0005-0000-0000-0000D21A0000}"/>
    <cellStyle name="Currency 20 2 7" xfId="9845" xr:uid="{00000000-0005-0000-0000-0000D31A0000}"/>
    <cellStyle name="Currency 20 2 7 2" xfId="25941" xr:uid="{F4B1E50E-7420-48B2-8F61-B71962A1AC8C}"/>
    <cellStyle name="Currency 20 3" xfId="9846" xr:uid="{00000000-0005-0000-0000-0000D41A0000}"/>
    <cellStyle name="Currency 20 3 2" xfId="9847" xr:uid="{00000000-0005-0000-0000-0000D51A0000}"/>
    <cellStyle name="Currency 20 4" xfId="9848" xr:uid="{00000000-0005-0000-0000-0000D61A0000}"/>
    <cellStyle name="Currency 20 4 2" xfId="9849" xr:uid="{00000000-0005-0000-0000-0000D71A0000}"/>
    <cellStyle name="Currency 20 5" xfId="9850" xr:uid="{00000000-0005-0000-0000-0000D81A0000}"/>
    <cellStyle name="Currency 20 6" xfId="9851" xr:uid="{00000000-0005-0000-0000-0000D91A0000}"/>
    <cellStyle name="Currency 20 6 2" xfId="9852" xr:uid="{00000000-0005-0000-0000-0000DA1A0000}"/>
    <cellStyle name="Currency 20 7" xfId="9853" xr:uid="{00000000-0005-0000-0000-0000DB1A0000}"/>
    <cellStyle name="Currency 20 7 2" xfId="9854" xr:uid="{00000000-0005-0000-0000-0000DC1A0000}"/>
    <cellStyle name="Currency 20 7 2 2" xfId="9855" xr:uid="{00000000-0005-0000-0000-0000DD1A0000}"/>
    <cellStyle name="Currency 20 7 3" xfId="9856" xr:uid="{00000000-0005-0000-0000-0000DE1A0000}"/>
    <cellStyle name="Currency 20 7 3 2" xfId="9857" xr:uid="{00000000-0005-0000-0000-0000DF1A0000}"/>
    <cellStyle name="Currency 20 7 3 3" xfId="25942" xr:uid="{040C4BD0-5399-42A3-AAB4-04FBF0976946}"/>
    <cellStyle name="Currency 20 8" xfId="9858" xr:uid="{00000000-0005-0000-0000-0000E01A0000}"/>
    <cellStyle name="Currency 20 8 2" xfId="9859" xr:uid="{00000000-0005-0000-0000-0000E11A0000}"/>
    <cellStyle name="Currency 20 9" xfId="9860" xr:uid="{00000000-0005-0000-0000-0000E21A0000}"/>
    <cellStyle name="Currency 21" xfId="2984" xr:uid="{00000000-0005-0000-0000-000038010000}"/>
    <cellStyle name="Currency 21 10" xfId="9861" xr:uid="{00000000-0005-0000-0000-0000E31A0000}"/>
    <cellStyle name="Currency 21 11" xfId="21056" xr:uid="{34325009-FA87-4A72-892B-431FD7DFBC3D}"/>
    <cellStyle name="Currency 21 2" xfId="9862" xr:uid="{00000000-0005-0000-0000-0000E41A0000}"/>
    <cellStyle name="Currency 21 2 2" xfId="9863" xr:uid="{00000000-0005-0000-0000-0000E51A0000}"/>
    <cellStyle name="Currency 21 2 2 2" xfId="9864" xr:uid="{00000000-0005-0000-0000-0000E61A0000}"/>
    <cellStyle name="Currency 21 2 2 3" xfId="9865" xr:uid="{00000000-0005-0000-0000-0000E71A0000}"/>
    <cellStyle name="Currency 21 2 2 4" xfId="9866" xr:uid="{00000000-0005-0000-0000-0000E81A0000}"/>
    <cellStyle name="Currency 21 2 2 4 2" xfId="25943" xr:uid="{F3E21C4E-16EF-4136-99F1-4D3795CFA371}"/>
    <cellStyle name="Currency 21 2 3" xfId="9867" xr:uid="{00000000-0005-0000-0000-0000E91A0000}"/>
    <cellStyle name="Currency 21 2 4" xfId="9868" xr:uid="{00000000-0005-0000-0000-0000EA1A0000}"/>
    <cellStyle name="Currency 21 2 4 2" xfId="9869" xr:uid="{00000000-0005-0000-0000-0000EB1A0000}"/>
    <cellStyle name="Currency 21 2 5" xfId="9870" xr:uid="{00000000-0005-0000-0000-0000EC1A0000}"/>
    <cellStyle name="Currency 21 2 5 2" xfId="9871" xr:uid="{00000000-0005-0000-0000-0000ED1A0000}"/>
    <cellStyle name="Currency 21 2 5 2 2" xfId="9872" xr:uid="{00000000-0005-0000-0000-0000EE1A0000}"/>
    <cellStyle name="Currency 21 2 5 3" xfId="9873" xr:uid="{00000000-0005-0000-0000-0000EF1A0000}"/>
    <cellStyle name="Currency 21 2 5 3 2" xfId="9874" xr:uid="{00000000-0005-0000-0000-0000F01A0000}"/>
    <cellStyle name="Currency 21 2 5 3 3" xfId="25944" xr:uid="{B5226874-7B07-457F-92D0-274AD6C1B138}"/>
    <cellStyle name="Currency 21 2 6" xfId="9875" xr:uid="{00000000-0005-0000-0000-0000F11A0000}"/>
    <cellStyle name="Currency 21 2 6 2" xfId="9876" xr:uid="{00000000-0005-0000-0000-0000F21A0000}"/>
    <cellStyle name="Currency 21 2 6 2 2" xfId="25945" xr:uid="{CC561F5C-DF43-4EBA-A7CE-5A2CA512BC1C}"/>
    <cellStyle name="Currency 21 2 7" xfId="9877" xr:uid="{00000000-0005-0000-0000-0000F31A0000}"/>
    <cellStyle name="Currency 21 2 7 2" xfId="25946" xr:uid="{455CC60A-EC82-4353-8992-ACFA04F131C7}"/>
    <cellStyle name="Currency 21 3" xfId="9878" xr:uid="{00000000-0005-0000-0000-0000F41A0000}"/>
    <cellStyle name="Currency 21 3 2" xfId="9879" xr:uid="{00000000-0005-0000-0000-0000F51A0000}"/>
    <cellStyle name="Currency 21 4" xfId="9880" xr:uid="{00000000-0005-0000-0000-0000F61A0000}"/>
    <cellStyle name="Currency 21 4 2" xfId="9881" xr:uid="{00000000-0005-0000-0000-0000F71A0000}"/>
    <cellStyle name="Currency 21 5" xfId="9882" xr:uid="{00000000-0005-0000-0000-0000F81A0000}"/>
    <cellStyle name="Currency 21 6" xfId="9883" xr:uid="{00000000-0005-0000-0000-0000F91A0000}"/>
    <cellStyle name="Currency 21 6 2" xfId="9884" xr:uid="{00000000-0005-0000-0000-0000FA1A0000}"/>
    <cellStyle name="Currency 21 7" xfId="9885" xr:uid="{00000000-0005-0000-0000-0000FB1A0000}"/>
    <cellStyle name="Currency 21 7 2" xfId="9886" xr:uid="{00000000-0005-0000-0000-0000FC1A0000}"/>
    <cellStyle name="Currency 21 7 2 2" xfId="9887" xr:uid="{00000000-0005-0000-0000-0000FD1A0000}"/>
    <cellStyle name="Currency 21 7 3" xfId="9888" xr:uid="{00000000-0005-0000-0000-0000FE1A0000}"/>
    <cellStyle name="Currency 21 7 3 2" xfId="9889" xr:uid="{00000000-0005-0000-0000-0000FF1A0000}"/>
    <cellStyle name="Currency 21 7 3 3" xfId="25947" xr:uid="{E0233069-9486-46E8-8CEB-87F8154446AB}"/>
    <cellStyle name="Currency 21 8" xfId="9890" xr:uid="{00000000-0005-0000-0000-0000001B0000}"/>
    <cellStyle name="Currency 21 8 2" xfId="9891" xr:uid="{00000000-0005-0000-0000-0000011B0000}"/>
    <cellStyle name="Currency 21 8 2 2" xfId="25948" xr:uid="{E2979F67-2D96-4D19-BE8F-AFC1713CAD36}"/>
    <cellStyle name="Currency 21 9" xfId="9892" xr:uid="{00000000-0005-0000-0000-0000021B0000}"/>
    <cellStyle name="Currency 22" xfId="2981" xr:uid="{00000000-0005-0000-0000-000039010000}"/>
    <cellStyle name="Currency 22 10" xfId="9893" xr:uid="{00000000-0005-0000-0000-0000031B0000}"/>
    <cellStyle name="Currency 22 11" xfId="21053" xr:uid="{02C2FEFC-C44A-48C7-B564-1F6457BF5815}"/>
    <cellStyle name="Currency 22 2" xfId="9894" xr:uid="{00000000-0005-0000-0000-0000041B0000}"/>
    <cellStyle name="Currency 22 2 2" xfId="9895" xr:uid="{00000000-0005-0000-0000-0000051B0000}"/>
    <cellStyle name="Currency 22 2 2 2" xfId="9896" xr:uid="{00000000-0005-0000-0000-0000061B0000}"/>
    <cellStyle name="Currency 22 2 2 3" xfId="9897" xr:uid="{00000000-0005-0000-0000-0000071B0000}"/>
    <cellStyle name="Currency 22 2 2 4" xfId="9898" xr:uid="{00000000-0005-0000-0000-0000081B0000}"/>
    <cellStyle name="Currency 22 2 2 4 2" xfId="25949" xr:uid="{BA5605B8-1549-4E52-A8AD-D91C7A7AFBF2}"/>
    <cellStyle name="Currency 22 2 3" xfId="9899" xr:uid="{00000000-0005-0000-0000-0000091B0000}"/>
    <cellStyle name="Currency 22 2 4" xfId="9900" xr:uid="{00000000-0005-0000-0000-00000A1B0000}"/>
    <cellStyle name="Currency 22 2 4 2" xfId="9901" xr:uid="{00000000-0005-0000-0000-00000B1B0000}"/>
    <cellStyle name="Currency 22 2 5" xfId="9902" xr:uid="{00000000-0005-0000-0000-00000C1B0000}"/>
    <cellStyle name="Currency 22 2 5 2" xfId="9903" xr:uid="{00000000-0005-0000-0000-00000D1B0000}"/>
    <cellStyle name="Currency 22 2 5 2 2" xfId="9904" xr:uid="{00000000-0005-0000-0000-00000E1B0000}"/>
    <cellStyle name="Currency 22 2 5 3" xfId="9905" xr:uid="{00000000-0005-0000-0000-00000F1B0000}"/>
    <cellStyle name="Currency 22 2 5 3 2" xfId="9906" xr:uid="{00000000-0005-0000-0000-0000101B0000}"/>
    <cellStyle name="Currency 22 2 5 3 3" xfId="25950" xr:uid="{70D075BD-E534-4245-9FF4-4E1635122278}"/>
    <cellStyle name="Currency 22 2 6" xfId="9907" xr:uid="{00000000-0005-0000-0000-0000111B0000}"/>
    <cellStyle name="Currency 22 2 7" xfId="9908" xr:uid="{00000000-0005-0000-0000-0000121B0000}"/>
    <cellStyle name="Currency 22 2 7 2" xfId="25951" xr:uid="{47CDE2E9-4D05-4746-B0D2-BC7440D61E09}"/>
    <cellStyle name="Currency 22 3" xfId="9909" xr:uid="{00000000-0005-0000-0000-0000131B0000}"/>
    <cellStyle name="Currency 22 3 2" xfId="9910" xr:uid="{00000000-0005-0000-0000-0000141B0000}"/>
    <cellStyle name="Currency 22 4" xfId="9911" xr:uid="{00000000-0005-0000-0000-0000151B0000}"/>
    <cellStyle name="Currency 22 4 2" xfId="9912" xr:uid="{00000000-0005-0000-0000-0000161B0000}"/>
    <cellStyle name="Currency 22 5" xfId="9913" xr:uid="{00000000-0005-0000-0000-0000171B0000}"/>
    <cellStyle name="Currency 22 6" xfId="9914" xr:uid="{00000000-0005-0000-0000-0000181B0000}"/>
    <cellStyle name="Currency 22 6 2" xfId="9915" xr:uid="{00000000-0005-0000-0000-0000191B0000}"/>
    <cellStyle name="Currency 22 7" xfId="9916" xr:uid="{00000000-0005-0000-0000-00001A1B0000}"/>
    <cellStyle name="Currency 22 7 2" xfId="9917" xr:uid="{00000000-0005-0000-0000-00001B1B0000}"/>
    <cellStyle name="Currency 22 7 2 2" xfId="9918" xr:uid="{00000000-0005-0000-0000-00001C1B0000}"/>
    <cellStyle name="Currency 22 7 3" xfId="9919" xr:uid="{00000000-0005-0000-0000-00001D1B0000}"/>
    <cellStyle name="Currency 22 7 3 2" xfId="9920" xr:uid="{00000000-0005-0000-0000-00001E1B0000}"/>
    <cellStyle name="Currency 22 7 3 3" xfId="25952" xr:uid="{130F4D09-05E2-421B-8C20-DCBDA6FC3F23}"/>
    <cellStyle name="Currency 22 8" xfId="9921" xr:uid="{00000000-0005-0000-0000-00001F1B0000}"/>
    <cellStyle name="Currency 22 9" xfId="9922" xr:uid="{00000000-0005-0000-0000-0000201B0000}"/>
    <cellStyle name="Currency 23" xfId="2978" xr:uid="{00000000-0005-0000-0000-00003A010000}"/>
    <cellStyle name="Currency 23 2" xfId="9924" xr:uid="{00000000-0005-0000-0000-0000221B0000}"/>
    <cellStyle name="Currency 23 3" xfId="9925" xr:uid="{00000000-0005-0000-0000-0000231B0000}"/>
    <cellStyle name="Currency 23 4" xfId="9923" xr:uid="{00000000-0005-0000-0000-0000211B0000}"/>
    <cellStyle name="Currency 23 5" xfId="21050" xr:uid="{490EDC65-1E81-497F-9920-D49F6B979456}"/>
    <cellStyle name="Currency 24" xfId="2975" xr:uid="{00000000-0005-0000-0000-00003B010000}"/>
    <cellStyle name="Currency 24 2" xfId="9926" xr:uid="{00000000-0005-0000-0000-0000241B0000}"/>
    <cellStyle name="Currency 24 3" xfId="21047" xr:uid="{1BFC06A3-894D-422A-9566-7E906BEBF399}"/>
    <cellStyle name="Currency 25" xfId="2973" xr:uid="{00000000-0005-0000-0000-00003C010000}"/>
    <cellStyle name="Currency 25 2" xfId="9927" xr:uid="{00000000-0005-0000-0000-0000261B0000}"/>
    <cellStyle name="Currency 25 2 2" xfId="9928" xr:uid="{00000000-0005-0000-0000-0000271B0000}"/>
    <cellStyle name="Currency 25 2 2 2" xfId="25953" xr:uid="{E9341FE9-ED9B-4F40-9840-BBDF5A4FF64A}"/>
    <cellStyle name="Currency 25 3" xfId="9929" xr:uid="{00000000-0005-0000-0000-0000281B0000}"/>
    <cellStyle name="Currency 25 3 2" xfId="25954" xr:uid="{1DC85AA1-FB6A-4C43-B640-E5A5BAC8E684}"/>
    <cellStyle name="Currency 25 4" xfId="21045" xr:uid="{459C2157-85E1-4B1E-BD1B-6B4965EC81C3}"/>
    <cellStyle name="Currency 26" xfId="2966" xr:uid="{00000000-0005-0000-0000-00003D010000}"/>
    <cellStyle name="Currency 26 2" xfId="9930" xr:uid="{00000000-0005-0000-0000-00002A1B0000}"/>
    <cellStyle name="Currency 26 2 2" xfId="25955" xr:uid="{53371BFA-2DDF-423A-952E-A0BC4769DD5B}"/>
    <cellStyle name="Currency 26 3" xfId="21038" xr:uid="{7F0EE55B-434A-45F2-B50C-AB2B75F3867D}"/>
    <cellStyle name="Currency 27" xfId="2963" xr:uid="{00000000-0005-0000-0000-00003E010000}"/>
    <cellStyle name="Currency 27 2" xfId="9931" xr:uid="{00000000-0005-0000-0000-00002C1B0000}"/>
    <cellStyle name="Currency 27 3" xfId="5287" xr:uid="{00000000-0005-0000-0000-00002B1B0000}"/>
    <cellStyle name="Currency 27 4" xfId="21035" xr:uid="{62EDB62E-B742-40BF-A903-DA439FE44B3A}"/>
    <cellStyle name="Currency 28" xfId="2960" xr:uid="{00000000-0005-0000-0000-00003F010000}"/>
    <cellStyle name="Currency 28 2" xfId="9932" xr:uid="{00000000-0005-0000-0000-00002D1B0000}"/>
    <cellStyle name="Currency 28 3" xfId="21032" xr:uid="{0AA158CB-BBD1-4AFD-8F22-0FAF80318F29}"/>
    <cellStyle name="Currency 29" xfId="2957" xr:uid="{00000000-0005-0000-0000-000040010000}"/>
    <cellStyle name="Currency 29 2" xfId="9933" xr:uid="{00000000-0005-0000-0000-00002E1B0000}"/>
    <cellStyle name="Currency 29 3" xfId="21029" xr:uid="{E6E35348-AF32-4F26-B6EF-5F02ED6F5DE8}"/>
    <cellStyle name="Currency 3" xfId="436" xr:uid="{00000000-0005-0000-0000-000041010000}"/>
    <cellStyle name="Currency 3 10" xfId="9934" xr:uid="{00000000-0005-0000-0000-0000301B0000}"/>
    <cellStyle name="Currency 3 11" xfId="9935" xr:uid="{00000000-0005-0000-0000-0000311B0000}"/>
    <cellStyle name="Currency 3 11 2" xfId="25956" xr:uid="{7B80EEC3-5B6E-4D42-A062-FE0EDE37AB39}"/>
    <cellStyle name="Currency 3 12" xfId="5553" xr:uid="{00000000-0005-0000-0000-00002F1B0000}"/>
    <cellStyle name="Currency 3 12 2" xfId="23330" xr:uid="{7E7660E3-9159-4044-AF38-261918D1620D}"/>
    <cellStyle name="Currency 3 13" xfId="20554" xr:uid="{EA1BEE82-E508-4754-A64B-7D235EB4180F}"/>
    <cellStyle name="Currency 3 2" xfId="437" xr:uid="{00000000-0005-0000-0000-000042010000}"/>
    <cellStyle name="Currency 3 2 2" xfId="438" xr:uid="{00000000-0005-0000-0000-000043010000}"/>
    <cellStyle name="Currency 3 2 2 2" xfId="9936" xr:uid="{00000000-0005-0000-0000-0000331B0000}"/>
    <cellStyle name="Currency 3 2 3" xfId="9937" xr:uid="{00000000-0005-0000-0000-0000341B0000}"/>
    <cellStyle name="Currency 3 2 4" xfId="9938" xr:uid="{00000000-0005-0000-0000-0000351B0000}"/>
    <cellStyle name="Currency 3 3" xfId="439" xr:uid="{00000000-0005-0000-0000-000044010000}"/>
    <cellStyle name="Currency 3 3 2" xfId="9939" xr:uid="{00000000-0005-0000-0000-0000371B0000}"/>
    <cellStyle name="Currency 3 3 2 2" xfId="9940" xr:uid="{00000000-0005-0000-0000-0000381B0000}"/>
    <cellStyle name="Currency 3 3 3" xfId="9941" xr:uid="{00000000-0005-0000-0000-0000391B0000}"/>
    <cellStyle name="Currency 3 3 3 2" xfId="9942" xr:uid="{00000000-0005-0000-0000-00003A1B0000}"/>
    <cellStyle name="Currency 3 3 3 3" xfId="9943" xr:uid="{00000000-0005-0000-0000-00003B1B0000}"/>
    <cellStyle name="Currency 3 3 4" xfId="9944" xr:uid="{00000000-0005-0000-0000-00003C1B0000}"/>
    <cellStyle name="Currency 3 3 5" xfId="9945" xr:uid="{00000000-0005-0000-0000-00003D1B0000}"/>
    <cellStyle name="Currency 3 3 6" xfId="9946" xr:uid="{00000000-0005-0000-0000-00003E1B0000}"/>
    <cellStyle name="Currency 3 4" xfId="440" xr:uid="{00000000-0005-0000-0000-000045010000}"/>
    <cellStyle name="Currency 3 4 2" xfId="9947" xr:uid="{00000000-0005-0000-0000-0000401B0000}"/>
    <cellStyle name="Currency 3 5" xfId="9948" xr:uid="{00000000-0005-0000-0000-0000411B0000}"/>
    <cellStyle name="Currency 3 5 2" xfId="9949" xr:uid="{00000000-0005-0000-0000-0000421B0000}"/>
    <cellStyle name="Currency 3 6" xfId="9950" xr:uid="{00000000-0005-0000-0000-0000431B0000}"/>
    <cellStyle name="Currency 3 7" xfId="9951" xr:uid="{00000000-0005-0000-0000-0000441B0000}"/>
    <cellStyle name="Currency 3 8" xfId="9952" xr:uid="{00000000-0005-0000-0000-0000451B0000}"/>
    <cellStyle name="Currency 3 8 2" xfId="9953" xr:uid="{00000000-0005-0000-0000-0000461B0000}"/>
    <cellStyle name="Currency 3 8 3" xfId="9954" xr:uid="{00000000-0005-0000-0000-0000471B0000}"/>
    <cellStyle name="Currency 3 9" xfId="9955" xr:uid="{00000000-0005-0000-0000-0000481B0000}"/>
    <cellStyle name="Currency 3 9 2" xfId="9956" xr:uid="{00000000-0005-0000-0000-0000491B0000}"/>
    <cellStyle name="Currency 3 9 3" xfId="9957" xr:uid="{00000000-0005-0000-0000-00004A1B0000}"/>
    <cellStyle name="Currency 3 9 3 2" xfId="25957" xr:uid="{12AD5A7B-7FB4-44B2-B6BA-1D00DF4D681E}"/>
    <cellStyle name="Currency 30" xfId="2954" xr:uid="{00000000-0005-0000-0000-000046010000}"/>
    <cellStyle name="Currency 30 2" xfId="9958" xr:uid="{00000000-0005-0000-0000-00004B1B0000}"/>
    <cellStyle name="Currency 30 3" xfId="21026" xr:uid="{FACFE8FC-0D15-476E-B402-5206FCF2B970}"/>
    <cellStyle name="Currency 31" xfId="2951" xr:uid="{00000000-0005-0000-0000-000047010000}"/>
    <cellStyle name="Currency 31 2" xfId="9959" xr:uid="{00000000-0005-0000-0000-00004C1B0000}"/>
    <cellStyle name="Currency 31 3" xfId="21023" xr:uid="{7CB5CE73-680B-43A9-9ECD-EBF2AB11D896}"/>
    <cellStyle name="Currency 32" xfId="2946" xr:uid="{00000000-0005-0000-0000-000048010000}"/>
    <cellStyle name="Currency 32 2" xfId="9960" xr:uid="{00000000-0005-0000-0000-00004D1B0000}"/>
    <cellStyle name="Currency 32 3" xfId="21018" xr:uid="{481573E5-0EB6-43E4-AA10-F131133BDBFF}"/>
    <cellStyle name="Currency 33" xfId="2944" xr:uid="{00000000-0005-0000-0000-000049010000}"/>
    <cellStyle name="Currency 33 2" xfId="9961" xr:uid="{00000000-0005-0000-0000-00004E1B0000}"/>
    <cellStyle name="Currency 33 3" xfId="21016" xr:uid="{FF0505BC-BBD3-4966-B3B0-F64671A4C390}"/>
    <cellStyle name="Currency 34" xfId="9962" xr:uid="{00000000-0005-0000-0000-00004F1B0000}"/>
    <cellStyle name="Currency 35" xfId="9963" xr:uid="{00000000-0005-0000-0000-0000501B0000}"/>
    <cellStyle name="Currency 36" xfId="9964" xr:uid="{00000000-0005-0000-0000-0000511B0000}"/>
    <cellStyle name="Currency 37" xfId="9965" xr:uid="{00000000-0005-0000-0000-0000521B0000}"/>
    <cellStyle name="Currency 38" xfId="9966" xr:uid="{00000000-0005-0000-0000-0000531B0000}"/>
    <cellStyle name="Currency 39" xfId="9967" xr:uid="{00000000-0005-0000-0000-0000541B0000}"/>
    <cellStyle name="Currency 4" xfId="441" xr:uid="{00000000-0005-0000-0000-00004A010000}"/>
    <cellStyle name="Currency 4 10" xfId="5414" xr:uid="{00000000-0005-0000-0000-0000551B0000}"/>
    <cellStyle name="Currency 4 2" xfId="5413" xr:uid="{00000000-0005-0000-0000-0000561B0000}"/>
    <cellStyle name="Currency 4 2 2" xfId="9968" xr:uid="{00000000-0005-0000-0000-0000571B0000}"/>
    <cellStyle name="Currency 4 2 2 2" xfId="9969" xr:uid="{00000000-0005-0000-0000-0000581B0000}"/>
    <cellStyle name="Currency 4 3" xfId="5412" xr:uid="{00000000-0005-0000-0000-0000591B0000}"/>
    <cellStyle name="Currency 4 4" xfId="9970" xr:uid="{00000000-0005-0000-0000-00005A1B0000}"/>
    <cellStyle name="Currency 4 4 2" xfId="9971" xr:uid="{00000000-0005-0000-0000-00005B1B0000}"/>
    <cellStyle name="Currency 4 5" xfId="9972" xr:uid="{00000000-0005-0000-0000-00005C1B0000}"/>
    <cellStyle name="Currency 4 6" xfId="9973" xr:uid="{00000000-0005-0000-0000-00005D1B0000}"/>
    <cellStyle name="Currency 4 6 2" xfId="9974" xr:uid="{00000000-0005-0000-0000-00005E1B0000}"/>
    <cellStyle name="Currency 4 6 2 2" xfId="9975" xr:uid="{00000000-0005-0000-0000-00005F1B0000}"/>
    <cellStyle name="Currency 4 6 3" xfId="9976" xr:uid="{00000000-0005-0000-0000-0000601B0000}"/>
    <cellStyle name="Currency 4 6 3 2" xfId="9977" xr:uid="{00000000-0005-0000-0000-0000611B0000}"/>
    <cellStyle name="Currency 4 6 4" xfId="9978" xr:uid="{00000000-0005-0000-0000-0000621B0000}"/>
    <cellStyle name="Currency 4 6 4 2" xfId="9979" xr:uid="{00000000-0005-0000-0000-0000631B0000}"/>
    <cellStyle name="Currency 4 6 5" xfId="9980" xr:uid="{00000000-0005-0000-0000-0000641B0000}"/>
    <cellStyle name="Currency 4 6 5 2" xfId="9981" xr:uid="{00000000-0005-0000-0000-0000651B0000}"/>
    <cellStyle name="Currency 4 6 5 2 2" xfId="9982" xr:uid="{00000000-0005-0000-0000-0000661B0000}"/>
    <cellStyle name="Currency 4 6 5 3" xfId="9983" xr:uid="{00000000-0005-0000-0000-0000671B0000}"/>
    <cellStyle name="Currency 4 6 5 3 2" xfId="9984" xr:uid="{00000000-0005-0000-0000-0000681B0000}"/>
    <cellStyle name="Currency 4 6 5 3 3" xfId="25958" xr:uid="{6FB49F1E-F12E-40C4-A256-8244C252FDCA}"/>
    <cellStyle name="Currency 4 7" xfId="9985" xr:uid="{00000000-0005-0000-0000-0000691B0000}"/>
    <cellStyle name="Currency 4 7 2" xfId="9986" xr:uid="{00000000-0005-0000-0000-00006A1B0000}"/>
    <cellStyle name="Currency 4 8" xfId="9987" xr:uid="{00000000-0005-0000-0000-00006B1B0000}"/>
    <cellStyle name="Currency 4 9" xfId="9988" xr:uid="{00000000-0005-0000-0000-00006C1B0000}"/>
    <cellStyle name="Currency 4 9 2" xfId="9989" xr:uid="{00000000-0005-0000-0000-00006D1B0000}"/>
    <cellStyle name="Currency 4 9 3" xfId="9990" xr:uid="{00000000-0005-0000-0000-00006E1B0000}"/>
    <cellStyle name="Currency 4 9 4" xfId="9991" xr:uid="{00000000-0005-0000-0000-00006F1B0000}"/>
    <cellStyle name="Currency 40" xfId="9992" xr:uid="{00000000-0005-0000-0000-0000701B0000}"/>
    <cellStyle name="Currency 41" xfId="9993" xr:uid="{00000000-0005-0000-0000-0000711B0000}"/>
    <cellStyle name="Currency 42" xfId="9994" xr:uid="{00000000-0005-0000-0000-0000721B0000}"/>
    <cellStyle name="Currency 43" xfId="9995" xr:uid="{00000000-0005-0000-0000-0000731B0000}"/>
    <cellStyle name="Currency 44" xfId="9996" xr:uid="{00000000-0005-0000-0000-0000741B0000}"/>
    <cellStyle name="Currency 45" xfId="9997" xr:uid="{00000000-0005-0000-0000-0000751B0000}"/>
    <cellStyle name="Currency 46" xfId="9998" xr:uid="{00000000-0005-0000-0000-0000761B0000}"/>
    <cellStyle name="Currency 47" xfId="9999" xr:uid="{00000000-0005-0000-0000-0000771B0000}"/>
    <cellStyle name="Currency 48" xfId="10000" xr:uid="{00000000-0005-0000-0000-0000781B0000}"/>
    <cellStyle name="Currency 49" xfId="10001" xr:uid="{00000000-0005-0000-0000-0000791B0000}"/>
    <cellStyle name="Currency 5" xfId="442" xr:uid="{00000000-0005-0000-0000-00004B010000}"/>
    <cellStyle name="Currency 5 2" xfId="443" xr:uid="{00000000-0005-0000-0000-00004C010000}"/>
    <cellStyle name="Currency 5 2 2" xfId="10002" xr:uid="{00000000-0005-0000-0000-00007C1B0000}"/>
    <cellStyle name="Currency 5 2 2 2" xfId="10003" xr:uid="{00000000-0005-0000-0000-00007D1B0000}"/>
    <cellStyle name="Currency 5 2 3" xfId="10004" xr:uid="{00000000-0005-0000-0000-00007E1B0000}"/>
    <cellStyle name="Currency 5 2 4" xfId="10005" xr:uid="{00000000-0005-0000-0000-00007F1B0000}"/>
    <cellStyle name="Currency 5 3" xfId="444" xr:uid="{00000000-0005-0000-0000-00004D010000}"/>
    <cellStyle name="Currency 5 3 2" xfId="10007" xr:uid="{00000000-0005-0000-0000-0000811B0000}"/>
    <cellStyle name="Currency 5 3 3" xfId="10008" xr:uid="{00000000-0005-0000-0000-0000821B0000}"/>
    <cellStyle name="Currency 5 3 4" xfId="10009" xr:uid="{00000000-0005-0000-0000-0000831B0000}"/>
    <cellStyle name="Currency 5 3 5" xfId="10010" xr:uid="{00000000-0005-0000-0000-0000841B0000}"/>
    <cellStyle name="Currency 5 3 6" xfId="10011" xr:uid="{00000000-0005-0000-0000-0000851B0000}"/>
    <cellStyle name="Currency 5 3 7" xfId="10006" xr:uid="{00000000-0005-0000-0000-0000801B0000}"/>
    <cellStyle name="Currency 5 4" xfId="10012" xr:uid="{00000000-0005-0000-0000-0000861B0000}"/>
    <cellStyle name="Currency 5 4 2" xfId="10013" xr:uid="{00000000-0005-0000-0000-0000871B0000}"/>
    <cellStyle name="Currency 5 4 3" xfId="10014" xr:uid="{00000000-0005-0000-0000-0000881B0000}"/>
    <cellStyle name="Currency 5 4 3 2" xfId="10015" xr:uid="{00000000-0005-0000-0000-0000891B0000}"/>
    <cellStyle name="Currency 5 4 4" xfId="10016" xr:uid="{00000000-0005-0000-0000-00008A1B0000}"/>
    <cellStyle name="Currency 5 5" xfId="10017" xr:uid="{00000000-0005-0000-0000-00008B1B0000}"/>
    <cellStyle name="Currency 5 6" xfId="10018" xr:uid="{00000000-0005-0000-0000-00008C1B0000}"/>
    <cellStyle name="Currency 50" xfId="10019" xr:uid="{00000000-0005-0000-0000-00008D1B0000}"/>
    <cellStyle name="Currency 51" xfId="10020" xr:uid="{00000000-0005-0000-0000-00008E1B0000}"/>
    <cellStyle name="Currency 52" xfId="10021" xr:uid="{00000000-0005-0000-0000-00008F1B0000}"/>
    <cellStyle name="Currency 53" xfId="5286" xr:uid="{00000000-0005-0000-0000-0000901B0000}"/>
    <cellStyle name="Currency 54" xfId="5285" xr:uid="{00000000-0005-0000-0000-0000911B0000}"/>
    <cellStyle name="Currency 55" xfId="10022" xr:uid="{00000000-0005-0000-0000-0000921B0000}"/>
    <cellStyle name="Currency 55 2" xfId="25959" xr:uid="{19BFD88F-B236-4566-B39F-BCA111E720D2}"/>
    <cellStyle name="Currency 56" xfId="10023" xr:uid="{00000000-0005-0000-0000-0000931B0000}"/>
    <cellStyle name="Currency 56 2" xfId="25960" xr:uid="{81D7E60B-8607-4E1A-94AF-791BF12D48D5}"/>
    <cellStyle name="Currency 57" xfId="10024" xr:uid="{00000000-0005-0000-0000-0000941B0000}"/>
    <cellStyle name="Currency 57 2" xfId="25961" xr:uid="{4D76ADBD-4D3E-4974-A836-00B0C0C31974}"/>
    <cellStyle name="Currency 58" xfId="5284" xr:uid="{00000000-0005-0000-0000-0000951B0000}"/>
    <cellStyle name="Currency 59" xfId="20123" xr:uid="{00000000-0005-0000-0000-000065240000}"/>
    <cellStyle name="Currency 6" xfId="445" xr:uid="{00000000-0005-0000-0000-00004E010000}"/>
    <cellStyle name="Currency 6 2" xfId="446" xr:uid="{00000000-0005-0000-0000-00004F010000}"/>
    <cellStyle name="Currency 6 2 2" xfId="10025" xr:uid="{00000000-0005-0000-0000-0000981B0000}"/>
    <cellStyle name="Currency 6 2 2 2" xfId="10026" xr:uid="{00000000-0005-0000-0000-0000991B0000}"/>
    <cellStyle name="Currency 6 2 3" xfId="5410" xr:uid="{00000000-0005-0000-0000-0000971B0000}"/>
    <cellStyle name="Currency 6 3" xfId="5538" xr:uid="{00000000-0005-0000-0000-00009A1B0000}"/>
    <cellStyle name="Currency 6 3 2" xfId="10027" xr:uid="{00000000-0005-0000-0000-00009B1B0000}"/>
    <cellStyle name="Currency 6 3 2 2" xfId="10028" xr:uid="{00000000-0005-0000-0000-00009C1B0000}"/>
    <cellStyle name="Currency 6 3 3" xfId="10029" xr:uid="{00000000-0005-0000-0000-00009D1B0000}"/>
    <cellStyle name="Currency 6 4" xfId="10030" xr:uid="{00000000-0005-0000-0000-00009E1B0000}"/>
    <cellStyle name="Currency 6 5" xfId="5411" xr:uid="{00000000-0005-0000-0000-0000961B0000}"/>
    <cellStyle name="Currency 60" xfId="20530" xr:uid="{00000000-0005-0000-0000-0000BB4E0000}"/>
    <cellStyle name="Currency 61" xfId="20539" xr:uid="{01E2F28A-D1F3-467A-AD30-E4095BD33D2C}"/>
    <cellStyle name="Currency 61 2" xfId="20552" xr:uid="{06761F91-B576-4E66-A4DD-757B6FD0EFD5}"/>
    <cellStyle name="Currency 61 2 2" xfId="20564" xr:uid="{5E756C9E-EAD9-4C6C-9AC3-9AB6DCFA9AB0}"/>
    <cellStyle name="Currency 61 2 2 2" xfId="28940" xr:uid="{D11AAD1F-3765-4612-8F85-2F7639AF8A8D}"/>
    <cellStyle name="Currency 61 2 3" xfId="28932" xr:uid="{2D319A2A-D322-478B-A911-9B5EA831A451}"/>
    <cellStyle name="Currency 61 3" xfId="28922" xr:uid="{E59D17A5-ADFA-413D-89B0-A8F6BACD8D72}"/>
    <cellStyle name="Currency 62" xfId="20582" xr:uid="{F2EB2E86-FEA9-4608-870D-6B21E4F005B0}"/>
    <cellStyle name="Currency 62 2" xfId="20597" xr:uid="{0D4D3888-667F-4011-9EB9-FA59381D74FA}"/>
    <cellStyle name="Currency 62 2 2" xfId="28968" xr:uid="{D9B51A52-ABE0-44BC-9556-A046BE250BF5}"/>
    <cellStyle name="Currency 62 2 3" xfId="31617" xr:uid="{6071ACC9-2ED1-4E08-82EA-B569EF94C934}"/>
    <cellStyle name="Currency 62 2 3 2" xfId="31628" xr:uid="{AC267DA7-2A72-4317-B404-CF5B8EF856C3}"/>
    <cellStyle name="Currency 62 3" xfId="28953" xr:uid="{053BABF5-B0BF-40A9-A80F-6F51F933132C}"/>
    <cellStyle name="Currency 63" xfId="20584" xr:uid="{6932DECF-A19C-4304-850F-A28D0FB706EF}"/>
    <cellStyle name="Currency 63 2" xfId="28955" xr:uid="{3A7F18A7-0471-46C0-937F-1EF732E78B6F}"/>
    <cellStyle name="Currency 64" xfId="20586" xr:uid="{190D5997-D9E2-490B-A7BE-7AD110177D67}"/>
    <cellStyle name="Currency 64 2" xfId="28957" xr:uid="{C6676B42-58A0-4EDF-8774-B24BAE5CCD9C}"/>
    <cellStyle name="Currency 65" xfId="20588" xr:uid="{1E3530D4-D21E-4B09-8052-AB1D5E3D0272}"/>
    <cellStyle name="Currency 65 2" xfId="28959" xr:uid="{B52BCFCE-C75E-432F-B49A-1B9D10D68F7A}"/>
    <cellStyle name="Currency 66" xfId="20590" xr:uid="{11036051-3E4F-443C-8093-655EBD2E8FB2}"/>
    <cellStyle name="Currency 66 2" xfId="28961" xr:uid="{B3B329C2-E3FC-4174-9C9E-B41DB8BEA08A}"/>
    <cellStyle name="Currency 67" xfId="20592" xr:uid="{4D2EAA0C-459A-4653-BEB8-E32DA86F093A}"/>
    <cellStyle name="Currency 67 2" xfId="28963" xr:uid="{27A27D01-C297-4A31-A12F-BD3E9E64AAE7}"/>
    <cellStyle name="Currency 68" xfId="20594" xr:uid="{EB676512-522E-484D-9606-449E7B682AA3}"/>
    <cellStyle name="Currency 68 2" xfId="28965" xr:uid="{EA1ABFB5-9C9D-4AAE-8CE6-E3F82646BA8A}"/>
    <cellStyle name="Currency 69" xfId="31611" xr:uid="{CD1E1AE8-4D73-4D5A-B9D9-6CBDBD731550}"/>
    <cellStyle name="Currency 7" xfId="447" xr:uid="{00000000-0005-0000-0000-000050010000}"/>
    <cellStyle name="Currency 7 2" xfId="448" xr:uid="{00000000-0005-0000-0000-000051010000}"/>
    <cellStyle name="Currency 7 2 2" xfId="10031" xr:uid="{00000000-0005-0000-0000-0000A11B0000}"/>
    <cellStyle name="Currency 7 2 2 2" xfId="10032" xr:uid="{00000000-0005-0000-0000-0000A21B0000}"/>
    <cellStyle name="Currency 7 2 3" xfId="5409" xr:uid="{00000000-0005-0000-0000-0000A01B0000}"/>
    <cellStyle name="Currency 7 3" xfId="10033" xr:uid="{00000000-0005-0000-0000-0000A31B0000}"/>
    <cellStyle name="Currency 7 4" xfId="10034" xr:uid="{00000000-0005-0000-0000-0000A41B0000}"/>
    <cellStyle name="Currency 7 4 2" xfId="10035" xr:uid="{00000000-0005-0000-0000-0000A51B0000}"/>
    <cellStyle name="Currency 7 4 3" xfId="10036" xr:uid="{00000000-0005-0000-0000-0000A61B0000}"/>
    <cellStyle name="Currency 7 4 3 2" xfId="25962" xr:uid="{F507396B-99DC-4BFE-BEF0-B730DB5AAD93}"/>
    <cellStyle name="Currency 7 4 4" xfId="10037" xr:uid="{00000000-0005-0000-0000-0000A71B0000}"/>
    <cellStyle name="Currency 7 4 4 2" xfId="25963" xr:uid="{FF912983-090F-4C69-876D-DC37C8C705F1}"/>
    <cellStyle name="Currency 7 5" xfId="10038" xr:uid="{00000000-0005-0000-0000-0000A81B0000}"/>
    <cellStyle name="Currency 7 6" xfId="10039" xr:uid="{00000000-0005-0000-0000-0000A91B0000}"/>
    <cellStyle name="Currency 7 7" xfId="10040" xr:uid="{00000000-0005-0000-0000-0000AA1B0000}"/>
    <cellStyle name="Currency 7 8" xfId="5539" xr:uid="{00000000-0005-0000-0000-00009F1B0000}"/>
    <cellStyle name="Currency 7_App b.3 Unspent_" xfId="449" xr:uid="{00000000-0005-0000-0000-000052010000}"/>
    <cellStyle name="Currency 8" xfId="450" xr:uid="{00000000-0005-0000-0000-000053010000}"/>
    <cellStyle name="Currency 8 2" xfId="10041" xr:uid="{00000000-0005-0000-0000-0000AC1B0000}"/>
    <cellStyle name="Currency 8 2 2" xfId="10042" xr:uid="{00000000-0005-0000-0000-0000AD1B0000}"/>
    <cellStyle name="Currency 8 3" xfId="10043" xr:uid="{00000000-0005-0000-0000-0000AE1B0000}"/>
    <cellStyle name="Currency 8 3 2" xfId="10044" xr:uid="{00000000-0005-0000-0000-0000AF1B0000}"/>
    <cellStyle name="Currency 8 3 2 2" xfId="25964" xr:uid="{E36362E1-52F0-491C-A3EF-E80B99AA9A90}"/>
    <cellStyle name="Currency 8 3 3" xfId="10045" xr:uid="{00000000-0005-0000-0000-0000B01B0000}"/>
    <cellStyle name="Currency 8 3 3 2" xfId="25965" xr:uid="{3917CEA9-294D-4401-AFC5-594EFCA75368}"/>
    <cellStyle name="Currency 8 4" xfId="10046" xr:uid="{00000000-0005-0000-0000-0000B11B0000}"/>
    <cellStyle name="Currency 8 5" xfId="5408" xr:uid="{00000000-0005-0000-0000-0000AB1B0000}"/>
    <cellStyle name="Currency 9" xfId="451" xr:uid="{00000000-0005-0000-0000-000054010000}"/>
    <cellStyle name="Currency 9 2" xfId="10047" xr:uid="{00000000-0005-0000-0000-0000B31B0000}"/>
    <cellStyle name="Currency 9 2 2" xfId="10048" xr:uid="{00000000-0005-0000-0000-0000B41B0000}"/>
    <cellStyle name="Currency 9 3" xfId="10049" xr:uid="{00000000-0005-0000-0000-0000B51B0000}"/>
    <cellStyle name="Currency 9 3 2" xfId="10050" xr:uid="{00000000-0005-0000-0000-0000B61B0000}"/>
    <cellStyle name="Currency 9 3 2 2" xfId="10051" xr:uid="{00000000-0005-0000-0000-0000B71B0000}"/>
    <cellStyle name="Currency 9 3 3" xfId="10052" xr:uid="{00000000-0005-0000-0000-0000B81B0000}"/>
    <cellStyle name="Currency 9 4" xfId="5407" xr:uid="{00000000-0005-0000-0000-0000B21B0000}"/>
    <cellStyle name="Currency_SCE_01_CapsTargets_072910 (2)" xfId="20560" xr:uid="{12450458-C227-44A3-9682-11936A1F9A18}"/>
    <cellStyle name="Currency0" xfId="452" xr:uid="{00000000-0005-0000-0000-000055010000}"/>
    <cellStyle name="Currency0 2" xfId="453" xr:uid="{00000000-0005-0000-0000-000056010000}"/>
    <cellStyle name="Currency0 3" xfId="454" xr:uid="{00000000-0005-0000-0000-000057010000}"/>
    <cellStyle name="Currency0nospace" xfId="455" xr:uid="{00000000-0005-0000-0000-000058010000}"/>
    <cellStyle name="Currency2" xfId="456" xr:uid="{00000000-0005-0000-0000-000059010000}"/>
    <cellStyle name="Date" xfId="457" xr:uid="{00000000-0005-0000-0000-00005A010000}"/>
    <cellStyle name="Date 2" xfId="458" xr:uid="{00000000-0005-0000-0000-00005B010000}"/>
    <cellStyle name="Date 2 2" xfId="5537" xr:uid="{00000000-0005-0000-0000-0000BF1B0000}"/>
    <cellStyle name="Date 3" xfId="10053" xr:uid="{00000000-0005-0000-0000-0000C01B0000}"/>
    <cellStyle name="Date 4" xfId="10054" xr:uid="{00000000-0005-0000-0000-0000C11B0000}"/>
    <cellStyle name="Date_App b.3 Unspent_" xfId="459" xr:uid="{00000000-0005-0000-0000-00005C010000}"/>
    <cellStyle name="DateData" xfId="460" xr:uid="{00000000-0005-0000-0000-00005D010000}"/>
    <cellStyle name="DateData 2" xfId="5406" xr:uid="{00000000-0005-0000-0000-0000C31B0000}"/>
    <cellStyle name="Days_from_01/21/2006" xfId="461" xr:uid="{00000000-0005-0000-0000-00005E010000}"/>
    <cellStyle name="Dollars &amp; Cents" xfId="462" xr:uid="{00000000-0005-0000-0000-00005F010000}"/>
    <cellStyle name="Dollars &amp; Cents 2" xfId="5506" xr:uid="{00000000-0005-0000-0000-0000C51B0000}"/>
    <cellStyle name="Emphasis 1" xfId="10055" xr:uid="{00000000-0005-0000-0000-0000C61B0000}"/>
    <cellStyle name="Emphasis 1 2" xfId="10056" xr:uid="{00000000-0005-0000-0000-0000C71B0000}"/>
    <cellStyle name="Emphasis 1 2 2" xfId="10057" xr:uid="{00000000-0005-0000-0000-0000C81B0000}"/>
    <cellStyle name="Emphasis 2" xfId="10058" xr:uid="{00000000-0005-0000-0000-0000C91B0000}"/>
    <cellStyle name="Emphasis 2 2" xfId="10059" xr:uid="{00000000-0005-0000-0000-0000CA1B0000}"/>
    <cellStyle name="Emphasis 2 2 2" xfId="10060" xr:uid="{00000000-0005-0000-0000-0000CB1B0000}"/>
    <cellStyle name="Emphasis 3" xfId="10061" xr:uid="{00000000-0005-0000-0000-0000CC1B0000}"/>
    <cellStyle name="Emphasis 3 2" xfId="10062" xr:uid="{00000000-0005-0000-0000-0000CD1B0000}"/>
    <cellStyle name="Entered" xfId="463" xr:uid="{00000000-0005-0000-0000-000060010000}"/>
    <cellStyle name="Entered 2" xfId="5405" xr:uid="{00000000-0005-0000-0000-0000CF1B0000}"/>
    <cellStyle name="Euro" xfId="464" xr:uid="{00000000-0005-0000-0000-000061010000}"/>
    <cellStyle name="Euro billion" xfId="465" xr:uid="{00000000-0005-0000-0000-000062010000}"/>
    <cellStyle name="Euro million" xfId="466" xr:uid="{00000000-0005-0000-0000-000063010000}"/>
    <cellStyle name="Euro thousand" xfId="467" xr:uid="{00000000-0005-0000-0000-000064010000}"/>
    <cellStyle name="Euro_12889 GP Contracts v3" xfId="468" xr:uid="{00000000-0005-0000-0000-000065010000}"/>
    <cellStyle name="Explanatory Text" xfId="79" builtinId="53" customBuiltin="1"/>
    <cellStyle name="Explanatory Text 10" xfId="10063" xr:uid="{00000000-0005-0000-0000-0000D51B0000}"/>
    <cellStyle name="Explanatory Text 2" xfId="469" xr:uid="{00000000-0005-0000-0000-000066010000}"/>
    <cellStyle name="Explanatory Text 3" xfId="470" xr:uid="{00000000-0005-0000-0000-000067010000}"/>
    <cellStyle name="Explanatory Text 3 2" xfId="10064" xr:uid="{00000000-0005-0000-0000-0000D81B0000}"/>
    <cellStyle name="Explanatory Text 3 3" xfId="10065" xr:uid="{00000000-0005-0000-0000-0000D91B0000}"/>
    <cellStyle name="Explanatory Text 4" xfId="471" xr:uid="{00000000-0005-0000-0000-000068010000}"/>
    <cellStyle name="Explanatory Text 5" xfId="472" xr:uid="{00000000-0005-0000-0000-000069010000}"/>
    <cellStyle name="Explanatory Text 6" xfId="473" xr:uid="{00000000-0005-0000-0000-00006A010000}"/>
    <cellStyle name="Explanatory Text 7" xfId="474" xr:uid="{00000000-0005-0000-0000-00006B010000}"/>
    <cellStyle name="Explanatory Text 8" xfId="10066" xr:uid="{00000000-0005-0000-0000-0000DE1B0000}"/>
    <cellStyle name="Explanatory Text 9" xfId="10067" xr:uid="{00000000-0005-0000-0000-0000DF1B0000}"/>
    <cellStyle name="First_Name" xfId="475" xr:uid="{00000000-0005-0000-0000-00006C010000}"/>
    <cellStyle name="Fixed" xfId="476" xr:uid="{00000000-0005-0000-0000-00006D010000}"/>
    <cellStyle name="Fixed 2" xfId="477" xr:uid="{00000000-0005-0000-0000-00006E010000}"/>
    <cellStyle name="Fixed 2 2" xfId="10068" xr:uid="{00000000-0005-0000-0000-0000E31B0000}"/>
    <cellStyle name="Fixed 2 3" xfId="10069" xr:uid="{00000000-0005-0000-0000-0000E41B0000}"/>
    <cellStyle name="Fixed 2 4" xfId="5404" xr:uid="{00000000-0005-0000-0000-0000E21B0000}"/>
    <cellStyle name="Fixed 3" xfId="478" xr:uid="{00000000-0005-0000-0000-00006F010000}"/>
    <cellStyle name="Fixed 4" xfId="10070" xr:uid="{00000000-0005-0000-0000-0000E61B0000}"/>
    <cellStyle name="Fixed 5" xfId="10071" xr:uid="{00000000-0005-0000-0000-0000E71B0000}"/>
    <cellStyle name="Fixed_2010-2012 Program Workbook_Incent_FS" xfId="479" xr:uid="{00000000-0005-0000-0000-000070010000}"/>
    <cellStyle name="Forecast" xfId="480" xr:uid="{00000000-0005-0000-0000-000071010000}"/>
    <cellStyle name="fred" xfId="481" xr:uid="{00000000-0005-0000-0000-000072010000}"/>
    <cellStyle name="fred 2" xfId="5403" xr:uid="{00000000-0005-0000-0000-0000EB1B0000}"/>
    <cellStyle name="Fred%" xfId="482" xr:uid="{00000000-0005-0000-0000-000073010000}"/>
    <cellStyle name="Fred% 2" xfId="5402" xr:uid="{00000000-0005-0000-0000-0000ED1B0000}"/>
    <cellStyle name="GBP" xfId="483" xr:uid="{00000000-0005-0000-0000-000074010000}"/>
    <cellStyle name="GBP billion" xfId="484" xr:uid="{00000000-0005-0000-0000-000075010000}"/>
    <cellStyle name="GBP million" xfId="485" xr:uid="{00000000-0005-0000-0000-000076010000}"/>
    <cellStyle name="GBP thousand" xfId="486" xr:uid="{00000000-0005-0000-0000-000077010000}"/>
    <cellStyle name="General" xfId="487" xr:uid="{00000000-0005-0000-0000-000078010000}"/>
    <cellStyle name="Good" xfId="70" builtinId="26" customBuiltin="1"/>
    <cellStyle name="Good 10" xfId="10072" xr:uid="{00000000-0005-0000-0000-0000F31B0000}"/>
    <cellStyle name="Good 11" xfId="10073" xr:uid="{00000000-0005-0000-0000-0000F41B0000}"/>
    <cellStyle name="Good 2" xfId="488" xr:uid="{00000000-0005-0000-0000-000079010000}"/>
    <cellStyle name="Good 2 12" xfId="20571" xr:uid="{ECE6C88B-925A-4046-A0C6-443E34ACF52C}"/>
    <cellStyle name="Good 2 2" xfId="10075" xr:uid="{00000000-0005-0000-0000-0000F61B0000}"/>
    <cellStyle name="Good 2 2 2" xfId="10076" xr:uid="{00000000-0005-0000-0000-0000F71B0000}"/>
    <cellStyle name="Good 2 3" xfId="10077" xr:uid="{00000000-0005-0000-0000-0000F81B0000}"/>
    <cellStyle name="Good 2 4" xfId="10078" xr:uid="{00000000-0005-0000-0000-0000F91B0000}"/>
    <cellStyle name="Good 2 5" xfId="10074" xr:uid="{00000000-0005-0000-0000-0000F51B0000}"/>
    <cellStyle name="Good 3" xfId="489" xr:uid="{00000000-0005-0000-0000-00007A010000}"/>
    <cellStyle name="Good 3 2" xfId="10079" xr:uid="{00000000-0005-0000-0000-0000FB1B0000}"/>
    <cellStyle name="Good 3 3" xfId="10080" xr:uid="{00000000-0005-0000-0000-0000FC1B0000}"/>
    <cellStyle name="Good 4" xfId="490" xr:uid="{00000000-0005-0000-0000-00007B010000}"/>
    <cellStyle name="Good 5" xfId="491" xr:uid="{00000000-0005-0000-0000-00007C010000}"/>
    <cellStyle name="Good 6" xfId="492" xr:uid="{00000000-0005-0000-0000-00007D010000}"/>
    <cellStyle name="Good 7" xfId="493" xr:uid="{00000000-0005-0000-0000-00007E010000}"/>
    <cellStyle name="Good 8" xfId="10081" xr:uid="{00000000-0005-0000-0000-0000011C0000}"/>
    <cellStyle name="Good 9" xfId="10082" xr:uid="{00000000-0005-0000-0000-0000021C0000}"/>
    <cellStyle name="Grey" xfId="494" xr:uid="{00000000-0005-0000-0000-00007F010000}"/>
    <cellStyle name="Grey 2" xfId="495" xr:uid="{00000000-0005-0000-0000-000080010000}"/>
    <cellStyle name="Grey_2010-2012 Program Workbook Completed_Incent_V2" xfId="496" xr:uid="{00000000-0005-0000-0000-000081010000}"/>
    <cellStyle name="HEADER" xfId="497" xr:uid="{00000000-0005-0000-0000-000082010000}"/>
    <cellStyle name="Header1" xfId="498" xr:uid="{00000000-0005-0000-0000-000083010000}"/>
    <cellStyle name="Header1 2" xfId="5311" xr:uid="{00000000-0005-0000-0000-0000071C0000}"/>
    <cellStyle name="Header2" xfId="499" xr:uid="{00000000-0005-0000-0000-000084010000}"/>
    <cellStyle name="Header2 2" xfId="500" xr:uid="{00000000-0005-0000-0000-000085010000}"/>
    <cellStyle name="Header2 2 2" xfId="20749" xr:uid="{524B5D4E-336D-4566-834F-7510048A70B6}"/>
    <cellStyle name="Header2 2 3" xfId="28418" xr:uid="{E20CBE71-D881-4F9E-ADA2-298653588980}"/>
    <cellStyle name="Header2 2 4" xfId="29830" xr:uid="{F48B34A1-C66D-4A8C-BE53-2A6F987724C0}"/>
    <cellStyle name="Header2 2 5" xfId="30367" xr:uid="{AEF358D6-E550-4421-812C-3E982823E67E}"/>
    <cellStyle name="Header2 2 6" xfId="30886" xr:uid="{275AFED7-908A-44F6-817C-0F63BF52956B}"/>
    <cellStyle name="Header2 2 7" xfId="31331" xr:uid="{854AD5E3-C507-458B-9219-46EF4F773795}"/>
    <cellStyle name="Header2 3" xfId="5312" xr:uid="{00000000-0005-0000-0000-0000081C0000}"/>
    <cellStyle name="Header2 3 2" xfId="26832" xr:uid="{E05CA249-C5DE-4960-B2EA-835CC0FC848D}"/>
    <cellStyle name="Header2 3 3" xfId="29026" xr:uid="{54915231-34CB-44D8-BA62-11ED79FF80AC}"/>
    <cellStyle name="Header2 3 4" xfId="20785" xr:uid="{C21F7F99-1CED-4258-9CEF-D121A8BBC235}"/>
    <cellStyle name="Header2 3 5" xfId="28431" xr:uid="{13788384-056C-4A0F-A8DD-BE656D36B40C}"/>
    <cellStyle name="Header2 4" xfId="20748" xr:uid="{D2DCF0E7-A05E-4E6A-8CE1-BA6CED49AEEA}"/>
    <cellStyle name="Header2 5" xfId="28419" xr:uid="{6EF101B0-B633-4388-993F-BAD7EBEAE472}"/>
    <cellStyle name="Header2 6" xfId="29831" xr:uid="{DED57F61-A648-4A5B-A5BA-5BB467125533}"/>
    <cellStyle name="Header2 7" xfId="29391" xr:uid="{40D930FC-1828-4C20-A1FC-103ECFA63A6B}"/>
    <cellStyle name="Header2 8" xfId="31332" xr:uid="{B4716A87-B5F7-48AF-BA30-B9895C8F6857}"/>
    <cellStyle name="Heading 1" xfId="66" builtinId="16" customBuiltin="1"/>
    <cellStyle name="Heading 1 10" xfId="10083" xr:uid="{00000000-0005-0000-0000-00000A1C0000}"/>
    <cellStyle name="Heading 1 11" xfId="10084" xr:uid="{00000000-0005-0000-0000-00000B1C0000}"/>
    <cellStyle name="Heading 1 2" xfId="501" xr:uid="{00000000-0005-0000-0000-000086010000}"/>
    <cellStyle name="Heading 1 2 2" xfId="502" xr:uid="{00000000-0005-0000-0000-000087010000}"/>
    <cellStyle name="Heading 1 2 2 2" xfId="10085" xr:uid="{00000000-0005-0000-0000-00000E1C0000}"/>
    <cellStyle name="Heading 1 2 2 2 2" xfId="10086" xr:uid="{00000000-0005-0000-0000-00000F1C0000}"/>
    <cellStyle name="Heading 1 2 2 3" xfId="5401" xr:uid="{00000000-0005-0000-0000-00000D1C0000}"/>
    <cellStyle name="Heading 1 2 3" xfId="10087" xr:uid="{00000000-0005-0000-0000-0000101C0000}"/>
    <cellStyle name="Heading 1 2 4" xfId="10088" xr:uid="{00000000-0005-0000-0000-0000111C0000}"/>
    <cellStyle name="Heading 1 2_App b.3 Unspent_" xfId="503" xr:uid="{00000000-0005-0000-0000-000088010000}"/>
    <cellStyle name="Heading 1 3" xfId="504" xr:uid="{00000000-0005-0000-0000-000089010000}"/>
    <cellStyle name="Heading 1 3 2" xfId="10089" xr:uid="{00000000-0005-0000-0000-0000131C0000}"/>
    <cellStyle name="Heading 1 3 3" xfId="10090" xr:uid="{00000000-0005-0000-0000-0000141C0000}"/>
    <cellStyle name="Heading 1 3 4" xfId="10091" xr:uid="{00000000-0005-0000-0000-0000151C0000}"/>
    <cellStyle name="Heading 1 3 5" xfId="5400" xr:uid="{00000000-0005-0000-0000-0000121C0000}"/>
    <cellStyle name="Heading 1 4" xfId="505" xr:uid="{00000000-0005-0000-0000-00008A010000}"/>
    <cellStyle name="Heading 1 5" xfId="506" xr:uid="{00000000-0005-0000-0000-00008B010000}"/>
    <cellStyle name="Heading 1 6" xfId="507" xr:uid="{00000000-0005-0000-0000-00008C010000}"/>
    <cellStyle name="Heading 1 7" xfId="508" xr:uid="{00000000-0005-0000-0000-00008D010000}"/>
    <cellStyle name="Heading 1 8" xfId="10092" xr:uid="{00000000-0005-0000-0000-00001A1C0000}"/>
    <cellStyle name="Heading 1 9" xfId="10093" xr:uid="{00000000-0005-0000-0000-00001B1C0000}"/>
    <cellStyle name="Heading 2" xfId="67" builtinId="17" customBuiltin="1"/>
    <cellStyle name="Heading 2 10" xfId="10094" xr:uid="{00000000-0005-0000-0000-00001D1C0000}"/>
    <cellStyle name="Heading 2 11" xfId="10095" xr:uid="{00000000-0005-0000-0000-00001E1C0000}"/>
    <cellStyle name="Heading 2 2" xfId="509" xr:uid="{00000000-0005-0000-0000-00008E010000}"/>
    <cellStyle name="Heading 2 2 2" xfId="510" xr:uid="{00000000-0005-0000-0000-00008F010000}"/>
    <cellStyle name="Heading 2 2 2 2" xfId="10096" xr:uid="{00000000-0005-0000-0000-0000211C0000}"/>
    <cellStyle name="Heading 2 2 2 2 2" xfId="10097" xr:uid="{00000000-0005-0000-0000-0000221C0000}"/>
    <cellStyle name="Heading 2 2 2 3" xfId="5399" xr:uid="{00000000-0005-0000-0000-0000201C0000}"/>
    <cellStyle name="Heading 2 2 3" xfId="10098" xr:uid="{00000000-0005-0000-0000-0000231C0000}"/>
    <cellStyle name="Heading 2 2 4" xfId="10099" xr:uid="{00000000-0005-0000-0000-0000241C0000}"/>
    <cellStyle name="Heading 2 2_App b.3 Unspent_" xfId="511" xr:uid="{00000000-0005-0000-0000-000090010000}"/>
    <cellStyle name="Heading 2 3" xfId="512" xr:uid="{00000000-0005-0000-0000-000091010000}"/>
    <cellStyle name="Heading 2 3 2" xfId="10100" xr:uid="{00000000-0005-0000-0000-0000261C0000}"/>
    <cellStyle name="Heading 2 3 3" xfId="10101" xr:uid="{00000000-0005-0000-0000-0000271C0000}"/>
    <cellStyle name="Heading 2 3 4" xfId="10102" xr:uid="{00000000-0005-0000-0000-0000281C0000}"/>
    <cellStyle name="Heading 2 3 5" xfId="5398" xr:uid="{00000000-0005-0000-0000-0000251C0000}"/>
    <cellStyle name="Heading 2 4" xfId="513" xr:uid="{00000000-0005-0000-0000-000092010000}"/>
    <cellStyle name="Heading 2 5" xfId="514" xr:uid="{00000000-0005-0000-0000-000093010000}"/>
    <cellStyle name="Heading 2 6" xfId="515" xr:uid="{00000000-0005-0000-0000-000094010000}"/>
    <cellStyle name="Heading 2 7" xfId="516" xr:uid="{00000000-0005-0000-0000-000095010000}"/>
    <cellStyle name="Heading 2 8" xfId="10103" xr:uid="{00000000-0005-0000-0000-00002D1C0000}"/>
    <cellStyle name="Heading 2 9" xfId="10104" xr:uid="{00000000-0005-0000-0000-00002E1C0000}"/>
    <cellStyle name="Heading 3" xfId="68" builtinId="18" customBuiltin="1"/>
    <cellStyle name="Heading 3 10" xfId="10105" xr:uid="{00000000-0005-0000-0000-00002F1C0000}"/>
    <cellStyle name="Heading 3 10 2" xfId="25968" xr:uid="{52BFF695-9B67-4FB5-99AA-4E28D8C21AD8}"/>
    <cellStyle name="Heading 3 10 3" xfId="20771" xr:uid="{382523C8-2F2F-4F65-A6B9-8D2D94E9CE71}"/>
    <cellStyle name="Heading 3 10 4" xfId="20747" xr:uid="{B011190A-363E-4653-9CCC-F0DC560775E7}"/>
    <cellStyle name="Heading 3 11" xfId="10106" xr:uid="{00000000-0005-0000-0000-0000301C0000}"/>
    <cellStyle name="Heading 3 11 2" xfId="25969" xr:uid="{98254C51-DBDF-4E71-AB7C-CBBA6FF8A2EA}"/>
    <cellStyle name="Heading 3 11 3" xfId="26371" xr:uid="{38FF26B2-362D-4055-80F4-1208FF100740}"/>
    <cellStyle name="Heading 3 11 4" xfId="29756" xr:uid="{CE6ACC3F-33B9-4847-AE91-635086F44319}"/>
    <cellStyle name="Heading 3 2" xfId="517" xr:uid="{00000000-0005-0000-0000-000096010000}"/>
    <cellStyle name="Heading 3 2 2" xfId="10108" xr:uid="{00000000-0005-0000-0000-0000321C0000}"/>
    <cellStyle name="Heading 3 2 2 2" xfId="10109" xr:uid="{00000000-0005-0000-0000-0000331C0000}"/>
    <cellStyle name="Heading 3 2 2 2 2" xfId="25972" xr:uid="{DB0182A6-8FBE-436E-8785-097CC6C7339F}"/>
    <cellStyle name="Heading 3 2 2 2 3" xfId="20769" xr:uid="{A85BA35E-47D0-4666-9820-3C8C75161358}"/>
    <cellStyle name="Heading 3 2 2 2 4" xfId="23298" xr:uid="{E426DD07-7807-4868-89DF-F57B6AFF29E1}"/>
    <cellStyle name="Heading 3 2 2 3" xfId="25971" xr:uid="{07863D5E-D3A8-4667-AADE-A94650DCE4CE}"/>
    <cellStyle name="Heading 3 2 2 4" xfId="26370" xr:uid="{F361A2AA-9B16-4AFE-BDC9-CD4C3732E196}"/>
    <cellStyle name="Heading 3 2 2 5" xfId="29757" xr:uid="{5519161C-BD92-420B-B0D1-43F66EDFDC25}"/>
    <cellStyle name="Heading 3 2 3" xfId="10110" xr:uid="{00000000-0005-0000-0000-0000341C0000}"/>
    <cellStyle name="Heading 3 2 3 2" xfId="25973" xr:uid="{67EDA0B4-D716-49CB-A5CE-7608D4E54816}"/>
    <cellStyle name="Heading 3 2 3 3" xfId="26369" xr:uid="{B1F9E9DB-9CCA-4B47-910E-EF695E888FC1}"/>
    <cellStyle name="Heading 3 2 3 4" xfId="29758" xr:uid="{AA83146C-B13D-47F0-B8FF-44176B1BBFE1}"/>
    <cellStyle name="Heading 3 2 4" xfId="10107" xr:uid="{00000000-0005-0000-0000-0000311C0000}"/>
    <cellStyle name="Heading 3 2 4 2" xfId="25970" xr:uid="{5D0B5D40-5F4D-458E-B74C-915A690B8337}"/>
    <cellStyle name="Heading 3 2 4 3" xfId="20770" xr:uid="{FC89E239-314A-425C-9FD7-D779133ECC44}"/>
    <cellStyle name="Heading 3 2 4 4" xfId="28363" xr:uid="{AD6D3B13-E903-4938-A7B3-84ED3082A6CF}"/>
    <cellStyle name="Heading 3 2 5" xfId="20750" xr:uid="{70BB1049-6C0E-4733-8D14-E8C8D40789F1}"/>
    <cellStyle name="Heading 3 2 6" xfId="28414" xr:uid="{2C9A3ADC-6986-4623-BE2E-0C4CDC2E9778}"/>
    <cellStyle name="Heading 3 2 7" xfId="30359" xr:uid="{40645EB4-1539-475D-AADB-96DB319918C2}"/>
    <cellStyle name="Heading 3 3" xfId="518" xr:uid="{00000000-0005-0000-0000-000097010000}"/>
    <cellStyle name="Heading 3 3 2" xfId="10111" xr:uid="{00000000-0005-0000-0000-0000361C0000}"/>
    <cellStyle name="Heading 3 3 2 2" xfId="25974" xr:uid="{50202734-F0E1-43E2-A089-C67FA66E36A3}"/>
    <cellStyle name="Heading 3 3 2 3" xfId="20768" xr:uid="{85835943-E09E-49C1-B9D7-1FDC331C73D8}"/>
    <cellStyle name="Heading 3 3 2 4" xfId="28362" xr:uid="{0C331764-0FFB-454C-B93F-636B2730C6A2}"/>
    <cellStyle name="Heading 3 3 3" xfId="10112" xr:uid="{00000000-0005-0000-0000-0000371C0000}"/>
    <cellStyle name="Heading 3 3 4" xfId="20751" xr:uid="{562A90CF-A4DA-4594-9E88-77FB3ABFA9C8}"/>
    <cellStyle name="Heading 3 3 5" xfId="28413" xr:uid="{8D3CA75F-6041-4A14-AD4B-A025CCF8E862}"/>
    <cellStyle name="Heading 3 3 6" xfId="30357" xr:uid="{1DC9A1F7-3FBD-466C-A1FF-8829F04D83CF}"/>
    <cellStyle name="Heading 3 4" xfId="519" xr:uid="{00000000-0005-0000-0000-000098010000}"/>
    <cellStyle name="Heading 3 4 2" xfId="20752" xr:uid="{A3EEA2B2-4525-472F-BD80-D7DB7CCDB44C}"/>
    <cellStyle name="Heading 3 4 3" xfId="28412" xr:uid="{F24B9409-D538-45A4-9F9F-983DAB2A63E3}"/>
    <cellStyle name="Heading 3 4 4" xfId="30353" xr:uid="{C660E53F-0A37-4AB8-B750-400B422CF009}"/>
    <cellStyle name="Heading 3 5" xfId="520" xr:uid="{00000000-0005-0000-0000-000099010000}"/>
    <cellStyle name="Heading 3 5 2" xfId="20753" xr:uid="{F67077EF-1ED8-48BE-B9FE-C95A7F3894C4}"/>
    <cellStyle name="Heading 3 5 3" xfId="28411" xr:uid="{826262DC-4485-4148-A108-6F30444DFC26}"/>
    <cellStyle name="Heading 3 5 4" xfId="30352" xr:uid="{892FCD69-EC69-4EF5-B599-91C8C3CA5762}"/>
    <cellStyle name="Heading 3 6" xfId="521" xr:uid="{00000000-0005-0000-0000-00009A010000}"/>
    <cellStyle name="Heading 3 6 2" xfId="20754" xr:uid="{B3AA87B9-94EC-4468-BF15-45734DB39924}"/>
    <cellStyle name="Heading 3 6 3" xfId="28410" xr:uid="{155262D5-952A-4C9B-8D57-F1FF37F9A030}"/>
    <cellStyle name="Heading 3 6 4" xfId="30343" xr:uid="{FB3CA0EA-2227-4589-9FE0-B7924141831F}"/>
    <cellStyle name="Heading 3 7" xfId="522" xr:uid="{00000000-0005-0000-0000-00009B010000}"/>
    <cellStyle name="Heading 3 7 2" xfId="20755" xr:uid="{1A202F9E-6CF7-4CAC-A307-50A43D8A6117}"/>
    <cellStyle name="Heading 3 7 3" xfId="28409" xr:uid="{6AC9F11E-33DC-4A22-AC54-FBB817398B9B}"/>
    <cellStyle name="Heading 3 7 4" xfId="30351" xr:uid="{BD2DC670-BF8F-4811-AF32-8600FB4DB536}"/>
    <cellStyle name="Heading 3 8" xfId="10113" xr:uid="{00000000-0005-0000-0000-00003C1C0000}"/>
    <cellStyle name="Heading 3 8 2" xfId="25975" xr:uid="{A5C5D5A0-2C0F-476D-BCB3-53680321FB1F}"/>
    <cellStyle name="Heading 3 8 3" xfId="20767" xr:uid="{A8137E65-121D-496A-B177-E1DFB57D5720}"/>
    <cellStyle name="Heading 3 8 4" xfId="20746" xr:uid="{63368765-4AA4-4972-AE01-D534771A64AC}"/>
    <cellStyle name="Heading 3 9" xfId="10114" xr:uid="{00000000-0005-0000-0000-00003D1C0000}"/>
    <cellStyle name="Heading 4" xfId="69" builtinId="19" customBuiltin="1"/>
    <cellStyle name="Heading 4 10" xfId="10115" xr:uid="{00000000-0005-0000-0000-00003E1C0000}"/>
    <cellStyle name="Heading 4 2" xfId="523" xr:uid="{00000000-0005-0000-0000-00009C010000}"/>
    <cellStyle name="Heading 4 2 2" xfId="10117" xr:uid="{00000000-0005-0000-0000-0000401C0000}"/>
    <cellStyle name="Heading 4 2 2 2" xfId="10118" xr:uid="{00000000-0005-0000-0000-0000411C0000}"/>
    <cellStyle name="Heading 4 2 3" xfId="10119" xr:uid="{00000000-0005-0000-0000-0000421C0000}"/>
    <cellStyle name="Heading 4 2 4" xfId="10116" xr:uid="{00000000-0005-0000-0000-00003F1C0000}"/>
    <cellStyle name="Heading 4 3" xfId="524" xr:uid="{00000000-0005-0000-0000-00009D010000}"/>
    <cellStyle name="Heading 4 3 2" xfId="10120" xr:uid="{00000000-0005-0000-0000-0000441C0000}"/>
    <cellStyle name="Heading 4 3 3" xfId="10121" xr:uid="{00000000-0005-0000-0000-0000451C0000}"/>
    <cellStyle name="Heading 4 4" xfId="525" xr:uid="{00000000-0005-0000-0000-00009E010000}"/>
    <cellStyle name="Heading 4 5" xfId="526" xr:uid="{00000000-0005-0000-0000-00009F010000}"/>
    <cellStyle name="Heading 4 6" xfId="527" xr:uid="{00000000-0005-0000-0000-0000A0010000}"/>
    <cellStyle name="Heading 4 7" xfId="528" xr:uid="{00000000-0005-0000-0000-0000A1010000}"/>
    <cellStyle name="Heading 4 8" xfId="10122" xr:uid="{00000000-0005-0000-0000-00004A1C0000}"/>
    <cellStyle name="Heading 4 9" xfId="10123" xr:uid="{00000000-0005-0000-0000-00004B1C0000}"/>
    <cellStyle name="Heading1" xfId="529" xr:uid="{00000000-0005-0000-0000-0000A2010000}"/>
    <cellStyle name="Heading1 2" xfId="530" xr:uid="{00000000-0005-0000-0000-0000A3010000}"/>
    <cellStyle name="Heading1 3" xfId="531" xr:uid="{00000000-0005-0000-0000-0000A4010000}"/>
    <cellStyle name="Heading1_2010-2012 Program Workbook_Incent_FS" xfId="532" xr:uid="{00000000-0005-0000-0000-0000A5010000}"/>
    <cellStyle name="Heading2" xfId="533" xr:uid="{00000000-0005-0000-0000-0000A6010000}"/>
    <cellStyle name="Heading2 2" xfId="534" xr:uid="{00000000-0005-0000-0000-0000A7010000}"/>
    <cellStyle name="Heading2 3" xfId="535" xr:uid="{00000000-0005-0000-0000-0000A8010000}"/>
    <cellStyle name="Heading2_2010-2012 Program Workbook_Incent_FS" xfId="536" xr:uid="{00000000-0005-0000-0000-0000A9010000}"/>
    <cellStyle name="Hidden" xfId="537" xr:uid="{00000000-0005-0000-0000-0000AA010000}"/>
    <cellStyle name="Hidden 2" xfId="5397" xr:uid="{00000000-0005-0000-0000-0000551C0000}"/>
    <cellStyle name="HIGHLIGHT" xfId="538" xr:uid="{00000000-0005-0000-0000-0000AB010000}"/>
    <cellStyle name="HIGHLIGHT 2" xfId="5316" xr:uid="{00000000-0005-0000-0000-0000561C0000}"/>
    <cellStyle name="HIGHLIGHT 2 2" xfId="29025" xr:uid="{DD61F371-235D-4FB8-B480-4B33C821D2F4}"/>
    <cellStyle name="HIGHLIGHT 2 3" xfId="29502" xr:uid="{9D4D1625-82BE-47D4-968B-D0E1E174D9BC}"/>
    <cellStyle name="HIGHLIGHT 3" xfId="29805" xr:uid="{68601724-AD9B-4021-9DB5-A7963E11AAF9}"/>
    <cellStyle name="highlite" xfId="539" xr:uid="{00000000-0005-0000-0000-0000AC010000}"/>
    <cellStyle name="hilite" xfId="540" xr:uid="{00000000-0005-0000-0000-0000AD010000}"/>
    <cellStyle name="Hyperlink 2" xfId="10124" xr:uid="{00000000-0005-0000-0000-0000591C0000}"/>
    <cellStyle name="Hyperlink 2 2" xfId="10125" xr:uid="{00000000-0005-0000-0000-00005A1C0000}"/>
    <cellStyle name="Hyperlink 2 2 2" xfId="10126" xr:uid="{00000000-0005-0000-0000-00005B1C0000}"/>
    <cellStyle name="Hyperlink 2 3" xfId="10127" xr:uid="{00000000-0005-0000-0000-00005C1C0000}"/>
    <cellStyle name="Hyperlink 2 4" xfId="10128" xr:uid="{00000000-0005-0000-0000-00005D1C0000}"/>
    <cellStyle name="Hyperlink 3" xfId="10129" xr:uid="{00000000-0005-0000-0000-00005E1C0000}"/>
    <cellStyle name="Hyperlink 4" xfId="10130" xr:uid="{00000000-0005-0000-0000-00005F1C0000}"/>
    <cellStyle name="Hyperlink 5" xfId="10131" xr:uid="{00000000-0005-0000-0000-0000601C0000}"/>
    <cellStyle name="Input" xfId="73" builtinId="20" customBuiltin="1"/>
    <cellStyle name="Input [yellow]" xfId="541" xr:uid="{00000000-0005-0000-0000-0000AE010000}"/>
    <cellStyle name="Input [yellow] 2" xfId="542" xr:uid="{00000000-0005-0000-0000-0000AF010000}"/>
    <cellStyle name="Input [yellow] 2 2" xfId="543" xr:uid="{00000000-0005-0000-0000-0000B0010000}"/>
    <cellStyle name="Input [yellow] 2 2 2" xfId="2878" xr:uid="{00000000-0005-0000-0000-0000B1010000}"/>
    <cellStyle name="Input [yellow] 2 2 2 2" xfId="20950" xr:uid="{21AEB689-4B8B-4129-A8E1-D1C250515095}"/>
    <cellStyle name="Input [yellow] 2 2 2 3" xfId="27875" xr:uid="{26827BEA-BBE0-4446-8019-94CED35131B7}"/>
    <cellStyle name="Input [yellow] 2 2 2 4" xfId="29362" xr:uid="{68BCE1B7-0080-4943-9704-E6E6213998C1}"/>
    <cellStyle name="Input [yellow] 2 2 3" xfId="20758" xr:uid="{7E260BC6-0A06-4A38-8CC5-20268737D59D}"/>
    <cellStyle name="Input [yellow] 2 2 4" xfId="28386" xr:uid="{E7A7D43D-4273-4DB3-A3D2-D5158311D2FC}"/>
    <cellStyle name="Input [yellow] 2 2 5" xfId="29799" xr:uid="{BD2AE833-4C18-4E16-8351-C10F66284EA1}"/>
    <cellStyle name="Input [yellow] 2 3" xfId="2877" xr:uid="{00000000-0005-0000-0000-0000B2010000}"/>
    <cellStyle name="Input [yellow] 2 3 2" xfId="20949" xr:uid="{D267EE5B-12B3-4C2B-A981-77F0D51FFCB8}"/>
    <cellStyle name="Input [yellow] 2 3 3" xfId="27876" xr:uid="{B6204EFD-22E5-4C75-9EEC-BFCC19994F3E}"/>
    <cellStyle name="Input [yellow] 2 3 4" xfId="29363" xr:uid="{22C15719-FF92-4069-92F1-85FDCBE4764C}"/>
    <cellStyle name="Input [yellow] 2 4" xfId="20136" xr:uid="{00000000-0005-0000-0000-0000621C0000}"/>
    <cellStyle name="Input [yellow] 2 4 2" xfId="28525" xr:uid="{FEAF5D2B-6305-4663-9CFD-A218590B7786}"/>
    <cellStyle name="Input [yellow] 2 4 3" xfId="29931" xr:uid="{85A42193-3894-41AB-9876-BFE9CF6CB3B8}"/>
    <cellStyle name="Input [yellow] 2 4 4" xfId="30452" xr:uid="{688F6AC8-872A-4B74-A5C9-EDA5DAD55F24}"/>
    <cellStyle name="Input [yellow] 2 5" xfId="20757" xr:uid="{1CC0FE10-E202-40DD-98C1-576B9FC9551D}"/>
    <cellStyle name="Input [yellow] 2 6" xfId="20897" xr:uid="{AC6E9C41-7C02-4C7A-BC72-6FE57C021E5B}"/>
    <cellStyle name="Input [yellow] 2 7" xfId="29800" xr:uid="{E238DC21-EA16-41AF-ADD4-423FAB1E789C}"/>
    <cellStyle name="Input [yellow] 3" xfId="544" xr:uid="{00000000-0005-0000-0000-0000B3010000}"/>
    <cellStyle name="Input [yellow] 3 2" xfId="2879" xr:uid="{00000000-0005-0000-0000-0000B4010000}"/>
    <cellStyle name="Input [yellow] 3 2 2" xfId="20951" xr:uid="{93DAAEA9-D362-4243-A4FC-7BBD1FF41BFD}"/>
    <cellStyle name="Input [yellow] 3 2 3" xfId="27874" xr:uid="{9F3ED26E-AD52-41D3-B368-BF1AA85D114F}"/>
    <cellStyle name="Input [yellow] 3 2 4" xfId="29361" xr:uid="{D2D72BA8-AF5D-4ABE-9F39-671CFEE8E2A6}"/>
    <cellStyle name="Input [yellow] 3 3" xfId="20759" xr:uid="{CF87C89B-914B-4F1E-A651-DB0531FF3EA6}"/>
    <cellStyle name="Input [yellow] 3 4" xfId="28399" xr:uid="{4D5A2CE1-5F12-4A0D-8B90-FA162AE7F6E8}"/>
    <cellStyle name="Input [yellow] 3 5" xfId="29798" xr:uid="{92D0023F-66F0-4C5E-BC0A-6C1D477A6561}"/>
    <cellStyle name="Input [yellow] 4" xfId="2876" xr:uid="{00000000-0005-0000-0000-0000B5010000}"/>
    <cellStyle name="Input [yellow] 4 2" xfId="20948" xr:uid="{B5EA3923-7339-4943-8FFD-1C492DC15204}"/>
    <cellStyle name="Input [yellow] 4 3" xfId="27877" xr:uid="{25CEAB9F-FA19-4D47-9314-C864CEEECA65}"/>
    <cellStyle name="Input [yellow] 4 4" xfId="29364" xr:uid="{20C55833-5A44-4AD0-AEED-02023F19A490}"/>
    <cellStyle name="Input [yellow] 5" xfId="5317" xr:uid="{00000000-0005-0000-0000-0000611C0000}"/>
    <cellStyle name="Input [yellow] 5 2" xfId="23293" xr:uid="{5F2DA31A-687C-4301-B9CC-32DCB3B4E50E}"/>
    <cellStyle name="Input [yellow] 5 3" xfId="26831" xr:uid="{45927BDC-5316-44AB-B3D8-59FDF2EC5D09}"/>
    <cellStyle name="Input [yellow] 5 4" xfId="28045" xr:uid="{6FC04D50-54A0-4E1D-8FF6-973003FB6A40}"/>
    <cellStyle name="Input [yellow] 6" xfId="20756" xr:uid="{7197DA72-95D6-47A4-8F7D-83675885A4D1}"/>
    <cellStyle name="Input [yellow] 7" xfId="28400" xr:uid="{EE6ABB75-6D82-4C55-BBE6-666F9EDE9AB9}"/>
    <cellStyle name="Input [yellow] 8" xfId="29801" xr:uid="{80C88D54-C5DF-4C65-A831-C961AC6C743E}"/>
    <cellStyle name="Input [yellow]_2010-2012 Program Workbook Completed_Incent_V2" xfId="545" xr:uid="{00000000-0005-0000-0000-0000B6010000}"/>
    <cellStyle name="Input 10" xfId="10132" xr:uid="{00000000-0005-0000-0000-0000641C0000}"/>
    <cellStyle name="Input 10 2" xfId="10133" xr:uid="{00000000-0005-0000-0000-0000651C0000}"/>
    <cellStyle name="Input 10 3" xfId="20137" xr:uid="{00000000-0005-0000-0000-0000641C0000}"/>
    <cellStyle name="Input 10 3 2" xfId="28526" xr:uid="{889CC0CA-FDC3-415E-A6FF-08D32CEB406D}"/>
    <cellStyle name="Input 10 3 3" xfId="29932" xr:uid="{41845D30-34D8-4AD0-BFFE-1A3475F100DF}"/>
    <cellStyle name="Input 10 3 4" xfId="30453" xr:uid="{4E52A0F5-18A2-40FB-99EC-90AC58B9E444}"/>
    <cellStyle name="Input 10 3 5" xfId="30964" xr:uid="{1E58E86C-BD81-4079-863A-8B8647FD5EF3}"/>
    <cellStyle name="Input 10 3 6" xfId="25715" xr:uid="{9F9FF518-1A70-4D87-836D-8F5EA32FAAF8}"/>
    <cellStyle name="Input 10 4" xfId="26368" xr:uid="{A68603C7-B1F3-43ED-AD6F-98B62C65A19C}"/>
    <cellStyle name="Input 10 5" xfId="25887" xr:uid="{B92ECE0A-0F0A-4703-BEFC-A5300B0F6649}"/>
    <cellStyle name="Input 10 6" xfId="29759" xr:uid="{82A4C2B3-66B8-4DE6-9511-3C59F58C312D}"/>
    <cellStyle name="Input 10 7" xfId="27058" xr:uid="{C15EF489-DCA0-4CDC-8B16-66F8B9839BAE}"/>
    <cellStyle name="Input 11" xfId="10134" xr:uid="{00000000-0005-0000-0000-0000661C0000}"/>
    <cellStyle name="Input 12" xfId="10135" xr:uid="{00000000-0005-0000-0000-0000671C0000}"/>
    <cellStyle name="Input 13" xfId="10136" xr:uid="{00000000-0005-0000-0000-0000681C0000}"/>
    <cellStyle name="Input 14" xfId="10137" xr:uid="{00000000-0005-0000-0000-0000691C0000}"/>
    <cellStyle name="Input 15" xfId="10138" xr:uid="{00000000-0005-0000-0000-00006A1C0000}"/>
    <cellStyle name="Input 16" xfId="10139" xr:uid="{00000000-0005-0000-0000-00006B1C0000}"/>
    <cellStyle name="Input 17" xfId="10140" xr:uid="{00000000-0005-0000-0000-00006C1C0000}"/>
    <cellStyle name="Input 18" xfId="10141" xr:uid="{00000000-0005-0000-0000-00006D1C0000}"/>
    <cellStyle name="Input 19" xfId="10142" xr:uid="{00000000-0005-0000-0000-00006E1C0000}"/>
    <cellStyle name="Input 2" xfId="546" xr:uid="{00000000-0005-0000-0000-0000B7010000}"/>
    <cellStyle name="Input 2 2" xfId="547" xr:uid="{00000000-0005-0000-0000-0000B8010000}"/>
    <cellStyle name="Input 2 2 2" xfId="10144" xr:uid="{00000000-0005-0000-0000-0000711C0000}"/>
    <cellStyle name="Input 2 2 2 2" xfId="20140" xr:uid="{00000000-0005-0000-0000-0000711C0000}"/>
    <cellStyle name="Input 2 2 2 2 2" xfId="28529" xr:uid="{B20A72FF-261F-42F8-9B1A-4BFFF9D73F0D}"/>
    <cellStyle name="Input 2 2 2 2 3" xfId="29935" xr:uid="{D21A68F4-B26A-4BC5-A975-7958EA4763AD}"/>
    <cellStyle name="Input 2 2 2 2 4" xfId="30456" xr:uid="{9E05CF3C-FAB7-4F29-940C-D5250B8441CF}"/>
    <cellStyle name="Input 2 2 2 2 5" xfId="30967" xr:uid="{C0AFDFB8-8808-4BA8-BABC-A20CD45382C7}"/>
    <cellStyle name="Input 2 2 2 2 6" xfId="25717" xr:uid="{1F6B588A-6F01-4C4B-9EC2-A8BE44D9C4BD}"/>
    <cellStyle name="Input 2 2 2 3" xfId="25977" xr:uid="{2B55100A-85C9-47BF-928D-B5C3D838EE25}"/>
    <cellStyle name="Input 2 2 2 4" xfId="20765" xr:uid="{DCBE5037-D8ED-4010-BF7D-C5A427291A7C}"/>
    <cellStyle name="Input 2 2 2 5" xfId="28184" xr:uid="{8DCBBC4C-73AF-424E-A528-37BFE7675745}"/>
    <cellStyle name="Input 2 2 2 6" xfId="25967" xr:uid="{182C6B67-4840-45C0-A8B4-7A4988D8D2B1}"/>
    <cellStyle name="Input 2 2 3" xfId="20139" xr:uid="{00000000-0005-0000-0000-0000701C0000}"/>
    <cellStyle name="Input 2 2 3 2" xfId="28528" xr:uid="{28E67C44-7525-4BC6-9B11-722F2B34AD7D}"/>
    <cellStyle name="Input 2 2 3 3" xfId="29934" xr:uid="{F153F912-28D4-4EF4-9EDE-D02FAB52FF25}"/>
    <cellStyle name="Input 2 2 3 4" xfId="30455" xr:uid="{B6F4C2A3-CC19-4391-9222-07EA13E833D2}"/>
    <cellStyle name="Input 2 2 3 5" xfId="30966" xr:uid="{2AC81919-69AE-4520-9812-42A06EF5362F}"/>
    <cellStyle name="Input 2 2 3 6" xfId="20937" xr:uid="{F35B55CB-0C9C-4035-92D8-4BF5FF2D7DD9}"/>
    <cellStyle name="Input 2 2 4" xfId="28397" xr:uid="{2C55B50B-DDDE-4A75-8547-0F17498D13E8}"/>
    <cellStyle name="Input 2 2 5" xfId="27924" xr:uid="{14F097BA-23A2-4B8E-83B2-470DECCE6407}"/>
    <cellStyle name="Input 2 2 6" xfId="30333" xr:uid="{A51F6285-32E8-4853-A36D-0C7E4669880C}"/>
    <cellStyle name="Input 2 2 7" xfId="30871" xr:uid="{44C6D63D-2A00-44D2-80B3-E215C83C99EE}"/>
    <cellStyle name="Input 2 3" xfId="10145" xr:uid="{00000000-0005-0000-0000-0000721C0000}"/>
    <cellStyle name="Input 2 3 2" xfId="20141" xr:uid="{00000000-0005-0000-0000-0000721C0000}"/>
    <cellStyle name="Input 2 3 2 2" xfId="28530" xr:uid="{C2E3FA54-FE1C-41CC-959B-86A9C28BC57D}"/>
    <cellStyle name="Input 2 3 2 3" xfId="29936" xr:uid="{E2BBCBAF-818D-41B7-ACF7-2D54A2E35877}"/>
    <cellStyle name="Input 2 3 2 4" xfId="30457" xr:uid="{8A4E9847-08D1-4E21-AEAD-2F30C2017CA0}"/>
    <cellStyle name="Input 2 3 2 5" xfId="30968" xr:uid="{2E3433D2-AC05-482E-9E7D-A636F037ABEA}"/>
    <cellStyle name="Input 2 3 2 6" xfId="25718" xr:uid="{4FAABF33-9E07-4225-BA42-AC1B28011AB5}"/>
    <cellStyle name="Input 2 3 3" xfId="25978" xr:uid="{C0AB0DCF-7FE2-4B6D-940A-980F0190C1C5}"/>
    <cellStyle name="Input 2 3 4" xfId="26366" xr:uid="{0C52D060-AA7F-4D28-B3DC-841EA50836B8}"/>
    <cellStyle name="Input 2 3 5" xfId="25888" xr:uid="{A005CDDC-D392-4A4E-819F-7B53A42C0CBC}"/>
    <cellStyle name="Input 2 3 6" xfId="29761" xr:uid="{DA29D69A-310B-4B29-ACDB-14C0569B9F3E}"/>
    <cellStyle name="Input 2 4" xfId="10143" xr:uid="{00000000-0005-0000-0000-00006F1C0000}"/>
    <cellStyle name="Input 2 4 2" xfId="25976" xr:uid="{D19D460C-4BC0-43B4-A97B-9EA4A847ECD8}"/>
    <cellStyle name="Input 2 4 3" xfId="26367" xr:uid="{26872CC5-6EAD-498C-B494-351CE577E24E}"/>
    <cellStyle name="Input 2 4 4" xfId="20740" xr:uid="{D204F079-7715-4CBB-8A88-9F817782E861}"/>
    <cellStyle name="Input 2 4 5" xfId="29760" xr:uid="{85CDF15A-73E6-4500-841F-B9E75C7634E8}"/>
    <cellStyle name="Input 2 5" xfId="20138" xr:uid="{00000000-0005-0000-0000-00006F1C0000}"/>
    <cellStyle name="Input 2 5 2" xfId="28527" xr:uid="{7A7055B4-6D46-46E5-8A7B-6D2B6B04A99E}"/>
    <cellStyle name="Input 2 5 3" xfId="29933" xr:uid="{FDAFDF5A-3B51-4F5F-ACAC-B9A9075911F3}"/>
    <cellStyle name="Input 2 5 4" xfId="30454" xr:uid="{2F08F191-C87C-45C9-A9CB-028862F257CB}"/>
    <cellStyle name="Input 2 5 5" xfId="30965" xr:uid="{E8F9C9BC-9237-4B4F-8586-9B335EABB11B}"/>
    <cellStyle name="Input 2 5 6" xfId="25716" xr:uid="{DF6FB5B6-49B1-4C66-98AF-A2425F4E8DFB}"/>
    <cellStyle name="Input 2 6" xfId="28398" xr:uid="{2884667B-FFB0-46AA-BE0B-8A84D71FD38D}"/>
    <cellStyle name="Input 2 7" xfId="29795" xr:uid="{1D9826B3-29E6-4003-93CA-2663443E0C57}"/>
    <cellStyle name="Input 2 8" xfId="30336" xr:uid="{A25D6535-55E2-4FBB-B3E6-EBB82A6AE583}"/>
    <cellStyle name="Input 2 9" xfId="30857" xr:uid="{BB6F47C5-7A52-4CDA-92D3-AF30B31DFEFE}"/>
    <cellStyle name="Input 20" xfId="10146" xr:uid="{00000000-0005-0000-0000-0000731C0000}"/>
    <cellStyle name="Input 21" xfId="10147" xr:uid="{00000000-0005-0000-0000-0000741C0000}"/>
    <cellStyle name="Input 22" xfId="10148" xr:uid="{00000000-0005-0000-0000-0000751C0000}"/>
    <cellStyle name="Input 23" xfId="10149" xr:uid="{00000000-0005-0000-0000-0000761C0000}"/>
    <cellStyle name="Input 24" xfId="10150" xr:uid="{00000000-0005-0000-0000-0000771C0000}"/>
    <cellStyle name="Input 25" xfId="10151" xr:uid="{00000000-0005-0000-0000-0000781C0000}"/>
    <cellStyle name="Input 26" xfId="10152" xr:uid="{00000000-0005-0000-0000-0000791C0000}"/>
    <cellStyle name="Input 27" xfId="10153" xr:uid="{00000000-0005-0000-0000-00007A1C0000}"/>
    <cellStyle name="Input 28" xfId="10154" xr:uid="{00000000-0005-0000-0000-00007B1C0000}"/>
    <cellStyle name="Input 29" xfId="10155" xr:uid="{00000000-0005-0000-0000-00007C1C0000}"/>
    <cellStyle name="Input 3" xfId="548" xr:uid="{00000000-0005-0000-0000-0000B9010000}"/>
    <cellStyle name="Input 3 2" xfId="549" xr:uid="{00000000-0005-0000-0000-0000BA010000}"/>
    <cellStyle name="Input 3 2 2" xfId="20143" xr:uid="{00000000-0005-0000-0000-00007E1C0000}"/>
    <cellStyle name="Input 3 2 2 2" xfId="28532" xr:uid="{FB9C500F-4481-47B3-84A7-EE33FBD030B4}"/>
    <cellStyle name="Input 3 2 2 3" xfId="29938" xr:uid="{04BA655B-A298-4214-887D-D19C45677ECB}"/>
    <cellStyle name="Input 3 2 2 4" xfId="30459" xr:uid="{AFA7CFF7-D768-498F-8A21-46551EC1AD93}"/>
    <cellStyle name="Input 3 2 2 5" xfId="30970" xr:uid="{A993DEA8-F120-404B-A2CF-F09C3AA5B585}"/>
    <cellStyle name="Input 3 2 2 6" xfId="25719" xr:uid="{68004631-A66A-4E60-A180-F8CEBC75D0E9}"/>
    <cellStyle name="Input 3 2 3" xfId="28395" xr:uid="{0898BC3C-DD5C-4E55-819D-7BDDF3CB643D}"/>
    <cellStyle name="Input 3 2 4" xfId="29794" xr:uid="{24849BA3-FDC7-4683-9A07-82CB8123E50B}"/>
    <cellStyle name="Input 3 2 5" xfId="30330" xr:uid="{91FA9BEE-827F-498C-87C3-35B2CE4D8C2B}"/>
    <cellStyle name="Input 3 2 6" xfId="30867" xr:uid="{8A6472D4-003E-40EB-AAE7-4A16062006EF}"/>
    <cellStyle name="Input 3 3" xfId="10156" xr:uid="{00000000-0005-0000-0000-00007F1C0000}"/>
    <cellStyle name="Input 3 4" xfId="20142" xr:uid="{00000000-0005-0000-0000-00007D1C0000}"/>
    <cellStyle name="Input 3 4 2" xfId="28531" xr:uid="{9431684B-7EE5-4DE9-821F-2E05A33E3E01}"/>
    <cellStyle name="Input 3 4 3" xfId="29937" xr:uid="{B7B15AB3-422F-4EA9-A690-C6933C48A626}"/>
    <cellStyle name="Input 3 4 4" xfId="30458" xr:uid="{D905F534-2A02-452F-B80E-BEBDF5704023}"/>
    <cellStyle name="Input 3 4 5" xfId="30969" xr:uid="{ABFBC23B-EF2B-4261-86F3-42932AE41C17}"/>
    <cellStyle name="Input 3 4 6" xfId="28055" xr:uid="{97393CFF-C973-40E5-97E5-84205C54EBB8}"/>
    <cellStyle name="Input 3 5" xfId="28396" xr:uid="{C1F4348B-E6AE-4668-A773-3F3A5B22431A}"/>
    <cellStyle name="Input 3 6" xfId="29791" xr:uid="{93F45245-6944-410A-822A-8BD797CE6B46}"/>
    <cellStyle name="Input 3 7" xfId="30332" xr:uid="{43E940B6-BA9E-4430-87BB-67F8C9EAEE11}"/>
    <cellStyle name="Input 3 8" xfId="30868" xr:uid="{30610855-93CD-497F-A4BA-49208E34A57A}"/>
    <cellStyle name="Input 30" xfId="10157" xr:uid="{00000000-0005-0000-0000-0000801C0000}"/>
    <cellStyle name="Input 31" xfId="10158" xr:uid="{00000000-0005-0000-0000-0000811C0000}"/>
    <cellStyle name="Input 32" xfId="10159" xr:uid="{00000000-0005-0000-0000-0000821C0000}"/>
    <cellStyle name="Input 33" xfId="10160" xr:uid="{00000000-0005-0000-0000-0000831C0000}"/>
    <cellStyle name="Input 33 2" xfId="20144" xr:uid="{00000000-0005-0000-0000-0000831C0000}"/>
    <cellStyle name="Input 33 2 2" xfId="28533" xr:uid="{AA671EC7-EBDF-43D3-BF39-AEB2B1AD445B}"/>
    <cellStyle name="Input 33 2 3" xfId="29939" xr:uid="{A8AA7F30-F4F4-438D-B821-18BECA61C0D1}"/>
    <cellStyle name="Input 33 2 4" xfId="30460" xr:uid="{739B4ED4-52E0-4456-9813-35B156B056E7}"/>
    <cellStyle name="Input 33 2 5" xfId="30971" xr:uid="{7D82F1C5-26E5-4128-96B7-D108308CFBEF}"/>
    <cellStyle name="Input 33 2 6" xfId="25720" xr:uid="{476CF724-45BB-423C-BB08-AFF918D0663F}"/>
    <cellStyle name="Input 33 3" xfId="20764" xr:uid="{636A4DCB-0F04-49F6-B878-B9C0C15B8DA8}"/>
    <cellStyle name="Input 33 4" xfId="20885" xr:uid="{80F23871-42D0-4495-ACBF-AB8E553C0695}"/>
    <cellStyle name="Input 33 5" xfId="29762" xr:uid="{E9A8FBB4-E932-4A06-B595-8348C4113EF5}"/>
    <cellStyle name="Input 33 6" xfId="28265" xr:uid="{AFB94C53-626E-4A2E-9B74-B73D637DE16A}"/>
    <cellStyle name="Input 34" xfId="10161" xr:uid="{00000000-0005-0000-0000-0000841C0000}"/>
    <cellStyle name="Input 34 2" xfId="20145" xr:uid="{00000000-0005-0000-0000-0000841C0000}"/>
    <cellStyle name="Input 34 2 2" xfId="28534" xr:uid="{5C933795-E485-4857-AA64-E4D64906A545}"/>
    <cellStyle name="Input 34 2 3" xfId="29940" xr:uid="{9C85AF9D-F689-4E5C-BED7-BC5BB9371064}"/>
    <cellStyle name="Input 34 2 4" xfId="30461" xr:uid="{2A8A3406-5EDC-4D3E-81F9-84018B83F96F}"/>
    <cellStyle name="Input 34 2 5" xfId="30972" xr:uid="{CD9DB4B4-F6DB-439F-AA9C-0A1BBEF55570}"/>
    <cellStyle name="Input 34 2 6" xfId="28056" xr:uid="{0028B1BD-CB59-4599-9866-F6F3072104E8}"/>
    <cellStyle name="Input 34 3" xfId="26365" xr:uid="{A82470CB-6487-4313-B2D2-4D3D6E2CF8A8}"/>
    <cellStyle name="Input 34 4" xfId="20741" xr:uid="{CE96A847-9DBE-4318-9579-CA917EADB607}"/>
    <cellStyle name="Input 34 5" xfId="20745" xr:uid="{AB88E51C-0B86-42C2-BB4E-E6EC540D1B3F}"/>
    <cellStyle name="Input 34 6" xfId="27056" xr:uid="{7BD7C146-5747-41DD-8DE1-DE3FA2B40D91}"/>
    <cellStyle name="Input 35" xfId="10162" xr:uid="{00000000-0005-0000-0000-0000851C0000}"/>
    <cellStyle name="Input 36" xfId="10163" xr:uid="{00000000-0005-0000-0000-0000861C0000}"/>
    <cellStyle name="Input 37" xfId="10164" xr:uid="{00000000-0005-0000-0000-0000871C0000}"/>
    <cellStyle name="Input 37 2" xfId="20146" xr:uid="{00000000-0005-0000-0000-0000871C0000}"/>
    <cellStyle name="Input 37 2 2" xfId="28535" xr:uid="{29C644F8-3261-4F55-808A-ABEEE76CB38F}"/>
    <cellStyle name="Input 37 2 3" xfId="29941" xr:uid="{3D2E8144-E936-465C-8F04-A7084A266A60}"/>
    <cellStyle name="Input 37 2 4" xfId="30462" xr:uid="{6F061EE2-2055-4542-A4EF-B6A10A51CE5C}"/>
    <cellStyle name="Input 37 2 5" xfId="30973" xr:uid="{026B8A51-F28E-45BE-BFF2-25A27CF58FED}"/>
    <cellStyle name="Input 37 2 6" xfId="25721" xr:uid="{FD7E098A-6928-43E8-8733-D59124A833AD}"/>
    <cellStyle name="Input 37 3" xfId="20763" xr:uid="{69125CAD-DB0D-40C5-9AAD-A3CD54B9BCA1}"/>
    <cellStyle name="Input 37 4" xfId="20742" xr:uid="{DE629D4F-293B-4DBD-82DC-DE8C8AC6AE81}"/>
    <cellStyle name="Input 37 5" xfId="29763" xr:uid="{3136EB49-E423-4CEC-8187-8E4E68E81A57}"/>
    <cellStyle name="Input 37 6" xfId="25924" xr:uid="{BB7937E8-E698-44FE-936E-6B0115586F4E}"/>
    <cellStyle name="Input 38" xfId="10165" xr:uid="{00000000-0005-0000-0000-0000881C0000}"/>
    <cellStyle name="Input 38 2" xfId="20147" xr:uid="{00000000-0005-0000-0000-0000881C0000}"/>
    <cellStyle name="Input 38 2 2" xfId="28536" xr:uid="{20BA53E7-6292-42AF-AD72-7D84908C15B3}"/>
    <cellStyle name="Input 38 2 3" xfId="29942" xr:uid="{83FE4863-405A-49B4-9E0D-1FD1256D4283}"/>
    <cellStyle name="Input 38 2 4" xfId="30463" xr:uid="{33AD8D41-6C26-448D-992D-247AC70B8261}"/>
    <cellStyle name="Input 38 2 5" xfId="30974" xr:uid="{F24D5280-7C1B-42A7-B84D-48C73E27B570}"/>
    <cellStyle name="Input 38 2 6" xfId="25722" xr:uid="{612B2024-75DB-495C-ADDF-0238F52C33A6}"/>
    <cellStyle name="Input 38 3" xfId="26364" xr:uid="{78EFA4CF-BBDC-4266-989A-17760E2F8F68}"/>
    <cellStyle name="Input 38 4" xfId="28185" xr:uid="{B4E39856-8277-43CF-BEC4-4E364CA606FD}"/>
    <cellStyle name="Input 38 5" xfId="25966" xr:uid="{9D7ECB8F-1741-450F-8529-7D6A49BABE91}"/>
    <cellStyle name="Input 38 6" xfId="27055" xr:uid="{DC5F3D23-908C-46EC-AE22-C4975077B73E}"/>
    <cellStyle name="Input 39" xfId="10166" xr:uid="{00000000-0005-0000-0000-0000891C0000}"/>
    <cellStyle name="Input 39 2" xfId="20148" xr:uid="{00000000-0005-0000-0000-0000891C0000}"/>
    <cellStyle name="Input 39 2 2" xfId="28537" xr:uid="{713BF741-CFCA-459F-A0D7-255D1F715CB7}"/>
    <cellStyle name="Input 39 2 3" xfId="29943" xr:uid="{1FD549CC-6145-4E4E-86A6-092CBDB30F05}"/>
    <cellStyle name="Input 39 2 4" xfId="30464" xr:uid="{C56994B1-D0BF-4E18-94FC-D99BC7CCC015}"/>
    <cellStyle name="Input 39 2 5" xfId="30975" xr:uid="{A919BB04-5B5C-4D5F-ADF1-506EC9B54360}"/>
    <cellStyle name="Input 39 2 6" xfId="28057" xr:uid="{F92E735C-01A9-4233-9B77-410880FF3FB2}"/>
    <cellStyle name="Input 39 3" xfId="20762" xr:uid="{D77453A3-5D67-4E64-8362-2D3A4C1EF268}"/>
    <cellStyle name="Input 39 4" xfId="25891" xr:uid="{CB162FBF-1F1A-4182-A80C-99327443D98F}"/>
    <cellStyle name="Input 39 5" xfId="29764" xr:uid="{33B49E22-2787-45CA-9B19-EFE0CF984197}"/>
    <cellStyle name="Input 39 6" xfId="29023" xr:uid="{8EC0EEC9-A930-4F20-ADB3-516059B87AC9}"/>
    <cellStyle name="Input 4" xfId="550" xr:uid="{00000000-0005-0000-0000-0000BB010000}"/>
    <cellStyle name="Input 4 2" xfId="551" xr:uid="{00000000-0005-0000-0000-0000BC010000}"/>
    <cellStyle name="Input 4 2 2" xfId="20150" xr:uid="{00000000-0005-0000-0000-00008B1C0000}"/>
    <cellStyle name="Input 4 2 2 2" xfId="28539" xr:uid="{6B6E0ABF-9D8F-424D-A12C-B9D5DEFC5E6D}"/>
    <cellStyle name="Input 4 2 2 3" xfId="29945" xr:uid="{858E6F76-4D70-459F-89E6-CE7216EE5191}"/>
    <cellStyle name="Input 4 2 2 4" xfId="30466" xr:uid="{D6508DFC-C432-4238-BA30-3D0331807DC2}"/>
    <cellStyle name="Input 4 2 2 5" xfId="30977" xr:uid="{34308340-8A09-40CA-AABD-809F5E4A1DAA}"/>
    <cellStyle name="Input 4 2 2 6" xfId="25723" xr:uid="{9D58882F-D21D-451E-A5C6-31073561EDF3}"/>
    <cellStyle name="Input 4 2 3" xfId="28393" xr:uid="{5E7068E8-8946-4ADE-805F-F8EE8D28AB80}"/>
    <cellStyle name="Input 4 2 4" xfId="29787" xr:uid="{124061E4-B5A0-4984-B5B0-F3FCA37ADEBC}"/>
    <cellStyle name="Input 4 2 5" xfId="30328" xr:uid="{D7CE8096-F67E-466B-B409-03FFF190052F}"/>
    <cellStyle name="Input 4 2 6" xfId="30863" xr:uid="{ABAE889B-7AC5-4D46-A448-D0C9B3AC642B}"/>
    <cellStyle name="Input 4 3" xfId="10167" xr:uid="{00000000-0005-0000-0000-00008C1C0000}"/>
    <cellStyle name="Input 4 4" xfId="20149" xr:uid="{00000000-0005-0000-0000-00008A1C0000}"/>
    <cellStyle name="Input 4 4 2" xfId="28538" xr:uid="{7EFDE12A-F6C7-4A0A-8649-05A9135C4032}"/>
    <cellStyle name="Input 4 4 3" xfId="29944" xr:uid="{D358912F-73D3-4D02-A3AE-3DA10D64D4F2}"/>
    <cellStyle name="Input 4 4 4" xfId="30465" xr:uid="{88F09C60-F6D8-4B4C-82BA-61908A128F2F}"/>
    <cellStyle name="Input 4 4 5" xfId="30976" xr:uid="{87F7C0BA-694B-410B-AAA6-A6BBF999BBB6}"/>
    <cellStyle name="Input 4 4 6" xfId="20733" xr:uid="{AC33C4AC-A809-4612-A65A-403CED5DAA7C}"/>
    <cellStyle name="Input 4 5" xfId="28394" xr:uid="{66575133-684C-4D45-B17B-8033ABCECEFD}"/>
    <cellStyle name="Input 4 6" xfId="29793" xr:uid="{A892A03E-8DB0-479A-93AF-01334411BE1C}"/>
    <cellStyle name="Input 4 7" xfId="30329" xr:uid="{42D78E47-5F5B-4792-855C-0DD933DD8225}"/>
    <cellStyle name="Input 4 8" xfId="30864" xr:uid="{D265F2F4-FA49-440D-962C-6E21CE86EB58}"/>
    <cellStyle name="Input 5" xfId="552" xr:uid="{00000000-0005-0000-0000-0000BD010000}"/>
    <cellStyle name="Input 5 2" xfId="553" xr:uid="{00000000-0005-0000-0000-0000BE010000}"/>
    <cellStyle name="Input 5 2 2" xfId="20152" xr:uid="{00000000-0005-0000-0000-00008E1C0000}"/>
    <cellStyle name="Input 5 2 2 2" xfId="28541" xr:uid="{67377BB7-83D7-49D3-BCAE-B79670D465BF}"/>
    <cellStyle name="Input 5 2 2 3" xfId="29947" xr:uid="{9837639A-826B-4F99-B3EC-B6385C4E39E2}"/>
    <cellStyle name="Input 5 2 2 4" xfId="30468" xr:uid="{707A0293-9835-43B3-9204-5A6F4F547BFC}"/>
    <cellStyle name="Input 5 2 2 5" xfId="30979" xr:uid="{B96239E1-90B3-47B1-A799-6DC93B39D918}"/>
    <cellStyle name="Input 5 2 2 6" xfId="25724" xr:uid="{E2B867F7-1811-45D9-8D0B-B8F1E368B271}"/>
    <cellStyle name="Input 5 2 3" xfId="28387" xr:uid="{3C60D24E-EE3F-4CBB-8B50-F2928DB04C9A}"/>
    <cellStyle name="Input 5 2 4" xfId="29789" xr:uid="{B33560D9-01E4-4763-BB3A-534FC46C11D1}"/>
    <cellStyle name="Input 5 2 5" xfId="30324" xr:uid="{C3C7728C-E916-40E4-988D-3510CF05AFCF}"/>
    <cellStyle name="Input 5 2 6" xfId="30862" xr:uid="{232ED7F4-178C-4E19-828C-DEDC35F3D377}"/>
    <cellStyle name="Input 5 3" xfId="10168" xr:uid="{00000000-0005-0000-0000-00008F1C0000}"/>
    <cellStyle name="Input 5 4" xfId="20151" xr:uid="{00000000-0005-0000-0000-00008D1C0000}"/>
    <cellStyle name="Input 5 4 2" xfId="28540" xr:uid="{05E830DF-EC03-4603-8778-24FB18CFC590}"/>
    <cellStyle name="Input 5 4 3" xfId="29946" xr:uid="{4E6B90BF-B709-4640-B295-E331C3A74F6F}"/>
    <cellStyle name="Input 5 4 4" xfId="30467" xr:uid="{EC235A86-13A4-451B-BC10-F85CB88A5973}"/>
    <cellStyle name="Input 5 4 5" xfId="30978" xr:uid="{6502F0BD-7245-4AF7-842B-9169070582F7}"/>
    <cellStyle name="Input 5 4 6" xfId="28058" xr:uid="{367FE744-AB1B-4153-AA96-72AACFA105FB}"/>
    <cellStyle name="Input 5 5" xfId="28392" xr:uid="{120D8A68-E779-4091-A404-034FF8199080}"/>
    <cellStyle name="Input 5 6" xfId="29790" xr:uid="{B6A86427-8453-4F9D-877F-522A14EEE591}"/>
    <cellStyle name="Input 5 7" xfId="30327" xr:uid="{5841E8E2-576D-4047-A300-BFB4BAD11EB2}"/>
    <cellStyle name="Input 5 8" xfId="30858" xr:uid="{E62B6AD3-92EF-437B-993C-C12233D239C3}"/>
    <cellStyle name="Input 6" xfId="554" xr:uid="{00000000-0005-0000-0000-0000BF010000}"/>
    <cellStyle name="Input 6 2" xfId="555" xr:uid="{00000000-0005-0000-0000-0000C0010000}"/>
    <cellStyle name="Input 6 2 2" xfId="20154" xr:uid="{00000000-0005-0000-0000-0000911C0000}"/>
    <cellStyle name="Input 6 2 2 2" xfId="28543" xr:uid="{3E062AA8-BF0F-4C0E-ABCF-C53C6FF6314B}"/>
    <cellStyle name="Input 6 2 2 3" xfId="29949" xr:uid="{F3BA9172-9E0F-4DE6-BD87-7EDEAB74938D}"/>
    <cellStyle name="Input 6 2 2 4" xfId="30470" xr:uid="{6B231D98-3F8F-4EB2-814F-24943CED41CE}"/>
    <cellStyle name="Input 6 2 2 5" xfId="30981" xr:uid="{F13153A7-205C-438D-AA7D-E5A72C207128}"/>
    <cellStyle name="Input 6 2 2 6" xfId="28059" xr:uid="{86C87ADC-0699-415E-82E7-AA7770B12FC0}"/>
    <cellStyle name="Input 6 2 3" xfId="28390" xr:uid="{9DAAA960-303A-4A4D-93F8-E7C5B1560AA0}"/>
    <cellStyle name="Input 6 2 4" xfId="29786" xr:uid="{988A07F3-D93C-4C52-8DEA-267344805D53}"/>
    <cellStyle name="Input 6 2 5" xfId="29400" xr:uid="{2189BEDA-A5C1-4857-BF0F-06BB6141B582}"/>
    <cellStyle name="Input 6 2 6" xfId="27806" xr:uid="{E059F290-0510-473A-A960-595AD9978590}"/>
    <cellStyle name="Input 6 3" xfId="10169" xr:uid="{00000000-0005-0000-0000-0000921C0000}"/>
    <cellStyle name="Input 6 4" xfId="20153" xr:uid="{00000000-0005-0000-0000-0000901C0000}"/>
    <cellStyle name="Input 6 4 2" xfId="28542" xr:uid="{E6A7A26A-691D-4145-9E48-62B43A91788C}"/>
    <cellStyle name="Input 6 4 3" xfId="29948" xr:uid="{BE1D4484-E05B-4449-A2BB-E9C4DC9B5460}"/>
    <cellStyle name="Input 6 4 4" xfId="30469" xr:uid="{A630D1A4-E0F6-47C3-AECA-53B0735D912B}"/>
    <cellStyle name="Input 6 4 5" xfId="30980" xr:uid="{36A1A8AA-950E-44BB-A2D7-1D4873241318}"/>
    <cellStyle name="Input 6 4 6" xfId="25725" xr:uid="{B3E7F8A4-F697-4F56-AD88-02ED9BD2B941}"/>
    <cellStyle name="Input 6 5" xfId="28391" xr:uid="{68D7DB32-723F-4B51-9FA9-2F09E632BA0C}"/>
    <cellStyle name="Input 6 6" xfId="29783" xr:uid="{5C8795CF-0B6C-41F1-9DF1-BA400FCBDF98}"/>
    <cellStyle name="Input 6 7" xfId="30323" xr:uid="{139A0B36-2B33-4874-9A26-2FDCD7992A77}"/>
    <cellStyle name="Input 6 8" xfId="30859" xr:uid="{AECB43D4-D1B6-4441-B736-A41480BA17EC}"/>
    <cellStyle name="Input 7" xfId="556" xr:uid="{00000000-0005-0000-0000-0000C1010000}"/>
    <cellStyle name="Input 7 2" xfId="557" xr:uid="{00000000-0005-0000-0000-0000C2010000}"/>
    <cellStyle name="Input 7 2 2" xfId="20156" xr:uid="{00000000-0005-0000-0000-0000941C0000}"/>
    <cellStyle name="Input 7 2 2 2" xfId="28545" xr:uid="{9D06AE56-3CF2-47D2-9571-2119B7C2FD92}"/>
    <cellStyle name="Input 7 2 2 3" xfId="29951" xr:uid="{EA826BD7-82BB-45CE-AC7E-0A513A93061D}"/>
    <cellStyle name="Input 7 2 2 4" xfId="30472" xr:uid="{6BF5C3A9-A65A-4D22-8097-8F4630E93229}"/>
    <cellStyle name="Input 7 2 2 5" xfId="30983" xr:uid="{BB93CD32-E8DD-4326-940E-A65452EA3D5D}"/>
    <cellStyle name="Input 7 2 2 6" xfId="25727" xr:uid="{905EBF05-96A9-487B-8A51-F00B7620BBE2}"/>
    <cellStyle name="Input 7 2 3" xfId="28388" xr:uid="{7BB9FBA3-2EA9-47B4-9789-0F49F090E9ED}"/>
    <cellStyle name="Input 7 2 4" xfId="29781" xr:uid="{C6545357-57FF-47D8-B88F-83DDE7D96411}"/>
    <cellStyle name="Input 7 2 5" xfId="30322" xr:uid="{E839ACE1-1E45-48BD-A836-FD58A87F5F1C}"/>
    <cellStyle name="Input 7 2 6" xfId="30854" xr:uid="{9346C082-4731-42F2-86FA-01A86D31358E}"/>
    <cellStyle name="Input 7 3" xfId="10170" xr:uid="{00000000-0005-0000-0000-0000951C0000}"/>
    <cellStyle name="Input 7 4" xfId="20155" xr:uid="{00000000-0005-0000-0000-0000931C0000}"/>
    <cellStyle name="Input 7 4 2" xfId="28544" xr:uid="{D81A98D5-3C14-4DA6-8E97-7F4FB5A785D1}"/>
    <cellStyle name="Input 7 4 3" xfId="29950" xr:uid="{51689F36-5C49-4D4D-8472-E97E135D92BB}"/>
    <cellStyle name="Input 7 4 4" xfId="30471" xr:uid="{8E9AFF95-FDD0-4E0C-9844-C6642A3F9A13}"/>
    <cellStyle name="Input 7 4 5" xfId="30982" xr:uid="{3CF9283C-0F29-4349-9B8A-826319FE551B}"/>
    <cellStyle name="Input 7 4 6" xfId="25726" xr:uid="{B444DAD0-EECB-403D-9F06-937D1250E31F}"/>
    <cellStyle name="Input 7 5" xfId="28389" xr:uid="{B8A735B6-3F6F-4980-981E-FB9B1CB4450F}"/>
    <cellStyle name="Input 7 6" xfId="29785" xr:uid="{5829697E-4774-4784-81D1-14C700FF5F8E}"/>
    <cellStyle name="Input 7 7" xfId="30321" xr:uid="{DF140EDB-B380-4CD0-9BEE-C4B0F4140E66}"/>
    <cellStyle name="Input 7 8" xfId="30856" xr:uid="{79399A76-7A1C-42C4-B156-CAEEC996DE4D}"/>
    <cellStyle name="Input 8" xfId="10171" xr:uid="{00000000-0005-0000-0000-0000961C0000}"/>
    <cellStyle name="Input 8 2" xfId="10172" xr:uid="{00000000-0005-0000-0000-0000971C0000}"/>
    <cellStyle name="Input 8 3" xfId="10173" xr:uid="{00000000-0005-0000-0000-0000981C0000}"/>
    <cellStyle name="Input 9" xfId="10174" xr:uid="{00000000-0005-0000-0000-0000991C0000}"/>
    <cellStyle name="LabelWithTotals" xfId="558" xr:uid="{00000000-0005-0000-0000-0000C3010000}"/>
    <cellStyle name="Last,_First" xfId="560" xr:uid="{00000000-0005-0000-0000-0000C4010000}"/>
    <cellStyle name="Last_Name" xfId="559" xr:uid="{00000000-0005-0000-0000-0000C5010000}"/>
    <cellStyle name="Linked Cell" xfId="76" builtinId="24" customBuiltin="1"/>
    <cellStyle name="Linked Cell 10" xfId="10175" xr:uid="{00000000-0005-0000-0000-00009D1C0000}"/>
    <cellStyle name="Linked Cell 2" xfId="561" xr:uid="{00000000-0005-0000-0000-0000C6010000}"/>
    <cellStyle name="Linked Cell 2 2" xfId="10177" xr:uid="{00000000-0005-0000-0000-00009F1C0000}"/>
    <cellStyle name="Linked Cell 2 2 2" xfId="10178" xr:uid="{00000000-0005-0000-0000-0000A01C0000}"/>
    <cellStyle name="Linked Cell 2 3" xfId="10179" xr:uid="{00000000-0005-0000-0000-0000A11C0000}"/>
    <cellStyle name="Linked Cell 2 4" xfId="10176" xr:uid="{00000000-0005-0000-0000-00009E1C0000}"/>
    <cellStyle name="Linked Cell 3" xfId="562" xr:uid="{00000000-0005-0000-0000-0000C7010000}"/>
    <cellStyle name="Linked Cell 3 2" xfId="10180" xr:uid="{00000000-0005-0000-0000-0000A31C0000}"/>
    <cellStyle name="Linked Cell 3 3" xfId="10181" xr:uid="{00000000-0005-0000-0000-0000A41C0000}"/>
    <cellStyle name="Linked Cell 4" xfId="563" xr:uid="{00000000-0005-0000-0000-0000C8010000}"/>
    <cellStyle name="Linked Cell 5" xfId="564" xr:uid="{00000000-0005-0000-0000-0000C9010000}"/>
    <cellStyle name="Linked Cell 6" xfId="565" xr:uid="{00000000-0005-0000-0000-0000CA010000}"/>
    <cellStyle name="Linked Cell 7" xfId="566" xr:uid="{00000000-0005-0000-0000-0000CB010000}"/>
    <cellStyle name="Linked Cell 8" xfId="10182" xr:uid="{00000000-0005-0000-0000-0000A91C0000}"/>
    <cellStyle name="Linked Cell 9" xfId="10183" xr:uid="{00000000-0005-0000-0000-0000AA1C0000}"/>
    <cellStyle name="Millares [0]_2AV_M_M " xfId="567" xr:uid="{00000000-0005-0000-0000-0000CC010000}"/>
    <cellStyle name="Millares_2AV_M_M " xfId="568" xr:uid="{00000000-0005-0000-0000-0000CD010000}"/>
    <cellStyle name="million" xfId="569" xr:uid="{00000000-0005-0000-0000-0000CE010000}"/>
    <cellStyle name="Moneda [0]_2AV_M_M " xfId="570" xr:uid="{00000000-0005-0000-0000-0000CF010000}"/>
    <cellStyle name="Moneda_2AV_M_M " xfId="571" xr:uid="{00000000-0005-0000-0000-0000D0010000}"/>
    <cellStyle name="MyHeading1" xfId="572" xr:uid="{00000000-0005-0000-0000-0000D1010000}"/>
    <cellStyle name="Name" xfId="573" xr:uid="{00000000-0005-0000-0000-0000D2010000}"/>
    <cellStyle name="Name 2" xfId="5396" xr:uid="{00000000-0005-0000-0000-0000B21C0000}"/>
    <cellStyle name="Name 2 2" xfId="13884" xr:uid="{00000000-0005-0000-0000-0000B21C0000}"/>
    <cellStyle name="Name 3" xfId="5505" xr:uid="{00000000-0005-0000-0000-0000B11C0000}"/>
    <cellStyle name="Neutral" xfId="72" builtinId="28" customBuiltin="1"/>
    <cellStyle name="Neutral 10" xfId="10184" xr:uid="{00000000-0005-0000-0000-0000B31C0000}"/>
    <cellStyle name="Neutral 2" xfId="574" xr:uid="{00000000-0005-0000-0000-0000D3010000}"/>
    <cellStyle name="Neutral 2 12" xfId="20570" xr:uid="{03921355-7B55-4BD7-8180-02E2CF420EAD}"/>
    <cellStyle name="Neutral 2 2" xfId="10186" xr:uid="{00000000-0005-0000-0000-0000B51C0000}"/>
    <cellStyle name="Neutral 2 2 2" xfId="10187" xr:uid="{00000000-0005-0000-0000-0000B61C0000}"/>
    <cellStyle name="Neutral 2 2 2 2" xfId="10188" xr:uid="{00000000-0005-0000-0000-0000B71C0000}"/>
    <cellStyle name="Neutral 2 2 3" xfId="10189" xr:uid="{00000000-0005-0000-0000-0000B81C0000}"/>
    <cellStyle name="Neutral 2 3" xfId="10190" xr:uid="{00000000-0005-0000-0000-0000B91C0000}"/>
    <cellStyle name="Neutral 2 3 2" xfId="10191" xr:uid="{00000000-0005-0000-0000-0000BA1C0000}"/>
    <cellStyle name="Neutral 2 3 3" xfId="10192" xr:uid="{00000000-0005-0000-0000-0000BB1C0000}"/>
    <cellStyle name="Neutral 2 4" xfId="10193" xr:uid="{00000000-0005-0000-0000-0000BC1C0000}"/>
    <cellStyle name="Neutral 2 5" xfId="10185" xr:uid="{00000000-0005-0000-0000-0000B41C0000}"/>
    <cellStyle name="Neutral 3" xfId="575" xr:uid="{00000000-0005-0000-0000-0000D4010000}"/>
    <cellStyle name="Neutral 4" xfId="576" xr:uid="{00000000-0005-0000-0000-0000D5010000}"/>
    <cellStyle name="Neutral 4 2" xfId="10194" xr:uid="{00000000-0005-0000-0000-0000BF1C0000}"/>
    <cellStyle name="Neutral 4 3" xfId="10195" xr:uid="{00000000-0005-0000-0000-0000C01C0000}"/>
    <cellStyle name="Neutral 5" xfId="577" xr:uid="{00000000-0005-0000-0000-0000D6010000}"/>
    <cellStyle name="Neutral 6" xfId="578" xr:uid="{00000000-0005-0000-0000-0000D7010000}"/>
    <cellStyle name="Neutral 7" xfId="579" xr:uid="{00000000-0005-0000-0000-0000D8010000}"/>
    <cellStyle name="Neutral 8" xfId="10196" xr:uid="{00000000-0005-0000-0000-0000C41C0000}"/>
    <cellStyle name="Neutral 9" xfId="10197" xr:uid="{00000000-0005-0000-0000-0000C51C0000}"/>
    <cellStyle name="no dec" xfId="580" xr:uid="{00000000-0005-0000-0000-0000D9010000}"/>
    <cellStyle name="no dec 2" xfId="5395" xr:uid="{00000000-0005-0000-0000-0000C71C0000}"/>
    <cellStyle name="Normal" xfId="0" builtinId="0"/>
    <cellStyle name="Normal - Style1" xfId="581" xr:uid="{00000000-0005-0000-0000-0000DB010000}"/>
    <cellStyle name="Normal - Style1 2" xfId="582" xr:uid="{00000000-0005-0000-0000-0000DC010000}"/>
    <cellStyle name="Normal - Style1 2 2" xfId="10198" xr:uid="{00000000-0005-0000-0000-0000CB1C0000}"/>
    <cellStyle name="Normal - Style1 2 3" xfId="10199" xr:uid="{00000000-0005-0000-0000-0000CC1C0000}"/>
    <cellStyle name="Normal - Style1 2 4" xfId="5394" xr:uid="{00000000-0005-0000-0000-0000CA1C0000}"/>
    <cellStyle name="Normal - Style1 3" xfId="583" xr:uid="{00000000-0005-0000-0000-0000DD010000}"/>
    <cellStyle name="Normal - Style1 4" xfId="10200" xr:uid="{00000000-0005-0000-0000-0000CE1C0000}"/>
    <cellStyle name="Normal - Style1 5" xfId="10201" xr:uid="{00000000-0005-0000-0000-0000CF1C0000}"/>
    <cellStyle name="Normal - Style1_2010-2012 Program Workbook_Incent_FS" xfId="584" xr:uid="{00000000-0005-0000-0000-0000DE010000}"/>
    <cellStyle name="Normal - Style2" xfId="585" xr:uid="{00000000-0005-0000-0000-0000DF010000}"/>
    <cellStyle name="Normal - Style3" xfId="586" xr:uid="{00000000-0005-0000-0000-0000E0010000}"/>
    <cellStyle name="Normal - Style4" xfId="587" xr:uid="{00000000-0005-0000-0000-0000E1010000}"/>
    <cellStyle name="Normal - Style5" xfId="588" xr:uid="{00000000-0005-0000-0000-0000E2010000}"/>
    <cellStyle name="Normal - Style6" xfId="589" xr:uid="{00000000-0005-0000-0000-0000E3010000}"/>
    <cellStyle name="Normal - Style7" xfId="590" xr:uid="{00000000-0005-0000-0000-0000E4010000}"/>
    <cellStyle name="Normal - Style8" xfId="591" xr:uid="{00000000-0005-0000-0000-0000E5010000}"/>
    <cellStyle name="Normal 10" xfId="12" xr:uid="{00000000-0005-0000-0000-000009000000}"/>
    <cellStyle name="Normal 10 10" xfId="10202" xr:uid="{00000000-0005-0000-0000-0000D91C0000}"/>
    <cellStyle name="Normal 10 10 2" xfId="10203" xr:uid="{00000000-0005-0000-0000-0000DA1C0000}"/>
    <cellStyle name="Normal 10 10 2 2" xfId="10204" xr:uid="{00000000-0005-0000-0000-0000DB1C0000}"/>
    <cellStyle name="Normal 10 10 2 2 2" xfId="25980" xr:uid="{864F30E8-8184-46AF-B8DE-2B68A5FAD47D}"/>
    <cellStyle name="Normal 10 10 3" xfId="10205" xr:uid="{00000000-0005-0000-0000-0000DC1C0000}"/>
    <cellStyle name="Normal 10 10 3 2" xfId="25981" xr:uid="{24AF4DC6-2DDB-4195-BD8E-75085E3E42D1}"/>
    <cellStyle name="Normal 10 10 4" xfId="25979" xr:uid="{C667EA42-80BF-4FA8-83B8-C6C733625F5E}"/>
    <cellStyle name="Normal 10 11" xfId="10206" xr:uid="{00000000-0005-0000-0000-0000DD1C0000}"/>
    <cellStyle name="Normal 10 11 2" xfId="10207" xr:uid="{00000000-0005-0000-0000-0000DE1C0000}"/>
    <cellStyle name="Normal 10 11 2 2" xfId="25982" xr:uid="{AE25DA03-DE47-4162-BEC5-3AD79C936762}"/>
    <cellStyle name="Normal 10 12" xfId="10208" xr:uid="{00000000-0005-0000-0000-0000DF1C0000}"/>
    <cellStyle name="Normal 10 12 2" xfId="25983" xr:uid="{B1D22841-D02A-4366-A224-DF4289DAC82A}"/>
    <cellStyle name="Normal 10 13" xfId="10209" xr:uid="{00000000-0005-0000-0000-0000E01C0000}"/>
    <cellStyle name="Normal 10 2" xfId="13" xr:uid="{00000000-0005-0000-0000-00000A000000}"/>
    <cellStyle name="Normal 10 3" xfId="592" xr:uid="{00000000-0005-0000-0000-0000E6010000}"/>
    <cellStyle name="Normal 10 3 2" xfId="10211" xr:uid="{00000000-0005-0000-0000-0000E31C0000}"/>
    <cellStyle name="Normal 10 3 3" xfId="10212" xr:uid="{00000000-0005-0000-0000-0000E41C0000}"/>
    <cellStyle name="Normal 10 3 4" xfId="10213" xr:uid="{00000000-0005-0000-0000-0000E51C0000}"/>
    <cellStyle name="Normal 10 3 4 2" xfId="25984" xr:uid="{2FCFC283-7CD3-4A3F-81D4-33332CD77A51}"/>
    <cellStyle name="Normal 10 3 5" xfId="10214" xr:uid="{00000000-0005-0000-0000-0000E61C0000}"/>
    <cellStyle name="Normal 10 3 5 2" xfId="25985" xr:uid="{10BB6849-B25A-4E3C-A5E1-660A905E4E16}"/>
    <cellStyle name="Normal 10 3 6" xfId="10210" xr:uid="{00000000-0005-0000-0000-0000E21C0000}"/>
    <cellStyle name="Normal 10 4" xfId="10215" xr:uid="{00000000-0005-0000-0000-0000E71C0000}"/>
    <cellStyle name="Normal 10 4 2" xfId="10216" xr:uid="{00000000-0005-0000-0000-0000E81C0000}"/>
    <cellStyle name="Normal 10 4 2 2" xfId="10217" xr:uid="{00000000-0005-0000-0000-0000E91C0000}"/>
    <cellStyle name="Normal 10 4 2 2 2" xfId="10218" xr:uid="{00000000-0005-0000-0000-0000EA1C0000}"/>
    <cellStyle name="Normal 10 4 2 2 2 2" xfId="25989" xr:uid="{0C2DFC18-2BB3-46B3-91EF-A6761AACF7E8}"/>
    <cellStyle name="Normal 10 4 2 2 3" xfId="10219" xr:uid="{00000000-0005-0000-0000-0000EB1C0000}"/>
    <cellStyle name="Normal 10 4 2 2 3 2" xfId="25990" xr:uid="{4FD0EE3A-D755-42C7-93A8-4BE215C3C4CF}"/>
    <cellStyle name="Normal 10 4 2 2 4" xfId="25988" xr:uid="{92D60736-DA12-4E1B-8C04-7B04CD1CBD1D}"/>
    <cellStyle name="Normal 10 4 2 3" xfId="10220" xr:uid="{00000000-0005-0000-0000-0000EC1C0000}"/>
    <cellStyle name="Normal 10 4 2 3 2" xfId="25991" xr:uid="{B1E7D20F-DA3B-456B-9501-A5AC3DFE1589}"/>
    <cellStyle name="Normal 10 4 2 4" xfId="10221" xr:uid="{00000000-0005-0000-0000-0000ED1C0000}"/>
    <cellStyle name="Normal 10 4 2 4 2" xfId="25992" xr:uid="{F0658498-D809-4A7F-9517-B0ED086A6A4F}"/>
    <cellStyle name="Normal 10 4 2 5" xfId="25987" xr:uid="{F237189D-4506-43EF-90FA-8FEC51B46722}"/>
    <cellStyle name="Normal 10 4 3" xfId="10222" xr:uid="{00000000-0005-0000-0000-0000EE1C0000}"/>
    <cellStyle name="Normal 10 4 3 2" xfId="10223" xr:uid="{00000000-0005-0000-0000-0000EF1C0000}"/>
    <cellStyle name="Normal 10 4 3 2 2" xfId="10224" xr:uid="{00000000-0005-0000-0000-0000F01C0000}"/>
    <cellStyle name="Normal 10 4 3 2 2 2" xfId="25995" xr:uid="{9DA00C3D-0136-4CFA-90C0-0CC8CD69AF4A}"/>
    <cellStyle name="Normal 10 4 3 2 3" xfId="10225" xr:uid="{00000000-0005-0000-0000-0000F11C0000}"/>
    <cellStyle name="Normal 10 4 3 2 3 2" xfId="25996" xr:uid="{F10DBD67-6096-44A7-8F0F-99B0E48062DA}"/>
    <cellStyle name="Normal 10 4 3 2 4" xfId="25994" xr:uid="{A13EB68D-B994-44DB-A474-0ABCCE09DDFF}"/>
    <cellStyle name="Normal 10 4 3 3" xfId="10226" xr:uid="{00000000-0005-0000-0000-0000F21C0000}"/>
    <cellStyle name="Normal 10 4 3 3 2" xfId="25997" xr:uid="{E4266531-0468-4FAA-9094-39920B6D8CE8}"/>
    <cellStyle name="Normal 10 4 3 4" xfId="10227" xr:uid="{00000000-0005-0000-0000-0000F31C0000}"/>
    <cellStyle name="Normal 10 4 3 4 2" xfId="25998" xr:uid="{A4082827-5CA2-456F-88C7-89DF0A9C13B0}"/>
    <cellStyle name="Normal 10 4 3 5" xfId="25993" xr:uid="{C9DFA596-2116-4FFC-8329-5A7A3EF5028B}"/>
    <cellStyle name="Normal 10 4 4" xfId="10228" xr:uid="{00000000-0005-0000-0000-0000F41C0000}"/>
    <cellStyle name="Normal 10 4 4 2" xfId="10229" xr:uid="{00000000-0005-0000-0000-0000F51C0000}"/>
    <cellStyle name="Normal 10 4 4 2 2" xfId="26000" xr:uid="{2B841E56-AE0B-4D16-8BB0-07810959B118}"/>
    <cellStyle name="Normal 10 4 4 3" xfId="10230" xr:uid="{00000000-0005-0000-0000-0000F61C0000}"/>
    <cellStyle name="Normal 10 4 4 3 2" xfId="26001" xr:uid="{FF762CFC-DA5D-4220-B70C-19D7D986457E}"/>
    <cellStyle name="Normal 10 4 4 4" xfId="25999" xr:uid="{CB3F5BAE-50BC-4218-9FCF-7F0EFE6FFE27}"/>
    <cellStyle name="Normal 10 4 5" xfId="10231" xr:uid="{00000000-0005-0000-0000-0000F71C0000}"/>
    <cellStyle name="Normal 10 4 5 2" xfId="26002" xr:uid="{EB41066C-F1F0-4AF7-93BB-202DA81B77A6}"/>
    <cellStyle name="Normal 10 4 6" xfId="10232" xr:uid="{00000000-0005-0000-0000-0000F81C0000}"/>
    <cellStyle name="Normal 10 4 6 2" xfId="26003" xr:uid="{51D35D6C-E7D2-4B35-9692-C4E135E9E5B6}"/>
    <cellStyle name="Normal 10 4 7" xfId="25986" xr:uid="{1EAB8E8E-E61D-4666-9210-C1FA85BF9EFC}"/>
    <cellStyle name="Normal 10 5" xfId="10233" xr:uid="{00000000-0005-0000-0000-0000F91C0000}"/>
    <cellStyle name="Normal 10 5 2" xfId="10234" xr:uid="{00000000-0005-0000-0000-0000FA1C0000}"/>
    <cellStyle name="Normal 10 5 2 2" xfId="10235" xr:uid="{00000000-0005-0000-0000-0000FB1C0000}"/>
    <cellStyle name="Normal 10 5 2 2 2" xfId="26006" xr:uid="{3A205793-39F5-463F-81E2-3E5B82DC47B8}"/>
    <cellStyle name="Normal 10 5 2 3" xfId="10236" xr:uid="{00000000-0005-0000-0000-0000FC1C0000}"/>
    <cellStyle name="Normal 10 5 2 3 2" xfId="26007" xr:uid="{0BED13A2-09E2-414D-8F5A-29562BCCCB10}"/>
    <cellStyle name="Normal 10 5 2 4" xfId="26005" xr:uid="{A8A026B0-A9C6-4DC6-93B2-9A612E2A0BD8}"/>
    <cellStyle name="Normal 10 5 3" xfId="10237" xr:uid="{00000000-0005-0000-0000-0000FD1C0000}"/>
    <cellStyle name="Normal 10 5 3 2" xfId="26008" xr:uid="{1C1680D2-DBA5-4D1E-BD58-7B08C75FFCC4}"/>
    <cellStyle name="Normal 10 5 4" xfId="10238" xr:uid="{00000000-0005-0000-0000-0000FE1C0000}"/>
    <cellStyle name="Normal 10 5 4 2" xfId="26009" xr:uid="{C1429C99-02A0-4911-9754-A69D79C72BC3}"/>
    <cellStyle name="Normal 10 5 5" xfId="26004" xr:uid="{1B82252A-D7EE-4F76-8303-F3EA0EFD94A0}"/>
    <cellStyle name="Normal 10 6" xfId="10239" xr:uid="{00000000-0005-0000-0000-0000FF1C0000}"/>
    <cellStyle name="Normal 10 6 2" xfId="10240" xr:uid="{00000000-0005-0000-0000-0000001D0000}"/>
    <cellStyle name="Normal 10 6 2 2" xfId="10241" xr:uid="{00000000-0005-0000-0000-0000011D0000}"/>
    <cellStyle name="Normal 10 6 2 2 2" xfId="26012" xr:uid="{B89A314D-9F0A-4083-B725-DA488397FA8B}"/>
    <cellStyle name="Normal 10 6 2 3" xfId="10242" xr:uid="{00000000-0005-0000-0000-0000021D0000}"/>
    <cellStyle name="Normal 10 6 2 3 2" xfId="26013" xr:uid="{2C425722-1CFF-4F6C-8000-E14860B36A52}"/>
    <cellStyle name="Normal 10 6 2 4" xfId="26011" xr:uid="{440367C2-8158-4A54-BB78-889A050E43F7}"/>
    <cellStyle name="Normal 10 6 3" xfId="10243" xr:uid="{00000000-0005-0000-0000-0000031D0000}"/>
    <cellStyle name="Normal 10 6 3 2" xfId="26014" xr:uid="{99C92C62-8B82-4647-A547-9E13AE792D81}"/>
    <cellStyle name="Normal 10 6 4" xfId="10244" xr:uid="{00000000-0005-0000-0000-0000041D0000}"/>
    <cellStyle name="Normal 10 6 4 2" xfId="26015" xr:uid="{11D92CBA-4529-475D-A11D-29101EF740A4}"/>
    <cellStyle name="Normal 10 6 5" xfId="10245" xr:uid="{00000000-0005-0000-0000-0000051D0000}"/>
    <cellStyle name="Normal 10 6 6" xfId="26010" xr:uid="{15459BE7-B6F3-4EF4-B363-E8BAE0D7C01D}"/>
    <cellStyle name="Normal 10 7" xfId="10246" xr:uid="{00000000-0005-0000-0000-0000061D0000}"/>
    <cellStyle name="Normal 10 7 2" xfId="10247" xr:uid="{00000000-0005-0000-0000-0000071D0000}"/>
    <cellStyle name="Normal 10 7 2 2" xfId="10248" xr:uid="{00000000-0005-0000-0000-0000081D0000}"/>
    <cellStyle name="Normal 10 7 2 2 2" xfId="26018" xr:uid="{B814A639-5A4E-4EB6-BC29-27E57000F096}"/>
    <cellStyle name="Normal 10 7 2 3" xfId="10249" xr:uid="{00000000-0005-0000-0000-0000091D0000}"/>
    <cellStyle name="Normal 10 7 2 3 2" xfId="26019" xr:uid="{4748691F-8BE0-4C45-BB03-F7C6B88A0C4D}"/>
    <cellStyle name="Normal 10 7 2 4" xfId="26017" xr:uid="{1676C3D2-E97D-4D8C-A896-6AE3BD7765E6}"/>
    <cellStyle name="Normal 10 7 3" xfId="10250" xr:uid="{00000000-0005-0000-0000-00000A1D0000}"/>
    <cellStyle name="Normal 10 7 3 2" xfId="26020" xr:uid="{3529E848-20C9-4F7C-B095-A07EC2F4F3ED}"/>
    <cellStyle name="Normal 10 7 4" xfId="10251" xr:uid="{00000000-0005-0000-0000-00000B1D0000}"/>
    <cellStyle name="Normal 10 7 4 2" xfId="26021" xr:uid="{30F6D876-D818-4FFA-B37B-4F20B46A4079}"/>
    <cellStyle name="Normal 10 7 5" xfId="26016" xr:uid="{882A4F11-684C-4571-A850-A8F9CA458F44}"/>
    <cellStyle name="Normal 10 8" xfId="10252" xr:uid="{00000000-0005-0000-0000-00000C1D0000}"/>
    <cellStyle name="Normal 10 8 2" xfId="10253" xr:uid="{00000000-0005-0000-0000-00000D1D0000}"/>
    <cellStyle name="Normal 10 8 2 2" xfId="26023" xr:uid="{08BA6D5F-BBBE-4BEE-B6BD-42C1686EEC86}"/>
    <cellStyle name="Normal 10 8 3" xfId="10254" xr:uid="{00000000-0005-0000-0000-00000E1D0000}"/>
    <cellStyle name="Normal 10 8 3 2" xfId="26024" xr:uid="{15AD8E4D-DB44-4134-8712-C8EC83C8D418}"/>
    <cellStyle name="Normal 10 8 4" xfId="26022" xr:uid="{68FB911E-4DDF-47C0-801E-B5D424297E09}"/>
    <cellStyle name="Normal 10 9" xfId="10255" xr:uid="{00000000-0005-0000-0000-00000F1D0000}"/>
    <cellStyle name="Normal 10 9 2" xfId="10256" xr:uid="{00000000-0005-0000-0000-0000101D0000}"/>
    <cellStyle name="Normal 10 9 2 2" xfId="26026" xr:uid="{F72CFA4B-939C-47BC-8EBA-585A1D7FBDDB}"/>
    <cellStyle name="Normal 10 9 3" xfId="10257" xr:uid="{00000000-0005-0000-0000-0000111D0000}"/>
    <cellStyle name="Normal 10 9 3 2" xfId="26027" xr:uid="{AA974539-9C02-484A-A177-3F9754173ABD}"/>
    <cellStyle name="Normal 10 9 4" xfId="26025" xr:uid="{35A0F1AF-D1E1-47D1-806C-F874D145361D}"/>
    <cellStyle name="Normal 10_App b.3 Unspent_" xfId="594" xr:uid="{00000000-0005-0000-0000-0000E8010000}"/>
    <cellStyle name="Normal 100" xfId="10258" xr:uid="{00000000-0005-0000-0000-0000121D0000}"/>
    <cellStyle name="Normal 100 2" xfId="10259" xr:uid="{00000000-0005-0000-0000-0000131D0000}"/>
    <cellStyle name="Normal 100 2 2" xfId="26029" xr:uid="{D7E5E4B6-74C3-4E35-878C-6C1D7B203FE4}"/>
    <cellStyle name="Normal 100 3" xfId="10260" xr:uid="{00000000-0005-0000-0000-0000141D0000}"/>
    <cellStyle name="Normal 100 3 2" xfId="26030" xr:uid="{A1B706E9-3C24-419E-9874-DAD233BD9278}"/>
    <cellStyle name="Normal 100 4" xfId="26028" xr:uid="{9AEE0C8F-B6BC-44A3-AA05-9D80BCE8B184}"/>
    <cellStyle name="Normal 101" xfId="10261" xr:uid="{00000000-0005-0000-0000-0000151D0000}"/>
    <cellStyle name="Normal 101 2" xfId="10262" xr:uid="{00000000-0005-0000-0000-0000161D0000}"/>
    <cellStyle name="Normal 101 2 2" xfId="26032" xr:uid="{7428AD62-7C8E-462C-8A1E-4A2FE13EB799}"/>
    <cellStyle name="Normal 101 3" xfId="10263" xr:uid="{00000000-0005-0000-0000-0000171D0000}"/>
    <cellStyle name="Normal 101 3 2" xfId="26033" xr:uid="{1071CC36-4764-45D7-BE40-C4FD5084DEB8}"/>
    <cellStyle name="Normal 101 4" xfId="26031" xr:uid="{259DF16C-AE90-4B22-B88F-049FFE4B14BA}"/>
    <cellStyle name="Normal 102" xfId="10264" xr:uid="{00000000-0005-0000-0000-0000181D0000}"/>
    <cellStyle name="Normal 102 2" xfId="10265" xr:uid="{00000000-0005-0000-0000-0000191D0000}"/>
    <cellStyle name="Normal 102 2 2" xfId="26035" xr:uid="{FB1D2AD6-024E-47E9-9A9F-2D7E1973FA03}"/>
    <cellStyle name="Normal 102 3" xfId="10266" xr:uid="{00000000-0005-0000-0000-00001A1D0000}"/>
    <cellStyle name="Normal 102 3 2" xfId="26036" xr:uid="{7426078A-828A-4AC8-A786-F1077B0D029D}"/>
    <cellStyle name="Normal 102 4" xfId="26034" xr:uid="{27BC9531-7D3C-4497-8A79-E5B01477845A}"/>
    <cellStyle name="Normal 103" xfId="10267" xr:uid="{00000000-0005-0000-0000-00001B1D0000}"/>
    <cellStyle name="Normal 103 2" xfId="10268" xr:uid="{00000000-0005-0000-0000-00001C1D0000}"/>
    <cellStyle name="Normal 103 2 2" xfId="26038" xr:uid="{57C18CFC-54E4-46BB-BCA8-809E464CDF5E}"/>
    <cellStyle name="Normal 103 3" xfId="10269" xr:uid="{00000000-0005-0000-0000-00001D1D0000}"/>
    <cellStyle name="Normal 103 3 2" xfId="26039" xr:uid="{E84A31BE-B998-401A-8465-3ECB6CABAD2C}"/>
    <cellStyle name="Normal 103 4" xfId="26037" xr:uid="{05565975-BEA7-4A4F-A175-12B2AB311634}"/>
    <cellStyle name="Normal 104" xfId="10270" xr:uid="{00000000-0005-0000-0000-00001E1D0000}"/>
    <cellStyle name="Normal 104 2" xfId="10271" xr:uid="{00000000-0005-0000-0000-00001F1D0000}"/>
    <cellStyle name="Normal 104 2 2" xfId="26041" xr:uid="{74172FFB-7484-4BCC-A992-EE156689494C}"/>
    <cellStyle name="Normal 104 3" xfId="10272" xr:uid="{00000000-0005-0000-0000-0000201D0000}"/>
    <cellStyle name="Normal 104 3 2" xfId="26042" xr:uid="{4923B4C5-AAE7-419B-A671-CA97D6B68BB0}"/>
    <cellStyle name="Normal 104 4" xfId="26040" xr:uid="{1F2A672F-AB39-4DB1-B401-B995BCA75404}"/>
    <cellStyle name="Normal 105" xfId="10273" xr:uid="{00000000-0005-0000-0000-0000211D0000}"/>
    <cellStyle name="Normal 105 2" xfId="10274" xr:uid="{00000000-0005-0000-0000-0000221D0000}"/>
    <cellStyle name="Normal 105 2 2" xfId="26044" xr:uid="{83518992-08D9-4C3D-98C2-31B2EE01FB45}"/>
    <cellStyle name="Normal 105 3" xfId="10275" xr:uid="{00000000-0005-0000-0000-0000231D0000}"/>
    <cellStyle name="Normal 105 3 2" xfId="26045" xr:uid="{0899E0B8-B658-4723-8EC1-5D1061DC31A1}"/>
    <cellStyle name="Normal 105 4" xfId="26043" xr:uid="{263F8834-6B4F-487A-9F26-0C67C507AE7B}"/>
    <cellStyle name="Normal 106" xfId="10276" xr:uid="{00000000-0005-0000-0000-0000241D0000}"/>
    <cellStyle name="Normal 106 2" xfId="10277" xr:uid="{00000000-0005-0000-0000-0000251D0000}"/>
    <cellStyle name="Normal 106 2 2" xfId="26047" xr:uid="{9A5B44C6-163B-461B-B802-C1C55D23BB8C}"/>
    <cellStyle name="Normal 106 3" xfId="10278" xr:uid="{00000000-0005-0000-0000-0000261D0000}"/>
    <cellStyle name="Normal 106 3 2" xfId="26048" xr:uid="{803B2BEA-B3AE-4828-A877-2FC79DD92B79}"/>
    <cellStyle name="Normal 106 4" xfId="26046" xr:uid="{AD90FB4F-07A4-4A38-A5B1-3542339A7C48}"/>
    <cellStyle name="Normal 107" xfId="10279" xr:uid="{00000000-0005-0000-0000-0000271D0000}"/>
    <cellStyle name="Normal 107 2" xfId="10280" xr:uid="{00000000-0005-0000-0000-0000281D0000}"/>
    <cellStyle name="Normal 107 2 2" xfId="26050" xr:uid="{2717C735-397E-4457-A358-BEECBD8A5425}"/>
    <cellStyle name="Normal 107 3" xfId="10281" xr:uid="{00000000-0005-0000-0000-0000291D0000}"/>
    <cellStyle name="Normal 107 3 2" xfId="26051" xr:uid="{D66F2AB8-241D-419B-9581-52D1E15DF4E1}"/>
    <cellStyle name="Normal 107 4" xfId="26049" xr:uid="{BE9F56BF-1BB6-43FE-96BE-1027DC7DF027}"/>
    <cellStyle name="Normal 108" xfId="10282" xr:uid="{00000000-0005-0000-0000-00002A1D0000}"/>
    <cellStyle name="Normal 108 2" xfId="10283" xr:uid="{00000000-0005-0000-0000-00002B1D0000}"/>
    <cellStyle name="Normal 108 2 2" xfId="26053" xr:uid="{FD57CBD2-DA10-4254-BB41-AD4A9B1EC225}"/>
    <cellStyle name="Normal 108 3" xfId="10284" xr:uid="{00000000-0005-0000-0000-00002C1D0000}"/>
    <cellStyle name="Normal 108 3 2" xfId="26054" xr:uid="{712F337B-EB7E-4CE5-8D6F-4A156D364410}"/>
    <cellStyle name="Normal 108 4" xfId="26052" xr:uid="{BE228CA9-EFC0-4B7F-BF76-05487DEC820D}"/>
    <cellStyle name="Normal 109" xfId="10285" xr:uid="{00000000-0005-0000-0000-00002D1D0000}"/>
    <cellStyle name="Normal 109 2" xfId="10286" xr:uid="{00000000-0005-0000-0000-00002E1D0000}"/>
    <cellStyle name="Normal 109 2 2" xfId="26056" xr:uid="{A17D9714-7606-4A29-8911-830AFA2D6839}"/>
    <cellStyle name="Normal 109 3" xfId="10287" xr:uid="{00000000-0005-0000-0000-00002F1D0000}"/>
    <cellStyle name="Normal 109 3 2" xfId="26057" xr:uid="{4624DE89-9681-4EC5-964E-3C885DB6F13B}"/>
    <cellStyle name="Normal 109 4" xfId="26055" xr:uid="{7D460751-201A-4CEB-A20C-A86E626D5280}"/>
    <cellStyle name="Normal 11" xfId="595" xr:uid="{00000000-0005-0000-0000-0000E9010000}"/>
    <cellStyle name="Normal 11 10" xfId="10288" xr:uid="{00000000-0005-0000-0000-0000311D0000}"/>
    <cellStyle name="Normal 11 10 2" xfId="10289" xr:uid="{00000000-0005-0000-0000-0000321D0000}"/>
    <cellStyle name="Normal 11 10 2 2" xfId="26058" xr:uid="{5117B384-44EB-464B-8BBC-A2CD183C651F}"/>
    <cellStyle name="Normal 11 11" xfId="5393" xr:uid="{00000000-0005-0000-0000-0000301D0000}"/>
    <cellStyle name="Normal 11 2" xfId="596" xr:uid="{00000000-0005-0000-0000-0000EA010000}"/>
    <cellStyle name="Normal 11 2 2" xfId="10290" xr:uid="{00000000-0005-0000-0000-0000341D0000}"/>
    <cellStyle name="Normal 11 2 2 2" xfId="10291" xr:uid="{00000000-0005-0000-0000-0000351D0000}"/>
    <cellStyle name="Normal 11 2 2 3" xfId="10292" xr:uid="{00000000-0005-0000-0000-0000361D0000}"/>
    <cellStyle name="Normal 11 2 3" xfId="10293" xr:uid="{00000000-0005-0000-0000-0000371D0000}"/>
    <cellStyle name="Normal 11 2 3 2" xfId="10294" xr:uid="{00000000-0005-0000-0000-0000381D0000}"/>
    <cellStyle name="Normal 11 2 3 2 2" xfId="10295" xr:uid="{00000000-0005-0000-0000-0000391D0000}"/>
    <cellStyle name="Normal 11 2 3 2 2 2" xfId="10296" xr:uid="{00000000-0005-0000-0000-00003A1D0000}"/>
    <cellStyle name="Normal 11 2 3 2 2 2 2" xfId="26062" xr:uid="{D868B5B8-3D02-454B-B7B8-BE98FA0C5484}"/>
    <cellStyle name="Normal 11 2 3 2 2 3" xfId="10297" xr:uid="{00000000-0005-0000-0000-00003B1D0000}"/>
    <cellStyle name="Normal 11 2 3 2 2 3 2" xfId="26063" xr:uid="{CF2F4FC3-C42A-4F78-8117-F0D33E74BCD9}"/>
    <cellStyle name="Normal 11 2 3 2 2 4" xfId="26061" xr:uid="{41334100-8266-4A22-863F-7FE6A6AD26EA}"/>
    <cellStyle name="Normal 11 2 3 2 3" xfId="10298" xr:uid="{00000000-0005-0000-0000-00003C1D0000}"/>
    <cellStyle name="Normal 11 2 3 2 3 2" xfId="26064" xr:uid="{534F3527-B287-45EE-A1D4-5959CCF9DC27}"/>
    <cellStyle name="Normal 11 2 3 2 4" xfId="10299" xr:uid="{00000000-0005-0000-0000-00003D1D0000}"/>
    <cellStyle name="Normal 11 2 3 2 4 2" xfId="26065" xr:uid="{C4A2BAEA-E6A0-452C-8988-E08FDB7A2C72}"/>
    <cellStyle name="Normal 11 2 3 2 5" xfId="26060" xr:uid="{7CC557B7-F399-4611-AE24-593FF5071F3F}"/>
    <cellStyle name="Normal 11 2 3 3" xfId="10300" xr:uid="{00000000-0005-0000-0000-00003E1D0000}"/>
    <cellStyle name="Normal 11 2 3 3 2" xfId="10301" xr:uid="{00000000-0005-0000-0000-00003F1D0000}"/>
    <cellStyle name="Normal 11 2 3 3 2 2" xfId="26067" xr:uid="{2DF3A502-0AFB-4CED-9625-44E72510F8D6}"/>
    <cellStyle name="Normal 11 2 3 3 3" xfId="10302" xr:uid="{00000000-0005-0000-0000-0000401D0000}"/>
    <cellStyle name="Normal 11 2 3 3 3 2" xfId="26068" xr:uid="{DE0F6145-3662-43E4-8FE0-759CD730F72D}"/>
    <cellStyle name="Normal 11 2 3 3 4" xfId="26066" xr:uid="{77129053-AC08-47A5-BA34-8566BA78D19B}"/>
    <cellStyle name="Normal 11 2 3 4" xfId="10303" xr:uid="{00000000-0005-0000-0000-0000411D0000}"/>
    <cellStyle name="Normal 11 2 3 4 2" xfId="26069" xr:uid="{FABBBD34-C817-4BD7-A3E2-7AB121D5B609}"/>
    <cellStyle name="Normal 11 2 3 5" xfId="10304" xr:uid="{00000000-0005-0000-0000-0000421D0000}"/>
    <cellStyle name="Normal 11 2 3 5 2" xfId="26070" xr:uid="{3EF611EF-DDC6-400E-8145-219E2CA22354}"/>
    <cellStyle name="Normal 11 2 3 6" xfId="26059" xr:uid="{1D67A9E8-A5D1-4520-B40A-0093C024292E}"/>
    <cellStyle name="Normal 11 2 4" xfId="10305" xr:uid="{00000000-0005-0000-0000-0000431D0000}"/>
    <cellStyle name="Normal 11 2 4 2" xfId="10306" xr:uid="{00000000-0005-0000-0000-0000441D0000}"/>
    <cellStyle name="Normal 11 2 4 2 2" xfId="10307" xr:uid="{00000000-0005-0000-0000-0000451D0000}"/>
    <cellStyle name="Normal 11 2 4 2 2 2" xfId="26073" xr:uid="{E678CFA4-27D3-4986-B2CD-CB9D7B939547}"/>
    <cellStyle name="Normal 11 2 4 2 3" xfId="10308" xr:uid="{00000000-0005-0000-0000-0000461D0000}"/>
    <cellStyle name="Normal 11 2 4 2 3 2" xfId="26074" xr:uid="{6A9B4F5D-934B-4498-8F5B-6A25AEE47F5F}"/>
    <cellStyle name="Normal 11 2 4 2 4" xfId="26072" xr:uid="{13B26DBB-8E94-4D85-8581-BF634D61881C}"/>
    <cellStyle name="Normal 11 2 4 3" xfId="10309" xr:uid="{00000000-0005-0000-0000-0000471D0000}"/>
    <cellStyle name="Normal 11 2 4 3 2" xfId="26075" xr:uid="{F3F5C226-6847-4E78-B52C-7B7D446EEBB9}"/>
    <cellStyle name="Normal 11 2 4 4" xfId="10310" xr:uid="{00000000-0005-0000-0000-0000481D0000}"/>
    <cellStyle name="Normal 11 2 4 4 2" xfId="26076" xr:uid="{9FB34769-326E-4000-B0D0-A764C4B7A7F4}"/>
    <cellStyle name="Normal 11 2 4 5" xfId="10311" xr:uid="{00000000-0005-0000-0000-0000491D0000}"/>
    <cellStyle name="Normal 11 2 4 6" xfId="26071" xr:uid="{806DD950-7D0B-46FA-9EA3-BDF7F9D7B8B7}"/>
    <cellStyle name="Normal 11 2 5" xfId="10312" xr:uid="{00000000-0005-0000-0000-00004A1D0000}"/>
    <cellStyle name="Normal 11 2 6" xfId="10313" xr:uid="{00000000-0005-0000-0000-00004B1D0000}"/>
    <cellStyle name="Normal 11 2 6 2" xfId="26077" xr:uid="{868ED618-7A99-40EE-9456-DFC6B557216A}"/>
    <cellStyle name="Normal 11 2 7" xfId="10314" xr:uid="{00000000-0005-0000-0000-00004C1D0000}"/>
    <cellStyle name="Normal 11 2 7 2" xfId="26078" xr:uid="{1D71FA25-686B-4CDF-A789-2A38219F65F8}"/>
    <cellStyle name="Normal 11 3" xfId="597" xr:uid="{00000000-0005-0000-0000-0000EB010000}"/>
    <cellStyle name="Normal 11 3 2" xfId="10316" xr:uid="{00000000-0005-0000-0000-00004E1D0000}"/>
    <cellStyle name="Normal 11 3 3" xfId="10317" xr:uid="{00000000-0005-0000-0000-00004F1D0000}"/>
    <cellStyle name="Normal 11 3 3 2" xfId="26079" xr:uid="{3FE10E01-7B12-4D20-B4E2-134D4EC969A4}"/>
    <cellStyle name="Normal 11 3 4" xfId="10318" xr:uid="{00000000-0005-0000-0000-0000501D0000}"/>
    <cellStyle name="Normal 11 3 4 2" xfId="26080" xr:uid="{788FFD21-A49C-4291-B5A4-CB6E6FFE9428}"/>
    <cellStyle name="Normal 11 3 5" xfId="10315" xr:uid="{00000000-0005-0000-0000-00004D1D0000}"/>
    <cellStyle name="Normal 11 4" xfId="10319" xr:uid="{00000000-0005-0000-0000-0000511D0000}"/>
    <cellStyle name="Normal 11 4 2" xfId="10320" xr:uid="{00000000-0005-0000-0000-0000521D0000}"/>
    <cellStyle name="Normal 11 4 2 2" xfId="10321" xr:uid="{00000000-0005-0000-0000-0000531D0000}"/>
    <cellStyle name="Normal 11 4 2 2 2" xfId="10322" xr:uid="{00000000-0005-0000-0000-0000541D0000}"/>
    <cellStyle name="Normal 11 4 2 2 2 2" xfId="26084" xr:uid="{AB7DD8CF-859A-4843-908E-559038207055}"/>
    <cellStyle name="Normal 11 4 2 2 3" xfId="10323" xr:uid="{00000000-0005-0000-0000-0000551D0000}"/>
    <cellStyle name="Normal 11 4 2 2 3 2" xfId="26085" xr:uid="{9C5A9DFC-EF69-41D3-9E81-884790B870E1}"/>
    <cellStyle name="Normal 11 4 2 2 4" xfId="26083" xr:uid="{1198C8B2-C81D-4A07-9758-14EE32D6EF51}"/>
    <cellStyle name="Normal 11 4 2 3" xfId="10324" xr:uid="{00000000-0005-0000-0000-0000561D0000}"/>
    <cellStyle name="Normal 11 4 2 3 2" xfId="26086" xr:uid="{C78A2EDE-4AF7-4F24-A0A7-A597191D7A68}"/>
    <cellStyle name="Normal 11 4 2 4" xfId="10325" xr:uid="{00000000-0005-0000-0000-0000571D0000}"/>
    <cellStyle name="Normal 11 4 2 4 2" xfId="26087" xr:uid="{655E4C74-AF2D-4072-8369-306EC9176B4D}"/>
    <cellStyle name="Normal 11 4 2 5" xfId="26082" xr:uid="{3C1E1A4C-8F69-435D-82D9-56FD7FEDCC6A}"/>
    <cellStyle name="Normal 11 4 3" xfId="10326" xr:uid="{00000000-0005-0000-0000-0000581D0000}"/>
    <cellStyle name="Normal 11 4 3 2" xfId="10327" xr:uid="{00000000-0005-0000-0000-0000591D0000}"/>
    <cellStyle name="Normal 11 4 3 2 2" xfId="26089" xr:uid="{764C7B1B-146D-4B96-AD8C-EE18D276383B}"/>
    <cellStyle name="Normal 11 4 3 3" xfId="10328" xr:uid="{00000000-0005-0000-0000-00005A1D0000}"/>
    <cellStyle name="Normal 11 4 3 3 2" xfId="26090" xr:uid="{EFE228C2-E8D7-43F5-A8D4-FCB267E3471D}"/>
    <cellStyle name="Normal 11 4 3 4" xfId="26088" xr:uid="{8767C9BF-B8DB-4580-9D90-98AC62CCF61E}"/>
    <cellStyle name="Normal 11 4 4" xfId="10329" xr:uid="{00000000-0005-0000-0000-00005B1D0000}"/>
    <cellStyle name="Normal 11 4 4 2" xfId="26091" xr:uid="{DA5D2779-FA57-466E-8C64-83E1751DED35}"/>
    <cellStyle name="Normal 11 4 5" xfId="10330" xr:uid="{00000000-0005-0000-0000-00005C1D0000}"/>
    <cellStyle name="Normal 11 4 5 2" xfId="26092" xr:uid="{2F00367F-9ED5-4B90-A3F4-481A39403532}"/>
    <cellStyle name="Normal 11 4 6" xfId="10331" xr:uid="{00000000-0005-0000-0000-00005D1D0000}"/>
    <cellStyle name="Normal 11 4 7" xfId="26081" xr:uid="{54F43147-2338-41EF-A5B7-20BE15C4D664}"/>
    <cellStyle name="Normal 11 5" xfId="10332" xr:uid="{00000000-0005-0000-0000-00005E1D0000}"/>
    <cellStyle name="Normal 11 5 2" xfId="10333" xr:uid="{00000000-0005-0000-0000-00005F1D0000}"/>
    <cellStyle name="Normal 11 5 2 2" xfId="26093" xr:uid="{E8DE018D-B554-4EC1-BF24-0F6D687139C2}"/>
    <cellStyle name="Normal 11 5 3" xfId="10334" xr:uid="{00000000-0005-0000-0000-0000601D0000}"/>
    <cellStyle name="Normal 11 5 4" xfId="10335" xr:uid="{00000000-0005-0000-0000-0000611D0000}"/>
    <cellStyle name="Normal 11 5 4 2" xfId="26094" xr:uid="{481989B8-374F-4721-9BF0-60E268168DFA}"/>
    <cellStyle name="Normal 11 6" xfId="10336" xr:uid="{00000000-0005-0000-0000-0000621D0000}"/>
    <cellStyle name="Normal 11 6 2" xfId="10337" xr:uid="{00000000-0005-0000-0000-0000631D0000}"/>
    <cellStyle name="Normal 11 6 2 2" xfId="10338" xr:uid="{00000000-0005-0000-0000-0000641D0000}"/>
    <cellStyle name="Normal 11 6 2 2 2" xfId="26097" xr:uid="{CCB63F9C-9DBD-4669-8546-EAE0CDD3456D}"/>
    <cellStyle name="Normal 11 6 2 3" xfId="10339" xr:uid="{00000000-0005-0000-0000-0000651D0000}"/>
    <cellStyle name="Normal 11 6 2 3 2" xfId="26098" xr:uid="{B06529ED-17B6-42D5-BB8B-85C4A70B15F5}"/>
    <cellStyle name="Normal 11 6 2 4" xfId="26096" xr:uid="{56F4DAA2-6AB1-4141-BA68-7B10ABFBB3CC}"/>
    <cellStyle name="Normal 11 6 3" xfId="10340" xr:uid="{00000000-0005-0000-0000-0000661D0000}"/>
    <cellStyle name="Normal 11 6 3 2" xfId="26099" xr:uid="{41468D18-C78F-4644-8F0B-2E1B5348172B}"/>
    <cellStyle name="Normal 11 6 4" xfId="10341" xr:uid="{00000000-0005-0000-0000-0000671D0000}"/>
    <cellStyle name="Normal 11 6 4 2" xfId="26100" xr:uid="{2A894713-FEF3-4245-A6B2-18AE47974DD3}"/>
    <cellStyle name="Normal 11 6 5" xfId="26095" xr:uid="{307C6890-EF85-4C12-B384-2D7BD1DC2794}"/>
    <cellStyle name="Normal 11 7" xfId="10342" xr:uid="{00000000-0005-0000-0000-0000681D0000}"/>
    <cellStyle name="Normal 11 7 2" xfId="10343" xr:uid="{00000000-0005-0000-0000-0000691D0000}"/>
    <cellStyle name="Normal 11 7 2 2" xfId="10344" xr:uid="{00000000-0005-0000-0000-00006A1D0000}"/>
    <cellStyle name="Normal 11 7 2 2 2" xfId="26103" xr:uid="{EF508F3B-996D-474D-B92F-F2AC70293907}"/>
    <cellStyle name="Normal 11 7 2 3" xfId="10345" xr:uid="{00000000-0005-0000-0000-00006B1D0000}"/>
    <cellStyle name="Normal 11 7 2 3 2" xfId="26104" xr:uid="{DA73560E-007B-47D4-A73F-A1FBFE5DE449}"/>
    <cellStyle name="Normal 11 7 2 4" xfId="26102" xr:uid="{81CA636E-56ED-4BEC-A997-07E25F5C9AE4}"/>
    <cellStyle name="Normal 11 7 3" xfId="10346" xr:uid="{00000000-0005-0000-0000-00006C1D0000}"/>
    <cellStyle name="Normal 11 7 3 2" xfId="26105" xr:uid="{B2B67C4A-B8A2-4DBA-AF32-701E97E304EC}"/>
    <cellStyle name="Normal 11 7 4" xfId="10347" xr:uid="{00000000-0005-0000-0000-00006D1D0000}"/>
    <cellStyle name="Normal 11 7 4 2" xfId="26106" xr:uid="{D183B404-6E72-46C9-9547-0CAE97722440}"/>
    <cellStyle name="Normal 11 7 5" xfId="10348" xr:uid="{00000000-0005-0000-0000-00006E1D0000}"/>
    <cellStyle name="Normal 11 7 6" xfId="26101" xr:uid="{16CC9B76-08AD-4B8E-9D1B-5BCC4BA4505A}"/>
    <cellStyle name="Normal 11 8" xfId="10349" xr:uid="{00000000-0005-0000-0000-00006F1D0000}"/>
    <cellStyle name="Normal 11 9" xfId="10350" xr:uid="{00000000-0005-0000-0000-0000701D0000}"/>
    <cellStyle name="Normal 11 9 2" xfId="10351" xr:uid="{00000000-0005-0000-0000-0000711D0000}"/>
    <cellStyle name="Normal 11 9 2 2" xfId="10352" xr:uid="{00000000-0005-0000-0000-0000721D0000}"/>
    <cellStyle name="Normal 11 9 2 2 2" xfId="26108" xr:uid="{5031779D-8E10-449A-AE86-10B648D5FAFA}"/>
    <cellStyle name="Normal 11 9 3" xfId="10353" xr:uid="{00000000-0005-0000-0000-0000731D0000}"/>
    <cellStyle name="Normal 11 9 3 2" xfId="26109" xr:uid="{F1277C5B-C3A0-42FF-9229-FDBD742E3771}"/>
    <cellStyle name="Normal 11 9 4" xfId="26107" xr:uid="{4B3B3FC3-548F-407D-8A4A-BEFC9B1D83E2}"/>
    <cellStyle name="Normal 11_App b.3 Unspent_" xfId="598" xr:uid="{00000000-0005-0000-0000-0000EC010000}"/>
    <cellStyle name="Normal 110" xfId="10354" xr:uid="{00000000-0005-0000-0000-0000741D0000}"/>
    <cellStyle name="Normal 110 2" xfId="10355" xr:uid="{00000000-0005-0000-0000-0000751D0000}"/>
    <cellStyle name="Normal 110 2 2" xfId="26111" xr:uid="{DE0C9CA3-2187-4690-9D9B-F133BD4ACF3B}"/>
    <cellStyle name="Normal 110 3" xfId="10356" xr:uid="{00000000-0005-0000-0000-0000761D0000}"/>
    <cellStyle name="Normal 110 3 2" xfId="26112" xr:uid="{908B14FD-DA8D-44A6-BB27-66FEC72E00D5}"/>
    <cellStyle name="Normal 110 4" xfId="26110" xr:uid="{4915EE00-B130-4C4E-A554-8C5E2DC5EE92}"/>
    <cellStyle name="Normal 111" xfId="10357" xr:uid="{00000000-0005-0000-0000-0000771D0000}"/>
    <cellStyle name="Normal 111 2" xfId="10358" xr:uid="{00000000-0005-0000-0000-0000781D0000}"/>
    <cellStyle name="Normal 111 2 2" xfId="26113" xr:uid="{094AC862-047C-4C1A-AEFA-843407A21270}"/>
    <cellStyle name="Normal 112" xfId="599" xr:uid="{00000000-0005-0000-0000-0000ED010000}"/>
    <cellStyle name="Normal 112 2" xfId="10360" xr:uid="{00000000-0005-0000-0000-00007A1D0000}"/>
    <cellStyle name="Normal 112 2 2" xfId="26114" xr:uid="{0D48DC2C-15FF-4E9F-969D-30D70140CD55}"/>
    <cellStyle name="Normal 112 3" xfId="10359" xr:uid="{00000000-0005-0000-0000-0000791D0000}"/>
    <cellStyle name="Normal 113" xfId="600" xr:uid="{00000000-0005-0000-0000-0000EE010000}"/>
    <cellStyle name="Normal 113 2" xfId="10361" xr:uid="{00000000-0005-0000-0000-00007C1D0000}"/>
    <cellStyle name="Normal 113 2 2" xfId="26115" xr:uid="{77038E8E-D7C9-4620-B36A-96B3CE6FA6A2}"/>
    <cellStyle name="Normal 114" xfId="601" xr:uid="{00000000-0005-0000-0000-0000EF010000}"/>
    <cellStyle name="Normal 114 2" xfId="10362" xr:uid="{00000000-0005-0000-0000-00007E1D0000}"/>
    <cellStyle name="Normal 114 2 2" xfId="26116" xr:uid="{ED08A6A0-6129-4A51-90F1-49D120E28A07}"/>
    <cellStyle name="Normal 114 3" xfId="10363" xr:uid="{00000000-0005-0000-0000-00007F1D0000}"/>
    <cellStyle name="Normal 114 4" xfId="10364" xr:uid="{00000000-0005-0000-0000-0000801D0000}"/>
    <cellStyle name="Normal 114 4 2" xfId="26117" xr:uid="{9ECE841F-1DDB-4855-9E20-70005568BB55}"/>
    <cellStyle name="Normal 115" xfId="10365" xr:uid="{00000000-0005-0000-0000-0000811D0000}"/>
    <cellStyle name="Normal 115 2" xfId="10366" xr:uid="{00000000-0005-0000-0000-0000821D0000}"/>
    <cellStyle name="Normal 115 2 2" xfId="26118" xr:uid="{CD2226DC-CC63-4D35-9384-D9C4F36AB488}"/>
    <cellStyle name="Normal 116" xfId="10367" xr:uid="{00000000-0005-0000-0000-0000831D0000}"/>
    <cellStyle name="Normal 116 2" xfId="10368" xr:uid="{00000000-0005-0000-0000-0000841D0000}"/>
    <cellStyle name="Normal 116 2 2" xfId="26119" xr:uid="{C18ACD1F-A697-4EC6-A857-9B5EEE3DD280}"/>
    <cellStyle name="Normal 117" xfId="10369" xr:uid="{00000000-0005-0000-0000-0000851D0000}"/>
    <cellStyle name="Normal 117 2" xfId="10370" xr:uid="{00000000-0005-0000-0000-0000861D0000}"/>
    <cellStyle name="Normal 117 2 2" xfId="26120" xr:uid="{CFED6085-BA11-4AB5-A37F-72DF49A80F70}"/>
    <cellStyle name="Normal 118" xfId="10371" xr:uid="{00000000-0005-0000-0000-0000871D0000}"/>
    <cellStyle name="Normal 118 2" xfId="10372" xr:uid="{00000000-0005-0000-0000-0000881D0000}"/>
    <cellStyle name="Normal 118 2 2" xfId="26121" xr:uid="{0F9CCB79-2914-4535-8E82-C1D7CAF33CBB}"/>
    <cellStyle name="Normal 119" xfId="10373" xr:uid="{00000000-0005-0000-0000-0000891D0000}"/>
    <cellStyle name="Normal 119 2" xfId="10374" xr:uid="{00000000-0005-0000-0000-00008A1D0000}"/>
    <cellStyle name="Normal 119 2 2" xfId="26122" xr:uid="{0E32887C-A248-4F85-B831-976BFF7AC725}"/>
    <cellStyle name="Normal 12" xfId="602" xr:uid="{00000000-0005-0000-0000-0000F0010000}"/>
    <cellStyle name="Normal 12 10" xfId="10375" xr:uid="{00000000-0005-0000-0000-00008C1D0000}"/>
    <cellStyle name="Normal 12 10 2" xfId="26123" xr:uid="{3B60D304-8B14-4F79-94E2-365B2E349820}"/>
    <cellStyle name="Normal 12 11" xfId="5392" xr:uid="{00000000-0005-0000-0000-00008B1D0000}"/>
    <cellStyle name="Normal 12 2" xfId="603" xr:uid="{00000000-0005-0000-0000-0000F1010000}"/>
    <cellStyle name="Normal 12 2 2" xfId="10376" xr:uid="{00000000-0005-0000-0000-00008E1D0000}"/>
    <cellStyle name="Normal 12 2 2 2" xfId="10377" xr:uid="{00000000-0005-0000-0000-00008F1D0000}"/>
    <cellStyle name="Normal 12 2 2 3" xfId="10378" xr:uid="{00000000-0005-0000-0000-0000901D0000}"/>
    <cellStyle name="Normal 12 2 3" xfId="10379" xr:uid="{00000000-0005-0000-0000-0000911D0000}"/>
    <cellStyle name="Normal 12 2 4" xfId="10380" xr:uid="{00000000-0005-0000-0000-0000921D0000}"/>
    <cellStyle name="Normal 12 2 5" xfId="10381" xr:uid="{00000000-0005-0000-0000-0000931D0000}"/>
    <cellStyle name="Normal 12 2 5 2" xfId="10382" xr:uid="{00000000-0005-0000-0000-0000941D0000}"/>
    <cellStyle name="Normal 12 2 5 3" xfId="26124" xr:uid="{31830144-DC20-470B-A756-031A54BA308A}"/>
    <cellStyle name="Normal 12 2 6" xfId="10383" xr:uid="{00000000-0005-0000-0000-0000951D0000}"/>
    <cellStyle name="Normal 12 2 6 2" xfId="26125" xr:uid="{7F3A6B21-7C54-413A-8A15-DA008A12FB11}"/>
    <cellStyle name="Normal 12 2 7" xfId="5391" xr:uid="{00000000-0005-0000-0000-00008D1D0000}"/>
    <cellStyle name="Normal 12 3" xfId="604" xr:uid="{00000000-0005-0000-0000-0000F2010000}"/>
    <cellStyle name="Normal 12 3 2" xfId="10385" xr:uid="{00000000-0005-0000-0000-0000971D0000}"/>
    <cellStyle name="Normal 12 3 3" xfId="10386" xr:uid="{00000000-0005-0000-0000-0000981D0000}"/>
    <cellStyle name="Normal 12 3 4" xfId="10384" xr:uid="{00000000-0005-0000-0000-0000961D0000}"/>
    <cellStyle name="Normal 12 4" xfId="10387" xr:uid="{00000000-0005-0000-0000-0000991D0000}"/>
    <cellStyle name="Normal 12 5" xfId="10388" xr:uid="{00000000-0005-0000-0000-00009A1D0000}"/>
    <cellStyle name="Normal 12 5 2" xfId="10389" xr:uid="{00000000-0005-0000-0000-00009B1D0000}"/>
    <cellStyle name="Normal 12 5 3" xfId="10390" xr:uid="{00000000-0005-0000-0000-00009C1D0000}"/>
    <cellStyle name="Normal 12 6" xfId="10391" xr:uid="{00000000-0005-0000-0000-00009D1D0000}"/>
    <cellStyle name="Normal 12 6 2" xfId="10392" xr:uid="{00000000-0005-0000-0000-00009E1D0000}"/>
    <cellStyle name="Normal 12 6 2 2" xfId="10393" xr:uid="{00000000-0005-0000-0000-00009F1D0000}"/>
    <cellStyle name="Normal 12 6 2 2 2" xfId="26128" xr:uid="{E2BA1DFF-769A-4AED-ACA3-DD237986E15D}"/>
    <cellStyle name="Normal 12 6 2 3" xfId="10394" xr:uid="{00000000-0005-0000-0000-0000A01D0000}"/>
    <cellStyle name="Normal 12 6 2 3 2" xfId="26129" xr:uid="{11E83902-9FD9-4DD9-91D6-1D9E77C216A9}"/>
    <cellStyle name="Normal 12 6 2 4" xfId="26127" xr:uid="{76085665-FB1A-4F37-B117-5D559734B060}"/>
    <cellStyle name="Normal 12 6 3" xfId="10395" xr:uid="{00000000-0005-0000-0000-0000A11D0000}"/>
    <cellStyle name="Normal 12 6 3 2" xfId="26130" xr:uid="{39F5787B-16E9-4B44-BF7E-1C4BE50C1BF5}"/>
    <cellStyle name="Normal 12 6 4" xfId="10396" xr:uid="{00000000-0005-0000-0000-0000A21D0000}"/>
    <cellStyle name="Normal 12 6 4 2" xfId="26131" xr:uid="{2525B8CB-5BCA-4B7A-A70C-AC0F46146122}"/>
    <cellStyle name="Normal 12 6 5" xfId="26126" xr:uid="{C71BB83F-373B-4637-A729-D793E8CAA9A2}"/>
    <cellStyle name="Normal 12 7" xfId="10397" xr:uid="{00000000-0005-0000-0000-0000A31D0000}"/>
    <cellStyle name="Normal 12 7 2" xfId="10398" xr:uid="{00000000-0005-0000-0000-0000A41D0000}"/>
    <cellStyle name="Normal 12 7 3" xfId="10399" xr:uid="{00000000-0005-0000-0000-0000A51D0000}"/>
    <cellStyle name="Normal 12 7 3 2" xfId="26132" xr:uid="{697136F0-651F-4F14-944D-8CAA5CBE6415}"/>
    <cellStyle name="Normal 12 8" xfId="10400" xr:uid="{00000000-0005-0000-0000-0000A61D0000}"/>
    <cellStyle name="Normal 12 8 2" xfId="10401" xr:uid="{00000000-0005-0000-0000-0000A71D0000}"/>
    <cellStyle name="Normal 12 8 2 2" xfId="10402" xr:uid="{00000000-0005-0000-0000-0000A81D0000}"/>
    <cellStyle name="Normal 12 8 2 2 2" xfId="26134" xr:uid="{FCE7C505-798F-4C95-9F5C-8929206D96B7}"/>
    <cellStyle name="Normal 12 8 3" xfId="10403" xr:uid="{00000000-0005-0000-0000-0000A91D0000}"/>
    <cellStyle name="Normal 12 8 3 2" xfId="26135" xr:uid="{E86B2648-6241-44B7-A30E-577180C40713}"/>
    <cellStyle name="Normal 12 8 4" xfId="26133" xr:uid="{E2C05AD1-8BFA-479D-8DB1-7B12BAE6453A}"/>
    <cellStyle name="Normal 12 9" xfId="10404" xr:uid="{00000000-0005-0000-0000-0000AA1D0000}"/>
    <cellStyle name="Normal 12_2010 - 2012 CEE Analysis - 2012 Budget DRAFT 11.1.11" xfId="605" xr:uid="{00000000-0005-0000-0000-0000F3010000}"/>
    <cellStyle name="Normal 120" xfId="10405" xr:uid="{00000000-0005-0000-0000-0000AC1D0000}"/>
    <cellStyle name="Normal 120 2" xfId="10406" xr:uid="{00000000-0005-0000-0000-0000AD1D0000}"/>
    <cellStyle name="Normal 120 2 2" xfId="26136" xr:uid="{B14B9138-93FA-4950-9AA8-33EE33741F22}"/>
    <cellStyle name="Normal 121" xfId="10407" xr:uid="{00000000-0005-0000-0000-0000AE1D0000}"/>
    <cellStyle name="Normal 121 2" xfId="10408" xr:uid="{00000000-0005-0000-0000-0000AF1D0000}"/>
    <cellStyle name="Normal 121 2 2" xfId="26137" xr:uid="{59D6B041-93ED-4C28-9A50-ABEF94632A12}"/>
    <cellStyle name="Normal 122" xfId="10409" xr:uid="{00000000-0005-0000-0000-0000B01D0000}"/>
    <cellStyle name="Normal 122 2" xfId="10410" xr:uid="{00000000-0005-0000-0000-0000B11D0000}"/>
    <cellStyle name="Normal 122 2 2" xfId="26138" xr:uid="{1CD04AB7-83E2-429F-AF69-DB213DF0384E}"/>
    <cellStyle name="Normal 123" xfId="10411" xr:uid="{00000000-0005-0000-0000-0000B21D0000}"/>
    <cellStyle name="Normal 123 2" xfId="10412" xr:uid="{00000000-0005-0000-0000-0000B31D0000}"/>
    <cellStyle name="Normal 123 2 2" xfId="26139" xr:uid="{A8956860-6974-451D-81B4-DFF79E347903}"/>
    <cellStyle name="Normal 124" xfId="10413" xr:uid="{00000000-0005-0000-0000-0000B41D0000}"/>
    <cellStyle name="Normal 124 2" xfId="10414" xr:uid="{00000000-0005-0000-0000-0000B51D0000}"/>
    <cellStyle name="Normal 124 2 2" xfId="26140" xr:uid="{1FCE5456-5311-48F4-8116-4D75A16B3FF4}"/>
    <cellStyle name="Normal 125" xfId="10415" xr:uid="{00000000-0005-0000-0000-0000B61D0000}"/>
    <cellStyle name="Normal 125 2" xfId="10416" xr:uid="{00000000-0005-0000-0000-0000B71D0000}"/>
    <cellStyle name="Normal 125 2 2" xfId="26141" xr:uid="{8AB93267-93F9-441A-AA8F-D63C0306395F}"/>
    <cellStyle name="Normal 126" xfId="10417" xr:uid="{00000000-0005-0000-0000-0000B81D0000}"/>
    <cellStyle name="Normal 126 2" xfId="10418" xr:uid="{00000000-0005-0000-0000-0000B91D0000}"/>
    <cellStyle name="Normal 126 2 2" xfId="26142" xr:uid="{07195454-3E1F-42B5-9C4A-C3D76483E488}"/>
    <cellStyle name="Normal 127" xfId="10419" xr:uid="{00000000-0005-0000-0000-0000BA1D0000}"/>
    <cellStyle name="Normal 127 2" xfId="10420" xr:uid="{00000000-0005-0000-0000-0000BB1D0000}"/>
    <cellStyle name="Normal 127 2 2" xfId="26143" xr:uid="{B0ED8E32-4E36-4C6E-BA34-A6DE817DF4F6}"/>
    <cellStyle name="Normal 128" xfId="10421" xr:uid="{00000000-0005-0000-0000-0000BC1D0000}"/>
    <cellStyle name="Normal 128 2" xfId="10422" xr:uid="{00000000-0005-0000-0000-0000BD1D0000}"/>
    <cellStyle name="Normal 128 2 2" xfId="26144" xr:uid="{30580725-C3BF-452E-832D-30F2FDB0DA68}"/>
    <cellStyle name="Normal 129" xfId="10423" xr:uid="{00000000-0005-0000-0000-0000BE1D0000}"/>
    <cellStyle name="Normal 129 2" xfId="10424" xr:uid="{00000000-0005-0000-0000-0000BF1D0000}"/>
    <cellStyle name="Normal 129 2 2" xfId="26145" xr:uid="{6B603584-0F60-4437-8140-6BE77E42F259}"/>
    <cellStyle name="Normal 13" xfId="606" xr:uid="{00000000-0005-0000-0000-0000F4010000}"/>
    <cellStyle name="Normal 13 10" xfId="10425" xr:uid="{00000000-0005-0000-0000-0000C11D0000}"/>
    <cellStyle name="Normal 13 11" xfId="10426" xr:uid="{00000000-0005-0000-0000-0000C21D0000}"/>
    <cellStyle name="Normal 13 12" xfId="5390" xr:uid="{00000000-0005-0000-0000-0000C01D0000}"/>
    <cellStyle name="Normal 13 2" xfId="5607" xr:uid="{00000000-0005-0000-0000-0000C31D0000}"/>
    <cellStyle name="Normal 13 2 2" xfId="10427" xr:uid="{00000000-0005-0000-0000-0000C41D0000}"/>
    <cellStyle name="Normal 13 2 2 2" xfId="10428" xr:uid="{00000000-0005-0000-0000-0000C51D0000}"/>
    <cellStyle name="Normal 13 2 2 2 2" xfId="10429" xr:uid="{00000000-0005-0000-0000-0000C61D0000}"/>
    <cellStyle name="Normal 13 2 2 2 2 2" xfId="10430" xr:uid="{00000000-0005-0000-0000-0000C71D0000}"/>
    <cellStyle name="Normal 13 2 2 2 2 2 2" xfId="26149" xr:uid="{4B9BA8E1-1753-4C2F-935B-7F8287A74543}"/>
    <cellStyle name="Normal 13 2 2 2 2 3" xfId="10431" xr:uid="{00000000-0005-0000-0000-0000C81D0000}"/>
    <cellStyle name="Normal 13 2 2 2 2 3 2" xfId="26150" xr:uid="{8C6DB5C2-CBAB-4150-A2AD-724471E06C4D}"/>
    <cellStyle name="Normal 13 2 2 2 2 4" xfId="26148" xr:uid="{6C0D7FA1-9A66-4556-8773-D9E5E25D6999}"/>
    <cellStyle name="Normal 13 2 2 2 3" xfId="10432" xr:uid="{00000000-0005-0000-0000-0000C91D0000}"/>
    <cellStyle name="Normal 13 2 2 2 3 2" xfId="26151" xr:uid="{097A1C20-3961-4193-AD01-011930D28A42}"/>
    <cellStyle name="Normal 13 2 2 2 4" xfId="10433" xr:uid="{00000000-0005-0000-0000-0000CA1D0000}"/>
    <cellStyle name="Normal 13 2 2 2 4 2" xfId="26152" xr:uid="{D64664F7-7734-4C0A-AE76-30BD3539A338}"/>
    <cellStyle name="Normal 13 2 2 2 5" xfId="26147" xr:uid="{43E44782-BCE5-4359-8E04-BD01F85AA9A3}"/>
    <cellStyle name="Normal 13 2 2 3" xfId="10434" xr:uid="{00000000-0005-0000-0000-0000CB1D0000}"/>
    <cellStyle name="Normal 13 2 2 3 2" xfId="10435" xr:uid="{00000000-0005-0000-0000-0000CC1D0000}"/>
    <cellStyle name="Normal 13 2 2 3 2 2" xfId="26154" xr:uid="{A16CD87A-A7C6-46DF-84DB-C426B6205D97}"/>
    <cellStyle name="Normal 13 2 2 3 3" xfId="10436" xr:uid="{00000000-0005-0000-0000-0000CD1D0000}"/>
    <cellStyle name="Normal 13 2 2 3 3 2" xfId="26155" xr:uid="{372B922D-B971-4EB6-B021-74D97AFB6228}"/>
    <cellStyle name="Normal 13 2 2 3 4" xfId="26153" xr:uid="{A067AB4B-E368-4839-8483-14F0ED7C4FDE}"/>
    <cellStyle name="Normal 13 2 2 4" xfId="10437" xr:uid="{00000000-0005-0000-0000-0000CE1D0000}"/>
    <cellStyle name="Normal 13 2 2 4 2" xfId="26156" xr:uid="{688D27D8-7ABA-4519-90F9-538D328D656E}"/>
    <cellStyle name="Normal 13 2 2 5" xfId="10438" xr:uid="{00000000-0005-0000-0000-0000CF1D0000}"/>
    <cellStyle name="Normal 13 2 2 5 2" xfId="26157" xr:uid="{5A093E91-4798-45D4-BE02-5A4580AF1A17}"/>
    <cellStyle name="Normal 13 2 2 6" xfId="10439" xr:uid="{00000000-0005-0000-0000-0000D01D0000}"/>
    <cellStyle name="Normal 13 2 2 7" xfId="26146" xr:uid="{025C27B5-5759-40DE-B40D-66235C74F2FD}"/>
    <cellStyle name="Normal 13 2 3" xfId="10440" xr:uid="{00000000-0005-0000-0000-0000D11D0000}"/>
    <cellStyle name="Normal 13 2 3 2" xfId="10441" xr:uid="{00000000-0005-0000-0000-0000D21D0000}"/>
    <cellStyle name="Normal 13 2 3 2 2" xfId="10442" xr:uid="{00000000-0005-0000-0000-0000D31D0000}"/>
    <cellStyle name="Normal 13 2 3 2 2 2" xfId="26160" xr:uid="{EF3BE83A-5736-465A-A349-25DA8187F876}"/>
    <cellStyle name="Normal 13 2 3 2 3" xfId="10443" xr:uid="{00000000-0005-0000-0000-0000D41D0000}"/>
    <cellStyle name="Normal 13 2 3 2 3 2" xfId="26161" xr:uid="{CEDC4FA5-CFDE-4641-AA28-149E239860E7}"/>
    <cellStyle name="Normal 13 2 3 2 4" xfId="26159" xr:uid="{AFE2494D-4F16-4A91-B897-591D302B8DA9}"/>
    <cellStyle name="Normal 13 2 3 3" xfId="10444" xr:uid="{00000000-0005-0000-0000-0000D51D0000}"/>
    <cellStyle name="Normal 13 2 3 3 2" xfId="26162" xr:uid="{C70D223A-956C-4EA1-BE19-8C4F6A222A58}"/>
    <cellStyle name="Normal 13 2 3 4" xfId="10445" xr:uid="{00000000-0005-0000-0000-0000D61D0000}"/>
    <cellStyle name="Normal 13 2 3 4 2" xfId="26163" xr:uid="{B03E5AB0-7EBA-4AED-B94B-32A70C59517C}"/>
    <cellStyle name="Normal 13 2 3 5" xfId="26158" xr:uid="{7D469DB7-6322-4832-B688-64901DABA99C}"/>
    <cellStyle name="Normal 13 2 4" xfId="10446" xr:uid="{00000000-0005-0000-0000-0000D71D0000}"/>
    <cellStyle name="Normal 13 2 5" xfId="10447" xr:uid="{00000000-0005-0000-0000-0000D81D0000}"/>
    <cellStyle name="Normal 13 2 5 2" xfId="10448" xr:uid="{00000000-0005-0000-0000-0000D91D0000}"/>
    <cellStyle name="Normal 13 2 5 3" xfId="26164" xr:uid="{7FEFA9D7-DF87-40C1-B228-BD560607F4E4}"/>
    <cellStyle name="Normal 13 2 6" xfId="10449" xr:uid="{00000000-0005-0000-0000-0000DA1D0000}"/>
    <cellStyle name="Normal 13 2 6 2" xfId="26165" xr:uid="{D32DF449-42B3-4FDD-95EF-E2CA789E6E17}"/>
    <cellStyle name="Normal 13 3" xfId="10450" xr:uid="{00000000-0005-0000-0000-0000DB1D0000}"/>
    <cellStyle name="Normal 13 3 2" xfId="10451" xr:uid="{00000000-0005-0000-0000-0000DC1D0000}"/>
    <cellStyle name="Normal 13 3 3" xfId="10452" xr:uid="{00000000-0005-0000-0000-0000DD1D0000}"/>
    <cellStyle name="Normal 13 4" xfId="10453" xr:uid="{00000000-0005-0000-0000-0000DE1D0000}"/>
    <cellStyle name="Normal 13 4 2" xfId="10454" xr:uid="{00000000-0005-0000-0000-0000DF1D0000}"/>
    <cellStyle name="Normal 13 4 2 2" xfId="10455" xr:uid="{00000000-0005-0000-0000-0000E01D0000}"/>
    <cellStyle name="Normal 13 4 2 2 2" xfId="10456" xr:uid="{00000000-0005-0000-0000-0000E11D0000}"/>
    <cellStyle name="Normal 13 4 2 2 2 2" xfId="26169" xr:uid="{3B1EBDCC-6EF5-4E69-B8E5-FC8B154900D1}"/>
    <cellStyle name="Normal 13 4 2 2 3" xfId="10457" xr:uid="{00000000-0005-0000-0000-0000E21D0000}"/>
    <cellStyle name="Normal 13 4 2 2 3 2" xfId="26170" xr:uid="{DBD57769-F1F5-447C-8E62-40B47EFCA62E}"/>
    <cellStyle name="Normal 13 4 2 2 4" xfId="26168" xr:uid="{8EC95297-ED0D-4CFC-AADB-B0600093A075}"/>
    <cellStyle name="Normal 13 4 2 3" xfId="10458" xr:uid="{00000000-0005-0000-0000-0000E31D0000}"/>
    <cellStyle name="Normal 13 4 2 3 2" xfId="26171" xr:uid="{30C1D42D-6C6D-49CD-8CF6-35194BE757E4}"/>
    <cellStyle name="Normal 13 4 2 4" xfId="10459" xr:uid="{00000000-0005-0000-0000-0000E41D0000}"/>
    <cellStyle name="Normal 13 4 2 4 2" xfId="26172" xr:uid="{2EB57F98-A63D-4DE1-B8BA-6A2A07086D4E}"/>
    <cellStyle name="Normal 13 4 2 5" xfId="26167" xr:uid="{2D2F8509-ABAB-4D47-B780-F1DA66FA0BFF}"/>
    <cellStyle name="Normal 13 4 3" xfId="10460" xr:uid="{00000000-0005-0000-0000-0000E51D0000}"/>
    <cellStyle name="Normal 13 4 3 2" xfId="10461" xr:uid="{00000000-0005-0000-0000-0000E61D0000}"/>
    <cellStyle name="Normal 13 4 3 2 2" xfId="26174" xr:uid="{08F5A8A3-310E-4D43-BF5F-96305170065B}"/>
    <cellStyle name="Normal 13 4 3 3" xfId="10462" xr:uid="{00000000-0005-0000-0000-0000E71D0000}"/>
    <cellStyle name="Normal 13 4 3 3 2" xfId="26175" xr:uid="{669A6126-53F4-46EC-85F1-891C38E14996}"/>
    <cellStyle name="Normal 13 4 3 4" xfId="26173" xr:uid="{D84DEB23-46D9-4FA6-B13F-863EC631192E}"/>
    <cellStyle name="Normal 13 4 4" xfId="10463" xr:uid="{00000000-0005-0000-0000-0000E81D0000}"/>
    <cellStyle name="Normal 13 4 4 2" xfId="26176" xr:uid="{6B9BC789-4528-46CF-8AED-EE4F9668A02E}"/>
    <cellStyle name="Normal 13 4 5" xfId="10464" xr:uid="{00000000-0005-0000-0000-0000E91D0000}"/>
    <cellStyle name="Normal 13 4 5 2" xfId="26177" xr:uid="{F9C8DBF3-7E08-4D9A-8B21-225763C76891}"/>
    <cellStyle name="Normal 13 4 6" xfId="26166" xr:uid="{4D43C819-0C96-4B11-8B4D-9FC142788B3A}"/>
    <cellStyle name="Normal 13 5" xfId="10465" xr:uid="{00000000-0005-0000-0000-0000EA1D0000}"/>
    <cellStyle name="Normal 13 5 2" xfId="10466" xr:uid="{00000000-0005-0000-0000-0000EB1D0000}"/>
    <cellStyle name="Normal 13 5 3" xfId="10467" xr:uid="{00000000-0005-0000-0000-0000EC1D0000}"/>
    <cellStyle name="Normal 13 6" xfId="10468" xr:uid="{00000000-0005-0000-0000-0000ED1D0000}"/>
    <cellStyle name="Normal 13 6 2" xfId="10469" xr:uid="{00000000-0005-0000-0000-0000EE1D0000}"/>
    <cellStyle name="Normal 13 6 2 2" xfId="10470" xr:uid="{00000000-0005-0000-0000-0000EF1D0000}"/>
    <cellStyle name="Normal 13 6 2 2 2" xfId="26180" xr:uid="{C89AEA4A-513E-47FA-B7FB-2DE7E5051E49}"/>
    <cellStyle name="Normal 13 6 2 3" xfId="10471" xr:uid="{00000000-0005-0000-0000-0000F01D0000}"/>
    <cellStyle name="Normal 13 6 2 3 2" xfId="26181" xr:uid="{CD646D9A-E31B-4F49-924E-AAE5161834F9}"/>
    <cellStyle name="Normal 13 6 2 4" xfId="26179" xr:uid="{519CAE74-13E1-4689-A04C-22BD1329C7E7}"/>
    <cellStyle name="Normal 13 6 3" xfId="10472" xr:uid="{00000000-0005-0000-0000-0000F11D0000}"/>
    <cellStyle name="Normal 13 6 3 2" xfId="26182" xr:uid="{1317C117-13A6-4473-8CD8-86826DBAA2A7}"/>
    <cellStyle name="Normal 13 6 4" xfId="10473" xr:uid="{00000000-0005-0000-0000-0000F21D0000}"/>
    <cellStyle name="Normal 13 6 4 2" xfId="26183" xr:uid="{A89D6CCA-D7F1-4AB9-B245-1C39E235BE2B}"/>
    <cellStyle name="Normal 13 6 5" xfId="26178" xr:uid="{D969FF43-E547-4091-A4DA-9FE974970818}"/>
    <cellStyle name="Normal 13 7" xfId="10474" xr:uid="{00000000-0005-0000-0000-0000F31D0000}"/>
    <cellStyle name="Normal 13 7 2" xfId="10475" xr:uid="{00000000-0005-0000-0000-0000F41D0000}"/>
    <cellStyle name="Normal 13 7 2 2" xfId="10476" xr:uid="{00000000-0005-0000-0000-0000F51D0000}"/>
    <cellStyle name="Normal 13 7 2 2 2" xfId="26186" xr:uid="{18CDAEC2-BE05-48BA-8662-31030F1950AB}"/>
    <cellStyle name="Normal 13 7 2 3" xfId="10477" xr:uid="{00000000-0005-0000-0000-0000F61D0000}"/>
    <cellStyle name="Normal 13 7 2 3 2" xfId="26187" xr:uid="{0F22AB1D-2CF4-477E-A4E0-7A52005644DD}"/>
    <cellStyle name="Normal 13 7 2 4" xfId="26185" xr:uid="{7F1C17B1-9401-4380-8562-D148A247357C}"/>
    <cellStyle name="Normal 13 7 3" xfId="10478" xr:uid="{00000000-0005-0000-0000-0000F71D0000}"/>
    <cellStyle name="Normal 13 7 3 2" xfId="26188" xr:uid="{1EE5DDC4-817D-4E68-8225-988C0256FF86}"/>
    <cellStyle name="Normal 13 7 4" xfId="10479" xr:uid="{00000000-0005-0000-0000-0000F81D0000}"/>
    <cellStyle name="Normal 13 7 4 2" xfId="26189" xr:uid="{0E29FEF8-0D12-49A4-B53A-27DEF691935A}"/>
    <cellStyle name="Normal 13 7 5" xfId="26184" xr:uid="{0E9CD979-4781-423B-8688-A7094590FA12}"/>
    <cellStyle name="Normal 13 8" xfId="10480" xr:uid="{00000000-0005-0000-0000-0000F91D0000}"/>
    <cellStyle name="Normal 13 8 2" xfId="10481" xr:uid="{00000000-0005-0000-0000-0000FA1D0000}"/>
    <cellStyle name="Normal 13 8 3" xfId="10482" xr:uid="{00000000-0005-0000-0000-0000FB1D0000}"/>
    <cellStyle name="Normal 13 9" xfId="10483" xr:uid="{00000000-0005-0000-0000-0000FC1D0000}"/>
    <cellStyle name="Normal 13 9 2" xfId="10484" xr:uid="{00000000-0005-0000-0000-0000FD1D0000}"/>
    <cellStyle name="Normal 13 9 2 2" xfId="26191" xr:uid="{9CA7CAE5-6031-4B4F-89EE-54B1DFB68345}"/>
    <cellStyle name="Normal 13 9 3" xfId="10485" xr:uid="{00000000-0005-0000-0000-0000FE1D0000}"/>
    <cellStyle name="Normal 13 9 3 2" xfId="26192" xr:uid="{3F72E5AC-5459-424A-AAFD-A1D4D1598390}"/>
    <cellStyle name="Normal 13 9 4" xfId="26190" xr:uid="{448F3452-AB31-4B7A-8D64-8E47534C8AA4}"/>
    <cellStyle name="Normal 130" xfId="10486" xr:uid="{00000000-0005-0000-0000-0000FF1D0000}"/>
    <cellStyle name="Normal 130 2" xfId="10487" xr:uid="{00000000-0005-0000-0000-0000001E0000}"/>
    <cellStyle name="Normal 130 2 2" xfId="26193" xr:uid="{96DEC967-6C3D-4C18-9175-604F0EAB39A1}"/>
    <cellStyle name="Normal 131" xfId="5283" xr:uid="{00000000-0005-0000-0000-0000011E0000}"/>
    <cellStyle name="Normal 131 2" xfId="10488" xr:uid="{00000000-0005-0000-0000-0000021E0000}"/>
    <cellStyle name="Normal 131 2 2" xfId="26194" xr:uid="{A759D37E-FEF1-4C5A-AA3C-DA50C22863D9}"/>
    <cellStyle name="Normal 132" xfId="10489" xr:uid="{00000000-0005-0000-0000-0000031E0000}"/>
    <cellStyle name="Normal 132 2" xfId="10490" xr:uid="{00000000-0005-0000-0000-0000041E0000}"/>
    <cellStyle name="Normal 132 2 2" xfId="26195" xr:uid="{C282AA42-7081-4AB9-AF6F-44D8EF138504}"/>
    <cellStyle name="Normal 133" xfId="5282" xr:uid="{00000000-0005-0000-0000-0000051E0000}"/>
    <cellStyle name="Normal 133 2" xfId="10491" xr:uid="{00000000-0005-0000-0000-0000061E0000}"/>
    <cellStyle name="Normal 133 2 2" xfId="26196" xr:uid="{8F1D9904-86DD-4A18-9CBA-D949DEFD16F1}"/>
    <cellStyle name="Normal 134" xfId="10492" xr:uid="{00000000-0005-0000-0000-0000071E0000}"/>
    <cellStyle name="Normal 134 2" xfId="10493" xr:uid="{00000000-0005-0000-0000-0000081E0000}"/>
    <cellStyle name="Normal 134 2 2" xfId="26197" xr:uid="{3826A48A-CDFB-402A-94D1-A62AAA256124}"/>
    <cellStyle name="Normal 135" xfId="10494" xr:uid="{00000000-0005-0000-0000-0000091E0000}"/>
    <cellStyle name="Normal 135 2" xfId="10495" xr:uid="{00000000-0005-0000-0000-00000A1E0000}"/>
    <cellStyle name="Normal 135 2 2" xfId="26198" xr:uid="{05FF51CE-CD48-4D05-819F-A6076B3641FB}"/>
    <cellStyle name="Normal 136" xfId="5281" xr:uid="{00000000-0005-0000-0000-00000B1E0000}"/>
    <cellStyle name="Normal 136 2" xfId="10496" xr:uid="{00000000-0005-0000-0000-00000C1E0000}"/>
    <cellStyle name="Normal 136 2 2" xfId="26199" xr:uid="{E77834AC-24FF-4D63-8F5C-C1DA5A4979A4}"/>
    <cellStyle name="Normal 137" xfId="10497" xr:uid="{00000000-0005-0000-0000-00000D1E0000}"/>
    <cellStyle name="Normal 137 2" xfId="10498" xr:uid="{00000000-0005-0000-0000-00000E1E0000}"/>
    <cellStyle name="Normal 137 2 2" xfId="26200" xr:uid="{0B6D6933-CEF6-41D8-9642-DA41A2FE3445}"/>
    <cellStyle name="Normal 138" xfId="5280" xr:uid="{00000000-0005-0000-0000-00000F1E0000}"/>
    <cellStyle name="Normal 138 2" xfId="10499" xr:uid="{00000000-0005-0000-0000-0000101E0000}"/>
    <cellStyle name="Normal 138 2 2" xfId="26201" xr:uid="{D09CC4C6-6CC5-4378-8858-80B92FC19607}"/>
    <cellStyle name="Normal 139" xfId="5279" xr:uid="{00000000-0005-0000-0000-0000111E0000}"/>
    <cellStyle name="Normal 139 2" xfId="10500" xr:uid="{00000000-0005-0000-0000-0000121E0000}"/>
    <cellStyle name="Normal 139 2 2" xfId="26202" xr:uid="{F4F1A5DD-89C5-4003-8F04-C40A67258626}"/>
    <cellStyle name="Normal 14" xfId="607" xr:uid="{00000000-0005-0000-0000-0000F5010000}"/>
    <cellStyle name="Normal 14 2" xfId="608" xr:uid="{00000000-0005-0000-0000-0000F6010000}"/>
    <cellStyle name="Normal 14 2 2" xfId="10501" xr:uid="{00000000-0005-0000-0000-0000151E0000}"/>
    <cellStyle name="Normal 14 2 2 2" xfId="10502" xr:uid="{00000000-0005-0000-0000-0000161E0000}"/>
    <cellStyle name="Normal 14 2 2 3" xfId="26203" xr:uid="{759B62AF-4C32-4E45-A042-F6D9B5CA42DF}"/>
    <cellStyle name="Normal 14 2 3" xfId="10503" xr:uid="{00000000-0005-0000-0000-0000171E0000}"/>
    <cellStyle name="Normal 14 2 4" xfId="10504" xr:uid="{00000000-0005-0000-0000-0000181E0000}"/>
    <cellStyle name="Normal 14 2 5" xfId="10505" xr:uid="{00000000-0005-0000-0000-0000191E0000}"/>
    <cellStyle name="Normal 14 2 5 2" xfId="26204" xr:uid="{8AC2DA34-02CE-4480-BD0E-45FE27533B62}"/>
    <cellStyle name="Normal 14 2 6" xfId="5389" xr:uid="{00000000-0005-0000-0000-0000141E0000}"/>
    <cellStyle name="Normal 14 3" xfId="10506" xr:uid="{00000000-0005-0000-0000-00001A1E0000}"/>
    <cellStyle name="Normal 14 3 2" xfId="10507" xr:uid="{00000000-0005-0000-0000-00001B1E0000}"/>
    <cellStyle name="Normal 14 3 2 2" xfId="10508" xr:uid="{00000000-0005-0000-0000-00001C1E0000}"/>
    <cellStyle name="Normal 14 3 3" xfId="10509" xr:uid="{00000000-0005-0000-0000-00001D1E0000}"/>
    <cellStyle name="Normal 14 3 3 2" xfId="26205" xr:uid="{13F287AC-AC0C-45FD-8151-AF45455804B2}"/>
    <cellStyle name="Normal 14 4" xfId="10510" xr:uid="{00000000-0005-0000-0000-00001E1E0000}"/>
    <cellStyle name="Normal 14 5" xfId="10511" xr:uid="{00000000-0005-0000-0000-00001F1E0000}"/>
    <cellStyle name="Normal 14 5 2" xfId="10512" xr:uid="{00000000-0005-0000-0000-0000201E0000}"/>
    <cellStyle name="Normal 14 5 2 2" xfId="26207" xr:uid="{31DF3BE5-F725-41CC-9187-54DE64EAD73D}"/>
    <cellStyle name="Normal 14 5 3" xfId="10513" xr:uid="{00000000-0005-0000-0000-0000211E0000}"/>
    <cellStyle name="Normal 14 5 3 2" xfId="26208" xr:uid="{AF950BC0-6075-4355-A4FC-DDEC8493F328}"/>
    <cellStyle name="Normal 14 5 4" xfId="26206" xr:uid="{D5D0D22F-A8BB-46FA-9B6F-82F71D8E3837}"/>
    <cellStyle name="Normal 14 6" xfId="10514" xr:uid="{00000000-0005-0000-0000-0000221E0000}"/>
    <cellStyle name="Normal 14 6 2" xfId="26209" xr:uid="{CB12E8AA-C500-4CE9-BCF0-36B0C574679C}"/>
    <cellStyle name="Normal 14 7" xfId="10515" xr:uid="{00000000-0005-0000-0000-0000231E0000}"/>
    <cellStyle name="Normal 14 7 2" xfId="26210" xr:uid="{46F2C26A-BAC4-40B5-8F08-D3ED8742F2A0}"/>
    <cellStyle name="Normal 14_App b.3 Unspent_" xfId="609" xr:uid="{00000000-0005-0000-0000-0000F7010000}"/>
    <cellStyle name="Normal 140" xfId="5278" xr:uid="{00000000-0005-0000-0000-0000241E0000}"/>
    <cellStyle name="Normal 140 2" xfId="10516" xr:uid="{00000000-0005-0000-0000-0000251E0000}"/>
    <cellStyle name="Normal 140 2 2" xfId="26211" xr:uid="{023059CB-17FE-4DE4-B0A2-1CA88C12A305}"/>
    <cellStyle name="Normal 141" xfId="5277" xr:uid="{00000000-0005-0000-0000-0000261E0000}"/>
    <cellStyle name="Normal 141 2" xfId="10517" xr:uid="{00000000-0005-0000-0000-0000271E0000}"/>
    <cellStyle name="Normal 141 2 2" xfId="26212" xr:uid="{A117802C-CB42-49C5-A29E-A881D31834C0}"/>
    <cellStyle name="Normal 142" xfId="10518" xr:uid="{00000000-0005-0000-0000-0000281E0000}"/>
    <cellStyle name="Normal 142 2" xfId="10519" xr:uid="{00000000-0005-0000-0000-0000291E0000}"/>
    <cellStyle name="Normal 142 2 2" xfId="26213" xr:uid="{BC95F13C-0C94-499A-8DEF-81E0817560C1}"/>
    <cellStyle name="Normal 143" xfId="10520" xr:uid="{00000000-0005-0000-0000-00002A1E0000}"/>
    <cellStyle name="Normal 143 2" xfId="10521" xr:uid="{00000000-0005-0000-0000-00002B1E0000}"/>
    <cellStyle name="Normal 143 2 2" xfId="26215" xr:uid="{6D373AE2-0285-456E-9EFA-B590B859D24C}"/>
    <cellStyle name="Normal 143 3" xfId="26214" xr:uid="{BD2092D0-4D20-4E7D-9E8C-289839E1B3D6}"/>
    <cellStyle name="Normal 144" xfId="10522" xr:uid="{00000000-0005-0000-0000-00002C1E0000}"/>
    <cellStyle name="Normal 144 2" xfId="10523" xr:uid="{00000000-0005-0000-0000-00002D1E0000}"/>
    <cellStyle name="Normal 144 2 2" xfId="26217" xr:uid="{BFA055DB-58AE-4F8C-A7FC-BEDFBA8567F6}"/>
    <cellStyle name="Normal 144 3" xfId="26216" xr:uid="{DABF12F1-B52C-4F5A-A09D-66955F0F6EFF}"/>
    <cellStyle name="Normal 145" xfId="10524" xr:uid="{00000000-0005-0000-0000-00002E1E0000}"/>
    <cellStyle name="Normal 145 2" xfId="10525" xr:uid="{00000000-0005-0000-0000-00002F1E0000}"/>
    <cellStyle name="Normal 145 2 2" xfId="26218" xr:uid="{0E1CFF9C-3196-4CE7-939E-AF019FE0EAC0}"/>
    <cellStyle name="Normal 146" xfId="5276" xr:uid="{00000000-0005-0000-0000-0000301E0000}"/>
    <cellStyle name="Normal 146 2" xfId="10526" xr:uid="{00000000-0005-0000-0000-0000311E0000}"/>
    <cellStyle name="Normal 146 2 2" xfId="26219" xr:uid="{86D54250-BC77-43DD-BE18-C8938A9A4FE7}"/>
    <cellStyle name="Normal 147" xfId="10527" xr:uid="{00000000-0005-0000-0000-0000321E0000}"/>
    <cellStyle name="Normal 147 2" xfId="10528" xr:uid="{00000000-0005-0000-0000-0000331E0000}"/>
    <cellStyle name="Normal 147 2 2" xfId="26220" xr:uid="{13902442-1F07-4862-B1ED-199B6517D199}"/>
    <cellStyle name="Normal 148" xfId="10529" xr:uid="{00000000-0005-0000-0000-0000341E0000}"/>
    <cellStyle name="Normal 148 2" xfId="10530" xr:uid="{00000000-0005-0000-0000-0000351E0000}"/>
    <cellStyle name="Normal 148 2 2" xfId="26222" xr:uid="{683F0874-8C8E-480D-A195-3A711B07942B}"/>
    <cellStyle name="Normal 148 3" xfId="26221" xr:uid="{40AABA64-6C24-41D0-A9F2-3B928D95C8C6}"/>
    <cellStyle name="Normal 149" xfId="10531" xr:uid="{00000000-0005-0000-0000-0000361E0000}"/>
    <cellStyle name="Normal 149 2" xfId="26223" xr:uid="{31FAD8FE-058C-4A4C-8DA0-B454B77CB221}"/>
    <cellStyle name="Normal 15" xfId="610" xr:uid="{00000000-0005-0000-0000-0000F8010000}"/>
    <cellStyle name="Normal 15 10" xfId="5388" xr:uid="{00000000-0005-0000-0000-0000371E0000}"/>
    <cellStyle name="Normal 15 2" xfId="611" xr:uid="{00000000-0005-0000-0000-0000F9010000}"/>
    <cellStyle name="Normal 15 2 2" xfId="10532" xr:uid="{00000000-0005-0000-0000-0000391E0000}"/>
    <cellStyle name="Normal 15 2 2 2" xfId="10533" xr:uid="{00000000-0005-0000-0000-00003A1E0000}"/>
    <cellStyle name="Normal 15 2 2 3" xfId="10534" xr:uid="{00000000-0005-0000-0000-00003B1E0000}"/>
    <cellStyle name="Normal 15 2 3" xfId="5387" xr:uid="{00000000-0005-0000-0000-0000381E0000}"/>
    <cellStyle name="Normal 15 3" xfId="5386" xr:uid="{00000000-0005-0000-0000-00003C1E0000}"/>
    <cellStyle name="Normal 15 4" xfId="10535" xr:uid="{00000000-0005-0000-0000-00003D1E0000}"/>
    <cellStyle name="Normal 15 4 2" xfId="10536" xr:uid="{00000000-0005-0000-0000-00003E1E0000}"/>
    <cellStyle name="Normal 15 4 2 2" xfId="10537" xr:uid="{00000000-0005-0000-0000-00003F1E0000}"/>
    <cellStyle name="Normal 15 4 2 3" xfId="26224" xr:uid="{B21DCC9F-87F0-4537-81EE-2B85F6098BB4}"/>
    <cellStyle name="Normal 15 4 3" xfId="10538" xr:uid="{00000000-0005-0000-0000-0000401E0000}"/>
    <cellStyle name="Normal 15 4 4" xfId="10539" xr:uid="{00000000-0005-0000-0000-0000411E0000}"/>
    <cellStyle name="Normal 15 4 4 2" xfId="26225" xr:uid="{9581BCC1-27C9-4004-93A6-5ECA6B890A47}"/>
    <cellStyle name="Normal 15 5" xfId="10540" xr:uid="{00000000-0005-0000-0000-0000421E0000}"/>
    <cellStyle name="Normal 15 5 2" xfId="10541" xr:uid="{00000000-0005-0000-0000-0000431E0000}"/>
    <cellStyle name="Normal 15 5 2 2" xfId="10542" xr:uid="{00000000-0005-0000-0000-0000441E0000}"/>
    <cellStyle name="Normal 15 5 2 2 2" xfId="26228" xr:uid="{930B46BA-C896-4AE2-8466-88B41BDF8EE9}"/>
    <cellStyle name="Normal 15 5 2 3" xfId="10543" xr:uid="{00000000-0005-0000-0000-0000451E0000}"/>
    <cellStyle name="Normal 15 5 2 3 2" xfId="26229" xr:uid="{F1F62B57-BFCA-4099-B428-A7AFE769B010}"/>
    <cellStyle name="Normal 15 5 2 4" xfId="26227" xr:uid="{41B90A3D-14C4-4CA8-A7D9-A708A7BBCC8D}"/>
    <cellStyle name="Normal 15 5 3" xfId="10544" xr:uid="{00000000-0005-0000-0000-0000461E0000}"/>
    <cellStyle name="Normal 15 5 3 2" xfId="26230" xr:uid="{8F3136FB-F383-4684-B7A3-81237AF5B619}"/>
    <cellStyle name="Normal 15 5 4" xfId="10545" xr:uid="{00000000-0005-0000-0000-0000471E0000}"/>
    <cellStyle name="Normal 15 5 4 2" xfId="26231" xr:uid="{040D02D2-E924-4444-8CA6-3D471D6DA481}"/>
    <cellStyle name="Normal 15 5 5" xfId="26226" xr:uid="{B245CCB7-40BC-4956-AEFE-1D95C2175D6E}"/>
    <cellStyle name="Normal 15 6" xfId="10546" xr:uid="{00000000-0005-0000-0000-0000481E0000}"/>
    <cellStyle name="Normal 15 6 2" xfId="10547" xr:uid="{00000000-0005-0000-0000-0000491E0000}"/>
    <cellStyle name="Normal 15 6 3" xfId="10548" xr:uid="{00000000-0005-0000-0000-00004A1E0000}"/>
    <cellStyle name="Normal 15 7" xfId="10549" xr:uid="{00000000-0005-0000-0000-00004B1E0000}"/>
    <cellStyle name="Normal 15 7 2" xfId="10550" xr:uid="{00000000-0005-0000-0000-00004C1E0000}"/>
    <cellStyle name="Normal 15 7 2 2" xfId="26233" xr:uid="{D72131C2-80D3-406F-A972-A11B3318F098}"/>
    <cellStyle name="Normal 15 7 3" xfId="10551" xr:uid="{00000000-0005-0000-0000-00004D1E0000}"/>
    <cellStyle name="Normal 15 7 3 2" xfId="26234" xr:uid="{65518F1F-0A81-482D-A173-42CBB5F9972B}"/>
    <cellStyle name="Normal 15 7 4" xfId="26232" xr:uid="{6259DC94-85BF-4759-B17F-71277415DECA}"/>
    <cellStyle name="Normal 15 8" xfId="10552" xr:uid="{00000000-0005-0000-0000-00004E1E0000}"/>
    <cellStyle name="Normal 15 8 2" xfId="26235" xr:uid="{0C28466E-C0F4-4008-97ED-CEFC840E43D5}"/>
    <cellStyle name="Normal 15 9" xfId="10553" xr:uid="{00000000-0005-0000-0000-00004F1E0000}"/>
    <cellStyle name="Normal 15 9 2" xfId="26236" xr:uid="{B1D9F87A-A295-4533-9108-F93609CA7904}"/>
    <cellStyle name="Normal 15_App b.3 Unspent_" xfId="612" xr:uid="{00000000-0005-0000-0000-0000FA010000}"/>
    <cellStyle name="Normal 150" xfId="10554" xr:uid="{00000000-0005-0000-0000-0000501E0000}"/>
    <cellStyle name="Normal 150 2" xfId="26237" xr:uid="{8C379DFF-8C7D-43A7-8B56-2DEFB9A9F071}"/>
    <cellStyle name="Normal 151" xfId="10555" xr:uid="{00000000-0005-0000-0000-0000511E0000}"/>
    <cellStyle name="Normal 151 2" xfId="26238" xr:uid="{D1B1F119-F2D7-4AFB-8A2B-FF49AF4FFC51}"/>
    <cellStyle name="Normal 152" xfId="10556" xr:uid="{00000000-0005-0000-0000-0000521E0000}"/>
    <cellStyle name="Normal 152 2" xfId="26239" xr:uid="{7AF92290-3AE9-4B43-8356-0868E0ED32D8}"/>
    <cellStyle name="Normal 153" xfId="2871" xr:uid="{00000000-0005-0000-0000-0000FB010000}"/>
    <cellStyle name="Normal 153 2" xfId="10557" xr:uid="{00000000-0005-0000-0000-0000531E0000}"/>
    <cellStyle name="Normal 153 2 2" xfId="26240" xr:uid="{D1F87426-DA04-4A79-AEB2-14E398C505D7}"/>
    <cellStyle name="Normal 154" xfId="10558" xr:uid="{00000000-0005-0000-0000-0000541E0000}"/>
    <cellStyle name="Normal 154 2" xfId="26241" xr:uid="{9559E894-318C-4473-AF44-4481B0779062}"/>
    <cellStyle name="Normal 155" xfId="10559" xr:uid="{00000000-0005-0000-0000-0000551E0000}"/>
    <cellStyle name="Normal 155 2" xfId="26242" xr:uid="{B994E320-B197-44FB-8B3D-187C44D12E51}"/>
    <cellStyle name="Normal 156" xfId="10560" xr:uid="{00000000-0005-0000-0000-0000561E0000}"/>
    <cellStyle name="Normal 156 2" xfId="26243" xr:uid="{74055541-B572-46B1-892B-1F1A4154F22E}"/>
    <cellStyle name="Normal 157" xfId="10561" xr:uid="{00000000-0005-0000-0000-0000571E0000}"/>
    <cellStyle name="Normal 157 2" xfId="26244" xr:uid="{1C545A04-C1B6-4168-913C-AB59B388A772}"/>
    <cellStyle name="Normal 158" xfId="10562" xr:uid="{00000000-0005-0000-0000-0000581E0000}"/>
    <cellStyle name="Normal 158 2" xfId="26245" xr:uid="{8D22943E-7E01-477D-A0D1-BADF0C2F3E7C}"/>
    <cellStyle name="Normal 159" xfId="10563" xr:uid="{00000000-0005-0000-0000-0000591E0000}"/>
    <cellStyle name="Normal 159 2" xfId="26246" xr:uid="{7826C5EF-B371-43A3-8F8D-E497498BC4AE}"/>
    <cellStyle name="Normal 16" xfId="613" xr:uid="{00000000-0005-0000-0000-0000FC010000}"/>
    <cellStyle name="Normal 16 10" xfId="10564" xr:uid="{00000000-0005-0000-0000-00005B1E0000}"/>
    <cellStyle name="Normal 16 10 2" xfId="26247" xr:uid="{45C8F2DF-56D2-46B4-96E3-9B9CA0802B9D}"/>
    <cellStyle name="Normal 16 2" xfId="614" xr:uid="{00000000-0005-0000-0000-0000FD010000}"/>
    <cellStyle name="Normal 16 2 2" xfId="10565" xr:uid="{00000000-0005-0000-0000-00005D1E0000}"/>
    <cellStyle name="Normal 16 2 2 2" xfId="10566" xr:uid="{00000000-0005-0000-0000-00005E1E0000}"/>
    <cellStyle name="Normal 16 2 3" xfId="10567" xr:uid="{00000000-0005-0000-0000-00005F1E0000}"/>
    <cellStyle name="Normal 16 2 4" xfId="10568" xr:uid="{00000000-0005-0000-0000-0000601E0000}"/>
    <cellStyle name="Normal 16 2 5" xfId="5385" xr:uid="{00000000-0005-0000-0000-00005C1E0000}"/>
    <cellStyle name="Normal 16 3" xfId="10569" xr:uid="{00000000-0005-0000-0000-0000611E0000}"/>
    <cellStyle name="Normal 16 3 2" xfId="10570" xr:uid="{00000000-0005-0000-0000-0000621E0000}"/>
    <cellStyle name="Normal 16 4" xfId="10571" xr:uid="{00000000-0005-0000-0000-0000631E0000}"/>
    <cellStyle name="Normal 16 4 2" xfId="10572" xr:uid="{00000000-0005-0000-0000-0000641E0000}"/>
    <cellStyle name="Normal 16 5" xfId="10573" xr:uid="{00000000-0005-0000-0000-0000651E0000}"/>
    <cellStyle name="Normal 16 5 2" xfId="10574" xr:uid="{00000000-0005-0000-0000-0000661E0000}"/>
    <cellStyle name="Normal 16 5 2 2" xfId="10575" xr:uid="{00000000-0005-0000-0000-0000671E0000}"/>
    <cellStyle name="Normal 16 5 2 2 2" xfId="10576" xr:uid="{00000000-0005-0000-0000-0000681E0000}"/>
    <cellStyle name="Normal 16 5 2 2 2 2" xfId="26251" xr:uid="{D22A6BA0-23E2-4362-A5C5-BD5418FB1954}"/>
    <cellStyle name="Normal 16 5 2 2 3" xfId="10577" xr:uid="{00000000-0005-0000-0000-0000691E0000}"/>
    <cellStyle name="Normal 16 5 2 2 3 2" xfId="26252" xr:uid="{B6D46D64-FD18-4BA7-BB91-0E7E176E7E98}"/>
    <cellStyle name="Normal 16 5 2 2 4" xfId="26250" xr:uid="{F959B2BD-63CE-4A0E-BE39-E4DD79F5375D}"/>
    <cellStyle name="Normal 16 5 2 3" xfId="10578" xr:uid="{00000000-0005-0000-0000-00006A1E0000}"/>
    <cellStyle name="Normal 16 5 2 3 2" xfId="26253" xr:uid="{21689A0D-B60E-4E68-B016-7EC103238581}"/>
    <cellStyle name="Normal 16 5 2 4" xfId="10579" xr:uid="{00000000-0005-0000-0000-00006B1E0000}"/>
    <cellStyle name="Normal 16 5 2 4 2" xfId="26254" xr:uid="{B1EAEFF0-690A-4E92-AE04-E6988A8ECCB9}"/>
    <cellStyle name="Normal 16 5 2 5" xfId="26249" xr:uid="{B3CC5077-95F5-40A5-92EE-F57F1AFACF11}"/>
    <cellStyle name="Normal 16 5 3" xfId="10580" xr:uid="{00000000-0005-0000-0000-00006C1E0000}"/>
    <cellStyle name="Normal 16 5 3 2" xfId="10581" xr:uid="{00000000-0005-0000-0000-00006D1E0000}"/>
    <cellStyle name="Normal 16 5 3 2 2" xfId="26256" xr:uid="{B21564E2-514B-4005-884D-656566AAA272}"/>
    <cellStyle name="Normal 16 5 3 3" xfId="10582" xr:uid="{00000000-0005-0000-0000-00006E1E0000}"/>
    <cellStyle name="Normal 16 5 3 3 2" xfId="26257" xr:uid="{45B46D8F-7BD4-4D39-B47E-48BD3F104791}"/>
    <cellStyle name="Normal 16 5 3 4" xfId="26255" xr:uid="{43859BBF-25C2-4BE9-A38A-7E34B14DCC18}"/>
    <cellStyle name="Normal 16 5 4" xfId="10583" xr:uid="{00000000-0005-0000-0000-00006F1E0000}"/>
    <cellStyle name="Normal 16 5 4 2" xfId="26258" xr:uid="{7B9CB9FB-DEC4-4F61-B76F-295001DBE3D0}"/>
    <cellStyle name="Normal 16 5 5" xfId="10584" xr:uid="{00000000-0005-0000-0000-0000701E0000}"/>
    <cellStyle name="Normal 16 5 5 2" xfId="26259" xr:uid="{2653345B-6AA4-4F7D-B616-DB7E0450CD58}"/>
    <cellStyle name="Normal 16 5 6" xfId="26248" xr:uid="{7EB2C5F0-2CDB-4748-89FC-3B27BEA80093}"/>
    <cellStyle name="Normal 16 6" xfId="10585" xr:uid="{00000000-0005-0000-0000-0000711E0000}"/>
    <cellStyle name="Normal 16 6 2" xfId="10586" xr:uid="{00000000-0005-0000-0000-0000721E0000}"/>
    <cellStyle name="Normal 16 6 2 2" xfId="10587" xr:uid="{00000000-0005-0000-0000-0000731E0000}"/>
    <cellStyle name="Normal 16 6 2 2 2" xfId="26262" xr:uid="{1A47CA5F-7F29-4F14-A310-F95E9FF8FFB9}"/>
    <cellStyle name="Normal 16 6 2 3" xfId="10588" xr:uid="{00000000-0005-0000-0000-0000741E0000}"/>
    <cellStyle name="Normal 16 6 2 3 2" xfId="26263" xr:uid="{C957E8C5-53C8-4702-892D-312353971A0B}"/>
    <cellStyle name="Normal 16 6 2 4" xfId="26261" xr:uid="{326EC2A5-AD74-49A6-8A53-4861DB012E16}"/>
    <cellStyle name="Normal 16 6 3" xfId="10589" xr:uid="{00000000-0005-0000-0000-0000751E0000}"/>
    <cellStyle name="Normal 16 6 3 2" xfId="26264" xr:uid="{AF102239-B43F-422A-AD9F-2C4B320BFD66}"/>
    <cellStyle name="Normal 16 6 4" xfId="10590" xr:uid="{00000000-0005-0000-0000-0000761E0000}"/>
    <cellStyle name="Normal 16 6 4 2" xfId="26265" xr:uid="{9A9454B8-4E27-4B41-A8B6-9EE6406E8F5C}"/>
    <cellStyle name="Normal 16 6 5" xfId="26260" xr:uid="{759C272A-3177-48E5-BFE3-2C776DFCE297}"/>
    <cellStyle name="Normal 16 7" xfId="10591" xr:uid="{00000000-0005-0000-0000-0000771E0000}"/>
    <cellStyle name="Normal 16 8" xfId="10592" xr:uid="{00000000-0005-0000-0000-0000781E0000}"/>
    <cellStyle name="Normal 16 8 2" xfId="10593" xr:uid="{00000000-0005-0000-0000-0000791E0000}"/>
    <cellStyle name="Normal 16 8 2 2" xfId="26266" xr:uid="{2DFF1EDD-AB4B-4784-B42B-0C76C8CD6C85}"/>
    <cellStyle name="Normal 16 9" xfId="10594" xr:uid="{00000000-0005-0000-0000-00007A1E0000}"/>
    <cellStyle name="Normal 16 9 2" xfId="26267" xr:uid="{5D6A8DB0-892B-48D7-AE70-160F240FDB90}"/>
    <cellStyle name="Normal 16_App b.3 Unspent_" xfId="615" xr:uid="{00000000-0005-0000-0000-0000FE010000}"/>
    <cellStyle name="Normal 160" xfId="10595" xr:uid="{00000000-0005-0000-0000-00007B1E0000}"/>
    <cellStyle name="Normal 160 2" xfId="26268" xr:uid="{1713A2B8-0CA5-4D0D-911F-093BD5497990}"/>
    <cellStyle name="Normal 161" xfId="10596" xr:uid="{00000000-0005-0000-0000-00007C1E0000}"/>
    <cellStyle name="Normal 161 2" xfId="26269" xr:uid="{AC595619-35D3-479B-8813-A81F4E49082A}"/>
    <cellStyle name="Normal 162" xfId="10597" xr:uid="{00000000-0005-0000-0000-00007D1E0000}"/>
    <cellStyle name="Normal 162 2" xfId="26270" xr:uid="{A94FCD0A-61DD-4608-8766-F40EB0181AD6}"/>
    <cellStyle name="Normal 163" xfId="10598" xr:uid="{00000000-0005-0000-0000-00007E1E0000}"/>
    <cellStyle name="Normal 163 2" xfId="26271" xr:uid="{C2DDC6BF-2898-49A0-9276-F0672033B8FD}"/>
    <cellStyle name="Normal 164" xfId="10599" xr:uid="{00000000-0005-0000-0000-00007F1E0000}"/>
    <cellStyle name="Normal 164 2" xfId="26272" xr:uid="{ACF57177-6695-4C8D-AA84-DDAE26C742BD}"/>
    <cellStyle name="Normal 165" xfId="5275" xr:uid="{00000000-0005-0000-0000-0000801E0000}"/>
    <cellStyle name="Normal 165 2" xfId="23282" xr:uid="{8441A1FD-ADB2-4D48-9F49-0BB6D35B2E84}"/>
    <cellStyle name="Normal 165 3 4" xfId="10600" xr:uid="{00000000-0005-0000-0000-0000811E0000}"/>
    <cellStyle name="Normal 165 3 4 2" xfId="26273" xr:uid="{3AD42A04-F862-473E-8CA0-0D242BA0363C}"/>
    <cellStyle name="Normal 166" xfId="10601" xr:uid="{00000000-0005-0000-0000-0000821E0000}"/>
    <cellStyle name="Normal 166 2" xfId="26274" xr:uid="{E8E3C062-22DD-4D1F-9EBB-56B82C1347FF}"/>
    <cellStyle name="Normal 167" xfId="10602" xr:uid="{00000000-0005-0000-0000-0000831E0000}"/>
    <cellStyle name="Normal 167 2" xfId="26275" xr:uid="{10FE861A-69E0-417F-8B7F-3825D7907FDF}"/>
    <cellStyle name="Normal 168" xfId="5274" xr:uid="{00000000-0005-0000-0000-0000841E0000}"/>
    <cellStyle name="Normal 168 2" xfId="23281" xr:uid="{5A156625-C62D-4E6E-A98B-B8C47EEA2985}"/>
    <cellStyle name="Normal 169" xfId="10603" xr:uid="{00000000-0005-0000-0000-0000851E0000}"/>
    <cellStyle name="Normal 169 2" xfId="26276" xr:uid="{AFFF4B94-F5DA-4799-8C1C-A616BF4296DD}"/>
    <cellStyle name="Normal 17" xfId="616" xr:uid="{00000000-0005-0000-0000-0000FF010000}"/>
    <cellStyle name="Normal 17 2" xfId="617" xr:uid="{00000000-0005-0000-0000-000000020000}"/>
    <cellStyle name="Normal 17 2 2" xfId="10604" xr:uid="{00000000-0005-0000-0000-0000881E0000}"/>
    <cellStyle name="Normal 17 2 2 2" xfId="10605" xr:uid="{00000000-0005-0000-0000-0000891E0000}"/>
    <cellStyle name="Normal 17 2 2 2 2" xfId="26277" xr:uid="{92CDFF5A-1BD6-4A0D-A475-E217C6E502BF}"/>
    <cellStyle name="Normal 17 2 3" xfId="10606" xr:uid="{00000000-0005-0000-0000-00008A1E0000}"/>
    <cellStyle name="Normal 17 2 4" xfId="5383" xr:uid="{00000000-0005-0000-0000-0000871E0000}"/>
    <cellStyle name="Normal 17 3" xfId="5382" xr:uid="{00000000-0005-0000-0000-00008B1E0000}"/>
    <cellStyle name="Normal 17 3 2" xfId="10607" xr:uid="{00000000-0005-0000-0000-00008C1E0000}"/>
    <cellStyle name="Normal 17 3 2 2" xfId="10608" xr:uid="{00000000-0005-0000-0000-00008D1E0000}"/>
    <cellStyle name="Normal 17 3 2 2 2" xfId="10609" xr:uid="{00000000-0005-0000-0000-00008E1E0000}"/>
    <cellStyle name="Normal 17 3 2 2 2 2" xfId="26280" xr:uid="{FB781CE4-4C96-48B1-8077-E61AA08C45E4}"/>
    <cellStyle name="Normal 17 3 2 2 3" xfId="10610" xr:uid="{00000000-0005-0000-0000-00008F1E0000}"/>
    <cellStyle name="Normal 17 3 2 2 3 2" xfId="26281" xr:uid="{5AA863FD-FDAB-4C37-8025-5444E342492C}"/>
    <cellStyle name="Normal 17 3 2 2 4" xfId="26279" xr:uid="{F284B938-7EA5-45CA-A3C5-409214D08672}"/>
    <cellStyle name="Normal 17 3 2 3" xfId="10611" xr:uid="{00000000-0005-0000-0000-0000901E0000}"/>
    <cellStyle name="Normal 17 3 2 3 2" xfId="26282" xr:uid="{5FCE8B7C-BE74-4C55-8F57-12FAE5335F96}"/>
    <cellStyle name="Normal 17 3 2 4" xfId="10612" xr:uid="{00000000-0005-0000-0000-0000911E0000}"/>
    <cellStyle name="Normal 17 3 2 4 2" xfId="26283" xr:uid="{81F299E0-D838-4B53-85BD-F3CFD86EECFD}"/>
    <cellStyle name="Normal 17 3 2 5" xfId="26278" xr:uid="{5798D4C9-D6DF-4666-AB8A-5C39ACD7866B}"/>
    <cellStyle name="Normal 17 3 3" xfId="10613" xr:uid="{00000000-0005-0000-0000-0000921E0000}"/>
    <cellStyle name="Normal 17 3 3 2" xfId="10614" xr:uid="{00000000-0005-0000-0000-0000931E0000}"/>
    <cellStyle name="Normal 17 3 3 2 2" xfId="26285" xr:uid="{F9D1A6B7-E7A9-472B-A42B-C420B7BEC002}"/>
    <cellStyle name="Normal 17 3 3 3" xfId="10615" xr:uid="{00000000-0005-0000-0000-0000941E0000}"/>
    <cellStyle name="Normal 17 3 3 3 2" xfId="26286" xr:uid="{754C3080-FBB9-4588-A9EC-25A25BFD1AFF}"/>
    <cellStyle name="Normal 17 3 3 4" xfId="26284" xr:uid="{9301B80E-5EEB-4444-864E-7E518D51BF6E}"/>
    <cellStyle name="Normal 17 3 4" xfId="10616" xr:uid="{00000000-0005-0000-0000-0000951E0000}"/>
    <cellStyle name="Normal 17 3 4 2" xfId="26287" xr:uid="{32F3CAFE-92E4-4F15-A9C9-B9D93BF37424}"/>
    <cellStyle name="Normal 17 3 5" xfId="10617" xr:uid="{00000000-0005-0000-0000-0000961E0000}"/>
    <cellStyle name="Normal 17 3 5 2" xfId="26288" xr:uid="{53712AA9-09AC-4D57-85F7-42FEBB46E983}"/>
    <cellStyle name="Normal 17 3 6" xfId="10618" xr:uid="{00000000-0005-0000-0000-0000971E0000}"/>
    <cellStyle name="Normal 17 4" xfId="5381" xr:uid="{00000000-0005-0000-0000-0000981E0000}"/>
    <cellStyle name="Normal 17 4 2" xfId="10619" xr:uid="{00000000-0005-0000-0000-0000991E0000}"/>
    <cellStyle name="Normal 17 4 3" xfId="10620" xr:uid="{00000000-0005-0000-0000-00009A1E0000}"/>
    <cellStyle name="Normal 17 5" xfId="10621" xr:uid="{00000000-0005-0000-0000-00009B1E0000}"/>
    <cellStyle name="Normal 17 5 2" xfId="10622" xr:uid="{00000000-0005-0000-0000-00009C1E0000}"/>
    <cellStyle name="Normal 17 5 2 2" xfId="10623" xr:uid="{00000000-0005-0000-0000-00009D1E0000}"/>
    <cellStyle name="Normal 17 5 2 2 2" xfId="26291" xr:uid="{9E279757-2854-4307-BC8B-C41A7281167B}"/>
    <cellStyle name="Normal 17 5 2 3" xfId="10624" xr:uid="{00000000-0005-0000-0000-00009E1E0000}"/>
    <cellStyle name="Normal 17 5 2 3 2" xfId="26292" xr:uid="{0F1448C6-0905-4006-B9B6-FC7F56E9FFB1}"/>
    <cellStyle name="Normal 17 5 2 4" xfId="26290" xr:uid="{606DEEB6-15BC-4703-B562-F072AB761F47}"/>
    <cellStyle name="Normal 17 5 3" xfId="10625" xr:uid="{00000000-0005-0000-0000-00009F1E0000}"/>
    <cellStyle name="Normal 17 5 3 2" xfId="26293" xr:uid="{53BA8D66-3A4C-49D4-A8BB-2180B45DE895}"/>
    <cellStyle name="Normal 17 5 4" xfId="10626" xr:uid="{00000000-0005-0000-0000-0000A01E0000}"/>
    <cellStyle name="Normal 17 5 4 2" xfId="26294" xr:uid="{E97D1CEF-C4B6-4DF5-8EEC-7358B429D4F5}"/>
    <cellStyle name="Normal 17 5 5" xfId="10627" xr:uid="{00000000-0005-0000-0000-0000A11E0000}"/>
    <cellStyle name="Normal 17 5 6" xfId="26289" xr:uid="{2973E2B2-0918-48CB-B8EC-FB4A994B5382}"/>
    <cellStyle name="Normal 17 6" xfId="10628" xr:uid="{00000000-0005-0000-0000-0000A21E0000}"/>
    <cellStyle name="Normal 17 7" xfId="10629" xr:uid="{00000000-0005-0000-0000-0000A31E0000}"/>
    <cellStyle name="Normal 17 7 2" xfId="26295" xr:uid="{6A54EBDD-2858-4BD8-B1BE-015EBF6E2C4F}"/>
    <cellStyle name="Normal 17 8" xfId="10630" xr:uid="{00000000-0005-0000-0000-0000A41E0000}"/>
    <cellStyle name="Normal 17 8 2" xfId="10631" xr:uid="{00000000-0005-0000-0000-0000A51E0000}"/>
    <cellStyle name="Normal 17 8 2 2" xfId="26296" xr:uid="{BD108BA6-99B9-42C2-9F8D-5DB607FC4923}"/>
    <cellStyle name="Normal 17 9" xfId="5384" xr:uid="{00000000-0005-0000-0000-0000861E0000}"/>
    <cellStyle name="Normal 17_App b.3 Unspent_" xfId="618" xr:uid="{00000000-0005-0000-0000-000001020000}"/>
    <cellStyle name="Normal 170" xfId="10632" xr:uid="{00000000-0005-0000-0000-0000A61E0000}"/>
    <cellStyle name="Normal 170 2" xfId="26297" xr:uid="{36784EA8-0BDF-46C0-8920-1937B8D7A4B6}"/>
    <cellStyle name="Normal 171" xfId="10633" xr:uid="{00000000-0005-0000-0000-0000A71E0000}"/>
    <cellStyle name="Normal 171 2" xfId="26298" xr:uid="{C313E08C-2216-4A23-B516-33285129C20A}"/>
    <cellStyle name="Normal 172" xfId="10634" xr:uid="{00000000-0005-0000-0000-0000A81E0000}"/>
    <cellStyle name="Normal 172 2" xfId="26299" xr:uid="{8EC796D8-F4BA-47BE-BF68-059BC543AD08}"/>
    <cellStyle name="Normal 173" xfId="10635" xr:uid="{00000000-0005-0000-0000-0000A91E0000}"/>
    <cellStyle name="Normal 173 2" xfId="26300" xr:uid="{DC875BFC-BB25-4F12-894B-ECF455B53B5C}"/>
    <cellStyle name="Normal 174" xfId="10636" xr:uid="{00000000-0005-0000-0000-0000AA1E0000}"/>
    <cellStyle name="Normal 174 2" xfId="26301" xr:uid="{BAD0725C-481F-44E2-94F3-D230F7AA38E0}"/>
    <cellStyle name="Normal 175" xfId="10637" xr:uid="{00000000-0005-0000-0000-0000AB1E0000}"/>
    <cellStyle name="Normal 175 2" xfId="26302" xr:uid="{76E6D8EB-7E05-4991-93A0-BC1F65EDAFAB}"/>
    <cellStyle name="Normal 176" xfId="10638" xr:uid="{00000000-0005-0000-0000-0000AC1E0000}"/>
    <cellStyle name="Normal 176 2" xfId="26303" xr:uid="{BBB325A1-9B69-4364-BCFA-2DBFBC0E119A}"/>
    <cellStyle name="Normal 177" xfId="10639" xr:uid="{00000000-0005-0000-0000-0000AD1E0000}"/>
    <cellStyle name="Normal 177 2" xfId="26304" xr:uid="{2A20276E-307B-4B28-BDC0-CC1AB86E2D56}"/>
    <cellStyle name="Normal 178" xfId="10640" xr:uid="{00000000-0005-0000-0000-0000AE1E0000}"/>
    <cellStyle name="Normal 178 2" xfId="26305" xr:uid="{5F89272C-8CA7-4A05-AAE6-587A441E31A5}"/>
    <cellStyle name="Normal 179" xfId="10641" xr:uid="{00000000-0005-0000-0000-0000AF1E0000}"/>
    <cellStyle name="Normal 179 2" xfId="26306" xr:uid="{40B3BC89-F4E3-4255-9474-87A3AF2F3A46}"/>
    <cellStyle name="Normal 18" xfId="619" xr:uid="{00000000-0005-0000-0000-000002020000}"/>
    <cellStyle name="Normal 18 2" xfId="5606" xr:uid="{00000000-0005-0000-0000-0000B11E0000}"/>
    <cellStyle name="Normal 18 2 2" xfId="10642" xr:uid="{00000000-0005-0000-0000-0000B21E0000}"/>
    <cellStyle name="Normal 18 2 2 2" xfId="26307" xr:uid="{1D03D67F-BE39-4F2B-B583-E717A430001A}"/>
    <cellStyle name="Normal 18 3" xfId="16" xr:uid="{00000000-0005-0000-0000-00000B000000}"/>
    <cellStyle name="Normal 18 3 2" xfId="118" xr:uid="{00000000-0005-0000-0000-00000B000000}"/>
    <cellStyle name="Normal 18 3 2 2" xfId="10644" xr:uid="{00000000-0005-0000-0000-0000B41E0000}"/>
    <cellStyle name="Normal 18 3 2 3" xfId="20682" xr:uid="{48D10F8F-0063-4977-AED7-E5DC1C220587}"/>
    <cellStyle name="Normal 18 3 3" xfId="17" xr:uid="{00000000-0005-0000-0000-00000C000000}"/>
    <cellStyle name="Normal 18 3 3 2" xfId="119" xr:uid="{00000000-0005-0000-0000-00000C000000}"/>
    <cellStyle name="Normal 18 3 3 2 2" xfId="20683" xr:uid="{0173A864-BF34-42E7-876D-59AF7402AE6A}"/>
    <cellStyle name="Normal 18 3 3 3" xfId="10645" xr:uid="{00000000-0005-0000-0000-0000B51E0000}"/>
    <cellStyle name="Normal 18 3 3 4" xfId="20610" xr:uid="{FAEDFC4E-40D6-4656-A2DB-E11872A93872}"/>
    <cellStyle name="Normal 18 3 4" xfId="10643" xr:uid="{00000000-0005-0000-0000-0000B31E0000}"/>
    <cellStyle name="Normal 18 3 5" xfId="20609" xr:uid="{5BA92385-09B8-43F3-B97E-635C8DBAC515}"/>
    <cellStyle name="Normal 18 4" xfId="10646" xr:uid="{00000000-0005-0000-0000-0000B61E0000}"/>
    <cellStyle name="Normal 18 4 2" xfId="10647" xr:uid="{00000000-0005-0000-0000-0000B71E0000}"/>
    <cellStyle name="Normal 18 4 2 2" xfId="10648" xr:uid="{00000000-0005-0000-0000-0000B81E0000}"/>
    <cellStyle name="Normal 18 4 2 2 2" xfId="10649" xr:uid="{00000000-0005-0000-0000-0000B91E0000}"/>
    <cellStyle name="Normal 18 4 2 2 2 2" xfId="26311" xr:uid="{D3AD8DEC-AD6D-4E93-B54D-204A201B0F4D}"/>
    <cellStyle name="Normal 18 4 2 2 3" xfId="10650" xr:uid="{00000000-0005-0000-0000-0000BA1E0000}"/>
    <cellStyle name="Normal 18 4 2 2 3 2" xfId="26312" xr:uid="{FB4FDE76-AA58-4FC6-9039-451A31C0D9F6}"/>
    <cellStyle name="Normal 18 4 2 2 4" xfId="26310" xr:uid="{45A5AA4B-4287-47EC-A5CA-79F9A641680B}"/>
    <cellStyle name="Normal 18 4 2 3" xfId="10651" xr:uid="{00000000-0005-0000-0000-0000BB1E0000}"/>
    <cellStyle name="Normal 18 4 2 3 2" xfId="26313" xr:uid="{769953B4-3F5A-4315-8690-FACEE868A1F6}"/>
    <cellStyle name="Normal 18 4 2 4" xfId="10652" xr:uid="{00000000-0005-0000-0000-0000BC1E0000}"/>
    <cellStyle name="Normal 18 4 2 4 2" xfId="26314" xr:uid="{FB4A848D-F811-4136-B334-4A0E849C8F6C}"/>
    <cellStyle name="Normal 18 4 2 5" xfId="26309" xr:uid="{955B96B1-4F5C-4144-BA35-7A9AE94DF399}"/>
    <cellStyle name="Normal 18 4 3" xfId="10653" xr:uid="{00000000-0005-0000-0000-0000BD1E0000}"/>
    <cellStyle name="Normal 18 4 3 2" xfId="10654" xr:uid="{00000000-0005-0000-0000-0000BE1E0000}"/>
    <cellStyle name="Normal 18 4 3 2 2" xfId="26316" xr:uid="{9EFF8E9F-725F-422B-9231-0AC53376DB3B}"/>
    <cellStyle name="Normal 18 4 3 3" xfId="10655" xr:uid="{00000000-0005-0000-0000-0000BF1E0000}"/>
    <cellStyle name="Normal 18 4 3 3 2" xfId="26317" xr:uid="{4D658613-07AD-428C-A86D-100D11D3E883}"/>
    <cellStyle name="Normal 18 4 3 4" xfId="26315" xr:uid="{4ECF77A2-AEF3-479F-9FBC-A5A5684ECFA4}"/>
    <cellStyle name="Normal 18 4 4" xfId="10656" xr:uid="{00000000-0005-0000-0000-0000C01E0000}"/>
    <cellStyle name="Normal 18 4 4 2" xfId="26318" xr:uid="{7CF295B1-A165-402E-9F60-CBBA7867B979}"/>
    <cellStyle name="Normal 18 4 5" xfId="10657" xr:uid="{00000000-0005-0000-0000-0000C11E0000}"/>
    <cellStyle name="Normal 18 4 5 2" xfId="26319" xr:uid="{BFCE9BE3-E308-4668-AB77-31204EBE18E8}"/>
    <cellStyle name="Normal 18 4 6" xfId="26308" xr:uid="{054D5BAC-25CD-4FED-A503-4DC08262CC05}"/>
    <cellStyle name="Normal 18 5" xfId="10658" xr:uid="{00000000-0005-0000-0000-0000C21E0000}"/>
    <cellStyle name="Normal 18 6" xfId="10659" xr:uid="{00000000-0005-0000-0000-0000C31E0000}"/>
    <cellStyle name="Normal 18 6 2" xfId="26320" xr:uid="{077A57F4-50A4-4178-9714-6A927F35303D}"/>
    <cellStyle name="Normal 18 7" xfId="10660" xr:uid="{00000000-0005-0000-0000-0000C41E0000}"/>
    <cellStyle name="Normal 18 7 2" xfId="26321" xr:uid="{8DB4D12E-2574-400D-9AD2-96CA5331719F}"/>
    <cellStyle name="Normal 18 8" xfId="5380" xr:uid="{00000000-0005-0000-0000-0000B01E0000}"/>
    <cellStyle name="Normal 180" xfId="10661" xr:uid="{00000000-0005-0000-0000-0000C51E0000}"/>
    <cellStyle name="Normal 180 2" xfId="26322" xr:uid="{22BA8680-1B12-40B7-9E9B-1ED434B10F09}"/>
    <cellStyle name="Normal 181" xfId="10662" xr:uid="{00000000-0005-0000-0000-0000C61E0000}"/>
    <cellStyle name="Normal 181 2" xfId="26323" xr:uid="{DFDC4889-246E-4193-A386-41BE771A097A}"/>
    <cellStyle name="Normal 182" xfId="10663" xr:uid="{00000000-0005-0000-0000-0000C71E0000}"/>
    <cellStyle name="Normal 182 2" xfId="26324" xr:uid="{C12D51D7-1AE5-4411-BAE4-464DA69E9C32}"/>
    <cellStyle name="Normal 183" xfId="10664" xr:uid="{00000000-0005-0000-0000-0000C81E0000}"/>
    <cellStyle name="Normal 183 2" xfId="26325" xr:uid="{2882838B-AB46-4D89-AAC3-BC37DD05C0F7}"/>
    <cellStyle name="Normal 184" xfId="10665" xr:uid="{00000000-0005-0000-0000-0000C91E0000}"/>
    <cellStyle name="Normal 184 2" xfId="26326" xr:uid="{328041AF-06A0-402A-8245-A7A4B7990DE4}"/>
    <cellStyle name="Normal 185" xfId="10666" xr:uid="{00000000-0005-0000-0000-0000CA1E0000}"/>
    <cellStyle name="Normal 185 2" xfId="26327" xr:uid="{4191C372-FC58-4F2F-83E0-42254D9ACE13}"/>
    <cellStyle name="Normal 186" xfId="10667" xr:uid="{00000000-0005-0000-0000-0000CB1E0000}"/>
    <cellStyle name="Normal 186 2" xfId="26328" xr:uid="{9011103C-B04A-4723-B2A9-6D86462ABE6F}"/>
    <cellStyle name="Normal 187" xfId="10668" xr:uid="{00000000-0005-0000-0000-0000CC1E0000}"/>
    <cellStyle name="Normal 187 2" xfId="26329" xr:uid="{A06AE000-93DA-4109-9F1B-DAF3A6F17F1E}"/>
    <cellStyle name="Normal 188" xfId="10669" xr:uid="{00000000-0005-0000-0000-0000CD1E0000}"/>
    <cellStyle name="Normal 188 2" xfId="26330" xr:uid="{8208962D-69F7-48D1-AF36-C862D34854A4}"/>
    <cellStyle name="Normal 189" xfId="10670" xr:uid="{00000000-0005-0000-0000-0000CE1E0000}"/>
    <cellStyle name="Normal 189 2" xfId="26331" xr:uid="{3486E972-8248-42EB-83CE-A780CFDB50B2}"/>
    <cellStyle name="Normal 19" xfId="620" xr:uid="{00000000-0005-0000-0000-000003020000}"/>
    <cellStyle name="Normal 19 2" xfId="621" xr:uid="{00000000-0005-0000-0000-000004020000}"/>
    <cellStyle name="Normal 19 2 2" xfId="10671" xr:uid="{00000000-0005-0000-0000-0000D11E0000}"/>
    <cellStyle name="Normal 19 2 2 2" xfId="10672" xr:uid="{00000000-0005-0000-0000-0000D21E0000}"/>
    <cellStyle name="Normal 19 2 2 2 2" xfId="10673" xr:uid="{00000000-0005-0000-0000-0000D31E0000}"/>
    <cellStyle name="Normal 19 2 2 2 2 2" xfId="26334" xr:uid="{146D0BB8-76BD-4B51-A9FB-BC6095C66083}"/>
    <cellStyle name="Normal 19 2 2 2 3" xfId="10674" xr:uid="{00000000-0005-0000-0000-0000D41E0000}"/>
    <cellStyle name="Normal 19 2 2 2 3 2" xfId="26335" xr:uid="{DF2F3B91-66EE-41C0-9397-965BF902F116}"/>
    <cellStyle name="Normal 19 2 2 2 4" xfId="26333" xr:uid="{1508B9D5-D604-4E0F-A7A0-14ABE987C6E7}"/>
    <cellStyle name="Normal 19 2 2 3" xfId="10675" xr:uid="{00000000-0005-0000-0000-0000D51E0000}"/>
    <cellStyle name="Normal 19 2 2 3 2" xfId="26336" xr:uid="{B2781595-4E67-43B7-9329-37E48BD4FAAF}"/>
    <cellStyle name="Normal 19 2 2 4" xfId="10676" xr:uid="{00000000-0005-0000-0000-0000D61E0000}"/>
    <cellStyle name="Normal 19 2 2 4 2" xfId="26337" xr:uid="{C8DB0817-E895-452E-B804-A195E8692F54}"/>
    <cellStyle name="Normal 19 2 2 5" xfId="26332" xr:uid="{F995B3CC-E8BC-4B04-841F-EE7B476FFFAD}"/>
    <cellStyle name="Normal 19 2 3" xfId="10677" xr:uid="{00000000-0005-0000-0000-0000D71E0000}"/>
    <cellStyle name="Normal 19 2 3 2" xfId="10678" xr:uid="{00000000-0005-0000-0000-0000D81E0000}"/>
    <cellStyle name="Normal 19 2 3 2 2" xfId="26339" xr:uid="{34CA3A26-21BE-4DD8-A78D-996BA158C8CD}"/>
    <cellStyle name="Normal 19 2 3 3" xfId="10679" xr:uid="{00000000-0005-0000-0000-0000D91E0000}"/>
    <cellStyle name="Normal 19 2 3 3 2" xfId="26340" xr:uid="{94BF2BFB-FF73-40C2-817C-8EF791782A28}"/>
    <cellStyle name="Normal 19 2 3 4" xfId="26338" xr:uid="{EC88DEE6-879E-41B3-A2E8-DF6FD17F329A}"/>
    <cellStyle name="Normal 19 2 4" xfId="10680" xr:uid="{00000000-0005-0000-0000-0000DA1E0000}"/>
    <cellStyle name="Normal 19 2 4 2" xfId="10681" xr:uid="{00000000-0005-0000-0000-0000DB1E0000}"/>
    <cellStyle name="Normal 19 2 4 3" xfId="26341" xr:uid="{86E7C1D6-8AF8-4161-803F-320C3C27337F}"/>
    <cellStyle name="Normal 19 2 5" xfId="10682" xr:uid="{00000000-0005-0000-0000-0000DC1E0000}"/>
    <cellStyle name="Normal 19 2 5 2" xfId="26342" xr:uid="{5BF30B0C-3FAC-411B-B585-F18805446C31}"/>
    <cellStyle name="Normal 19 2 6" xfId="10683" xr:uid="{00000000-0005-0000-0000-0000DD1E0000}"/>
    <cellStyle name="Normal 19 2 7" xfId="5379" xr:uid="{00000000-0005-0000-0000-0000D01E0000}"/>
    <cellStyle name="Normal 19 3" xfId="18" xr:uid="{00000000-0005-0000-0000-00000D000000}"/>
    <cellStyle name="Normal 19 3 2" xfId="120" xr:uid="{00000000-0005-0000-0000-00000D000000}"/>
    <cellStyle name="Normal 19 3 2 2" xfId="10685" xr:uid="{00000000-0005-0000-0000-0000DF1E0000}"/>
    <cellStyle name="Normal 19 3 2 3" xfId="20684" xr:uid="{2B9E8A8C-AF2A-4092-8953-979A311070B8}"/>
    <cellStyle name="Normal 19 3 3" xfId="10686" xr:uid="{00000000-0005-0000-0000-0000E01E0000}"/>
    <cellStyle name="Normal 19 3 4" xfId="10684" xr:uid="{00000000-0005-0000-0000-0000DE1E0000}"/>
    <cellStyle name="Normal 19 3 5" xfId="20611" xr:uid="{22B3500F-F1CC-4507-BD15-E394E1A7B1A5}"/>
    <cellStyle name="Normal 19 4" xfId="5536" xr:uid="{00000000-0005-0000-0000-0000CF1E0000}"/>
    <cellStyle name="Normal 19_App b.3 Unspent_" xfId="622" xr:uid="{00000000-0005-0000-0000-000005020000}"/>
    <cellStyle name="Normal 190" xfId="10687" xr:uid="{00000000-0005-0000-0000-0000E11E0000}"/>
    <cellStyle name="Normal 190 2" xfId="26343" xr:uid="{BA47B362-9C36-49C0-8BAA-3B199DB28E07}"/>
    <cellStyle name="Normal 191" xfId="10688" xr:uid="{00000000-0005-0000-0000-0000E21E0000}"/>
    <cellStyle name="Normal 191 2" xfId="26344" xr:uid="{B6A7197E-7D36-45AD-A855-1B73FEC21AF7}"/>
    <cellStyle name="Normal 192" xfId="10689" xr:uid="{00000000-0005-0000-0000-0000E31E0000}"/>
    <cellStyle name="Normal 192 2" xfId="26345" xr:uid="{ED631EC7-F3DA-4CF3-B5B6-55FC0EBF8659}"/>
    <cellStyle name="Normal 193" xfId="10690" xr:uid="{00000000-0005-0000-0000-0000E41E0000}"/>
    <cellStyle name="Normal 193 2" xfId="26346" xr:uid="{DC0E258D-3531-4E9A-A906-B20E3A3D05C8}"/>
    <cellStyle name="Normal 194" xfId="10691" xr:uid="{00000000-0005-0000-0000-0000E51E0000}"/>
    <cellStyle name="Normal 194 2" xfId="26347" xr:uid="{23743400-0D9C-45AE-AC1C-DCF4DE630FA5}"/>
    <cellStyle name="Normal 195" xfId="10692" xr:uid="{00000000-0005-0000-0000-0000E61E0000}"/>
    <cellStyle name="Normal 195 2" xfId="26348" xr:uid="{56312FF3-BDB7-4C43-99E2-F205C3907D60}"/>
    <cellStyle name="Normal 196" xfId="10693" xr:uid="{00000000-0005-0000-0000-0000E71E0000}"/>
    <cellStyle name="Normal 196 2" xfId="26349" xr:uid="{D90F85E1-BF25-472F-84D3-C63CE8F9106D}"/>
    <cellStyle name="Normal 197" xfId="10694" xr:uid="{00000000-0005-0000-0000-0000E81E0000}"/>
    <cellStyle name="Normal 198" xfId="5273" xr:uid="{00000000-0005-0000-0000-0000E91E0000}"/>
    <cellStyle name="Normal 199" xfId="10695" xr:uid="{00000000-0005-0000-0000-0000EA1E0000}"/>
    <cellStyle name="Normal 2" xfId="1" xr:uid="{00000000-0005-0000-0000-00000E000000}"/>
    <cellStyle name="Normal 2 10" xfId="623" xr:uid="{00000000-0005-0000-0000-000007020000}"/>
    <cellStyle name="Normal 2 10 10" xfId="624" xr:uid="{00000000-0005-0000-0000-000008020000}"/>
    <cellStyle name="Normal 2 10 10 2" xfId="14" xr:uid="{00000000-0005-0000-0000-00000F000000}"/>
    <cellStyle name="Normal 2 10 10 3" xfId="10696" xr:uid="{00000000-0005-0000-0000-0000EF1E0000}"/>
    <cellStyle name="Normal 2 10 11" xfId="626" xr:uid="{00000000-0005-0000-0000-00000A020000}"/>
    <cellStyle name="Normal 2 10 11 2" xfId="10697" xr:uid="{00000000-0005-0000-0000-0000F11E0000}"/>
    <cellStyle name="Normal 2 10 12" xfId="627" xr:uid="{00000000-0005-0000-0000-00000B020000}"/>
    <cellStyle name="Normal 2 10 12 2" xfId="10698" xr:uid="{00000000-0005-0000-0000-0000F31E0000}"/>
    <cellStyle name="Normal 2 10 13" xfId="628" xr:uid="{00000000-0005-0000-0000-00000C020000}"/>
    <cellStyle name="Normal 2 10 13 2" xfId="10699" xr:uid="{00000000-0005-0000-0000-0000F51E0000}"/>
    <cellStyle name="Normal 2 10 14" xfId="629" xr:uid="{00000000-0005-0000-0000-00000D020000}"/>
    <cellStyle name="Normal 2 10 14 2" xfId="10700" xr:uid="{00000000-0005-0000-0000-0000F71E0000}"/>
    <cellStyle name="Normal 2 10 15" xfId="630" xr:uid="{00000000-0005-0000-0000-00000E020000}"/>
    <cellStyle name="Normal 2 10 15 2" xfId="10701" xr:uid="{00000000-0005-0000-0000-0000F91E0000}"/>
    <cellStyle name="Normal 2 10 16" xfId="631" xr:uid="{00000000-0005-0000-0000-00000F020000}"/>
    <cellStyle name="Normal 2 10 16 2" xfId="10702" xr:uid="{00000000-0005-0000-0000-0000FB1E0000}"/>
    <cellStyle name="Normal 2 10 17" xfId="632" xr:uid="{00000000-0005-0000-0000-000010020000}"/>
    <cellStyle name="Normal 2 10 17 2" xfId="10703" xr:uid="{00000000-0005-0000-0000-0000FD1E0000}"/>
    <cellStyle name="Normal 2 10 18" xfId="633" xr:uid="{00000000-0005-0000-0000-000011020000}"/>
    <cellStyle name="Normal 2 10 18 2" xfId="10704" xr:uid="{00000000-0005-0000-0000-0000FF1E0000}"/>
    <cellStyle name="Normal 2 10 19" xfId="634" xr:uid="{00000000-0005-0000-0000-000012020000}"/>
    <cellStyle name="Normal 2 10 19 2" xfId="10705" xr:uid="{00000000-0005-0000-0000-0000011F0000}"/>
    <cellStyle name="Normal 2 10 2" xfId="635" xr:uid="{00000000-0005-0000-0000-000013020000}"/>
    <cellStyle name="Normal 2 10 2 2" xfId="10706" xr:uid="{00000000-0005-0000-0000-0000031F0000}"/>
    <cellStyle name="Normal 2 10 20" xfId="636" xr:uid="{00000000-0005-0000-0000-000014020000}"/>
    <cellStyle name="Normal 2 10 20 2" xfId="10707" xr:uid="{00000000-0005-0000-0000-0000051F0000}"/>
    <cellStyle name="Normal 2 10 21" xfId="637" xr:uid="{00000000-0005-0000-0000-000015020000}"/>
    <cellStyle name="Normal 2 10 21 2" xfId="10708" xr:uid="{00000000-0005-0000-0000-0000071F0000}"/>
    <cellStyle name="Normal 2 10 22" xfId="638" xr:uid="{00000000-0005-0000-0000-000016020000}"/>
    <cellStyle name="Normal 2 10 22 2" xfId="10709" xr:uid="{00000000-0005-0000-0000-0000091F0000}"/>
    <cellStyle name="Normal 2 10 23" xfId="639" xr:uid="{00000000-0005-0000-0000-000017020000}"/>
    <cellStyle name="Normal 2 10 23 2" xfId="10710" xr:uid="{00000000-0005-0000-0000-00000B1F0000}"/>
    <cellStyle name="Normal 2 10 24" xfId="10711" xr:uid="{00000000-0005-0000-0000-00000C1F0000}"/>
    <cellStyle name="Normal 2 10 24 2" xfId="10712" xr:uid="{00000000-0005-0000-0000-00000D1F0000}"/>
    <cellStyle name="Normal 2 10 3" xfId="640" xr:uid="{00000000-0005-0000-0000-000018020000}"/>
    <cellStyle name="Normal 2 10 3 2" xfId="10713" xr:uid="{00000000-0005-0000-0000-00000F1F0000}"/>
    <cellStyle name="Normal 2 10 4" xfId="641" xr:uid="{00000000-0005-0000-0000-000019020000}"/>
    <cellStyle name="Normal 2 10 4 2" xfId="10714" xr:uid="{00000000-0005-0000-0000-0000111F0000}"/>
    <cellStyle name="Normal 2 10 5" xfId="642" xr:uid="{00000000-0005-0000-0000-00001A020000}"/>
    <cellStyle name="Normal 2 10 5 2" xfId="10715" xr:uid="{00000000-0005-0000-0000-0000131F0000}"/>
    <cellStyle name="Normal 2 10 6" xfId="643" xr:uid="{00000000-0005-0000-0000-00001B020000}"/>
    <cellStyle name="Normal 2 10 6 2" xfId="10716" xr:uid="{00000000-0005-0000-0000-0000151F0000}"/>
    <cellStyle name="Normal 2 10 7" xfId="644" xr:uid="{00000000-0005-0000-0000-00001C020000}"/>
    <cellStyle name="Normal 2 10 7 2" xfId="10717" xr:uid="{00000000-0005-0000-0000-0000171F0000}"/>
    <cellStyle name="Normal 2 10 8" xfId="645" xr:uid="{00000000-0005-0000-0000-00001D020000}"/>
    <cellStyle name="Normal 2 10 8 2" xfId="10718" xr:uid="{00000000-0005-0000-0000-0000191F0000}"/>
    <cellStyle name="Normal 2 10 9" xfId="646" xr:uid="{00000000-0005-0000-0000-00001E020000}"/>
    <cellStyle name="Normal 2 10 9 2" xfId="10719" xr:uid="{00000000-0005-0000-0000-00001B1F0000}"/>
    <cellStyle name="Normal 2 10_App b.3 Unspent_" xfId="647" xr:uid="{00000000-0005-0000-0000-00001F020000}"/>
    <cellStyle name="Normal 2 100" xfId="10720" xr:uid="{00000000-0005-0000-0000-00001C1F0000}"/>
    <cellStyle name="Normal 2 100 2" xfId="26350" xr:uid="{836ED22D-7C0F-4F9D-A6F3-B1E806307DD7}"/>
    <cellStyle name="Normal 2 101" xfId="5497" xr:uid="{00000000-0005-0000-0000-0000EB1E0000}"/>
    <cellStyle name="Normal 2 101 2" xfId="23303" xr:uid="{8B5D176A-EF72-4F0F-A924-1EC01ACE7CD6}"/>
    <cellStyle name="Normal 2 102" xfId="15896" xr:uid="{00000000-0005-0000-0000-0000EB1E0000}"/>
    <cellStyle name="Normal 2 102 2" xfId="27467" xr:uid="{232D7FA8-F789-4F9D-B8DD-B7F29E393248}"/>
    <cellStyle name="Normal 2 103" xfId="20602" xr:uid="{6782A6DF-F52C-4C73-A24F-879598324832}"/>
    <cellStyle name="Normal 2 104" xfId="28506" xr:uid="{3A5DE50A-CEFB-433F-A533-FC95CF6E08EF}"/>
    <cellStyle name="Normal 2 105" xfId="29917" xr:uid="{9547C389-3A5A-4AF6-87B5-1585E857300D}"/>
    <cellStyle name="Normal 2 106" xfId="30438" xr:uid="{E9E8925A-9DCD-4DF7-9361-B567ED5CB64D}"/>
    <cellStyle name="Normal 2 107" xfId="30951" xr:uid="{097BE97B-568C-47FB-B244-78EFA8D2781D}"/>
    <cellStyle name="Normal 2 108" xfId="31352" xr:uid="{3C94A8B1-91DE-401C-8111-7ADD23451FCA}"/>
    <cellStyle name="Normal 2 11" xfId="648" xr:uid="{00000000-0005-0000-0000-000020020000}"/>
    <cellStyle name="Normal 2 11 10" xfId="649" xr:uid="{00000000-0005-0000-0000-000021020000}"/>
    <cellStyle name="Normal 2 11 10 2" xfId="10721" xr:uid="{00000000-0005-0000-0000-00001F1F0000}"/>
    <cellStyle name="Normal 2 11 11" xfId="650" xr:uid="{00000000-0005-0000-0000-000022020000}"/>
    <cellStyle name="Normal 2 11 11 2" xfId="10722" xr:uid="{00000000-0005-0000-0000-0000211F0000}"/>
    <cellStyle name="Normal 2 11 12" xfId="651" xr:uid="{00000000-0005-0000-0000-000023020000}"/>
    <cellStyle name="Normal 2 11 12 2" xfId="10723" xr:uid="{00000000-0005-0000-0000-0000231F0000}"/>
    <cellStyle name="Normal 2 11 13" xfId="652" xr:uid="{00000000-0005-0000-0000-000024020000}"/>
    <cellStyle name="Normal 2 11 13 2" xfId="10724" xr:uid="{00000000-0005-0000-0000-0000251F0000}"/>
    <cellStyle name="Normal 2 11 14" xfId="653" xr:uid="{00000000-0005-0000-0000-000025020000}"/>
    <cellStyle name="Normal 2 11 14 2" xfId="10725" xr:uid="{00000000-0005-0000-0000-0000271F0000}"/>
    <cellStyle name="Normal 2 11 15" xfId="654" xr:uid="{00000000-0005-0000-0000-000026020000}"/>
    <cellStyle name="Normal 2 11 15 2" xfId="10726" xr:uid="{00000000-0005-0000-0000-0000291F0000}"/>
    <cellStyle name="Normal 2 11 16" xfId="655" xr:uid="{00000000-0005-0000-0000-000027020000}"/>
    <cellStyle name="Normal 2 11 16 2" xfId="10727" xr:uid="{00000000-0005-0000-0000-00002B1F0000}"/>
    <cellStyle name="Normal 2 11 17" xfId="656" xr:uid="{00000000-0005-0000-0000-000028020000}"/>
    <cellStyle name="Normal 2 11 17 2" xfId="10728" xr:uid="{00000000-0005-0000-0000-00002D1F0000}"/>
    <cellStyle name="Normal 2 11 18" xfId="657" xr:uid="{00000000-0005-0000-0000-000029020000}"/>
    <cellStyle name="Normal 2 11 18 2" xfId="10729" xr:uid="{00000000-0005-0000-0000-00002F1F0000}"/>
    <cellStyle name="Normal 2 11 19" xfId="658" xr:uid="{00000000-0005-0000-0000-00002A020000}"/>
    <cellStyle name="Normal 2 11 19 2" xfId="10730" xr:uid="{00000000-0005-0000-0000-0000311F0000}"/>
    <cellStyle name="Normal 2 11 2" xfId="659" xr:uid="{00000000-0005-0000-0000-00002B020000}"/>
    <cellStyle name="Normal 2 11 2 2" xfId="10731" xr:uid="{00000000-0005-0000-0000-0000331F0000}"/>
    <cellStyle name="Normal 2 11 2 2 2" xfId="26351" xr:uid="{810E0435-64F9-4A0F-845D-097AAF38411B}"/>
    <cellStyle name="Normal 2 11 2 3" xfId="10732" xr:uid="{00000000-0005-0000-0000-0000341F0000}"/>
    <cellStyle name="Normal 2 11 2 3 2" xfId="26352" xr:uid="{CC6FA5BA-0073-426F-AF9D-5A3096E90841}"/>
    <cellStyle name="Normal 2 11 2 4" xfId="10733" xr:uid="{00000000-0005-0000-0000-0000351F0000}"/>
    <cellStyle name="Normal 2 11 20" xfId="660" xr:uid="{00000000-0005-0000-0000-00002C020000}"/>
    <cellStyle name="Normal 2 11 20 2" xfId="10734" xr:uid="{00000000-0005-0000-0000-0000371F0000}"/>
    <cellStyle name="Normal 2 11 21" xfId="661" xr:uid="{00000000-0005-0000-0000-00002D020000}"/>
    <cellStyle name="Normal 2 11 21 2" xfId="10735" xr:uid="{00000000-0005-0000-0000-0000391F0000}"/>
    <cellStyle name="Normal 2 11 22" xfId="662" xr:uid="{00000000-0005-0000-0000-00002E020000}"/>
    <cellStyle name="Normal 2 11 22 2" xfId="10736" xr:uid="{00000000-0005-0000-0000-00003B1F0000}"/>
    <cellStyle name="Normal 2 11 23" xfId="663" xr:uid="{00000000-0005-0000-0000-00002F020000}"/>
    <cellStyle name="Normal 2 11 23 2" xfId="10737" xr:uid="{00000000-0005-0000-0000-00003D1F0000}"/>
    <cellStyle name="Normal 2 11 24" xfId="10738" xr:uid="{00000000-0005-0000-0000-00003E1F0000}"/>
    <cellStyle name="Normal 2 11 24 2" xfId="10739" xr:uid="{00000000-0005-0000-0000-00003F1F0000}"/>
    <cellStyle name="Normal 2 11 24 3" xfId="10740" xr:uid="{00000000-0005-0000-0000-0000401F0000}"/>
    <cellStyle name="Normal 2 11 25" xfId="10741" xr:uid="{00000000-0005-0000-0000-0000411F0000}"/>
    <cellStyle name="Normal 2 11 25 2" xfId="10742" xr:uid="{00000000-0005-0000-0000-0000421F0000}"/>
    <cellStyle name="Normal 2 11 25 2 2" xfId="10743" xr:uid="{00000000-0005-0000-0000-0000431F0000}"/>
    <cellStyle name="Normal 2 11 25 2 2 2" xfId="26355" xr:uid="{446A1360-4779-446C-88CD-E6D5EFEF3816}"/>
    <cellStyle name="Normal 2 11 25 2 3" xfId="10744" xr:uid="{00000000-0005-0000-0000-0000441F0000}"/>
    <cellStyle name="Normal 2 11 25 2 3 2" xfId="26356" xr:uid="{B0F95102-BDF1-4871-AA0B-02918E29D673}"/>
    <cellStyle name="Normal 2 11 25 2 4" xfId="26354" xr:uid="{9F206A36-6305-4E55-BCB4-4057640D45CA}"/>
    <cellStyle name="Normal 2 11 25 3" xfId="10745" xr:uid="{00000000-0005-0000-0000-0000451F0000}"/>
    <cellStyle name="Normal 2 11 25 3 2" xfId="26357" xr:uid="{77D6E7EB-12E1-41B4-B219-53A935D1774F}"/>
    <cellStyle name="Normal 2 11 25 4" xfId="10746" xr:uid="{00000000-0005-0000-0000-0000461F0000}"/>
    <cellStyle name="Normal 2 11 25 4 2" xfId="26358" xr:uid="{0BF83345-9142-436C-BDE4-9C000C677E4C}"/>
    <cellStyle name="Normal 2 11 25 5" xfId="26353" xr:uid="{4B282F34-8B39-4B68-B614-BC86EBCDF958}"/>
    <cellStyle name="Normal 2 11 26" xfId="10747" xr:uid="{00000000-0005-0000-0000-0000471F0000}"/>
    <cellStyle name="Normal 2 11 26 2" xfId="10748" xr:uid="{00000000-0005-0000-0000-0000481F0000}"/>
    <cellStyle name="Normal 2 11 26 2 2" xfId="26360" xr:uid="{CD0DBEE9-75C6-4CFC-8C22-D97779449099}"/>
    <cellStyle name="Normal 2 11 26 3" xfId="10749" xr:uid="{00000000-0005-0000-0000-0000491F0000}"/>
    <cellStyle name="Normal 2 11 26 3 2" xfId="26361" xr:uid="{DF4D7BE2-8E02-4CAA-8BCC-E7C1A43DB55F}"/>
    <cellStyle name="Normal 2 11 26 4" xfId="26359" xr:uid="{EAE24F74-E72E-4273-8F55-84D343D58B1A}"/>
    <cellStyle name="Normal 2 11 27" xfId="10750" xr:uid="{00000000-0005-0000-0000-00004A1F0000}"/>
    <cellStyle name="Normal 2 11 27 2" xfId="26362" xr:uid="{C08E23D3-12D8-4730-94E0-2366C9F3B6B3}"/>
    <cellStyle name="Normal 2 11 28" xfId="10751" xr:uid="{00000000-0005-0000-0000-00004B1F0000}"/>
    <cellStyle name="Normal 2 11 28 2" xfId="26363" xr:uid="{707ECB99-6F97-42FB-B79D-3FCCA75A19D2}"/>
    <cellStyle name="Normal 2 11 29" xfId="20117" xr:uid="{00000000-0005-0000-0000-00004C1F0000}"/>
    <cellStyle name="Normal 2 11 29 2" xfId="28507" xr:uid="{D4307D5C-0647-4B76-A535-3568069C5E02}"/>
    <cellStyle name="Normal 2 11 3" xfId="664" xr:uid="{00000000-0005-0000-0000-000030020000}"/>
    <cellStyle name="Normal 2 11 3 2" xfId="10752" xr:uid="{00000000-0005-0000-0000-00004E1F0000}"/>
    <cellStyle name="Normal 2 11 30" xfId="5292" xr:uid="{00000000-0005-0000-0000-00001D1F0000}"/>
    <cellStyle name="Normal 2 11 30 2" xfId="23286" xr:uid="{F15867D7-7B3B-456F-8595-D9CDAB7C8E25}"/>
    <cellStyle name="Normal 2 11 4" xfId="665" xr:uid="{00000000-0005-0000-0000-000031020000}"/>
    <cellStyle name="Normal 2 11 4 2" xfId="10753" xr:uid="{00000000-0005-0000-0000-0000501F0000}"/>
    <cellStyle name="Normal 2 11 5" xfId="666" xr:uid="{00000000-0005-0000-0000-000032020000}"/>
    <cellStyle name="Normal 2 11 5 2" xfId="10754" xr:uid="{00000000-0005-0000-0000-0000521F0000}"/>
    <cellStyle name="Normal 2 11 6" xfId="667" xr:uid="{00000000-0005-0000-0000-000033020000}"/>
    <cellStyle name="Normal 2 11 6 2" xfId="10755" xr:uid="{00000000-0005-0000-0000-0000541F0000}"/>
    <cellStyle name="Normal 2 11 7" xfId="668" xr:uid="{00000000-0005-0000-0000-000034020000}"/>
    <cellStyle name="Normal 2 11 7 2" xfId="10756" xr:uid="{00000000-0005-0000-0000-0000561F0000}"/>
    <cellStyle name="Normal 2 11 8" xfId="669" xr:uid="{00000000-0005-0000-0000-000035020000}"/>
    <cellStyle name="Normal 2 11 8 2" xfId="10757" xr:uid="{00000000-0005-0000-0000-0000581F0000}"/>
    <cellStyle name="Normal 2 11 9" xfId="670" xr:uid="{00000000-0005-0000-0000-000036020000}"/>
    <cellStyle name="Normal 2 11 9 2" xfId="10758" xr:uid="{00000000-0005-0000-0000-00005A1F0000}"/>
    <cellStyle name="Normal 2 12" xfId="671" xr:uid="{00000000-0005-0000-0000-000037020000}"/>
    <cellStyle name="Normal 2 12 10" xfId="672" xr:uid="{00000000-0005-0000-0000-000038020000}"/>
    <cellStyle name="Normal 2 12 10 2" xfId="10759" xr:uid="{00000000-0005-0000-0000-00005D1F0000}"/>
    <cellStyle name="Normal 2 12 11" xfId="673" xr:uid="{00000000-0005-0000-0000-000039020000}"/>
    <cellStyle name="Normal 2 12 11 2" xfId="10760" xr:uid="{00000000-0005-0000-0000-00005F1F0000}"/>
    <cellStyle name="Normal 2 12 12" xfId="674" xr:uid="{00000000-0005-0000-0000-00003A020000}"/>
    <cellStyle name="Normal 2 12 12 2" xfId="10761" xr:uid="{00000000-0005-0000-0000-0000611F0000}"/>
    <cellStyle name="Normal 2 12 13" xfId="675" xr:uid="{00000000-0005-0000-0000-00003B020000}"/>
    <cellStyle name="Normal 2 12 13 2" xfId="10762" xr:uid="{00000000-0005-0000-0000-0000631F0000}"/>
    <cellStyle name="Normal 2 12 14" xfId="676" xr:uid="{00000000-0005-0000-0000-00003C020000}"/>
    <cellStyle name="Normal 2 12 14 2" xfId="10763" xr:uid="{00000000-0005-0000-0000-0000651F0000}"/>
    <cellStyle name="Normal 2 12 15" xfId="677" xr:uid="{00000000-0005-0000-0000-00003D020000}"/>
    <cellStyle name="Normal 2 12 15 2" xfId="10764" xr:uid="{00000000-0005-0000-0000-0000671F0000}"/>
    <cellStyle name="Normal 2 12 16" xfId="678" xr:uid="{00000000-0005-0000-0000-00003E020000}"/>
    <cellStyle name="Normal 2 12 16 2" xfId="10765" xr:uid="{00000000-0005-0000-0000-0000691F0000}"/>
    <cellStyle name="Normal 2 12 17" xfId="679" xr:uid="{00000000-0005-0000-0000-00003F020000}"/>
    <cellStyle name="Normal 2 12 17 2" xfId="10766" xr:uid="{00000000-0005-0000-0000-00006B1F0000}"/>
    <cellStyle name="Normal 2 12 18" xfId="680" xr:uid="{00000000-0005-0000-0000-000040020000}"/>
    <cellStyle name="Normal 2 12 18 2" xfId="10767" xr:uid="{00000000-0005-0000-0000-00006D1F0000}"/>
    <cellStyle name="Normal 2 12 19" xfId="681" xr:uid="{00000000-0005-0000-0000-000041020000}"/>
    <cellStyle name="Normal 2 12 19 2" xfId="10768" xr:uid="{00000000-0005-0000-0000-00006F1F0000}"/>
    <cellStyle name="Normal 2 12 2" xfId="682" xr:uid="{00000000-0005-0000-0000-000042020000}"/>
    <cellStyle name="Normal 2 12 2 2" xfId="10769" xr:uid="{00000000-0005-0000-0000-0000711F0000}"/>
    <cellStyle name="Normal 2 12 20" xfId="683" xr:uid="{00000000-0005-0000-0000-000043020000}"/>
    <cellStyle name="Normal 2 12 20 2" xfId="10770" xr:uid="{00000000-0005-0000-0000-0000731F0000}"/>
    <cellStyle name="Normal 2 12 21" xfId="684" xr:uid="{00000000-0005-0000-0000-000044020000}"/>
    <cellStyle name="Normal 2 12 21 2" xfId="10771" xr:uid="{00000000-0005-0000-0000-0000751F0000}"/>
    <cellStyle name="Normal 2 12 22" xfId="685" xr:uid="{00000000-0005-0000-0000-000045020000}"/>
    <cellStyle name="Normal 2 12 22 2" xfId="10772" xr:uid="{00000000-0005-0000-0000-0000771F0000}"/>
    <cellStyle name="Normal 2 12 23" xfId="686" xr:uid="{00000000-0005-0000-0000-000046020000}"/>
    <cellStyle name="Normal 2 12 23 2" xfId="10773" xr:uid="{00000000-0005-0000-0000-0000791F0000}"/>
    <cellStyle name="Normal 2 12 24" xfId="10774" xr:uid="{00000000-0005-0000-0000-00007A1F0000}"/>
    <cellStyle name="Normal 2 12 3" xfId="687" xr:uid="{00000000-0005-0000-0000-000047020000}"/>
    <cellStyle name="Normal 2 12 3 2" xfId="10775" xr:uid="{00000000-0005-0000-0000-00007C1F0000}"/>
    <cellStyle name="Normal 2 12 4" xfId="688" xr:uid="{00000000-0005-0000-0000-000048020000}"/>
    <cellStyle name="Normal 2 12 4 2" xfId="10776" xr:uid="{00000000-0005-0000-0000-00007E1F0000}"/>
    <cellStyle name="Normal 2 12 5" xfId="689" xr:uid="{00000000-0005-0000-0000-000049020000}"/>
    <cellStyle name="Normal 2 12 5 2" xfId="10777" xr:uid="{00000000-0005-0000-0000-0000801F0000}"/>
    <cellStyle name="Normal 2 12 6" xfId="690" xr:uid="{00000000-0005-0000-0000-00004A020000}"/>
    <cellStyle name="Normal 2 12 6 2" xfId="10778" xr:uid="{00000000-0005-0000-0000-0000821F0000}"/>
    <cellStyle name="Normal 2 12 7" xfId="691" xr:uid="{00000000-0005-0000-0000-00004B020000}"/>
    <cellStyle name="Normal 2 12 7 2" xfId="10779" xr:uid="{00000000-0005-0000-0000-0000841F0000}"/>
    <cellStyle name="Normal 2 12 8" xfId="692" xr:uid="{00000000-0005-0000-0000-00004C020000}"/>
    <cellStyle name="Normal 2 12 8 2" xfId="10780" xr:uid="{00000000-0005-0000-0000-0000861F0000}"/>
    <cellStyle name="Normal 2 12 9" xfId="693" xr:uid="{00000000-0005-0000-0000-00004D020000}"/>
    <cellStyle name="Normal 2 12 9 2" xfId="10781" xr:uid="{00000000-0005-0000-0000-0000881F0000}"/>
    <cellStyle name="Normal 2 122" xfId="20566" xr:uid="{4274BA2E-76D4-42DF-B17B-8A96717D3BDA}"/>
    <cellStyle name="Normal 2 13" xfId="694" xr:uid="{00000000-0005-0000-0000-00004E020000}"/>
    <cellStyle name="Normal 2 13 10" xfId="695" xr:uid="{00000000-0005-0000-0000-00004F020000}"/>
    <cellStyle name="Normal 2 13 10 2" xfId="10782" xr:uid="{00000000-0005-0000-0000-00008B1F0000}"/>
    <cellStyle name="Normal 2 13 11" xfId="696" xr:uid="{00000000-0005-0000-0000-000050020000}"/>
    <cellStyle name="Normal 2 13 11 2" xfId="10783" xr:uid="{00000000-0005-0000-0000-00008D1F0000}"/>
    <cellStyle name="Normal 2 13 12" xfId="697" xr:uid="{00000000-0005-0000-0000-000051020000}"/>
    <cellStyle name="Normal 2 13 12 2" xfId="10784" xr:uid="{00000000-0005-0000-0000-00008F1F0000}"/>
    <cellStyle name="Normal 2 13 13" xfId="698" xr:uid="{00000000-0005-0000-0000-000052020000}"/>
    <cellStyle name="Normal 2 13 13 2" xfId="10785" xr:uid="{00000000-0005-0000-0000-0000911F0000}"/>
    <cellStyle name="Normal 2 13 14" xfId="699" xr:uid="{00000000-0005-0000-0000-000053020000}"/>
    <cellStyle name="Normal 2 13 14 2" xfId="10786" xr:uid="{00000000-0005-0000-0000-0000931F0000}"/>
    <cellStyle name="Normal 2 13 15" xfId="700" xr:uid="{00000000-0005-0000-0000-000054020000}"/>
    <cellStyle name="Normal 2 13 15 2" xfId="10787" xr:uid="{00000000-0005-0000-0000-0000951F0000}"/>
    <cellStyle name="Normal 2 13 16" xfId="701" xr:uid="{00000000-0005-0000-0000-000055020000}"/>
    <cellStyle name="Normal 2 13 16 2" xfId="10788" xr:uid="{00000000-0005-0000-0000-0000971F0000}"/>
    <cellStyle name="Normal 2 13 17" xfId="702" xr:uid="{00000000-0005-0000-0000-000056020000}"/>
    <cellStyle name="Normal 2 13 17 2" xfId="10789" xr:uid="{00000000-0005-0000-0000-0000991F0000}"/>
    <cellStyle name="Normal 2 13 18" xfId="703" xr:uid="{00000000-0005-0000-0000-000057020000}"/>
    <cellStyle name="Normal 2 13 18 2" xfId="10790" xr:uid="{00000000-0005-0000-0000-00009B1F0000}"/>
    <cellStyle name="Normal 2 13 19" xfId="704" xr:uid="{00000000-0005-0000-0000-000058020000}"/>
    <cellStyle name="Normal 2 13 19 2" xfId="10791" xr:uid="{00000000-0005-0000-0000-00009D1F0000}"/>
    <cellStyle name="Normal 2 13 2" xfId="705" xr:uid="{00000000-0005-0000-0000-000059020000}"/>
    <cellStyle name="Normal 2 13 2 2" xfId="10792" xr:uid="{00000000-0005-0000-0000-00009F1F0000}"/>
    <cellStyle name="Normal 2 13 20" xfId="706" xr:uid="{00000000-0005-0000-0000-00005A020000}"/>
    <cellStyle name="Normal 2 13 20 2" xfId="10793" xr:uid="{00000000-0005-0000-0000-0000A11F0000}"/>
    <cellStyle name="Normal 2 13 21" xfId="707" xr:uid="{00000000-0005-0000-0000-00005B020000}"/>
    <cellStyle name="Normal 2 13 21 2" xfId="10794" xr:uid="{00000000-0005-0000-0000-0000A31F0000}"/>
    <cellStyle name="Normal 2 13 22" xfId="708" xr:uid="{00000000-0005-0000-0000-00005C020000}"/>
    <cellStyle name="Normal 2 13 22 2" xfId="10795" xr:uid="{00000000-0005-0000-0000-0000A51F0000}"/>
    <cellStyle name="Normal 2 13 23" xfId="709" xr:uid="{00000000-0005-0000-0000-00005D020000}"/>
    <cellStyle name="Normal 2 13 23 2" xfId="10796" xr:uid="{00000000-0005-0000-0000-0000A71F0000}"/>
    <cellStyle name="Normal 2 13 24" xfId="10797" xr:uid="{00000000-0005-0000-0000-0000A81F0000}"/>
    <cellStyle name="Normal 2 13 3" xfId="710" xr:uid="{00000000-0005-0000-0000-00005E020000}"/>
    <cellStyle name="Normal 2 13 3 2" xfId="10798" xr:uid="{00000000-0005-0000-0000-0000AA1F0000}"/>
    <cellStyle name="Normal 2 13 4" xfId="711" xr:uid="{00000000-0005-0000-0000-00005F020000}"/>
    <cellStyle name="Normal 2 13 4 2" xfId="10799" xr:uid="{00000000-0005-0000-0000-0000AC1F0000}"/>
    <cellStyle name="Normal 2 13 5" xfId="712" xr:uid="{00000000-0005-0000-0000-000060020000}"/>
    <cellStyle name="Normal 2 13 5 2" xfId="10800" xr:uid="{00000000-0005-0000-0000-0000AE1F0000}"/>
    <cellStyle name="Normal 2 13 6" xfId="713" xr:uid="{00000000-0005-0000-0000-000061020000}"/>
    <cellStyle name="Normal 2 13 6 2" xfId="10801" xr:uid="{00000000-0005-0000-0000-0000B01F0000}"/>
    <cellStyle name="Normal 2 13 7" xfId="714" xr:uid="{00000000-0005-0000-0000-000062020000}"/>
    <cellStyle name="Normal 2 13 7 2" xfId="10802" xr:uid="{00000000-0005-0000-0000-0000B21F0000}"/>
    <cellStyle name="Normal 2 13 8" xfId="715" xr:uid="{00000000-0005-0000-0000-000063020000}"/>
    <cellStyle name="Normal 2 13 8 2" xfId="10803" xr:uid="{00000000-0005-0000-0000-0000B41F0000}"/>
    <cellStyle name="Normal 2 13 9" xfId="716" xr:uid="{00000000-0005-0000-0000-000064020000}"/>
    <cellStyle name="Normal 2 13 9 2" xfId="10804" xr:uid="{00000000-0005-0000-0000-0000B61F0000}"/>
    <cellStyle name="Normal 2 14" xfId="717" xr:uid="{00000000-0005-0000-0000-000065020000}"/>
    <cellStyle name="Normal 2 14 10" xfId="718" xr:uid="{00000000-0005-0000-0000-000066020000}"/>
    <cellStyle name="Normal 2 14 10 2" xfId="10805" xr:uid="{00000000-0005-0000-0000-0000B91F0000}"/>
    <cellStyle name="Normal 2 14 11" xfId="719" xr:uid="{00000000-0005-0000-0000-000067020000}"/>
    <cellStyle name="Normal 2 14 11 2" xfId="10806" xr:uid="{00000000-0005-0000-0000-0000BB1F0000}"/>
    <cellStyle name="Normal 2 14 12" xfId="720" xr:uid="{00000000-0005-0000-0000-000068020000}"/>
    <cellStyle name="Normal 2 14 12 2" xfId="10807" xr:uid="{00000000-0005-0000-0000-0000BD1F0000}"/>
    <cellStyle name="Normal 2 14 13" xfId="721" xr:uid="{00000000-0005-0000-0000-000069020000}"/>
    <cellStyle name="Normal 2 14 13 2" xfId="10808" xr:uid="{00000000-0005-0000-0000-0000BF1F0000}"/>
    <cellStyle name="Normal 2 14 14" xfId="722" xr:uid="{00000000-0005-0000-0000-00006A020000}"/>
    <cellStyle name="Normal 2 14 14 2" xfId="10809" xr:uid="{00000000-0005-0000-0000-0000C11F0000}"/>
    <cellStyle name="Normal 2 14 15" xfId="723" xr:uid="{00000000-0005-0000-0000-00006B020000}"/>
    <cellStyle name="Normal 2 14 15 2" xfId="10810" xr:uid="{00000000-0005-0000-0000-0000C31F0000}"/>
    <cellStyle name="Normal 2 14 16" xfId="724" xr:uid="{00000000-0005-0000-0000-00006C020000}"/>
    <cellStyle name="Normal 2 14 16 2" xfId="10811" xr:uid="{00000000-0005-0000-0000-0000C51F0000}"/>
    <cellStyle name="Normal 2 14 17" xfId="725" xr:uid="{00000000-0005-0000-0000-00006D020000}"/>
    <cellStyle name="Normal 2 14 17 2" xfId="10812" xr:uid="{00000000-0005-0000-0000-0000C71F0000}"/>
    <cellStyle name="Normal 2 14 18" xfId="726" xr:uid="{00000000-0005-0000-0000-00006E020000}"/>
    <cellStyle name="Normal 2 14 18 2" xfId="10813" xr:uid="{00000000-0005-0000-0000-0000C91F0000}"/>
    <cellStyle name="Normal 2 14 19" xfId="727" xr:uid="{00000000-0005-0000-0000-00006F020000}"/>
    <cellStyle name="Normal 2 14 19 2" xfId="10814" xr:uid="{00000000-0005-0000-0000-0000CB1F0000}"/>
    <cellStyle name="Normal 2 14 2" xfId="728" xr:uid="{00000000-0005-0000-0000-000070020000}"/>
    <cellStyle name="Normal 2 14 2 2" xfId="10815" xr:uid="{00000000-0005-0000-0000-0000CD1F0000}"/>
    <cellStyle name="Normal 2 14 20" xfId="729" xr:uid="{00000000-0005-0000-0000-000071020000}"/>
    <cellStyle name="Normal 2 14 20 2" xfId="10816" xr:uid="{00000000-0005-0000-0000-0000CF1F0000}"/>
    <cellStyle name="Normal 2 14 21" xfId="730" xr:uid="{00000000-0005-0000-0000-000072020000}"/>
    <cellStyle name="Normal 2 14 21 2" xfId="10817" xr:uid="{00000000-0005-0000-0000-0000D11F0000}"/>
    <cellStyle name="Normal 2 14 22" xfId="731" xr:uid="{00000000-0005-0000-0000-000073020000}"/>
    <cellStyle name="Normal 2 14 22 2" xfId="10818" xr:uid="{00000000-0005-0000-0000-0000D31F0000}"/>
    <cellStyle name="Normal 2 14 23" xfId="732" xr:uid="{00000000-0005-0000-0000-000074020000}"/>
    <cellStyle name="Normal 2 14 23 2" xfId="10819" xr:uid="{00000000-0005-0000-0000-0000D51F0000}"/>
    <cellStyle name="Normal 2 14 24" xfId="10820" xr:uid="{00000000-0005-0000-0000-0000D61F0000}"/>
    <cellStyle name="Normal 2 14 3" xfId="733" xr:uid="{00000000-0005-0000-0000-000075020000}"/>
    <cellStyle name="Normal 2 14 3 2" xfId="10821" xr:uid="{00000000-0005-0000-0000-0000D81F0000}"/>
    <cellStyle name="Normal 2 14 4" xfId="734" xr:uid="{00000000-0005-0000-0000-000076020000}"/>
    <cellStyle name="Normal 2 14 4 2" xfId="10822" xr:uid="{00000000-0005-0000-0000-0000DA1F0000}"/>
    <cellStyle name="Normal 2 14 5" xfId="735" xr:uid="{00000000-0005-0000-0000-000077020000}"/>
    <cellStyle name="Normal 2 14 5 2" xfId="10823" xr:uid="{00000000-0005-0000-0000-0000DC1F0000}"/>
    <cellStyle name="Normal 2 14 6" xfId="736" xr:uid="{00000000-0005-0000-0000-000078020000}"/>
    <cellStyle name="Normal 2 14 6 2" xfId="10824" xr:uid="{00000000-0005-0000-0000-0000DE1F0000}"/>
    <cellStyle name="Normal 2 14 7" xfId="737" xr:uid="{00000000-0005-0000-0000-000079020000}"/>
    <cellStyle name="Normal 2 14 7 2" xfId="10825" xr:uid="{00000000-0005-0000-0000-0000E01F0000}"/>
    <cellStyle name="Normal 2 14 8" xfId="738" xr:uid="{00000000-0005-0000-0000-00007A020000}"/>
    <cellStyle name="Normal 2 14 8 2" xfId="10826" xr:uid="{00000000-0005-0000-0000-0000E21F0000}"/>
    <cellStyle name="Normal 2 14 9" xfId="739" xr:uid="{00000000-0005-0000-0000-00007B020000}"/>
    <cellStyle name="Normal 2 14 9 2" xfId="10827" xr:uid="{00000000-0005-0000-0000-0000E41F0000}"/>
    <cellStyle name="Normal 2 15" xfId="740" xr:uid="{00000000-0005-0000-0000-00007C020000}"/>
    <cellStyle name="Normal 2 15 10" xfId="741" xr:uid="{00000000-0005-0000-0000-00007D020000}"/>
    <cellStyle name="Normal 2 15 10 2" xfId="10828" xr:uid="{00000000-0005-0000-0000-0000E71F0000}"/>
    <cellStyle name="Normal 2 15 11" xfId="742" xr:uid="{00000000-0005-0000-0000-00007E020000}"/>
    <cellStyle name="Normal 2 15 11 2" xfId="10829" xr:uid="{00000000-0005-0000-0000-0000E91F0000}"/>
    <cellStyle name="Normal 2 15 12" xfId="743" xr:uid="{00000000-0005-0000-0000-00007F020000}"/>
    <cellStyle name="Normal 2 15 12 2" xfId="10830" xr:uid="{00000000-0005-0000-0000-0000EB1F0000}"/>
    <cellStyle name="Normal 2 15 13" xfId="744" xr:uid="{00000000-0005-0000-0000-000080020000}"/>
    <cellStyle name="Normal 2 15 13 2" xfId="10831" xr:uid="{00000000-0005-0000-0000-0000ED1F0000}"/>
    <cellStyle name="Normal 2 15 14" xfId="745" xr:uid="{00000000-0005-0000-0000-000081020000}"/>
    <cellStyle name="Normal 2 15 14 2" xfId="10832" xr:uid="{00000000-0005-0000-0000-0000EF1F0000}"/>
    <cellStyle name="Normal 2 15 15" xfId="746" xr:uid="{00000000-0005-0000-0000-000082020000}"/>
    <cellStyle name="Normal 2 15 15 2" xfId="10833" xr:uid="{00000000-0005-0000-0000-0000F11F0000}"/>
    <cellStyle name="Normal 2 15 16" xfId="747" xr:uid="{00000000-0005-0000-0000-000083020000}"/>
    <cellStyle name="Normal 2 15 16 2" xfId="10834" xr:uid="{00000000-0005-0000-0000-0000F31F0000}"/>
    <cellStyle name="Normal 2 15 17" xfId="748" xr:uid="{00000000-0005-0000-0000-000084020000}"/>
    <cellStyle name="Normal 2 15 17 2" xfId="10835" xr:uid="{00000000-0005-0000-0000-0000F51F0000}"/>
    <cellStyle name="Normal 2 15 18" xfId="749" xr:uid="{00000000-0005-0000-0000-000085020000}"/>
    <cellStyle name="Normal 2 15 18 2" xfId="10836" xr:uid="{00000000-0005-0000-0000-0000F71F0000}"/>
    <cellStyle name="Normal 2 15 19" xfId="750" xr:uid="{00000000-0005-0000-0000-000086020000}"/>
    <cellStyle name="Normal 2 15 19 2" xfId="10837" xr:uid="{00000000-0005-0000-0000-0000F91F0000}"/>
    <cellStyle name="Normal 2 15 2" xfId="751" xr:uid="{00000000-0005-0000-0000-000087020000}"/>
    <cellStyle name="Normal 2 15 2 2" xfId="10838" xr:uid="{00000000-0005-0000-0000-0000FB1F0000}"/>
    <cellStyle name="Normal 2 15 20" xfId="752" xr:uid="{00000000-0005-0000-0000-000088020000}"/>
    <cellStyle name="Normal 2 15 20 2" xfId="10839" xr:uid="{00000000-0005-0000-0000-0000FD1F0000}"/>
    <cellStyle name="Normal 2 15 21" xfId="753" xr:uid="{00000000-0005-0000-0000-000089020000}"/>
    <cellStyle name="Normal 2 15 21 2" xfId="10840" xr:uid="{00000000-0005-0000-0000-0000FF1F0000}"/>
    <cellStyle name="Normal 2 15 22" xfId="754" xr:uid="{00000000-0005-0000-0000-00008A020000}"/>
    <cellStyle name="Normal 2 15 22 2" xfId="10841" xr:uid="{00000000-0005-0000-0000-000001200000}"/>
    <cellStyle name="Normal 2 15 23" xfId="755" xr:uid="{00000000-0005-0000-0000-00008B020000}"/>
    <cellStyle name="Normal 2 15 23 2" xfId="10842" xr:uid="{00000000-0005-0000-0000-000003200000}"/>
    <cellStyle name="Normal 2 15 24" xfId="10843" xr:uid="{00000000-0005-0000-0000-000004200000}"/>
    <cellStyle name="Normal 2 15 3" xfId="756" xr:uid="{00000000-0005-0000-0000-00008C020000}"/>
    <cellStyle name="Normal 2 15 3 2" xfId="10844" xr:uid="{00000000-0005-0000-0000-000006200000}"/>
    <cellStyle name="Normal 2 15 4" xfId="757" xr:uid="{00000000-0005-0000-0000-00008D020000}"/>
    <cellStyle name="Normal 2 15 4 2" xfId="10845" xr:uid="{00000000-0005-0000-0000-000008200000}"/>
    <cellStyle name="Normal 2 15 5" xfId="758" xr:uid="{00000000-0005-0000-0000-00008E020000}"/>
    <cellStyle name="Normal 2 15 5 2" xfId="10846" xr:uid="{00000000-0005-0000-0000-00000A200000}"/>
    <cellStyle name="Normal 2 15 6" xfId="759" xr:uid="{00000000-0005-0000-0000-00008F020000}"/>
    <cellStyle name="Normal 2 15 6 2" xfId="10847" xr:uid="{00000000-0005-0000-0000-00000C200000}"/>
    <cellStyle name="Normal 2 15 7" xfId="760" xr:uid="{00000000-0005-0000-0000-000090020000}"/>
    <cellStyle name="Normal 2 15 7 2" xfId="10848" xr:uid="{00000000-0005-0000-0000-00000E200000}"/>
    <cellStyle name="Normal 2 15 8" xfId="761" xr:uid="{00000000-0005-0000-0000-000091020000}"/>
    <cellStyle name="Normal 2 15 8 2" xfId="10849" xr:uid="{00000000-0005-0000-0000-000010200000}"/>
    <cellStyle name="Normal 2 15 9" xfId="762" xr:uid="{00000000-0005-0000-0000-000092020000}"/>
    <cellStyle name="Normal 2 15 9 2" xfId="10850" xr:uid="{00000000-0005-0000-0000-000012200000}"/>
    <cellStyle name="Normal 2 16" xfId="763" xr:uid="{00000000-0005-0000-0000-000093020000}"/>
    <cellStyle name="Normal 2 16 10" xfId="764" xr:uid="{00000000-0005-0000-0000-000094020000}"/>
    <cellStyle name="Normal 2 16 10 2" xfId="10851" xr:uid="{00000000-0005-0000-0000-000015200000}"/>
    <cellStyle name="Normal 2 16 11" xfId="765" xr:uid="{00000000-0005-0000-0000-000095020000}"/>
    <cellStyle name="Normal 2 16 11 2" xfId="10852" xr:uid="{00000000-0005-0000-0000-000017200000}"/>
    <cellStyle name="Normal 2 16 12" xfId="766" xr:uid="{00000000-0005-0000-0000-000096020000}"/>
    <cellStyle name="Normal 2 16 12 2" xfId="10853" xr:uid="{00000000-0005-0000-0000-000019200000}"/>
    <cellStyle name="Normal 2 16 13" xfId="767" xr:uid="{00000000-0005-0000-0000-000097020000}"/>
    <cellStyle name="Normal 2 16 13 2" xfId="10854" xr:uid="{00000000-0005-0000-0000-00001B200000}"/>
    <cellStyle name="Normal 2 16 14" xfId="768" xr:uid="{00000000-0005-0000-0000-000098020000}"/>
    <cellStyle name="Normal 2 16 14 2" xfId="10855" xr:uid="{00000000-0005-0000-0000-00001D200000}"/>
    <cellStyle name="Normal 2 16 15" xfId="769" xr:uid="{00000000-0005-0000-0000-000099020000}"/>
    <cellStyle name="Normal 2 16 15 2" xfId="10856" xr:uid="{00000000-0005-0000-0000-00001F200000}"/>
    <cellStyle name="Normal 2 16 16" xfId="770" xr:uid="{00000000-0005-0000-0000-00009A020000}"/>
    <cellStyle name="Normal 2 16 16 2" xfId="10857" xr:uid="{00000000-0005-0000-0000-000021200000}"/>
    <cellStyle name="Normal 2 16 17" xfId="771" xr:uid="{00000000-0005-0000-0000-00009B020000}"/>
    <cellStyle name="Normal 2 16 17 2" xfId="10858" xr:uid="{00000000-0005-0000-0000-000023200000}"/>
    <cellStyle name="Normal 2 16 18" xfId="772" xr:uid="{00000000-0005-0000-0000-00009C020000}"/>
    <cellStyle name="Normal 2 16 18 2" xfId="10859" xr:uid="{00000000-0005-0000-0000-000025200000}"/>
    <cellStyle name="Normal 2 16 19" xfId="773" xr:uid="{00000000-0005-0000-0000-00009D020000}"/>
    <cellStyle name="Normal 2 16 19 2" xfId="10860" xr:uid="{00000000-0005-0000-0000-000027200000}"/>
    <cellStyle name="Normal 2 16 2" xfId="774" xr:uid="{00000000-0005-0000-0000-00009E020000}"/>
    <cellStyle name="Normal 2 16 2 2" xfId="10861" xr:uid="{00000000-0005-0000-0000-000029200000}"/>
    <cellStyle name="Normal 2 16 20" xfId="775" xr:uid="{00000000-0005-0000-0000-00009F020000}"/>
    <cellStyle name="Normal 2 16 20 2" xfId="10862" xr:uid="{00000000-0005-0000-0000-00002B200000}"/>
    <cellStyle name="Normal 2 16 21" xfId="776" xr:uid="{00000000-0005-0000-0000-0000A0020000}"/>
    <cellStyle name="Normal 2 16 21 2" xfId="10863" xr:uid="{00000000-0005-0000-0000-00002D200000}"/>
    <cellStyle name="Normal 2 16 22" xfId="777" xr:uid="{00000000-0005-0000-0000-0000A1020000}"/>
    <cellStyle name="Normal 2 16 22 2" xfId="10864" xr:uid="{00000000-0005-0000-0000-00002F200000}"/>
    <cellStyle name="Normal 2 16 23" xfId="778" xr:uid="{00000000-0005-0000-0000-0000A2020000}"/>
    <cellStyle name="Normal 2 16 23 2" xfId="10865" xr:uid="{00000000-0005-0000-0000-000031200000}"/>
    <cellStyle name="Normal 2 16 24" xfId="10866" xr:uid="{00000000-0005-0000-0000-000032200000}"/>
    <cellStyle name="Normal 2 16 3" xfId="779" xr:uid="{00000000-0005-0000-0000-0000A3020000}"/>
    <cellStyle name="Normal 2 16 3 2" xfId="10867" xr:uid="{00000000-0005-0000-0000-000034200000}"/>
    <cellStyle name="Normal 2 16 4" xfId="780" xr:uid="{00000000-0005-0000-0000-0000A4020000}"/>
    <cellStyle name="Normal 2 16 4 2" xfId="10868" xr:uid="{00000000-0005-0000-0000-000036200000}"/>
    <cellStyle name="Normal 2 16 5" xfId="781" xr:uid="{00000000-0005-0000-0000-0000A5020000}"/>
    <cellStyle name="Normal 2 16 5 2" xfId="10869" xr:uid="{00000000-0005-0000-0000-000038200000}"/>
    <cellStyle name="Normal 2 16 6" xfId="782" xr:uid="{00000000-0005-0000-0000-0000A6020000}"/>
    <cellStyle name="Normal 2 16 6 2" xfId="10870" xr:uid="{00000000-0005-0000-0000-00003A200000}"/>
    <cellStyle name="Normal 2 16 7" xfId="783" xr:uid="{00000000-0005-0000-0000-0000A7020000}"/>
    <cellStyle name="Normal 2 16 7 2" xfId="10871" xr:uid="{00000000-0005-0000-0000-00003C200000}"/>
    <cellStyle name="Normal 2 16 8" xfId="784" xr:uid="{00000000-0005-0000-0000-0000A8020000}"/>
    <cellStyle name="Normal 2 16 8 2" xfId="10872" xr:uid="{00000000-0005-0000-0000-00003E200000}"/>
    <cellStyle name="Normal 2 16 9" xfId="785" xr:uid="{00000000-0005-0000-0000-0000A9020000}"/>
    <cellStyle name="Normal 2 16 9 2" xfId="10873" xr:uid="{00000000-0005-0000-0000-000040200000}"/>
    <cellStyle name="Normal 2 17" xfId="786" xr:uid="{00000000-0005-0000-0000-0000AA020000}"/>
    <cellStyle name="Normal 2 17 10" xfId="787" xr:uid="{00000000-0005-0000-0000-0000AB020000}"/>
    <cellStyle name="Normal 2 17 10 2" xfId="10874" xr:uid="{00000000-0005-0000-0000-000043200000}"/>
    <cellStyle name="Normal 2 17 11" xfId="788" xr:uid="{00000000-0005-0000-0000-0000AC020000}"/>
    <cellStyle name="Normal 2 17 11 2" xfId="10875" xr:uid="{00000000-0005-0000-0000-000045200000}"/>
    <cellStyle name="Normal 2 17 12" xfId="789" xr:uid="{00000000-0005-0000-0000-0000AD020000}"/>
    <cellStyle name="Normal 2 17 12 2" xfId="10876" xr:uid="{00000000-0005-0000-0000-000047200000}"/>
    <cellStyle name="Normal 2 17 13" xfId="790" xr:uid="{00000000-0005-0000-0000-0000AE020000}"/>
    <cellStyle name="Normal 2 17 13 2" xfId="10877" xr:uid="{00000000-0005-0000-0000-000049200000}"/>
    <cellStyle name="Normal 2 17 14" xfId="791" xr:uid="{00000000-0005-0000-0000-0000AF020000}"/>
    <cellStyle name="Normal 2 17 14 2" xfId="10878" xr:uid="{00000000-0005-0000-0000-00004B200000}"/>
    <cellStyle name="Normal 2 17 15" xfId="792" xr:uid="{00000000-0005-0000-0000-0000B0020000}"/>
    <cellStyle name="Normal 2 17 15 2" xfId="10879" xr:uid="{00000000-0005-0000-0000-00004D200000}"/>
    <cellStyle name="Normal 2 17 16" xfId="793" xr:uid="{00000000-0005-0000-0000-0000B1020000}"/>
    <cellStyle name="Normal 2 17 16 2" xfId="10880" xr:uid="{00000000-0005-0000-0000-00004F200000}"/>
    <cellStyle name="Normal 2 17 17" xfId="794" xr:uid="{00000000-0005-0000-0000-0000B2020000}"/>
    <cellStyle name="Normal 2 17 17 2" xfId="10881" xr:uid="{00000000-0005-0000-0000-000051200000}"/>
    <cellStyle name="Normal 2 17 18" xfId="795" xr:uid="{00000000-0005-0000-0000-0000B3020000}"/>
    <cellStyle name="Normal 2 17 18 2" xfId="10882" xr:uid="{00000000-0005-0000-0000-000053200000}"/>
    <cellStyle name="Normal 2 17 19" xfId="796" xr:uid="{00000000-0005-0000-0000-0000B4020000}"/>
    <cellStyle name="Normal 2 17 19 2" xfId="10883" xr:uid="{00000000-0005-0000-0000-000055200000}"/>
    <cellStyle name="Normal 2 17 2" xfId="797" xr:uid="{00000000-0005-0000-0000-0000B5020000}"/>
    <cellStyle name="Normal 2 17 2 2" xfId="10884" xr:uid="{00000000-0005-0000-0000-000057200000}"/>
    <cellStyle name="Normal 2 17 20" xfId="798" xr:uid="{00000000-0005-0000-0000-0000B6020000}"/>
    <cellStyle name="Normal 2 17 20 2" xfId="10885" xr:uid="{00000000-0005-0000-0000-000059200000}"/>
    <cellStyle name="Normal 2 17 21" xfId="799" xr:uid="{00000000-0005-0000-0000-0000B7020000}"/>
    <cellStyle name="Normal 2 17 21 2" xfId="10886" xr:uid="{00000000-0005-0000-0000-00005B200000}"/>
    <cellStyle name="Normal 2 17 22" xfId="800" xr:uid="{00000000-0005-0000-0000-0000B8020000}"/>
    <cellStyle name="Normal 2 17 22 2" xfId="10887" xr:uid="{00000000-0005-0000-0000-00005D200000}"/>
    <cellStyle name="Normal 2 17 23" xfId="801" xr:uid="{00000000-0005-0000-0000-0000B9020000}"/>
    <cellStyle name="Normal 2 17 23 2" xfId="10888" xr:uid="{00000000-0005-0000-0000-00005F200000}"/>
    <cellStyle name="Normal 2 17 24" xfId="10889" xr:uid="{00000000-0005-0000-0000-000060200000}"/>
    <cellStyle name="Normal 2 17 3" xfId="802" xr:uid="{00000000-0005-0000-0000-0000BA020000}"/>
    <cellStyle name="Normal 2 17 3 2" xfId="10890" xr:uid="{00000000-0005-0000-0000-000062200000}"/>
    <cellStyle name="Normal 2 17 4" xfId="803" xr:uid="{00000000-0005-0000-0000-0000BB020000}"/>
    <cellStyle name="Normal 2 17 4 2" xfId="10891" xr:uid="{00000000-0005-0000-0000-000064200000}"/>
    <cellStyle name="Normal 2 17 5" xfId="804" xr:uid="{00000000-0005-0000-0000-0000BC020000}"/>
    <cellStyle name="Normal 2 17 5 2" xfId="10892" xr:uid="{00000000-0005-0000-0000-000066200000}"/>
    <cellStyle name="Normal 2 17 6" xfId="805" xr:uid="{00000000-0005-0000-0000-0000BD020000}"/>
    <cellStyle name="Normal 2 17 6 2" xfId="10893" xr:uid="{00000000-0005-0000-0000-000068200000}"/>
    <cellStyle name="Normal 2 17 7" xfId="806" xr:uid="{00000000-0005-0000-0000-0000BE020000}"/>
    <cellStyle name="Normal 2 17 7 2" xfId="10894" xr:uid="{00000000-0005-0000-0000-00006A200000}"/>
    <cellStyle name="Normal 2 17 8" xfId="807" xr:uid="{00000000-0005-0000-0000-0000BF020000}"/>
    <cellStyle name="Normal 2 17 8 2" xfId="10895" xr:uid="{00000000-0005-0000-0000-00006C200000}"/>
    <cellStyle name="Normal 2 17 9" xfId="808" xr:uid="{00000000-0005-0000-0000-0000C0020000}"/>
    <cellStyle name="Normal 2 17 9 2" xfId="10896" xr:uid="{00000000-0005-0000-0000-00006E200000}"/>
    <cellStyle name="Normal 2 18" xfId="809" xr:uid="{00000000-0005-0000-0000-0000C1020000}"/>
    <cellStyle name="Normal 2 18 10" xfId="810" xr:uid="{00000000-0005-0000-0000-0000C2020000}"/>
    <cellStyle name="Normal 2 18 10 2" xfId="10897" xr:uid="{00000000-0005-0000-0000-000071200000}"/>
    <cellStyle name="Normal 2 18 11" xfId="811" xr:uid="{00000000-0005-0000-0000-0000C3020000}"/>
    <cellStyle name="Normal 2 18 11 2" xfId="10898" xr:uid="{00000000-0005-0000-0000-000073200000}"/>
    <cellStyle name="Normal 2 18 12" xfId="812" xr:uid="{00000000-0005-0000-0000-0000C4020000}"/>
    <cellStyle name="Normal 2 18 12 2" xfId="10899" xr:uid="{00000000-0005-0000-0000-000075200000}"/>
    <cellStyle name="Normal 2 18 13" xfId="813" xr:uid="{00000000-0005-0000-0000-0000C5020000}"/>
    <cellStyle name="Normal 2 18 13 2" xfId="10900" xr:uid="{00000000-0005-0000-0000-000077200000}"/>
    <cellStyle name="Normal 2 18 14" xfId="814" xr:uid="{00000000-0005-0000-0000-0000C6020000}"/>
    <cellStyle name="Normal 2 18 14 2" xfId="10901" xr:uid="{00000000-0005-0000-0000-000079200000}"/>
    <cellStyle name="Normal 2 18 15" xfId="815" xr:uid="{00000000-0005-0000-0000-0000C7020000}"/>
    <cellStyle name="Normal 2 18 15 2" xfId="10902" xr:uid="{00000000-0005-0000-0000-00007B200000}"/>
    <cellStyle name="Normal 2 18 16" xfId="816" xr:uid="{00000000-0005-0000-0000-0000C8020000}"/>
    <cellStyle name="Normal 2 18 16 2" xfId="10903" xr:uid="{00000000-0005-0000-0000-00007D200000}"/>
    <cellStyle name="Normal 2 18 17" xfId="817" xr:uid="{00000000-0005-0000-0000-0000C9020000}"/>
    <cellStyle name="Normal 2 18 17 2" xfId="10904" xr:uid="{00000000-0005-0000-0000-00007F200000}"/>
    <cellStyle name="Normal 2 18 18" xfId="818" xr:uid="{00000000-0005-0000-0000-0000CA020000}"/>
    <cellStyle name="Normal 2 18 18 2" xfId="10905" xr:uid="{00000000-0005-0000-0000-000081200000}"/>
    <cellStyle name="Normal 2 18 19" xfId="819" xr:uid="{00000000-0005-0000-0000-0000CB020000}"/>
    <cellStyle name="Normal 2 18 19 2" xfId="10906" xr:uid="{00000000-0005-0000-0000-000083200000}"/>
    <cellStyle name="Normal 2 18 2" xfId="820" xr:uid="{00000000-0005-0000-0000-0000CC020000}"/>
    <cellStyle name="Normal 2 18 2 2" xfId="10907" xr:uid="{00000000-0005-0000-0000-000085200000}"/>
    <cellStyle name="Normal 2 18 20" xfId="821" xr:uid="{00000000-0005-0000-0000-0000CD020000}"/>
    <cellStyle name="Normal 2 18 20 2" xfId="10908" xr:uid="{00000000-0005-0000-0000-000087200000}"/>
    <cellStyle name="Normal 2 18 21" xfId="822" xr:uid="{00000000-0005-0000-0000-0000CE020000}"/>
    <cellStyle name="Normal 2 18 21 2" xfId="10909" xr:uid="{00000000-0005-0000-0000-000089200000}"/>
    <cellStyle name="Normal 2 18 22" xfId="823" xr:uid="{00000000-0005-0000-0000-0000CF020000}"/>
    <cellStyle name="Normal 2 18 22 2" xfId="10910" xr:uid="{00000000-0005-0000-0000-00008B200000}"/>
    <cellStyle name="Normal 2 18 23" xfId="824" xr:uid="{00000000-0005-0000-0000-0000D0020000}"/>
    <cellStyle name="Normal 2 18 23 2" xfId="10911" xr:uid="{00000000-0005-0000-0000-00008D200000}"/>
    <cellStyle name="Normal 2 18 24" xfId="10912" xr:uid="{00000000-0005-0000-0000-00008E200000}"/>
    <cellStyle name="Normal 2 18 3" xfId="825" xr:uid="{00000000-0005-0000-0000-0000D1020000}"/>
    <cellStyle name="Normal 2 18 3 2" xfId="10913" xr:uid="{00000000-0005-0000-0000-000090200000}"/>
    <cellStyle name="Normal 2 18 4" xfId="826" xr:uid="{00000000-0005-0000-0000-0000D2020000}"/>
    <cellStyle name="Normal 2 18 4 2" xfId="10914" xr:uid="{00000000-0005-0000-0000-000092200000}"/>
    <cellStyle name="Normal 2 18 5" xfId="827" xr:uid="{00000000-0005-0000-0000-0000D3020000}"/>
    <cellStyle name="Normal 2 18 5 2" xfId="10915" xr:uid="{00000000-0005-0000-0000-000094200000}"/>
    <cellStyle name="Normal 2 18 6" xfId="828" xr:uid="{00000000-0005-0000-0000-0000D4020000}"/>
    <cellStyle name="Normal 2 18 6 2" xfId="10916" xr:uid="{00000000-0005-0000-0000-000096200000}"/>
    <cellStyle name="Normal 2 18 7" xfId="829" xr:uid="{00000000-0005-0000-0000-0000D5020000}"/>
    <cellStyle name="Normal 2 18 7 2" xfId="10917" xr:uid="{00000000-0005-0000-0000-000098200000}"/>
    <cellStyle name="Normal 2 18 8" xfId="830" xr:uid="{00000000-0005-0000-0000-0000D6020000}"/>
    <cellStyle name="Normal 2 18 8 2" xfId="10918" xr:uid="{00000000-0005-0000-0000-00009A200000}"/>
    <cellStyle name="Normal 2 18 9" xfId="831" xr:uid="{00000000-0005-0000-0000-0000D7020000}"/>
    <cellStyle name="Normal 2 18 9 2" xfId="10919" xr:uid="{00000000-0005-0000-0000-00009C200000}"/>
    <cellStyle name="Normal 2 19" xfId="832" xr:uid="{00000000-0005-0000-0000-0000D8020000}"/>
    <cellStyle name="Normal 2 19 10" xfId="833" xr:uid="{00000000-0005-0000-0000-0000D9020000}"/>
    <cellStyle name="Normal 2 19 10 2" xfId="10920" xr:uid="{00000000-0005-0000-0000-00009F200000}"/>
    <cellStyle name="Normal 2 19 11" xfId="834" xr:uid="{00000000-0005-0000-0000-0000DA020000}"/>
    <cellStyle name="Normal 2 19 11 2" xfId="10921" xr:uid="{00000000-0005-0000-0000-0000A1200000}"/>
    <cellStyle name="Normal 2 19 12" xfId="835" xr:uid="{00000000-0005-0000-0000-0000DB020000}"/>
    <cellStyle name="Normal 2 19 12 2" xfId="10922" xr:uid="{00000000-0005-0000-0000-0000A3200000}"/>
    <cellStyle name="Normal 2 19 13" xfId="836" xr:uid="{00000000-0005-0000-0000-0000DC020000}"/>
    <cellStyle name="Normal 2 19 13 2" xfId="10923" xr:uid="{00000000-0005-0000-0000-0000A5200000}"/>
    <cellStyle name="Normal 2 19 14" xfId="837" xr:uid="{00000000-0005-0000-0000-0000DD020000}"/>
    <cellStyle name="Normal 2 19 14 2" xfId="10924" xr:uid="{00000000-0005-0000-0000-0000A7200000}"/>
    <cellStyle name="Normal 2 19 15" xfId="838" xr:uid="{00000000-0005-0000-0000-0000DE020000}"/>
    <cellStyle name="Normal 2 19 15 2" xfId="10925" xr:uid="{00000000-0005-0000-0000-0000A9200000}"/>
    <cellStyle name="Normal 2 19 16" xfId="839" xr:uid="{00000000-0005-0000-0000-0000DF020000}"/>
    <cellStyle name="Normal 2 19 16 2" xfId="10926" xr:uid="{00000000-0005-0000-0000-0000AB200000}"/>
    <cellStyle name="Normal 2 19 17" xfId="840" xr:uid="{00000000-0005-0000-0000-0000E0020000}"/>
    <cellStyle name="Normal 2 19 17 2" xfId="10927" xr:uid="{00000000-0005-0000-0000-0000AD200000}"/>
    <cellStyle name="Normal 2 19 18" xfId="841" xr:uid="{00000000-0005-0000-0000-0000E1020000}"/>
    <cellStyle name="Normal 2 19 18 2" xfId="10928" xr:uid="{00000000-0005-0000-0000-0000AF200000}"/>
    <cellStyle name="Normal 2 19 19" xfId="842" xr:uid="{00000000-0005-0000-0000-0000E2020000}"/>
    <cellStyle name="Normal 2 19 19 2" xfId="10929" xr:uid="{00000000-0005-0000-0000-0000B1200000}"/>
    <cellStyle name="Normal 2 19 2" xfId="843" xr:uid="{00000000-0005-0000-0000-0000E3020000}"/>
    <cellStyle name="Normal 2 19 2 2" xfId="10930" xr:uid="{00000000-0005-0000-0000-0000B3200000}"/>
    <cellStyle name="Normal 2 19 20" xfId="844" xr:uid="{00000000-0005-0000-0000-0000E4020000}"/>
    <cellStyle name="Normal 2 19 20 2" xfId="10931" xr:uid="{00000000-0005-0000-0000-0000B5200000}"/>
    <cellStyle name="Normal 2 19 21" xfId="845" xr:uid="{00000000-0005-0000-0000-0000E5020000}"/>
    <cellStyle name="Normal 2 19 21 2" xfId="10932" xr:uid="{00000000-0005-0000-0000-0000B7200000}"/>
    <cellStyle name="Normal 2 19 22" xfId="846" xr:uid="{00000000-0005-0000-0000-0000E6020000}"/>
    <cellStyle name="Normal 2 19 22 2" xfId="10933" xr:uid="{00000000-0005-0000-0000-0000B9200000}"/>
    <cellStyle name="Normal 2 19 23" xfId="847" xr:uid="{00000000-0005-0000-0000-0000E7020000}"/>
    <cellStyle name="Normal 2 19 23 2" xfId="10934" xr:uid="{00000000-0005-0000-0000-0000BB200000}"/>
    <cellStyle name="Normal 2 19 24" xfId="10935" xr:uid="{00000000-0005-0000-0000-0000BC200000}"/>
    <cellStyle name="Normal 2 19 3" xfId="848" xr:uid="{00000000-0005-0000-0000-0000E8020000}"/>
    <cellStyle name="Normal 2 19 3 2" xfId="10936" xr:uid="{00000000-0005-0000-0000-0000BE200000}"/>
    <cellStyle name="Normal 2 19 4" xfId="849" xr:uid="{00000000-0005-0000-0000-0000E9020000}"/>
    <cellStyle name="Normal 2 19 4 2" xfId="10937" xr:uid="{00000000-0005-0000-0000-0000C0200000}"/>
    <cellStyle name="Normal 2 19 5" xfId="850" xr:uid="{00000000-0005-0000-0000-0000EA020000}"/>
    <cellStyle name="Normal 2 19 5 2" xfId="10938" xr:uid="{00000000-0005-0000-0000-0000C2200000}"/>
    <cellStyle name="Normal 2 19 6" xfId="851" xr:uid="{00000000-0005-0000-0000-0000EB020000}"/>
    <cellStyle name="Normal 2 19 6 2" xfId="10939" xr:uid="{00000000-0005-0000-0000-0000C4200000}"/>
    <cellStyle name="Normal 2 19 7" xfId="852" xr:uid="{00000000-0005-0000-0000-0000EC020000}"/>
    <cellStyle name="Normal 2 19 7 2" xfId="10940" xr:uid="{00000000-0005-0000-0000-0000C6200000}"/>
    <cellStyle name="Normal 2 19 8" xfId="853" xr:uid="{00000000-0005-0000-0000-0000ED020000}"/>
    <cellStyle name="Normal 2 19 8 2" xfId="10941" xr:uid="{00000000-0005-0000-0000-0000C8200000}"/>
    <cellStyle name="Normal 2 19 9" xfId="854" xr:uid="{00000000-0005-0000-0000-0000EE020000}"/>
    <cellStyle name="Normal 2 19 9 2" xfId="10942" xr:uid="{00000000-0005-0000-0000-0000CA200000}"/>
    <cellStyle name="Normal 2 2" xfId="8" xr:uid="{00000000-0005-0000-0000-000010000000}"/>
    <cellStyle name="Normal 2 2 2" xfId="112" xr:uid="{00000000-0005-0000-0000-000010000000}"/>
    <cellStyle name="Normal 2 2 2 2" xfId="856" xr:uid="{00000000-0005-0000-0000-0000F0020000}"/>
    <cellStyle name="Normal 2 2 2 2 2" xfId="10943" xr:uid="{00000000-0005-0000-0000-0000CE200000}"/>
    <cellStyle name="Normal 2 2 2 3" xfId="10944" xr:uid="{00000000-0005-0000-0000-0000CF200000}"/>
    <cellStyle name="Normal 2 2 2 4" xfId="10945" xr:uid="{00000000-0005-0000-0000-0000D0200000}"/>
    <cellStyle name="Normal 2 2 2 5" xfId="10946" xr:uid="{00000000-0005-0000-0000-0000D1200000}"/>
    <cellStyle name="Normal 2 2 2 6" xfId="20680" xr:uid="{906C97B0-3A6B-4697-9FE9-0168BADDFD6A}"/>
    <cellStyle name="Normal 2 2 3" xfId="857" xr:uid="{00000000-0005-0000-0000-0000F1020000}"/>
    <cellStyle name="Normal 2 2 3 2" xfId="10948" xr:uid="{00000000-0005-0000-0000-0000D3200000}"/>
    <cellStyle name="Normal 2 2 3 3" xfId="10949" xr:uid="{00000000-0005-0000-0000-0000D4200000}"/>
    <cellStyle name="Normal 2 2 3 4" xfId="10947" xr:uid="{00000000-0005-0000-0000-0000D2200000}"/>
    <cellStyle name="Normal 2 2 4" xfId="855" xr:uid="{00000000-0005-0000-0000-0000EF020000}"/>
    <cellStyle name="Normal 2 2 4 2" xfId="10951" xr:uid="{00000000-0005-0000-0000-0000D6200000}"/>
    <cellStyle name="Normal 2 2 4 2 2" xfId="10952" xr:uid="{00000000-0005-0000-0000-0000D7200000}"/>
    <cellStyle name="Normal 2 2 4 3" xfId="10953" xr:uid="{00000000-0005-0000-0000-0000D8200000}"/>
    <cellStyle name="Normal 2 2 4 4" xfId="10950" xr:uid="{00000000-0005-0000-0000-0000D5200000}"/>
    <cellStyle name="Normal 2 2 5" xfId="10954" xr:uid="{00000000-0005-0000-0000-0000D9200000}"/>
    <cellStyle name="Normal 2 2 5 2" xfId="10955" xr:uid="{00000000-0005-0000-0000-0000DA200000}"/>
    <cellStyle name="Normal 2 2 5 2 2" xfId="10956" xr:uid="{00000000-0005-0000-0000-0000DB200000}"/>
    <cellStyle name="Normal 2 2 5 3" xfId="10957" xr:uid="{00000000-0005-0000-0000-0000DC200000}"/>
    <cellStyle name="Normal 2 2 6" xfId="10958" xr:uid="{00000000-0005-0000-0000-0000DD200000}"/>
    <cellStyle name="Normal 2 2 6 2" xfId="10959" xr:uid="{00000000-0005-0000-0000-0000DE200000}"/>
    <cellStyle name="Normal 2 2 7" xfId="10960" xr:uid="{00000000-0005-0000-0000-0000DF200000}"/>
    <cellStyle name="Normal 2 2 8" xfId="20532" xr:uid="{E125A2C0-628B-48A2-A1FD-B5CB5266D13C}"/>
    <cellStyle name="Normal 2 2 8 2" xfId="20540" xr:uid="{91DCED61-724E-4E15-ACCF-DD31D84A0D68}"/>
    <cellStyle name="Normal 2 2 8 2 2" xfId="20548" xr:uid="{0CA544D7-17F4-48E8-A318-E6E47D14B7AD}"/>
    <cellStyle name="Normal 2 2 8 2 2 2" xfId="28929" xr:uid="{4467D052-11AD-429F-BA7E-0E85B9D1C72D}"/>
    <cellStyle name="Normal 2 2 8 2 2 3" xfId="31619" xr:uid="{162923D8-2EED-48D8-9271-A8BC47FD4FBF}"/>
    <cellStyle name="Normal 2 2 8 2 2 3 2" xfId="31635" xr:uid="{727E872A-9644-4BA1-8842-21BA3382C7EC}"/>
    <cellStyle name="Normal 2 2 8 2 2 4" xfId="31631" xr:uid="{B9795847-2020-4712-B91F-EC7470876CB0}"/>
    <cellStyle name="Normal 2 2 8 2 3" xfId="28923" xr:uid="{4600C453-AEB4-4B88-9389-53F978D559C8}"/>
    <cellStyle name="Normal 2 2 8 3" xfId="20562" xr:uid="{A5241C68-4D71-423D-A378-4AE18A057E6E}"/>
    <cellStyle name="Normal 2 2 8 3 2" xfId="28938" xr:uid="{CD806522-A150-4322-A744-251D5197BE7B}"/>
    <cellStyle name="Normal 2 2 8 4" xfId="20573" xr:uid="{D8E6189D-97EA-4112-97C4-7FB35D08212E}"/>
    <cellStyle name="Normal 2 2 8 4 2" xfId="20574" xr:uid="{63BFFF18-3A4A-4318-9957-7423E25ECC39}"/>
    <cellStyle name="Normal 2 2 8 4 2 2" xfId="20577" xr:uid="{57407C9F-585F-4678-957B-0ABF387AD94E}"/>
    <cellStyle name="Normal 2 2 8 4 2 2 2" xfId="28948" xr:uid="{6823944E-A4CD-4243-907E-48691FEB1262}"/>
    <cellStyle name="Normal 2 2 8 4 2 2 2 2" xfId="31608" xr:uid="{2ACE6B70-3F7B-4785-A63A-B8D1FB4B70AA}"/>
    <cellStyle name="Normal 2 2 8 4 2 3" xfId="28945" xr:uid="{6192DBCA-401D-4638-9016-7298E6B080FB}"/>
    <cellStyle name="Normal 2 2 8 4 3" xfId="28944" xr:uid="{19E55CB2-6D51-4FDC-9187-8E349227F6D3}"/>
    <cellStyle name="Normal 2 2 8 5" xfId="28915" xr:uid="{48DE20FB-99A1-45FE-A27D-C361D92F4364}"/>
    <cellStyle name="Normal 2 2 9" xfId="20606" xr:uid="{B62FE65C-4CA2-4643-BCE9-D149B173E66E}"/>
    <cellStyle name="Normal 2 2_App b.3 Unspent_" xfId="858" xr:uid="{00000000-0005-0000-0000-0000F2020000}"/>
    <cellStyle name="Normal 2 20" xfId="859" xr:uid="{00000000-0005-0000-0000-0000F3020000}"/>
    <cellStyle name="Normal 2 20 10" xfId="860" xr:uid="{00000000-0005-0000-0000-0000F4020000}"/>
    <cellStyle name="Normal 2 20 10 2" xfId="10961" xr:uid="{00000000-0005-0000-0000-0000E3200000}"/>
    <cellStyle name="Normal 2 20 11" xfId="861" xr:uid="{00000000-0005-0000-0000-0000F5020000}"/>
    <cellStyle name="Normal 2 20 11 2" xfId="10962" xr:uid="{00000000-0005-0000-0000-0000E5200000}"/>
    <cellStyle name="Normal 2 20 12" xfId="862" xr:uid="{00000000-0005-0000-0000-0000F6020000}"/>
    <cellStyle name="Normal 2 20 12 2" xfId="10963" xr:uid="{00000000-0005-0000-0000-0000E7200000}"/>
    <cellStyle name="Normal 2 20 13" xfId="863" xr:uid="{00000000-0005-0000-0000-0000F7020000}"/>
    <cellStyle name="Normal 2 20 13 2" xfId="10964" xr:uid="{00000000-0005-0000-0000-0000E9200000}"/>
    <cellStyle name="Normal 2 20 14" xfId="864" xr:uid="{00000000-0005-0000-0000-0000F8020000}"/>
    <cellStyle name="Normal 2 20 14 2" xfId="10965" xr:uid="{00000000-0005-0000-0000-0000EB200000}"/>
    <cellStyle name="Normal 2 20 15" xfId="865" xr:uid="{00000000-0005-0000-0000-0000F9020000}"/>
    <cellStyle name="Normal 2 20 15 2" xfId="10966" xr:uid="{00000000-0005-0000-0000-0000ED200000}"/>
    <cellStyle name="Normal 2 20 16" xfId="866" xr:uid="{00000000-0005-0000-0000-0000FA020000}"/>
    <cellStyle name="Normal 2 20 16 2" xfId="10967" xr:uid="{00000000-0005-0000-0000-0000EF200000}"/>
    <cellStyle name="Normal 2 20 17" xfId="867" xr:uid="{00000000-0005-0000-0000-0000FB020000}"/>
    <cellStyle name="Normal 2 20 17 2" xfId="10968" xr:uid="{00000000-0005-0000-0000-0000F1200000}"/>
    <cellStyle name="Normal 2 20 18" xfId="868" xr:uid="{00000000-0005-0000-0000-0000FC020000}"/>
    <cellStyle name="Normal 2 20 18 2" xfId="10969" xr:uid="{00000000-0005-0000-0000-0000F3200000}"/>
    <cellStyle name="Normal 2 20 19" xfId="869" xr:uid="{00000000-0005-0000-0000-0000FD020000}"/>
    <cellStyle name="Normal 2 20 19 2" xfId="10970" xr:uid="{00000000-0005-0000-0000-0000F5200000}"/>
    <cellStyle name="Normal 2 20 2" xfId="870" xr:uid="{00000000-0005-0000-0000-0000FE020000}"/>
    <cellStyle name="Normal 2 20 2 2" xfId="10971" xr:uid="{00000000-0005-0000-0000-0000F7200000}"/>
    <cellStyle name="Normal 2 20 20" xfId="871" xr:uid="{00000000-0005-0000-0000-0000FF020000}"/>
    <cellStyle name="Normal 2 20 20 2" xfId="10972" xr:uid="{00000000-0005-0000-0000-0000F9200000}"/>
    <cellStyle name="Normal 2 20 21" xfId="872" xr:uid="{00000000-0005-0000-0000-000000030000}"/>
    <cellStyle name="Normal 2 20 21 2" xfId="10973" xr:uid="{00000000-0005-0000-0000-0000FB200000}"/>
    <cellStyle name="Normal 2 20 22" xfId="873" xr:uid="{00000000-0005-0000-0000-000001030000}"/>
    <cellStyle name="Normal 2 20 22 2" xfId="10974" xr:uid="{00000000-0005-0000-0000-0000FD200000}"/>
    <cellStyle name="Normal 2 20 23" xfId="874" xr:uid="{00000000-0005-0000-0000-000002030000}"/>
    <cellStyle name="Normal 2 20 23 2" xfId="10975" xr:uid="{00000000-0005-0000-0000-0000FF200000}"/>
    <cellStyle name="Normal 2 20 24" xfId="10976" xr:uid="{00000000-0005-0000-0000-000000210000}"/>
    <cellStyle name="Normal 2 20 3" xfId="875" xr:uid="{00000000-0005-0000-0000-000003030000}"/>
    <cellStyle name="Normal 2 20 3 2" xfId="10977" xr:uid="{00000000-0005-0000-0000-000002210000}"/>
    <cellStyle name="Normal 2 20 4" xfId="876" xr:uid="{00000000-0005-0000-0000-000004030000}"/>
    <cellStyle name="Normal 2 20 4 2" xfId="10978" xr:uid="{00000000-0005-0000-0000-000004210000}"/>
    <cellStyle name="Normal 2 20 5" xfId="877" xr:uid="{00000000-0005-0000-0000-000005030000}"/>
    <cellStyle name="Normal 2 20 5 2" xfId="10979" xr:uid="{00000000-0005-0000-0000-000006210000}"/>
    <cellStyle name="Normal 2 20 6" xfId="878" xr:uid="{00000000-0005-0000-0000-000006030000}"/>
    <cellStyle name="Normal 2 20 6 2" xfId="10980" xr:uid="{00000000-0005-0000-0000-000008210000}"/>
    <cellStyle name="Normal 2 20 7" xfId="879" xr:uid="{00000000-0005-0000-0000-000007030000}"/>
    <cellStyle name="Normal 2 20 7 2" xfId="10981" xr:uid="{00000000-0005-0000-0000-00000A210000}"/>
    <cellStyle name="Normal 2 20 8" xfId="880" xr:uid="{00000000-0005-0000-0000-000008030000}"/>
    <cellStyle name="Normal 2 20 8 2" xfId="10982" xr:uid="{00000000-0005-0000-0000-00000C210000}"/>
    <cellStyle name="Normal 2 20 9" xfId="881" xr:uid="{00000000-0005-0000-0000-000009030000}"/>
    <cellStyle name="Normal 2 20 9 2" xfId="10983" xr:uid="{00000000-0005-0000-0000-00000E210000}"/>
    <cellStyle name="Normal 2 21" xfId="882" xr:uid="{00000000-0005-0000-0000-00000A030000}"/>
    <cellStyle name="Normal 2 21 10" xfId="883" xr:uid="{00000000-0005-0000-0000-00000B030000}"/>
    <cellStyle name="Normal 2 21 10 2" xfId="10984" xr:uid="{00000000-0005-0000-0000-000011210000}"/>
    <cellStyle name="Normal 2 21 11" xfId="884" xr:uid="{00000000-0005-0000-0000-00000C030000}"/>
    <cellStyle name="Normal 2 21 11 2" xfId="10985" xr:uid="{00000000-0005-0000-0000-000013210000}"/>
    <cellStyle name="Normal 2 21 12" xfId="885" xr:uid="{00000000-0005-0000-0000-00000D030000}"/>
    <cellStyle name="Normal 2 21 12 2" xfId="10986" xr:uid="{00000000-0005-0000-0000-000015210000}"/>
    <cellStyle name="Normal 2 21 13" xfId="886" xr:uid="{00000000-0005-0000-0000-00000E030000}"/>
    <cellStyle name="Normal 2 21 13 2" xfId="10987" xr:uid="{00000000-0005-0000-0000-000017210000}"/>
    <cellStyle name="Normal 2 21 14" xfId="887" xr:uid="{00000000-0005-0000-0000-00000F030000}"/>
    <cellStyle name="Normal 2 21 14 2" xfId="10988" xr:uid="{00000000-0005-0000-0000-000019210000}"/>
    <cellStyle name="Normal 2 21 15" xfId="888" xr:uid="{00000000-0005-0000-0000-000010030000}"/>
    <cellStyle name="Normal 2 21 15 2" xfId="10989" xr:uid="{00000000-0005-0000-0000-00001B210000}"/>
    <cellStyle name="Normal 2 21 16" xfId="889" xr:uid="{00000000-0005-0000-0000-000011030000}"/>
    <cellStyle name="Normal 2 21 16 2" xfId="10990" xr:uid="{00000000-0005-0000-0000-00001D210000}"/>
    <cellStyle name="Normal 2 21 17" xfId="890" xr:uid="{00000000-0005-0000-0000-000012030000}"/>
    <cellStyle name="Normal 2 21 17 2" xfId="10991" xr:uid="{00000000-0005-0000-0000-00001F210000}"/>
    <cellStyle name="Normal 2 21 18" xfId="891" xr:uid="{00000000-0005-0000-0000-000013030000}"/>
    <cellStyle name="Normal 2 21 18 2" xfId="10992" xr:uid="{00000000-0005-0000-0000-000021210000}"/>
    <cellStyle name="Normal 2 21 19" xfId="892" xr:uid="{00000000-0005-0000-0000-000014030000}"/>
    <cellStyle name="Normal 2 21 19 2" xfId="10993" xr:uid="{00000000-0005-0000-0000-000023210000}"/>
    <cellStyle name="Normal 2 21 2" xfId="893" xr:uid="{00000000-0005-0000-0000-000015030000}"/>
    <cellStyle name="Normal 2 21 2 2" xfId="10994" xr:uid="{00000000-0005-0000-0000-000025210000}"/>
    <cellStyle name="Normal 2 21 20" xfId="894" xr:uid="{00000000-0005-0000-0000-000016030000}"/>
    <cellStyle name="Normal 2 21 20 2" xfId="10995" xr:uid="{00000000-0005-0000-0000-000027210000}"/>
    <cellStyle name="Normal 2 21 21" xfId="895" xr:uid="{00000000-0005-0000-0000-000017030000}"/>
    <cellStyle name="Normal 2 21 21 2" xfId="10996" xr:uid="{00000000-0005-0000-0000-000029210000}"/>
    <cellStyle name="Normal 2 21 22" xfId="896" xr:uid="{00000000-0005-0000-0000-000018030000}"/>
    <cellStyle name="Normal 2 21 22 2" xfId="10997" xr:uid="{00000000-0005-0000-0000-00002B210000}"/>
    <cellStyle name="Normal 2 21 23" xfId="897" xr:uid="{00000000-0005-0000-0000-000019030000}"/>
    <cellStyle name="Normal 2 21 23 2" xfId="10998" xr:uid="{00000000-0005-0000-0000-00002D210000}"/>
    <cellStyle name="Normal 2 21 24" xfId="10999" xr:uid="{00000000-0005-0000-0000-00002E210000}"/>
    <cellStyle name="Normal 2 21 3" xfId="898" xr:uid="{00000000-0005-0000-0000-00001A030000}"/>
    <cellStyle name="Normal 2 21 3 2" xfId="11000" xr:uid="{00000000-0005-0000-0000-000030210000}"/>
    <cellStyle name="Normal 2 21 4" xfId="899" xr:uid="{00000000-0005-0000-0000-00001B030000}"/>
    <cellStyle name="Normal 2 21 4 2" xfId="11001" xr:uid="{00000000-0005-0000-0000-000032210000}"/>
    <cellStyle name="Normal 2 21 5" xfId="900" xr:uid="{00000000-0005-0000-0000-00001C030000}"/>
    <cellStyle name="Normal 2 21 5 2" xfId="11002" xr:uid="{00000000-0005-0000-0000-000034210000}"/>
    <cellStyle name="Normal 2 21 6" xfId="901" xr:uid="{00000000-0005-0000-0000-00001D030000}"/>
    <cellStyle name="Normal 2 21 6 2" xfId="11003" xr:uid="{00000000-0005-0000-0000-000036210000}"/>
    <cellStyle name="Normal 2 21 7" xfId="902" xr:uid="{00000000-0005-0000-0000-00001E030000}"/>
    <cellStyle name="Normal 2 21 7 2" xfId="11004" xr:uid="{00000000-0005-0000-0000-000038210000}"/>
    <cellStyle name="Normal 2 21 8" xfId="903" xr:uid="{00000000-0005-0000-0000-00001F030000}"/>
    <cellStyle name="Normal 2 21 8 2" xfId="11005" xr:uid="{00000000-0005-0000-0000-00003A210000}"/>
    <cellStyle name="Normal 2 21 9" xfId="904" xr:uid="{00000000-0005-0000-0000-000020030000}"/>
    <cellStyle name="Normal 2 21 9 2" xfId="11006" xr:uid="{00000000-0005-0000-0000-00003C210000}"/>
    <cellStyle name="Normal 2 22" xfId="905" xr:uid="{00000000-0005-0000-0000-000021030000}"/>
    <cellStyle name="Normal 2 22 10" xfId="906" xr:uid="{00000000-0005-0000-0000-000022030000}"/>
    <cellStyle name="Normal 2 22 10 2" xfId="11007" xr:uid="{00000000-0005-0000-0000-00003F210000}"/>
    <cellStyle name="Normal 2 22 11" xfId="907" xr:uid="{00000000-0005-0000-0000-000023030000}"/>
    <cellStyle name="Normal 2 22 11 2" xfId="11008" xr:uid="{00000000-0005-0000-0000-000041210000}"/>
    <cellStyle name="Normal 2 22 12" xfId="908" xr:uid="{00000000-0005-0000-0000-000024030000}"/>
    <cellStyle name="Normal 2 22 12 2" xfId="11009" xr:uid="{00000000-0005-0000-0000-000043210000}"/>
    <cellStyle name="Normal 2 22 13" xfId="909" xr:uid="{00000000-0005-0000-0000-000025030000}"/>
    <cellStyle name="Normal 2 22 13 2" xfId="11010" xr:uid="{00000000-0005-0000-0000-000045210000}"/>
    <cellStyle name="Normal 2 22 14" xfId="910" xr:uid="{00000000-0005-0000-0000-000026030000}"/>
    <cellStyle name="Normal 2 22 14 2" xfId="11011" xr:uid="{00000000-0005-0000-0000-000047210000}"/>
    <cellStyle name="Normal 2 22 15" xfId="911" xr:uid="{00000000-0005-0000-0000-000027030000}"/>
    <cellStyle name="Normal 2 22 15 2" xfId="11012" xr:uid="{00000000-0005-0000-0000-000049210000}"/>
    <cellStyle name="Normal 2 22 16" xfId="912" xr:uid="{00000000-0005-0000-0000-000028030000}"/>
    <cellStyle name="Normal 2 22 16 2" xfId="11013" xr:uid="{00000000-0005-0000-0000-00004B210000}"/>
    <cellStyle name="Normal 2 22 17" xfId="913" xr:uid="{00000000-0005-0000-0000-000029030000}"/>
    <cellStyle name="Normal 2 22 17 2" xfId="11014" xr:uid="{00000000-0005-0000-0000-00004D210000}"/>
    <cellStyle name="Normal 2 22 18" xfId="914" xr:uid="{00000000-0005-0000-0000-00002A030000}"/>
    <cellStyle name="Normal 2 22 18 2" xfId="11015" xr:uid="{00000000-0005-0000-0000-00004F210000}"/>
    <cellStyle name="Normal 2 22 19" xfId="915" xr:uid="{00000000-0005-0000-0000-00002B030000}"/>
    <cellStyle name="Normal 2 22 19 2" xfId="11016" xr:uid="{00000000-0005-0000-0000-000051210000}"/>
    <cellStyle name="Normal 2 22 2" xfId="916" xr:uid="{00000000-0005-0000-0000-00002C030000}"/>
    <cellStyle name="Normal 2 22 2 2" xfId="11017" xr:uid="{00000000-0005-0000-0000-000053210000}"/>
    <cellStyle name="Normal 2 22 20" xfId="917" xr:uid="{00000000-0005-0000-0000-00002D030000}"/>
    <cellStyle name="Normal 2 22 20 2" xfId="11018" xr:uid="{00000000-0005-0000-0000-000055210000}"/>
    <cellStyle name="Normal 2 22 21" xfId="918" xr:uid="{00000000-0005-0000-0000-00002E030000}"/>
    <cellStyle name="Normal 2 22 21 2" xfId="11019" xr:uid="{00000000-0005-0000-0000-000057210000}"/>
    <cellStyle name="Normal 2 22 22" xfId="919" xr:uid="{00000000-0005-0000-0000-00002F030000}"/>
    <cellStyle name="Normal 2 22 22 2" xfId="11020" xr:uid="{00000000-0005-0000-0000-000059210000}"/>
    <cellStyle name="Normal 2 22 23" xfId="920" xr:uid="{00000000-0005-0000-0000-000030030000}"/>
    <cellStyle name="Normal 2 22 23 2" xfId="11021" xr:uid="{00000000-0005-0000-0000-00005B210000}"/>
    <cellStyle name="Normal 2 22 24" xfId="11022" xr:uid="{00000000-0005-0000-0000-00005C210000}"/>
    <cellStyle name="Normal 2 22 3" xfId="921" xr:uid="{00000000-0005-0000-0000-000031030000}"/>
    <cellStyle name="Normal 2 22 3 2" xfId="11023" xr:uid="{00000000-0005-0000-0000-00005E210000}"/>
    <cellStyle name="Normal 2 22 4" xfId="922" xr:uid="{00000000-0005-0000-0000-000032030000}"/>
    <cellStyle name="Normal 2 22 4 2" xfId="11024" xr:uid="{00000000-0005-0000-0000-000060210000}"/>
    <cellStyle name="Normal 2 22 5" xfId="923" xr:uid="{00000000-0005-0000-0000-000033030000}"/>
    <cellStyle name="Normal 2 22 5 2" xfId="11025" xr:uid="{00000000-0005-0000-0000-000062210000}"/>
    <cellStyle name="Normal 2 22 6" xfId="924" xr:uid="{00000000-0005-0000-0000-000034030000}"/>
    <cellStyle name="Normal 2 22 6 2" xfId="11026" xr:uid="{00000000-0005-0000-0000-000064210000}"/>
    <cellStyle name="Normal 2 22 7" xfId="925" xr:uid="{00000000-0005-0000-0000-000035030000}"/>
    <cellStyle name="Normal 2 22 7 2" xfId="11027" xr:uid="{00000000-0005-0000-0000-000066210000}"/>
    <cellStyle name="Normal 2 22 8" xfId="926" xr:uid="{00000000-0005-0000-0000-000036030000}"/>
    <cellStyle name="Normal 2 22 8 2" xfId="11028" xr:uid="{00000000-0005-0000-0000-000068210000}"/>
    <cellStyle name="Normal 2 22 9" xfId="927" xr:uid="{00000000-0005-0000-0000-000037030000}"/>
    <cellStyle name="Normal 2 22 9 2" xfId="11029" xr:uid="{00000000-0005-0000-0000-00006A210000}"/>
    <cellStyle name="Normal 2 23" xfId="928" xr:uid="{00000000-0005-0000-0000-000038030000}"/>
    <cellStyle name="Normal 2 23 10" xfId="929" xr:uid="{00000000-0005-0000-0000-000039030000}"/>
    <cellStyle name="Normal 2 23 10 2" xfId="11030" xr:uid="{00000000-0005-0000-0000-00006D210000}"/>
    <cellStyle name="Normal 2 23 11" xfId="930" xr:uid="{00000000-0005-0000-0000-00003A030000}"/>
    <cellStyle name="Normal 2 23 11 2" xfId="11031" xr:uid="{00000000-0005-0000-0000-00006F210000}"/>
    <cellStyle name="Normal 2 23 12" xfId="931" xr:uid="{00000000-0005-0000-0000-00003B030000}"/>
    <cellStyle name="Normal 2 23 12 2" xfId="11032" xr:uid="{00000000-0005-0000-0000-000071210000}"/>
    <cellStyle name="Normal 2 23 13" xfId="932" xr:uid="{00000000-0005-0000-0000-00003C030000}"/>
    <cellStyle name="Normal 2 23 13 2" xfId="11033" xr:uid="{00000000-0005-0000-0000-000073210000}"/>
    <cellStyle name="Normal 2 23 14" xfId="933" xr:uid="{00000000-0005-0000-0000-00003D030000}"/>
    <cellStyle name="Normal 2 23 14 2" xfId="11034" xr:uid="{00000000-0005-0000-0000-000075210000}"/>
    <cellStyle name="Normal 2 23 15" xfId="934" xr:uid="{00000000-0005-0000-0000-00003E030000}"/>
    <cellStyle name="Normal 2 23 15 2" xfId="11035" xr:uid="{00000000-0005-0000-0000-000077210000}"/>
    <cellStyle name="Normal 2 23 16" xfId="935" xr:uid="{00000000-0005-0000-0000-00003F030000}"/>
    <cellStyle name="Normal 2 23 16 2" xfId="11036" xr:uid="{00000000-0005-0000-0000-000079210000}"/>
    <cellStyle name="Normal 2 23 17" xfId="936" xr:uid="{00000000-0005-0000-0000-000040030000}"/>
    <cellStyle name="Normal 2 23 17 2" xfId="11037" xr:uid="{00000000-0005-0000-0000-00007B210000}"/>
    <cellStyle name="Normal 2 23 18" xfId="937" xr:uid="{00000000-0005-0000-0000-000041030000}"/>
    <cellStyle name="Normal 2 23 18 2" xfId="11038" xr:uid="{00000000-0005-0000-0000-00007D210000}"/>
    <cellStyle name="Normal 2 23 19" xfId="938" xr:uid="{00000000-0005-0000-0000-000042030000}"/>
    <cellStyle name="Normal 2 23 19 2" xfId="11039" xr:uid="{00000000-0005-0000-0000-00007F210000}"/>
    <cellStyle name="Normal 2 23 2" xfId="939" xr:uid="{00000000-0005-0000-0000-000043030000}"/>
    <cellStyle name="Normal 2 23 2 2" xfId="11040" xr:uid="{00000000-0005-0000-0000-000081210000}"/>
    <cellStyle name="Normal 2 23 20" xfId="940" xr:uid="{00000000-0005-0000-0000-000044030000}"/>
    <cellStyle name="Normal 2 23 20 2" xfId="11041" xr:uid="{00000000-0005-0000-0000-000083210000}"/>
    <cellStyle name="Normal 2 23 21" xfId="941" xr:uid="{00000000-0005-0000-0000-000045030000}"/>
    <cellStyle name="Normal 2 23 21 2" xfId="11042" xr:uid="{00000000-0005-0000-0000-000085210000}"/>
    <cellStyle name="Normal 2 23 22" xfId="942" xr:uid="{00000000-0005-0000-0000-000046030000}"/>
    <cellStyle name="Normal 2 23 22 2" xfId="11043" xr:uid="{00000000-0005-0000-0000-000087210000}"/>
    <cellStyle name="Normal 2 23 23" xfId="943" xr:uid="{00000000-0005-0000-0000-000047030000}"/>
    <cellStyle name="Normal 2 23 23 2" xfId="11044" xr:uid="{00000000-0005-0000-0000-000089210000}"/>
    <cellStyle name="Normal 2 23 24" xfId="11045" xr:uid="{00000000-0005-0000-0000-00008A210000}"/>
    <cellStyle name="Normal 2 23 3" xfId="944" xr:uid="{00000000-0005-0000-0000-000048030000}"/>
    <cellStyle name="Normal 2 23 3 2" xfId="11046" xr:uid="{00000000-0005-0000-0000-00008C210000}"/>
    <cellStyle name="Normal 2 23 4" xfId="945" xr:uid="{00000000-0005-0000-0000-000049030000}"/>
    <cellStyle name="Normal 2 23 4 2" xfId="11047" xr:uid="{00000000-0005-0000-0000-00008E210000}"/>
    <cellStyle name="Normal 2 23 5" xfId="946" xr:uid="{00000000-0005-0000-0000-00004A030000}"/>
    <cellStyle name="Normal 2 23 5 2" xfId="11048" xr:uid="{00000000-0005-0000-0000-000090210000}"/>
    <cellStyle name="Normal 2 23 6" xfId="947" xr:uid="{00000000-0005-0000-0000-00004B030000}"/>
    <cellStyle name="Normal 2 23 6 2" xfId="11049" xr:uid="{00000000-0005-0000-0000-000092210000}"/>
    <cellStyle name="Normal 2 23 7" xfId="948" xr:uid="{00000000-0005-0000-0000-00004C030000}"/>
    <cellStyle name="Normal 2 23 7 2" xfId="11050" xr:uid="{00000000-0005-0000-0000-000094210000}"/>
    <cellStyle name="Normal 2 23 8" xfId="949" xr:uid="{00000000-0005-0000-0000-00004D030000}"/>
    <cellStyle name="Normal 2 23 8 2" xfId="11051" xr:uid="{00000000-0005-0000-0000-000096210000}"/>
    <cellStyle name="Normal 2 23 9" xfId="950" xr:uid="{00000000-0005-0000-0000-00004E030000}"/>
    <cellStyle name="Normal 2 23 9 2" xfId="11052" xr:uid="{00000000-0005-0000-0000-000098210000}"/>
    <cellStyle name="Normal 2 24" xfId="951" xr:uid="{00000000-0005-0000-0000-00004F030000}"/>
    <cellStyle name="Normal 2 24 10" xfId="952" xr:uid="{00000000-0005-0000-0000-000050030000}"/>
    <cellStyle name="Normal 2 24 10 2" xfId="11053" xr:uid="{00000000-0005-0000-0000-00009B210000}"/>
    <cellStyle name="Normal 2 24 11" xfId="953" xr:uid="{00000000-0005-0000-0000-000051030000}"/>
    <cellStyle name="Normal 2 24 11 2" xfId="11054" xr:uid="{00000000-0005-0000-0000-00009D210000}"/>
    <cellStyle name="Normal 2 24 12" xfId="954" xr:uid="{00000000-0005-0000-0000-000052030000}"/>
    <cellStyle name="Normal 2 24 12 2" xfId="11055" xr:uid="{00000000-0005-0000-0000-00009F210000}"/>
    <cellStyle name="Normal 2 24 13" xfId="955" xr:uid="{00000000-0005-0000-0000-000053030000}"/>
    <cellStyle name="Normal 2 24 13 2" xfId="11056" xr:uid="{00000000-0005-0000-0000-0000A1210000}"/>
    <cellStyle name="Normal 2 24 14" xfId="956" xr:uid="{00000000-0005-0000-0000-000054030000}"/>
    <cellStyle name="Normal 2 24 14 2" xfId="11057" xr:uid="{00000000-0005-0000-0000-0000A3210000}"/>
    <cellStyle name="Normal 2 24 15" xfId="957" xr:uid="{00000000-0005-0000-0000-000055030000}"/>
    <cellStyle name="Normal 2 24 15 2" xfId="11058" xr:uid="{00000000-0005-0000-0000-0000A5210000}"/>
    <cellStyle name="Normal 2 24 16" xfId="958" xr:uid="{00000000-0005-0000-0000-000056030000}"/>
    <cellStyle name="Normal 2 24 16 2" xfId="11059" xr:uid="{00000000-0005-0000-0000-0000A7210000}"/>
    <cellStyle name="Normal 2 24 17" xfId="959" xr:uid="{00000000-0005-0000-0000-000057030000}"/>
    <cellStyle name="Normal 2 24 17 2" xfId="11060" xr:uid="{00000000-0005-0000-0000-0000A9210000}"/>
    <cellStyle name="Normal 2 24 18" xfId="960" xr:uid="{00000000-0005-0000-0000-000058030000}"/>
    <cellStyle name="Normal 2 24 18 2" xfId="11061" xr:uid="{00000000-0005-0000-0000-0000AB210000}"/>
    <cellStyle name="Normal 2 24 19" xfId="961" xr:uid="{00000000-0005-0000-0000-000059030000}"/>
    <cellStyle name="Normal 2 24 19 2" xfId="11062" xr:uid="{00000000-0005-0000-0000-0000AD210000}"/>
    <cellStyle name="Normal 2 24 2" xfId="962" xr:uid="{00000000-0005-0000-0000-00005A030000}"/>
    <cellStyle name="Normal 2 24 2 2" xfId="11063" xr:uid="{00000000-0005-0000-0000-0000AF210000}"/>
    <cellStyle name="Normal 2 24 20" xfId="963" xr:uid="{00000000-0005-0000-0000-00005B030000}"/>
    <cellStyle name="Normal 2 24 20 2" xfId="11064" xr:uid="{00000000-0005-0000-0000-0000B1210000}"/>
    <cellStyle name="Normal 2 24 21" xfId="964" xr:uid="{00000000-0005-0000-0000-00005C030000}"/>
    <cellStyle name="Normal 2 24 21 2" xfId="11065" xr:uid="{00000000-0005-0000-0000-0000B3210000}"/>
    <cellStyle name="Normal 2 24 22" xfId="965" xr:uid="{00000000-0005-0000-0000-00005D030000}"/>
    <cellStyle name="Normal 2 24 22 2" xfId="11066" xr:uid="{00000000-0005-0000-0000-0000B5210000}"/>
    <cellStyle name="Normal 2 24 23" xfId="966" xr:uid="{00000000-0005-0000-0000-00005E030000}"/>
    <cellStyle name="Normal 2 24 23 2" xfId="11067" xr:uid="{00000000-0005-0000-0000-0000B7210000}"/>
    <cellStyle name="Normal 2 24 24" xfId="11068" xr:uid="{00000000-0005-0000-0000-0000B8210000}"/>
    <cellStyle name="Normal 2 24 3" xfId="967" xr:uid="{00000000-0005-0000-0000-00005F030000}"/>
    <cellStyle name="Normal 2 24 3 2" xfId="11069" xr:uid="{00000000-0005-0000-0000-0000BA210000}"/>
    <cellStyle name="Normal 2 24 4" xfId="968" xr:uid="{00000000-0005-0000-0000-000060030000}"/>
    <cellStyle name="Normal 2 24 4 2" xfId="11070" xr:uid="{00000000-0005-0000-0000-0000BC210000}"/>
    <cellStyle name="Normal 2 24 5" xfId="969" xr:uid="{00000000-0005-0000-0000-000061030000}"/>
    <cellStyle name="Normal 2 24 5 2" xfId="11071" xr:uid="{00000000-0005-0000-0000-0000BE210000}"/>
    <cellStyle name="Normal 2 24 6" xfId="970" xr:uid="{00000000-0005-0000-0000-000062030000}"/>
    <cellStyle name="Normal 2 24 6 2" xfId="11072" xr:uid="{00000000-0005-0000-0000-0000C0210000}"/>
    <cellStyle name="Normal 2 24 7" xfId="971" xr:uid="{00000000-0005-0000-0000-000063030000}"/>
    <cellStyle name="Normal 2 24 7 2" xfId="11073" xr:uid="{00000000-0005-0000-0000-0000C2210000}"/>
    <cellStyle name="Normal 2 24 8" xfId="972" xr:uid="{00000000-0005-0000-0000-000064030000}"/>
    <cellStyle name="Normal 2 24 8 2" xfId="11074" xr:uid="{00000000-0005-0000-0000-0000C4210000}"/>
    <cellStyle name="Normal 2 24 9" xfId="973" xr:uid="{00000000-0005-0000-0000-000065030000}"/>
    <cellStyle name="Normal 2 24 9 2" xfId="11075" xr:uid="{00000000-0005-0000-0000-0000C6210000}"/>
    <cellStyle name="Normal 2 25" xfId="974" xr:uid="{00000000-0005-0000-0000-000066030000}"/>
    <cellStyle name="Normal 2 25 10" xfId="975" xr:uid="{00000000-0005-0000-0000-000067030000}"/>
    <cellStyle name="Normal 2 25 10 2" xfId="11076" xr:uid="{00000000-0005-0000-0000-0000C9210000}"/>
    <cellStyle name="Normal 2 25 11" xfId="976" xr:uid="{00000000-0005-0000-0000-000068030000}"/>
    <cellStyle name="Normal 2 25 11 2" xfId="11077" xr:uid="{00000000-0005-0000-0000-0000CB210000}"/>
    <cellStyle name="Normal 2 25 12" xfId="977" xr:uid="{00000000-0005-0000-0000-000069030000}"/>
    <cellStyle name="Normal 2 25 12 2" xfId="11078" xr:uid="{00000000-0005-0000-0000-0000CD210000}"/>
    <cellStyle name="Normal 2 25 13" xfId="978" xr:uid="{00000000-0005-0000-0000-00006A030000}"/>
    <cellStyle name="Normal 2 25 13 2" xfId="11079" xr:uid="{00000000-0005-0000-0000-0000CF210000}"/>
    <cellStyle name="Normal 2 25 14" xfId="979" xr:uid="{00000000-0005-0000-0000-00006B030000}"/>
    <cellStyle name="Normal 2 25 14 2" xfId="11080" xr:uid="{00000000-0005-0000-0000-0000D1210000}"/>
    <cellStyle name="Normal 2 25 15" xfId="980" xr:uid="{00000000-0005-0000-0000-00006C030000}"/>
    <cellStyle name="Normal 2 25 15 2" xfId="11081" xr:uid="{00000000-0005-0000-0000-0000D3210000}"/>
    <cellStyle name="Normal 2 25 16" xfId="981" xr:uid="{00000000-0005-0000-0000-00006D030000}"/>
    <cellStyle name="Normal 2 25 16 2" xfId="11082" xr:uid="{00000000-0005-0000-0000-0000D5210000}"/>
    <cellStyle name="Normal 2 25 17" xfId="982" xr:uid="{00000000-0005-0000-0000-00006E030000}"/>
    <cellStyle name="Normal 2 25 17 2" xfId="11083" xr:uid="{00000000-0005-0000-0000-0000D7210000}"/>
    <cellStyle name="Normal 2 25 18" xfId="983" xr:uid="{00000000-0005-0000-0000-00006F030000}"/>
    <cellStyle name="Normal 2 25 18 2" xfId="11084" xr:uid="{00000000-0005-0000-0000-0000D9210000}"/>
    <cellStyle name="Normal 2 25 19" xfId="984" xr:uid="{00000000-0005-0000-0000-000070030000}"/>
    <cellStyle name="Normal 2 25 19 2" xfId="11085" xr:uid="{00000000-0005-0000-0000-0000DB210000}"/>
    <cellStyle name="Normal 2 25 2" xfId="985" xr:uid="{00000000-0005-0000-0000-000071030000}"/>
    <cellStyle name="Normal 2 25 2 2" xfId="11086" xr:uid="{00000000-0005-0000-0000-0000DD210000}"/>
    <cellStyle name="Normal 2 25 20" xfId="986" xr:uid="{00000000-0005-0000-0000-000072030000}"/>
    <cellStyle name="Normal 2 25 20 2" xfId="11087" xr:uid="{00000000-0005-0000-0000-0000DF210000}"/>
    <cellStyle name="Normal 2 25 21" xfId="987" xr:uid="{00000000-0005-0000-0000-000073030000}"/>
    <cellStyle name="Normal 2 25 21 2" xfId="11088" xr:uid="{00000000-0005-0000-0000-0000E1210000}"/>
    <cellStyle name="Normal 2 25 22" xfId="988" xr:uid="{00000000-0005-0000-0000-000074030000}"/>
    <cellStyle name="Normal 2 25 22 2" xfId="11089" xr:uid="{00000000-0005-0000-0000-0000E3210000}"/>
    <cellStyle name="Normal 2 25 23" xfId="989" xr:uid="{00000000-0005-0000-0000-000075030000}"/>
    <cellStyle name="Normal 2 25 23 2" xfId="11090" xr:uid="{00000000-0005-0000-0000-0000E5210000}"/>
    <cellStyle name="Normal 2 25 24" xfId="11091" xr:uid="{00000000-0005-0000-0000-0000E6210000}"/>
    <cellStyle name="Normal 2 25 3" xfId="990" xr:uid="{00000000-0005-0000-0000-000076030000}"/>
    <cellStyle name="Normal 2 25 3 2" xfId="11092" xr:uid="{00000000-0005-0000-0000-0000E8210000}"/>
    <cellStyle name="Normal 2 25 4" xfId="991" xr:uid="{00000000-0005-0000-0000-000077030000}"/>
    <cellStyle name="Normal 2 25 4 2" xfId="11093" xr:uid="{00000000-0005-0000-0000-0000EA210000}"/>
    <cellStyle name="Normal 2 25 5" xfId="992" xr:uid="{00000000-0005-0000-0000-000078030000}"/>
    <cellStyle name="Normal 2 25 5 2" xfId="11094" xr:uid="{00000000-0005-0000-0000-0000EC210000}"/>
    <cellStyle name="Normal 2 25 6" xfId="993" xr:uid="{00000000-0005-0000-0000-000079030000}"/>
    <cellStyle name="Normal 2 25 6 2" xfId="11095" xr:uid="{00000000-0005-0000-0000-0000EE210000}"/>
    <cellStyle name="Normal 2 25 7" xfId="994" xr:uid="{00000000-0005-0000-0000-00007A030000}"/>
    <cellStyle name="Normal 2 25 7 2" xfId="11096" xr:uid="{00000000-0005-0000-0000-0000F0210000}"/>
    <cellStyle name="Normal 2 25 8" xfId="995" xr:uid="{00000000-0005-0000-0000-00007B030000}"/>
    <cellStyle name="Normal 2 25 8 2" xfId="11097" xr:uid="{00000000-0005-0000-0000-0000F2210000}"/>
    <cellStyle name="Normal 2 25 9" xfId="996" xr:uid="{00000000-0005-0000-0000-00007C030000}"/>
    <cellStyle name="Normal 2 25 9 2" xfId="11098" xr:uid="{00000000-0005-0000-0000-0000F4210000}"/>
    <cellStyle name="Normal 2 26" xfId="997" xr:uid="{00000000-0005-0000-0000-00007D030000}"/>
    <cellStyle name="Normal 2 26 10" xfId="998" xr:uid="{00000000-0005-0000-0000-00007E030000}"/>
    <cellStyle name="Normal 2 26 10 2" xfId="11099" xr:uid="{00000000-0005-0000-0000-0000F7210000}"/>
    <cellStyle name="Normal 2 26 11" xfId="999" xr:uid="{00000000-0005-0000-0000-00007F030000}"/>
    <cellStyle name="Normal 2 26 11 2" xfId="11100" xr:uid="{00000000-0005-0000-0000-0000F9210000}"/>
    <cellStyle name="Normal 2 26 12" xfId="1000" xr:uid="{00000000-0005-0000-0000-000080030000}"/>
    <cellStyle name="Normal 2 26 12 2" xfId="11101" xr:uid="{00000000-0005-0000-0000-0000FB210000}"/>
    <cellStyle name="Normal 2 26 13" xfId="1001" xr:uid="{00000000-0005-0000-0000-000081030000}"/>
    <cellStyle name="Normal 2 26 13 2" xfId="11102" xr:uid="{00000000-0005-0000-0000-0000FD210000}"/>
    <cellStyle name="Normal 2 26 14" xfId="1002" xr:uid="{00000000-0005-0000-0000-000082030000}"/>
    <cellStyle name="Normal 2 26 14 2" xfId="11103" xr:uid="{00000000-0005-0000-0000-0000FF210000}"/>
    <cellStyle name="Normal 2 26 15" xfId="1003" xr:uid="{00000000-0005-0000-0000-000083030000}"/>
    <cellStyle name="Normal 2 26 15 2" xfId="11104" xr:uid="{00000000-0005-0000-0000-000001220000}"/>
    <cellStyle name="Normal 2 26 16" xfId="1004" xr:uid="{00000000-0005-0000-0000-000084030000}"/>
    <cellStyle name="Normal 2 26 16 2" xfId="11105" xr:uid="{00000000-0005-0000-0000-000003220000}"/>
    <cellStyle name="Normal 2 26 17" xfId="1005" xr:uid="{00000000-0005-0000-0000-000085030000}"/>
    <cellStyle name="Normal 2 26 17 2" xfId="11106" xr:uid="{00000000-0005-0000-0000-000005220000}"/>
    <cellStyle name="Normal 2 26 18" xfId="1006" xr:uid="{00000000-0005-0000-0000-000086030000}"/>
    <cellStyle name="Normal 2 26 18 2" xfId="11107" xr:uid="{00000000-0005-0000-0000-000007220000}"/>
    <cellStyle name="Normal 2 26 19" xfId="1007" xr:uid="{00000000-0005-0000-0000-000087030000}"/>
    <cellStyle name="Normal 2 26 19 2" xfId="11108" xr:uid="{00000000-0005-0000-0000-000009220000}"/>
    <cellStyle name="Normal 2 26 2" xfId="1008" xr:uid="{00000000-0005-0000-0000-000088030000}"/>
    <cellStyle name="Normal 2 26 2 2" xfId="11109" xr:uid="{00000000-0005-0000-0000-00000B220000}"/>
    <cellStyle name="Normal 2 26 20" xfId="1009" xr:uid="{00000000-0005-0000-0000-000089030000}"/>
    <cellStyle name="Normal 2 26 20 2" xfId="11110" xr:uid="{00000000-0005-0000-0000-00000D220000}"/>
    <cellStyle name="Normal 2 26 21" xfId="1010" xr:uid="{00000000-0005-0000-0000-00008A030000}"/>
    <cellStyle name="Normal 2 26 21 2" xfId="11111" xr:uid="{00000000-0005-0000-0000-00000F220000}"/>
    <cellStyle name="Normal 2 26 22" xfId="1011" xr:uid="{00000000-0005-0000-0000-00008B030000}"/>
    <cellStyle name="Normal 2 26 22 2" xfId="11112" xr:uid="{00000000-0005-0000-0000-000011220000}"/>
    <cellStyle name="Normal 2 26 23" xfId="1012" xr:uid="{00000000-0005-0000-0000-00008C030000}"/>
    <cellStyle name="Normal 2 26 23 2" xfId="11113" xr:uid="{00000000-0005-0000-0000-000013220000}"/>
    <cellStyle name="Normal 2 26 24" xfId="11114" xr:uid="{00000000-0005-0000-0000-000014220000}"/>
    <cellStyle name="Normal 2 26 3" xfId="1013" xr:uid="{00000000-0005-0000-0000-00008D030000}"/>
    <cellStyle name="Normal 2 26 3 2" xfId="11115" xr:uid="{00000000-0005-0000-0000-000016220000}"/>
    <cellStyle name="Normal 2 26 4" xfId="1014" xr:uid="{00000000-0005-0000-0000-00008E030000}"/>
    <cellStyle name="Normal 2 26 4 2" xfId="11116" xr:uid="{00000000-0005-0000-0000-000018220000}"/>
    <cellStyle name="Normal 2 26 5" xfId="1015" xr:uid="{00000000-0005-0000-0000-00008F030000}"/>
    <cellStyle name="Normal 2 26 5 2" xfId="11117" xr:uid="{00000000-0005-0000-0000-00001A220000}"/>
    <cellStyle name="Normal 2 26 6" xfId="1016" xr:uid="{00000000-0005-0000-0000-000090030000}"/>
    <cellStyle name="Normal 2 26 6 2" xfId="11118" xr:uid="{00000000-0005-0000-0000-00001C220000}"/>
    <cellStyle name="Normal 2 26 7" xfId="1017" xr:uid="{00000000-0005-0000-0000-000091030000}"/>
    <cellStyle name="Normal 2 26 7 2" xfId="11119" xr:uid="{00000000-0005-0000-0000-00001E220000}"/>
    <cellStyle name="Normal 2 26 8" xfId="1018" xr:uid="{00000000-0005-0000-0000-000092030000}"/>
    <cellStyle name="Normal 2 26 8 2" xfId="11120" xr:uid="{00000000-0005-0000-0000-000020220000}"/>
    <cellStyle name="Normal 2 26 9" xfId="1019" xr:uid="{00000000-0005-0000-0000-000093030000}"/>
    <cellStyle name="Normal 2 26 9 2" xfId="11121" xr:uid="{00000000-0005-0000-0000-000022220000}"/>
    <cellStyle name="Normal 2 27" xfId="1020" xr:uid="{00000000-0005-0000-0000-000094030000}"/>
    <cellStyle name="Normal 2 27 10" xfId="1021" xr:uid="{00000000-0005-0000-0000-000095030000}"/>
    <cellStyle name="Normal 2 27 10 2" xfId="11122" xr:uid="{00000000-0005-0000-0000-000025220000}"/>
    <cellStyle name="Normal 2 27 11" xfId="1022" xr:uid="{00000000-0005-0000-0000-000096030000}"/>
    <cellStyle name="Normal 2 27 11 2" xfId="11123" xr:uid="{00000000-0005-0000-0000-000027220000}"/>
    <cellStyle name="Normal 2 27 12" xfId="1023" xr:uid="{00000000-0005-0000-0000-000097030000}"/>
    <cellStyle name="Normal 2 27 12 2" xfId="11124" xr:uid="{00000000-0005-0000-0000-000029220000}"/>
    <cellStyle name="Normal 2 27 13" xfId="1024" xr:uid="{00000000-0005-0000-0000-000098030000}"/>
    <cellStyle name="Normal 2 27 13 2" xfId="11125" xr:uid="{00000000-0005-0000-0000-00002B220000}"/>
    <cellStyle name="Normal 2 27 14" xfId="1025" xr:uid="{00000000-0005-0000-0000-000099030000}"/>
    <cellStyle name="Normal 2 27 14 2" xfId="11126" xr:uid="{00000000-0005-0000-0000-00002D220000}"/>
    <cellStyle name="Normal 2 27 15" xfId="1026" xr:uid="{00000000-0005-0000-0000-00009A030000}"/>
    <cellStyle name="Normal 2 27 15 2" xfId="11127" xr:uid="{00000000-0005-0000-0000-00002F220000}"/>
    <cellStyle name="Normal 2 27 16" xfId="1027" xr:uid="{00000000-0005-0000-0000-00009B030000}"/>
    <cellStyle name="Normal 2 27 16 2" xfId="11128" xr:uid="{00000000-0005-0000-0000-000031220000}"/>
    <cellStyle name="Normal 2 27 17" xfId="1028" xr:uid="{00000000-0005-0000-0000-00009C030000}"/>
    <cellStyle name="Normal 2 27 17 2" xfId="11129" xr:uid="{00000000-0005-0000-0000-000033220000}"/>
    <cellStyle name="Normal 2 27 18" xfId="1029" xr:uid="{00000000-0005-0000-0000-00009D030000}"/>
    <cellStyle name="Normal 2 27 18 2" xfId="11130" xr:uid="{00000000-0005-0000-0000-000035220000}"/>
    <cellStyle name="Normal 2 27 19" xfId="1030" xr:uid="{00000000-0005-0000-0000-00009E030000}"/>
    <cellStyle name="Normal 2 27 19 2" xfId="11131" xr:uid="{00000000-0005-0000-0000-000037220000}"/>
    <cellStyle name="Normal 2 27 2" xfId="1031" xr:uid="{00000000-0005-0000-0000-00009F030000}"/>
    <cellStyle name="Normal 2 27 2 2" xfId="11132" xr:uid="{00000000-0005-0000-0000-000039220000}"/>
    <cellStyle name="Normal 2 27 20" xfId="1032" xr:uid="{00000000-0005-0000-0000-0000A0030000}"/>
    <cellStyle name="Normal 2 27 20 2" xfId="11133" xr:uid="{00000000-0005-0000-0000-00003B220000}"/>
    <cellStyle name="Normal 2 27 21" xfId="1033" xr:uid="{00000000-0005-0000-0000-0000A1030000}"/>
    <cellStyle name="Normal 2 27 21 2" xfId="11134" xr:uid="{00000000-0005-0000-0000-00003D220000}"/>
    <cellStyle name="Normal 2 27 22" xfId="1034" xr:uid="{00000000-0005-0000-0000-0000A2030000}"/>
    <cellStyle name="Normal 2 27 22 2" xfId="11135" xr:uid="{00000000-0005-0000-0000-00003F220000}"/>
    <cellStyle name="Normal 2 27 23" xfId="1035" xr:uid="{00000000-0005-0000-0000-0000A3030000}"/>
    <cellStyle name="Normal 2 27 23 2" xfId="11136" xr:uid="{00000000-0005-0000-0000-000041220000}"/>
    <cellStyle name="Normal 2 27 24" xfId="11137" xr:uid="{00000000-0005-0000-0000-000042220000}"/>
    <cellStyle name="Normal 2 27 3" xfId="1036" xr:uid="{00000000-0005-0000-0000-0000A4030000}"/>
    <cellStyle name="Normal 2 27 3 2" xfId="11138" xr:uid="{00000000-0005-0000-0000-000044220000}"/>
    <cellStyle name="Normal 2 27 4" xfId="1037" xr:uid="{00000000-0005-0000-0000-0000A5030000}"/>
    <cellStyle name="Normal 2 27 4 2" xfId="11139" xr:uid="{00000000-0005-0000-0000-000046220000}"/>
    <cellStyle name="Normal 2 27 5" xfId="1038" xr:uid="{00000000-0005-0000-0000-0000A6030000}"/>
    <cellStyle name="Normal 2 27 5 2" xfId="11140" xr:uid="{00000000-0005-0000-0000-000048220000}"/>
    <cellStyle name="Normal 2 27 6" xfId="1039" xr:uid="{00000000-0005-0000-0000-0000A7030000}"/>
    <cellStyle name="Normal 2 27 6 2" xfId="11141" xr:uid="{00000000-0005-0000-0000-00004A220000}"/>
    <cellStyle name="Normal 2 27 7" xfId="1040" xr:uid="{00000000-0005-0000-0000-0000A8030000}"/>
    <cellStyle name="Normal 2 27 7 2" xfId="11142" xr:uid="{00000000-0005-0000-0000-00004C220000}"/>
    <cellStyle name="Normal 2 27 8" xfId="1041" xr:uid="{00000000-0005-0000-0000-0000A9030000}"/>
    <cellStyle name="Normal 2 27 8 2" xfId="11143" xr:uid="{00000000-0005-0000-0000-00004E220000}"/>
    <cellStyle name="Normal 2 27 9" xfId="1042" xr:uid="{00000000-0005-0000-0000-0000AA030000}"/>
    <cellStyle name="Normal 2 27 9 2" xfId="11144" xr:uid="{00000000-0005-0000-0000-000050220000}"/>
    <cellStyle name="Normal 2 28" xfId="1043" xr:uid="{00000000-0005-0000-0000-0000AB030000}"/>
    <cellStyle name="Normal 2 28 10" xfId="1044" xr:uid="{00000000-0005-0000-0000-0000AC030000}"/>
    <cellStyle name="Normal 2 28 10 2" xfId="11145" xr:uid="{00000000-0005-0000-0000-000053220000}"/>
    <cellStyle name="Normal 2 28 11" xfId="1045" xr:uid="{00000000-0005-0000-0000-0000AD030000}"/>
    <cellStyle name="Normal 2 28 11 2" xfId="11146" xr:uid="{00000000-0005-0000-0000-000055220000}"/>
    <cellStyle name="Normal 2 28 12" xfId="1046" xr:uid="{00000000-0005-0000-0000-0000AE030000}"/>
    <cellStyle name="Normal 2 28 12 2" xfId="11147" xr:uid="{00000000-0005-0000-0000-000057220000}"/>
    <cellStyle name="Normal 2 28 13" xfId="1047" xr:uid="{00000000-0005-0000-0000-0000AF030000}"/>
    <cellStyle name="Normal 2 28 13 2" xfId="11148" xr:uid="{00000000-0005-0000-0000-000059220000}"/>
    <cellStyle name="Normal 2 28 14" xfId="1048" xr:uid="{00000000-0005-0000-0000-0000B0030000}"/>
    <cellStyle name="Normal 2 28 14 2" xfId="11149" xr:uid="{00000000-0005-0000-0000-00005B220000}"/>
    <cellStyle name="Normal 2 28 15" xfId="1049" xr:uid="{00000000-0005-0000-0000-0000B1030000}"/>
    <cellStyle name="Normal 2 28 15 2" xfId="11150" xr:uid="{00000000-0005-0000-0000-00005D220000}"/>
    <cellStyle name="Normal 2 28 16" xfId="1050" xr:uid="{00000000-0005-0000-0000-0000B2030000}"/>
    <cellStyle name="Normal 2 28 16 2" xfId="11151" xr:uid="{00000000-0005-0000-0000-00005F220000}"/>
    <cellStyle name="Normal 2 28 17" xfId="1051" xr:uid="{00000000-0005-0000-0000-0000B3030000}"/>
    <cellStyle name="Normal 2 28 17 2" xfId="11152" xr:uid="{00000000-0005-0000-0000-000061220000}"/>
    <cellStyle name="Normal 2 28 18" xfId="1052" xr:uid="{00000000-0005-0000-0000-0000B4030000}"/>
    <cellStyle name="Normal 2 28 18 2" xfId="11153" xr:uid="{00000000-0005-0000-0000-000063220000}"/>
    <cellStyle name="Normal 2 28 19" xfId="1053" xr:uid="{00000000-0005-0000-0000-0000B5030000}"/>
    <cellStyle name="Normal 2 28 19 2" xfId="11154" xr:uid="{00000000-0005-0000-0000-000065220000}"/>
    <cellStyle name="Normal 2 28 2" xfId="1054" xr:uid="{00000000-0005-0000-0000-0000B6030000}"/>
    <cellStyle name="Normal 2 28 2 2" xfId="11155" xr:uid="{00000000-0005-0000-0000-000067220000}"/>
    <cellStyle name="Normal 2 28 20" xfId="1055" xr:uid="{00000000-0005-0000-0000-0000B7030000}"/>
    <cellStyle name="Normal 2 28 20 2" xfId="11156" xr:uid="{00000000-0005-0000-0000-000069220000}"/>
    <cellStyle name="Normal 2 28 21" xfId="1056" xr:uid="{00000000-0005-0000-0000-0000B8030000}"/>
    <cellStyle name="Normal 2 28 21 2" xfId="11157" xr:uid="{00000000-0005-0000-0000-00006B220000}"/>
    <cellStyle name="Normal 2 28 22" xfId="1057" xr:uid="{00000000-0005-0000-0000-0000B9030000}"/>
    <cellStyle name="Normal 2 28 22 2" xfId="11158" xr:uid="{00000000-0005-0000-0000-00006D220000}"/>
    <cellStyle name="Normal 2 28 23" xfId="1058" xr:uid="{00000000-0005-0000-0000-0000BA030000}"/>
    <cellStyle name="Normal 2 28 23 2" xfId="11159" xr:uid="{00000000-0005-0000-0000-00006F220000}"/>
    <cellStyle name="Normal 2 28 24" xfId="11160" xr:uid="{00000000-0005-0000-0000-000070220000}"/>
    <cellStyle name="Normal 2 28 3" xfId="1059" xr:uid="{00000000-0005-0000-0000-0000BB030000}"/>
    <cellStyle name="Normal 2 28 3 2" xfId="11161" xr:uid="{00000000-0005-0000-0000-000072220000}"/>
    <cellStyle name="Normal 2 28 4" xfId="1060" xr:uid="{00000000-0005-0000-0000-0000BC030000}"/>
    <cellStyle name="Normal 2 28 4 2" xfId="11162" xr:uid="{00000000-0005-0000-0000-000074220000}"/>
    <cellStyle name="Normal 2 28 5" xfId="1061" xr:uid="{00000000-0005-0000-0000-0000BD030000}"/>
    <cellStyle name="Normal 2 28 5 2" xfId="11163" xr:uid="{00000000-0005-0000-0000-000076220000}"/>
    <cellStyle name="Normal 2 28 6" xfId="1062" xr:uid="{00000000-0005-0000-0000-0000BE030000}"/>
    <cellStyle name="Normal 2 28 6 2" xfId="11164" xr:uid="{00000000-0005-0000-0000-000078220000}"/>
    <cellStyle name="Normal 2 28 7" xfId="1063" xr:uid="{00000000-0005-0000-0000-0000BF030000}"/>
    <cellStyle name="Normal 2 28 7 2" xfId="11165" xr:uid="{00000000-0005-0000-0000-00007A220000}"/>
    <cellStyle name="Normal 2 28 8" xfId="1064" xr:uid="{00000000-0005-0000-0000-0000C0030000}"/>
    <cellStyle name="Normal 2 28 8 2" xfId="11166" xr:uid="{00000000-0005-0000-0000-00007C220000}"/>
    <cellStyle name="Normal 2 28 9" xfId="1065" xr:uid="{00000000-0005-0000-0000-0000C1030000}"/>
    <cellStyle name="Normal 2 28 9 2" xfId="11167" xr:uid="{00000000-0005-0000-0000-00007E220000}"/>
    <cellStyle name="Normal 2 29" xfId="1066" xr:uid="{00000000-0005-0000-0000-0000C2030000}"/>
    <cellStyle name="Normal 2 29 10" xfId="1067" xr:uid="{00000000-0005-0000-0000-0000C3030000}"/>
    <cellStyle name="Normal 2 29 10 2" xfId="11168" xr:uid="{00000000-0005-0000-0000-000081220000}"/>
    <cellStyle name="Normal 2 29 11" xfId="1068" xr:uid="{00000000-0005-0000-0000-0000C4030000}"/>
    <cellStyle name="Normal 2 29 11 2" xfId="11169" xr:uid="{00000000-0005-0000-0000-000083220000}"/>
    <cellStyle name="Normal 2 29 12" xfId="1069" xr:uid="{00000000-0005-0000-0000-0000C5030000}"/>
    <cellStyle name="Normal 2 29 12 2" xfId="11170" xr:uid="{00000000-0005-0000-0000-000085220000}"/>
    <cellStyle name="Normal 2 29 13" xfId="1070" xr:uid="{00000000-0005-0000-0000-0000C6030000}"/>
    <cellStyle name="Normal 2 29 13 2" xfId="11171" xr:uid="{00000000-0005-0000-0000-000087220000}"/>
    <cellStyle name="Normal 2 29 14" xfId="1071" xr:uid="{00000000-0005-0000-0000-0000C7030000}"/>
    <cellStyle name="Normal 2 29 14 2" xfId="11172" xr:uid="{00000000-0005-0000-0000-000089220000}"/>
    <cellStyle name="Normal 2 29 15" xfId="1072" xr:uid="{00000000-0005-0000-0000-0000C8030000}"/>
    <cellStyle name="Normal 2 29 15 2" xfId="11173" xr:uid="{00000000-0005-0000-0000-00008B220000}"/>
    <cellStyle name="Normal 2 29 16" xfId="1073" xr:uid="{00000000-0005-0000-0000-0000C9030000}"/>
    <cellStyle name="Normal 2 29 16 2" xfId="11174" xr:uid="{00000000-0005-0000-0000-00008D220000}"/>
    <cellStyle name="Normal 2 29 17" xfId="1074" xr:uid="{00000000-0005-0000-0000-0000CA030000}"/>
    <cellStyle name="Normal 2 29 17 2" xfId="11175" xr:uid="{00000000-0005-0000-0000-00008F220000}"/>
    <cellStyle name="Normal 2 29 18" xfId="1075" xr:uid="{00000000-0005-0000-0000-0000CB030000}"/>
    <cellStyle name="Normal 2 29 18 2" xfId="11176" xr:uid="{00000000-0005-0000-0000-000091220000}"/>
    <cellStyle name="Normal 2 29 19" xfId="1076" xr:uid="{00000000-0005-0000-0000-0000CC030000}"/>
    <cellStyle name="Normal 2 29 19 2" xfId="11177" xr:uid="{00000000-0005-0000-0000-000093220000}"/>
    <cellStyle name="Normal 2 29 2" xfId="1077" xr:uid="{00000000-0005-0000-0000-0000CD030000}"/>
    <cellStyle name="Normal 2 29 2 2" xfId="11178" xr:uid="{00000000-0005-0000-0000-000095220000}"/>
    <cellStyle name="Normal 2 29 20" xfId="1078" xr:uid="{00000000-0005-0000-0000-0000CE030000}"/>
    <cellStyle name="Normal 2 29 20 2" xfId="11179" xr:uid="{00000000-0005-0000-0000-000097220000}"/>
    <cellStyle name="Normal 2 29 21" xfId="1079" xr:uid="{00000000-0005-0000-0000-0000CF030000}"/>
    <cellStyle name="Normal 2 29 21 2" xfId="11180" xr:uid="{00000000-0005-0000-0000-000099220000}"/>
    <cellStyle name="Normal 2 29 22" xfId="1080" xr:uid="{00000000-0005-0000-0000-0000D0030000}"/>
    <cellStyle name="Normal 2 29 22 2" xfId="11181" xr:uid="{00000000-0005-0000-0000-00009B220000}"/>
    <cellStyle name="Normal 2 29 23" xfId="1081" xr:uid="{00000000-0005-0000-0000-0000D1030000}"/>
    <cellStyle name="Normal 2 29 23 2" xfId="11182" xr:uid="{00000000-0005-0000-0000-00009D220000}"/>
    <cellStyle name="Normal 2 29 24" xfId="11183" xr:uid="{00000000-0005-0000-0000-00009E220000}"/>
    <cellStyle name="Normal 2 29 3" xfId="1082" xr:uid="{00000000-0005-0000-0000-0000D2030000}"/>
    <cellStyle name="Normal 2 29 3 2" xfId="11184" xr:uid="{00000000-0005-0000-0000-0000A0220000}"/>
    <cellStyle name="Normal 2 29 4" xfId="1083" xr:uid="{00000000-0005-0000-0000-0000D3030000}"/>
    <cellStyle name="Normal 2 29 4 2" xfId="11185" xr:uid="{00000000-0005-0000-0000-0000A2220000}"/>
    <cellStyle name="Normal 2 29 5" xfId="1084" xr:uid="{00000000-0005-0000-0000-0000D4030000}"/>
    <cellStyle name="Normal 2 29 5 2" xfId="11186" xr:uid="{00000000-0005-0000-0000-0000A4220000}"/>
    <cellStyle name="Normal 2 29 6" xfId="1085" xr:uid="{00000000-0005-0000-0000-0000D5030000}"/>
    <cellStyle name="Normal 2 29 6 2" xfId="11187" xr:uid="{00000000-0005-0000-0000-0000A6220000}"/>
    <cellStyle name="Normal 2 29 7" xfId="1086" xr:uid="{00000000-0005-0000-0000-0000D6030000}"/>
    <cellStyle name="Normal 2 29 7 2" xfId="11188" xr:uid="{00000000-0005-0000-0000-0000A8220000}"/>
    <cellStyle name="Normal 2 29 8" xfId="1087" xr:uid="{00000000-0005-0000-0000-0000D7030000}"/>
    <cellStyle name="Normal 2 29 8 2" xfId="11189" xr:uid="{00000000-0005-0000-0000-0000AA220000}"/>
    <cellStyle name="Normal 2 29 9" xfId="1088" xr:uid="{00000000-0005-0000-0000-0000D8030000}"/>
    <cellStyle name="Normal 2 29 9 2" xfId="11190" xr:uid="{00000000-0005-0000-0000-0000AC220000}"/>
    <cellStyle name="Normal 2 3" xfId="59" xr:uid="{00000000-0005-0000-0000-000011000000}"/>
    <cellStyle name="Normal 2 3 10" xfId="31618" xr:uid="{FDF1FDC7-EE87-48E4-8112-595CB4FD717B}"/>
    <cellStyle name="Normal 2 3 11" xfId="31630" xr:uid="{8348EC9F-9ACE-4150-8A7E-6019D4A92C60}"/>
    <cellStyle name="Normal 2 3 12" xfId="31637" xr:uid="{E23ECC3A-258E-4D9D-808D-5B3FB3A4B26C}"/>
    <cellStyle name="Normal 2 3 2" xfId="161" xr:uid="{00000000-0005-0000-0000-000011000000}"/>
    <cellStyle name="Normal 2 3 2 2" xfId="11191" xr:uid="{00000000-0005-0000-0000-0000AF220000}"/>
    <cellStyle name="Normal 2 3 2 3" xfId="5519" xr:uid="{00000000-0005-0000-0000-0000AE220000}"/>
    <cellStyle name="Normal 2 3 2 4" xfId="20724" xr:uid="{36F4A2BF-7449-43B4-952A-27A8E8669EE5}"/>
    <cellStyle name="Normal 2 3 3" xfId="1089" xr:uid="{00000000-0005-0000-0000-0000D9030000}"/>
    <cellStyle name="Normal 2 3 3 2" xfId="11192" xr:uid="{00000000-0005-0000-0000-0000B1220000}"/>
    <cellStyle name="Normal 2 3 3 2 2" xfId="26372" xr:uid="{368F1FDF-77D4-4030-8A3F-47C6CED03097}"/>
    <cellStyle name="Normal 2 3 3 3" xfId="11193" xr:uid="{00000000-0005-0000-0000-0000B2220000}"/>
    <cellStyle name="Normal 2 3 3 3 2" xfId="26373" xr:uid="{6086F4A6-0509-465E-9963-207A65AF86EC}"/>
    <cellStyle name="Normal 2 3 4" xfId="11194" xr:uid="{00000000-0005-0000-0000-0000B3220000}"/>
    <cellStyle name="Normal 2 3 4 2" xfId="11195" xr:uid="{00000000-0005-0000-0000-0000B4220000}"/>
    <cellStyle name="Normal 2 3 5" xfId="5569" xr:uid="{00000000-0005-0000-0000-0000AD220000}"/>
    <cellStyle name="Normal 2 3 6" xfId="20542" xr:uid="{2938983F-EB37-4F25-8BF9-5A21D68D9524}"/>
    <cellStyle name="Normal 2 3 6 2" xfId="28925" xr:uid="{1982B67C-F9EA-43DD-B899-2640262684F2}"/>
    <cellStyle name="Normal 2 3 7" xfId="20578" xr:uid="{BC0BF457-3AD3-4288-959A-C6E73C035C92}"/>
    <cellStyle name="Normal 2 3 7 2" xfId="28949" xr:uid="{BE68EDA1-60A8-4E2F-9FBA-B45107D25DCD}"/>
    <cellStyle name="Normal 2 3 8" xfId="20601" xr:uid="{8C75D720-C137-4AD0-8D02-6ACA29F8DE78}"/>
    <cellStyle name="Normal 2 3 8 2" xfId="28972" xr:uid="{C4DCAEA4-2D76-4F9A-A03D-E3E0C3FB2738}"/>
    <cellStyle name="Normal 2 3 8 3" xfId="31612" xr:uid="{81B99021-9EAA-425F-94BA-37CA5F714AE5}"/>
    <cellStyle name="Normal 2 3 8 3 2" xfId="31623" xr:uid="{338D7799-9AF2-4494-BCBB-868EC16AB65D}"/>
    <cellStyle name="Normal 2 3 9" xfId="20651" xr:uid="{5738C8F1-5C85-45F8-AC54-F1D2FC5495C4}"/>
    <cellStyle name="Normal 2 30" xfId="1090" xr:uid="{00000000-0005-0000-0000-0000DA030000}"/>
    <cellStyle name="Normal 2 30 10" xfId="1091" xr:uid="{00000000-0005-0000-0000-0000DB030000}"/>
    <cellStyle name="Normal 2 30 10 2" xfId="11196" xr:uid="{00000000-0005-0000-0000-0000B7220000}"/>
    <cellStyle name="Normal 2 30 11" xfId="1092" xr:uid="{00000000-0005-0000-0000-0000DC030000}"/>
    <cellStyle name="Normal 2 30 11 2" xfId="11197" xr:uid="{00000000-0005-0000-0000-0000B9220000}"/>
    <cellStyle name="Normal 2 30 12" xfId="1093" xr:uid="{00000000-0005-0000-0000-0000DD030000}"/>
    <cellStyle name="Normal 2 30 12 2" xfId="11198" xr:uid="{00000000-0005-0000-0000-0000BB220000}"/>
    <cellStyle name="Normal 2 30 13" xfId="1094" xr:uid="{00000000-0005-0000-0000-0000DE030000}"/>
    <cellStyle name="Normal 2 30 13 2" xfId="11199" xr:uid="{00000000-0005-0000-0000-0000BD220000}"/>
    <cellStyle name="Normal 2 30 14" xfId="1095" xr:uid="{00000000-0005-0000-0000-0000DF030000}"/>
    <cellStyle name="Normal 2 30 14 2" xfId="11200" xr:uid="{00000000-0005-0000-0000-0000BF220000}"/>
    <cellStyle name="Normal 2 30 15" xfId="1096" xr:uid="{00000000-0005-0000-0000-0000E0030000}"/>
    <cellStyle name="Normal 2 30 15 2" xfId="11201" xr:uid="{00000000-0005-0000-0000-0000C1220000}"/>
    <cellStyle name="Normal 2 30 16" xfId="1097" xr:uid="{00000000-0005-0000-0000-0000E1030000}"/>
    <cellStyle name="Normal 2 30 16 2" xfId="11202" xr:uid="{00000000-0005-0000-0000-0000C3220000}"/>
    <cellStyle name="Normal 2 30 17" xfId="1098" xr:uid="{00000000-0005-0000-0000-0000E2030000}"/>
    <cellStyle name="Normal 2 30 17 2" xfId="11203" xr:uid="{00000000-0005-0000-0000-0000C5220000}"/>
    <cellStyle name="Normal 2 30 18" xfId="1099" xr:uid="{00000000-0005-0000-0000-0000E3030000}"/>
    <cellStyle name="Normal 2 30 18 2" xfId="11204" xr:uid="{00000000-0005-0000-0000-0000C7220000}"/>
    <cellStyle name="Normal 2 30 19" xfId="1100" xr:uid="{00000000-0005-0000-0000-0000E4030000}"/>
    <cellStyle name="Normal 2 30 19 2" xfId="11205" xr:uid="{00000000-0005-0000-0000-0000C9220000}"/>
    <cellStyle name="Normal 2 30 2" xfId="1101" xr:uid="{00000000-0005-0000-0000-0000E5030000}"/>
    <cellStyle name="Normal 2 30 2 2" xfId="11206" xr:uid="{00000000-0005-0000-0000-0000CB220000}"/>
    <cellStyle name="Normal 2 30 20" xfId="1102" xr:uid="{00000000-0005-0000-0000-0000E6030000}"/>
    <cellStyle name="Normal 2 30 20 2" xfId="11207" xr:uid="{00000000-0005-0000-0000-0000CD220000}"/>
    <cellStyle name="Normal 2 30 21" xfId="1103" xr:uid="{00000000-0005-0000-0000-0000E7030000}"/>
    <cellStyle name="Normal 2 30 21 2" xfId="11208" xr:uid="{00000000-0005-0000-0000-0000CF220000}"/>
    <cellStyle name="Normal 2 30 22" xfId="1104" xr:uid="{00000000-0005-0000-0000-0000E8030000}"/>
    <cellStyle name="Normal 2 30 22 2" xfId="11209" xr:uid="{00000000-0005-0000-0000-0000D1220000}"/>
    <cellStyle name="Normal 2 30 23" xfId="1105" xr:uid="{00000000-0005-0000-0000-0000E9030000}"/>
    <cellStyle name="Normal 2 30 23 2" xfId="11210" xr:uid="{00000000-0005-0000-0000-0000D3220000}"/>
    <cellStyle name="Normal 2 30 24" xfId="11211" xr:uid="{00000000-0005-0000-0000-0000D4220000}"/>
    <cellStyle name="Normal 2 30 3" xfId="1106" xr:uid="{00000000-0005-0000-0000-0000EA030000}"/>
    <cellStyle name="Normal 2 30 3 2" xfId="11212" xr:uid="{00000000-0005-0000-0000-0000D6220000}"/>
    <cellStyle name="Normal 2 30 4" xfId="1107" xr:uid="{00000000-0005-0000-0000-0000EB030000}"/>
    <cellStyle name="Normal 2 30 4 2" xfId="11213" xr:uid="{00000000-0005-0000-0000-0000D8220000}"/>
    <cellStyle name="Normal 2 30 5" xfId="1108" xr:uid="{00000000-0005-0000-0000-0000EC030000}"/>
    <cellStyle name="Normal 2 30 5 2" xfId="11214" xr:uid="{00000000-0005-0000-0000-0000DA220000}"/>
    <cellStyle name="Normal 2 30 6" xfId="1109" xr:uid="{00000000-0005-0000-0000-0000ED030000}"/>
    <cellStyle name="Normal 2 30 6 2" xfId="11215" xr:uid="{00000000-0005-0000-0000-0000DC220000}"/>
    <cellStyle name="Normal 2 30 7" xfId="1110" xr:uid="{00000000-0005-0000-0000-0000EE030000}"/>
    <cellStyle name="Normal 2 30 7 2" xfId="11216" xr:uid="{00000000-0005-0000-0000-0000DE220000}"/>
    <cellStyle name="Normal 2 30 8" xfId="1111" xr:uid="{00000000-0005-0000-0000-0000EF030000}"/>
    <cellStyle name="Normal 2 30 8 2" xfId="11217" xr:uid="{00000000-0005-0000-0000-0000E0220000}"/>
    <cellStyle name="Normal 2 30 9" xfId="1112" xr:uid="{00000000-0005-0000-0000-0000F0030000}"/>
    <cellStyle name="Normal 2 30 9 2" xfId="11218" xr:uid="{00000000-0005-0000-0000-0000E2220000}"/>
    <cellStyle name="Normal 2 31" xfId="1113" xr:uid="{00000000-0005-0000-0000-0000F1030000}"/>
    <cellStyle name="Normal 2 31 10" xfId="1114" xr:uid="{00000000-0005-0000-0000-0000F2030000}"/>
    <cellStyle name="Normal 2 31 10 2" xfId="11219" xr:uid="{00000000-0005-0000-0000-0000E5220000}"/>
    <cellStyle name="Normal 2 31 11" xfId="1115" xr:uid="{00000000-0005-0000-0000-0000F3030000}"/>
    <cellStyle name="Normal 2 31 11 2" xfId="11220" xr:uid="{00000000-0005-0000-0000-0000E7220000}"/>
    <cellStyle name="Normal 2 31 12" xfId="1116" xr:uid="{00000000-0005-0000-0000-0000F4030000}"/>
    <cellStyle name="Normal 2 31 12 2" xfId="11221" xr:uid="{00000000-0005-0000-0000-0000E9220000}"/>
    <cellStyle name="Normal 2 31 13" xfId="1117" xr:uid="{00000000-0005-0000-0000-0000F5030000}"/>
    <cellStyle name="Normal 2 31 13 2" xfId="11222" xr:uid="{00000000-0005-0000-0000-0000EB220000}"/>
    <cellStyle name="Normal 2 31 14" xfId="1118" xr:uid="{00000000-0005-0000-0000-0000F6030000}"/>
    <cellStyle name="Normal 2 31 14 2" xfId="11223" xr:uid="{00000000-0005-0000-0000-0000ED220000}"/>
    <cellStyle name="Normal 2 31 15" xfId="1119" xr:uid="{00000000-0005-0000-0000-0000F7030000}"/>
    <cellStyle name="Normal 2 31 15 2" xfId="11224" xr:uid="{00000000-0005-0000-0000-0000EF220000}"/>
    <cellStyle name="Normal 2 31 16" xfId="1120" xr:uid="{00000000-0005-0000-0000-0000F8030000}"/>
    <cellStyle name="Normal 2 31 16 2" xfId="11225" xr:uid="{00000000-0005-0000-0000-0000F1220000}"/>
    <cellStyle name="Normal 2 31 17" xfId="1121" xr:uid="{00000000-0005-0000-0000-0000F9030000}"/>
    <cellStyle name="Normal 2 31 17 2" xfId="11226" xr:uid="{00000000-0005-0000-0000-0000F3220000}"/>
    <cellStyle name="Normal 2 31 18" xfId="1122" xr:uid="{00000000-0005-0000-0000-0000FA030000}"/>
    <cellStyle name="Normal 2 31 18 2" xfId="11227" xr:uid="{00000000-0005-0000-0000-0000F5220000}"/>
    <cellStyle name="Normal 2 31 19" xfId="1123" xr:uid="{00000000-0005-0000-0000-0000FB030000}"/>
    <cellStyle name="Normal 2 31 19 2" xfId="11228" xr:uid="{00000000-0005-0000-0000-0000F7220000}"/>
    <cellStyle name="Normal 2 31 2" xfId="1124" xr:uid="{00000000-0005-0000-0000-0000FC030000}"/>
    <cellStyle name="Normal 2 31 2 2" xfId="11229" xr:uid="{00000000-0005-0000-0000-0000F9220000}"/>
    <cellStyle name="Normal 2 31 20" xfId="1125" xr:uid="{00000000-0005-0000-0000-0000FD030000}"/>
    <cellStyle name="Normal 2 31 20 2" xfId="11230" xr:uid="{00000000-0005-0000-0000-0000FB220000}"/>
    <cellStyle name="Normal 2 31 21" xfId="1126" xr:uid="{00000000-0005-0000-0000-0000FE030000}"/>
    <cellStyle name="Normal 2 31 21 2" xfId="11231" xr:uid="{00000000-0005-0000-0000-0000FD220000}"/>
    <cellStyle name="Normal 2 31 22" xfId="1127" xr:uid="{00000000-0005-0000-0000-0000FF030000}"/>
    <cellStyle name="Normal 2 31 22 2" xfId="11232" xr:uid="{00000000-0005-0000-0000-0000FF220000}"/>
    <cellStyle name="Normal 2 31 23" xfId="1128" xr:uid="{00000000-0005-0000-0000-000000040000}"/>
    <cellStyle name="Normal 2 31 23 2" xfId="11233" xr:uid="{00000000-0005-0000-0000-000001230000}"/>
    <cellStyle name="Normal 2 31 24" xfId="11234" xr:uid="{00000000-0005-0000-0000-000002230000}"/>
    <cellStyle name="Normal 2 31 3" xfId="1129" xr:uid="{00000000-0005-0000-0000-000001040000}"/>
    <cellStyle name="Normal 2 31 3 2" xfId="11235" xr:uid="{00000000-0005-0000-0000-000004230000}"/>
    <cellStyle name="Normal 2 31 4" xfId="1130" xr:uid="{00000000-0005-0000-0000-000002040000}"/>
    <cellStyle name="Normal 2 31 4 2" xfId="11236" xr:uid="{00000000-0005-0000-0000-000006230000}"/>
    <cellStyle name="Normal 2 31 5" xfId="1131" xr:uid="{00000000-0005-0000-0000-000003040000}"/>
    <cellStyle name="Normal 2 31 5 2" xfId="11237" xr:uid="{00000000-0005-0000-0000-000008230000}"/>
    <cellStyle name="Normal 2 31 6" xfId="1132" xr:uid="{00000000-0005-0000-0000-000004040000}"/>
    <cellStyle name="Normal 2 31 6 2" xfId="11238" xr:uid="{00000000-0005-0000-0000-00000A230000}"/>
    <cellStyle name="Normal 2 31 7" xfId="1133" xr:uid="{00000000-0005-0000-0000-000005040000}"/>
    <cellStyle name="Normal 2 31 7 2" xfId="11239" xr:uid="{00000000-0005-0000-0000-00000C230000}"/>
    <cellStyle name="Normal 2 31 8" xfId="1134" xr:uid="{00000000-0005-0000-0000-000006040000}"/>
    <cellStyle name="Normal 2 31 8 2" xfId="11240" xr:uid="{00000000-0005-0000-0000-00000E230000}"/>
    <cellStyle name="Normal 2 31 9" xfId="1135" xr:uid="{00000000-0005-0000-0000-000007040000}"/>
    <cellStyle name="Normal 2 31 9 2" xfId="11241" xr:uid="{00000000-0005-0000-0000-000010230000}"/>
    <cellStyle name="Normal 2 32" xfId="1136" xr:uid="{00000000-0005-0000-0000-000008040000}"/>
    <cellStyle name="Normal 2 32 10" xfId="1137" xr:uid="{00000000-0005-0000-0000-000009040000}"/>
    <cellStyle name="Normal 2 32 10 2" xfId="11242" xr:uid="{00000000-0005-0000-0000-000013230000}"/>
    <cellStyle name="Normal 2 32 11" xfId="1138" xr:uid="{00000000-0005-0000-0000-00000A040000}"/>
    <cellStyle name="Normal 2 32 11 2" xfId="11243" xr:uid="{00000000-0005-0000-0000-000015230000}"/>
    <cellStyle name="Normal 2 32 12" xfId="1139" xr:uid="{00000000-0005-0000-0000-00000B040000}"/>
    <cellStyle name="Normal 2 32 12 2" xfId="11244" xr:uid="{00000000-0005-0000-0000-000017230000}"/>
    <cellStyle name="Normal 2 32 13" xfId="1140" xr:uid="{00000000-0005-0000-0000-00000C040000}"/>
    <cellStyle name="Normal 2 32 13 2" xfId="11245" xr:uid="{00000000-0005-0000-0000-000019230000}"/>
    <cellStyle name="Normal 2 32 14" xfId="1141" xr:uid="{00000000-0005-0000-0000-00000D040000}"/>
    <cellStyle name="Normal 2 32 14 2" xfId="11246" xr:uid="{00000000-0005-0000-0000-00001B230000}"/>
    <cellStyle name="Normal 2 32 15" xfId="1142" xr:uid="{00000000-0005-0000-0000-00000E040000}"/>
    <cellStyle name="Normal 2 32 15 2" xfId="11247" xr:uid="{00000000-0005-0000-0000-00001D230000}"/>
    <cellStyle name="Normal 2 32 16" xfId="1143" xr:uid="{00000000-0005-0000-0000-00000F040000}"/>
    <cellStyle name="Normal 2 32 16 2" xfId="11248" xr:uid="{00000000-0005-0000-0000-00001F230000}"/>
    <cellStyle name="Normal 2 32 17" xfId="1144" xr:uid="{00000000-0005-0000-0000-000010040000}"/>
    <cellStyle name="Normal 2 32 17 2" xfId="11249" xr:uid="{00000000-0005-0000-0000-000021230000}"/>
    <cellStyle name="Normal 2 32 18" xfId="1145" xr:uid="{00000000-0005-0000-0000-000011040000}"/>
    <cellStyle name="Normal 2 32 18 2" xfId="11250" xr:uid="{00000000-0005-0000-0000-000023230000}"/>
    <cellStyle name="Normal 2 32 19" xfId="1146" xr:uid="{00000000-0005-0000-0000-000012040000}"/>
    <cellStyle name="Normal 2 32 19 2" xfId="11251" xr:uid="{00000000-0005-0000-0000-000025230000}"/>
    <cellStyle name="Normal 2 32 2" xfId="1147" xr:uid="{00000000-0005-0000-0000-000013040000}"/>
    <cellStyle name="Normal 2 32 2 2" xfId="11252" xr:uid="{00000000-0005-0000-0000-000027230000}"/>
    <cellStyle name="Normal 2 32 20" xfId="1148" xr:uid="{00000000-0005-0000-0000-000014040000}"/>
    <cellStyle name="Normal 2 32 20 2" xfId="11253" xr:uid="{00000000-0005-0000-0000-000029230000}"/>
    <cellStyle name="Normal 2 32 21" xfId="1149" xr:uid="{00000000-0005-0000-0000-000015040000}"/>
    <cellStyle name="Normal 2 32 21 2" xfId="11254" xr:uid="{00000000-0005-0000-0000-00002B230000}"/>
    <cellStyle name="Normal 2 32 22" xfId="1150" xr:uid="{00000000-0005-0000-0000-000016040000}"/>
    <cellStyle name="Normal 2 32 22 2" xfId="11255" xr:uid="{00000000-0005-0000-0000-00002D230000}"/>
    <cellStyle name="Normal 2 32 23" xfId="1151" xr:uid="{00000000-0005-0000-0000-000017040000}"/>
    <cellStyle name="Normal 2 32 23 2" xfId="11256" xr:uid="{00000000-0005-0000-0000-00002F230000}"/>
    <cellStyle name="Normal 2 32 24" xfId="11257" xr:uid="{00000000-0005-0000-0000-000030230000}"/>
    <cellStyle name="Normal 2 32 3" xfId="1152" xr:uid="{00000000-0005-0000-0000-000018040000}"/>
    <cellStyle name="Normal 2 32 3 2" xfId="11258" xr:uid="{00000000-0005-0000-0000-000032230000}"/>
    <cellStyle name="Normal 2 32 4" xfId="1153" xr:uid="{00000000-0005-0000-0000-000019040000}"/>
    <cellStyle name="Normal 2 32 4 2" xfId="11259" xr:uid="{00000000-0005-0000-0000-000034230000}"/>
    <cellStyle name="Normal 2 32 5" xfId="1154" xr:uid="{00000000-0005-0000-0000-00001A040000}"/>
    <cellStyle name="Normal 2 32 5 2" xfId="11260" xr:uid="{00000000-0005-0000-0000-000036230000}"/>
    <cellStyle name="Normal 2 32 6" xfId="1155" xr:uid="{00000000-0005-0000-0000-00001B040000}"/>
    <cellStyle name="Normal 2 32 6 2" xfId="11261" xr:uid="{00000000-0005-0000-0000-000038230000}"/>
    <cellStyle name="Normal 2 32 7" xfId="1156" xr:uid="{00000000-0005-0000-0000-00001C040000}"/>
    <cellStyle name="Normal 2 32 7 2" xfId="11262" xr:uid="{00000000-0005-0000-0000-00003A230000}"/>
    <cellStyle name="Normal 2 32 8" xfId="1157" xr:uid="{00000000-0005-0000-0000-00001D040000}"/>
    <cellStyle name="Normal 2 32 8 2" xfId="11263" xr:uid="{00000000-0005-0000-0000-00003C230000}"/>
    <cellStyle name="Normal 2 32 9" xfId="1158" xr:uid="{00000000-0005-0000-0000-00001E040000}"/>
    <cellStyle name="Normal 2 32 9 2" xfId="11264" xr:uid="{00000000-0005-0000-0000-00003E230000}"/>
    <cellStyle name="Normal 2 33" xfId="1159" xr:uid="{00000000-0005-0000-0000-00001F040000}"/>
    <cellStyle name="Normal 2 33 10" xfId="1160" xr:uid="{00000000-0005-0000-0000-000020040000}"/>
    <cellStyle name="Normal 2 33 10 2" xfId="11265" xr:uid="{00000000-0005-0000-0000-000041230000}"/>
    <cellStyle name="Normal 2 33 11" xfId="1161" xr:uid="{00000000-0005-0000-0000-000021040000}"/>
    <cellStyle name="Normal 2 33 11 2" xfId="11266" xr:uid="{00000000-0005-0000-0000-000043230000}"/>
    <cellStyle name="Normal 2 33 12" xfId="1162" xr:uid="{00000000-0005-0000-0000-000022040000}"/>
    <cellStyle name="Normal 2 33 12 2" xfId="11267" xr:uid="{00000000-0005-0000-0000-000045230000}"/>
    <cellStyle name="Normal 2 33 13" xfId="1163" xr:uid="{00000000-0005-0000-0000-000023040000}"/>
    <cellStyle name="Normal 2 33 13 2" xfId="11268" xr:uid="{00000000-0005-0000-0000-000047230000}"/>
    <cellStyle name="Normal 2 33 14" xfId="1164" xr:uid="{00000000-0005-0000-0000-000024040000}"/>
    <cellStyle name="Normal 2 33 14 2" xfId="11269" xr:uid="{00000000-0005-0000-0000-000049230000}"/>
    <cellStyle name="Normal 2 33 15" xfId="1165" xr:uid="{00000000-0005-0000-0000-000025040000}"/>
    <cellStyle name="Normal 2 33 15 2" xfId="11270" xr:uid="{00000000-0005-0000-0000-00004B230000}"/>
    <cellStyle name="Normal 2 33 16" xfId="1166" xr:uid="{00000000-0005-0000-0000-000026040000}"/>
    <cellStyle name="Normal 2 33 16 2" xfId="11271" xr:uid="{00000000-0005-0000-0000-00004D230000}"/>
    <cellStyle name="Normal 2 33 17" xfId="1167" xr:uid="{00000000-0005-0000-0000-000027040000}"/>
    <cellStyle name="Normal 2 33 17 2" xfId="11272" xr:uid="{00000000-0005-0000-0000-00004F230000}"/>
    <cellStyle name="Normal 2 33 18" xfId="1168" xr:uid="{00000000-0005-0000-0000-000028040000}"/>
    <cellStyle name="Normal 2 33 18 2" xfId="11273" xr:uid="{00000000-0005-0000-0000-000051230000}"/>
    <cellStyle name="Normal 2 33 19" xfId="1169" xr:uid="{00000000-0005-0000-0000-000029040000}"/>
    <cellStyle name="Normal 2 33 19 2" xfId="11274" xr:uid="{00000000-0005-0000-0000-000053230000}"/>
    <cellStyle name="Normal 2 33 2" xfId="1170" xr:uid="{00000000-0005-0000-0000-00002A040000}"/>
    <cellStyle name="Normal 2 33 2 2" xfId="11275" xr:uid="{00000000-0005-0000-0000-000055230000}"/>
    <cellStyle name="Normal 2 33 20" xfId="1171" xr:uid="{00000000-0005-0000-0000-00002B040000}"/>
    <cellStyle name="Normal 2 33 20 2" xfId="11276" xr:uid="{00000000-0005-0000-0000-000057230000}"/>
    <cellStyle name="Normal 2 33 21" xfId="1172" xr:uid="{00000000-0005-0000-0000-00002C040000}"/>
    <cellStyle name="Normal 2 33 21 2" xfId="11277" xr:uid="{00000000-0005-0000-0000-000059230000}"/>
    <cellStyle name="Normal 2 33 22" xfId="1173" xr:uid="{00000000-0005-0000-0000-00002D040000}"/>
    <cellStyle name="Normal 2 33 22 2" xfId="11278" xr:uid="{00000000-0005-0000-0000-00005B230000}"/>
    <cellStyle name="Normal 2 33 23" xfId="1174" xr:uid="{00000000-0005-0000-0000-00002E040000}"/>
    <cellStyle name="Normal 2 33 23 2" xfId="11279" xr:uid="{00000000-0005-0000-0000-00005D230000}"/>
    <cellStyle name="Normal 2 33 24" xfId="11280" xr:uid="{00000000-0005-0000-0000-00005E230000}"/>
    <cellStyle name="Normal 2 33 3" xfId="1175" xr:uid="{00000000-0005-0000-0000-00002F040000}"/>
    <cellStyle name="Normal 2 33 3 2" xfId="11281" xr:uid="{00000000-0005-0000-0000-000060230000}"/>
    <cellStyle name="Normal 2 33 4" xfId="1176" xr:uid="{00000000-0005-0000-0000-000030040000}"/>
    <cellStyle name="Normal 2 33 4 2" xfId="11282" xr:uid="{00000000-0005-0000-0000-000062230000}"/>
    <cellStyle name="Normal 2 33 5" xfId="1177" xr:uid="{00000000-0005-0000-0000-000031040000}"/>
    <cellStyle name="Normal 2 33 5 2" xfId="11283" xr:uid="{00000000-0005-0000-0000-000064230000}"/>
    <cellStyle name="Normal 2 33 6" xfId="1178" xr:uid="{00000000-0005-0000-0000-000032040000}"/>
    <cellStyle name="Normal 2 33 6 2" xfId="11284" xr:uid="{00000000-0005-0000-0000-000066230000}"/>
    <cellStyle name="Normal 2 33 7" xfId="1179" xr:uid="{00000000-0005-0000-0000-000033040000}"/>
    <cellStyle name="Normal 2 33 7 2" xfId="11285" xr:uid="{00000000-0005-0000-0000-000068230000}"/>
    <cellStyle name="Normal 2 33 8" xfId="1180" xr:uid="{00000000-0005-0000-0000-000034040000}"/>
    <cellStyle name="Normal 2 33 8 2" xfId="11286" xr:uid="{00000000-0005-0000-0000-00006A230000}"/>
    <cellStyle name="Normal 2 33 9" xfId="1181" xr:uid="{00000000-0005-0000-0000-000035040000}"/>
    <cellStyle name="Normal 2 33 9 2" xfId="11287" xr:uid="{00000000-0005-0000-0000-00006C230000}"/>
    <cellStyle name="Normal 2 34" xfId="1182" xr:uid="{00000000-0005-0000-0000-000036040000}"/>
    <cellStyle name="Normal 2 34 10" xfId="1183" xr:uid="{00000000-0005-0000-0000-000037040000}"/>
    <cellStyle name="Normal 2 34 10 2" xfId="11288" xr:uid="{00000000-0005-0000-0000-00006F230000}"/>
    <cellStyle name="Normal 2 34 11" xfId="1184" xr:uid="{00000000-0005-0000-0000-000038040000}"/>
    <cellStyle name="Normal 2 34 11 2" xfId="11289" xr:uid="{00000000-0005-0000-0000-000071230000}"/>
    <cellStyle name="Normal 2 34 12" xfId="1185" xr:uid="{00000000-0005-0000-0000-000039040000}"/>
    <cellStyle name="Normal 2 34 12 2" xfId="11290" xr:uid="{00000000-0005-0000-0000-000073230000}"/>
    <cellStyle name="Normal 2 34 13" xfId="1186" xr:uid="{00000000-0005-0000-0000-00003A040000}"/>
    <cellStyle name="Normal 2 34 13 2" xfId="11291" xr:uid="{00000000-0005-0000-0000-000075230000}"/>
    <cellStyle name="Normal 2 34 14" xfId="1187" xr:uid="{00000000-0005-0000-0000-00003B040000}"/>
    <cellStyle name="Normal 2 34 14 2" xfId="11292" xr:uid="{00000000-0005-0000-0000-000077230000}"/>
    <cellStyle name="Normal 2 34 15" xfId="1188" xr:uid="{00000000-0005-0000-0000-00003C040000}"/>
    <cellStyle name="Normal 2 34 15 2" xfId="11293" xr:uid="{00000000-0005-0000-0000-000079230000}"/>
    <cellStyle name="Normal 2 34 16" xfId="1189" xr:uid="{00000000-0005-0000-0000-00003D040000}"/>
    <cellStyle name="Normal 2 34 16 2" xfId="11294" xr:uid="{00000000-0005-0000-0000-00007B230000}"/>
    <cellStyle name="Normal 2 34 17" xfId="1190" xr:uid="{00000000-0005-0000-0000-00003E040000}"/>
    <cellStyle name="Normal 2 34 17 2" xfId="11295" xr:uid="{00000000-0005-0000-0000-00007D230000}"/>
    <cellStyle name="Normal 2 34 18" xfId="1191" xr:uid="{00000000-0005-0000-0000-00003F040000}"/>
    <cellStyle name="Normal 2 34 18 2" xfId="11296" xr:uid="{00000000-0005-0000-0000-00007F230000}"/>
    <cellStyle name="Normal 2 34 19" xfId="1192" xr:uid="{00000000-0005-0000-0000-000040040000}"/>
    <cellStyle name="Normal 2 34 19 2" xfId="11297" xr:uid="{00000000-0005-0000-0000-000081230000}"/>
    <cellStyle name="Normal 2 34 2" xfId="1193" xr:uid="{00000000-0005-0000-0000-000041040000}"/>
    <cellStyle name="Normal 2 34 2 2" xfId="11298" xr:uid="{00000000-0005-0000-0000-000083230000}"/>
    <cellStyle name="Normal 2 34 20" xfId="1194" xr:uid="{00000000-0005-0000-0000-000042040000}"/>
    <cellStyle name="Normal 2 34 20 2" xfId="11299" xr:uid="{00000000-0005-0000-0000-000085230000}"/>
    <cellStyle name="Normal 2 34 21" xfId="1195" xr:uid="{00000000-0005-0000-0000-000043040000}"/>
    <cellStyle name="Normal 2 34 21 2" xfId="11300" xr:uid="{00000000-0005-0000-0000-000087230000}"/>
    <cellStyle name="Normal 2 34 22" xfId="1196" xr:uid="{00000000-0005-0000-0000-000044040000}"/>
    <cellStyle name="Normal 2 34 22 2" xfId="11301" xr:uid="{00000000-0005-0000-0000-000089230000}"/>
    <cellStyle name="Normal 2 34 23" xfId="1197" xr:uid="{00000000-0005-0000-0000-000045040000}"/>
    <cellStyle name="Normal 2 34 23 2" xfId="11302" xr:uid="{00000000-0005-0000-0000-00008B230000}"/>
    <cellStyle name="Normal 2 34 24" xfId="11303" xr:uid="{00000000-0005-0000-0000-00008C230000}"/>
    <cellStyle name="Normal 2 34 3" xfId="1198" xr:uid="{00000000-0005-0000-0000-000046040000}"/>
    <cellStyle name="Normal 2 34 3 2" xfId="11304" xr:uid="{00000000-0005-0000-0000-00008E230000}"/>
    <cellStyle name="Normal 2 34 4" xfId="1199" xr:uid="{00000000-0005-0000-0000-000047040000}"/>
    <cellStyle name="Normal 2 34 4 2" xfId="11305" xr:uid="{00000000-0005-0000-0000-000090230000}"/>
    <cellStyle name="Normal 2 34 5" xfId="1200" xr:uid="{00000000-0005-0000-0000-000048040000}"/>
    <cellStyle name="Normal 2 34 5 2" xfId="11306" xr:uid="{00000000-0005-0000-0000-000092230000}"/>
    <cellStyle name="Normal 2 34 6" xfId="1201" xr:uid="{00000000-0005-0000-0000-000049040000}"/>
    <cellStyle name="Normal 2 34 6 2" xfId="11307" xr:uid="{00000000-0005-0000-0000-000094230000}"/>
    <cellStyle name="Normal 2 34 7" xfId="1202" xr:uid="{00000000-0005-0000-0000-00004A040000}"/>
    <cellStyle name="Normal 2 34 7 2" xfId="11308" xr:uid="{00000000-0005-0000-0000-000096230000}"/>
    <cellStyle name="Normal 2 34 8" xfId="1203" xr:uid="{00000000-0005-0000-0000-00004B040000}"/>
    <cellStyle name="Normal 2 34 8 2" xfId="11309" xr:uid="{00000000-0005-0000-0000-000098230000}"/>
    <cellStyle name="Normal 2 34 9" xfId="1204" xr:uid="{00000000-0005-0000-0000-00004C040000}"/>
    <cellStyle name="Normal 2 34 9 2" xfId="11310" xr:uid="{00000000-0005-0000-0000-00009A230000}"/>
    <cellStyle name="Normal 2 35" xfId="1205" xr:uid="{00000000-0005-0000-0000-00004D040000}"/>
    <cellStyle name="Normal 2 35 10" xfId="1206" xr:uid="{00000000-0005-0000-0000-00004E040000}"/>
    <cellStyle name="Normal 2 35 10 2" xfId="11311" xr:uid="{00000000-0005-0000-0000-00009D230000}"/>
    <cellStyle name="Normal 2 35 11" xfId="1207" xr:uid="{00000000-0005-0000-0000-00004F040000}"/>
    <cellStyle name="Normal 2 35 11 2" xfId="11312" xr:uid="{00000000-0005-0000-0000-00009F230000}"/>
    <cellStyle name="Normal 2 35 12" xfId="1208" xr:uid="{00000000-0005-0000-0000-000050040000}"/>
    <cellStyle name="Normal 2 35 12 2" xfId="11313" xr:uid="{00000000-0005-0000-0000-0000A1230000}"/>
    <cellStyle name="Normal 2 35 13" xfId="1209" xr:uid="{00000000-0005-0000-0000-000051040000}"/>
    <cellStyle name="Normal 2 35 13 2" xfId="11314" xr:uid="{00000000-0005-0000-0000-0000A3230000}"/>
    <cellStyle name="Normal 2 35 14" xfId="1210" xr:uid="{00000000-0005-0000-0000-000052040000}"/>
    <cellStyle name="Normal 2 35 14 2" xfId="11315" xr:uid="{00000000-0005-0000-0000-0000A5230000}"/>
    <cellStyle name="Normal 2 35 15" xfId="1211" xr:uid="{00000000-0005-0000-0000-000053040000}"/>
    <cellStyle name="Normal 2 35 15 2" xfId="11316" xr:uid="{00000000-0005-0000-0000-0000A7230000}"/>
    <cellStyle name="Normal 2 35 16" xfId="1212" xr:uid="{00000000-0005-0000-0000-000054040000}"/>
    <cellStyle name="Normal 2 35 16 2" xfId="11317" xr:uid="{00000000-0005-0000-0000-0000A9230000}"/>
    <cellStyle name="Normal 2 35 17" xfId="1213" xr:uid="{00000000-0005-0000-0000-000055040000}"/>
    <cellStyle name="Normal 2 35 17 2" xfId="11318" xr:uid="{00000000-0005-0000-0000-0000AB230000}"/>
    <cellStyle name="Normal 2 35 18" xfId="1214" xr:uid="{00000000-0005-0000-0000-000056040000}"/>
    <cellStyle name="Normal 2 35 18 2" xfId="11319" xr:uid="{00000000-0005-0000-0000-0000AD230000}"/>
    <cellStyle name="Normal 2 35 19" xfId="1215" xr:uid="{00000000-0005-0000-0000-000057040000}"/>
    <cellStyle name="Normal 2 35 19 2" xfId="11320" xr:uid="{00000000-0005-0000-0000-0000AF230000}"/>
    <cellStyle name="Normal 2 35 2" xfId="1216" xr:uid="{00000000-0005-0000-0000-000058040000}"/>
    <cellStyle name="Normal 2 35 2 2" xfId="11321" xr:uid="{00000000-0005-0000-0000-0000B1230000}"/>
    <cellStyle name="Normal 2 35 20" xfId="1217" xr:uid="{00000000-0005-0000-0000-000059040000}"/>
    <cellStyle name="Normal 2 35 20 2" xfId="11322" xr:uid="{00000000-0005-0000-0000-0000B3230000}"/>
    <cellStyle name="Normal 2 35 21" xfId="1218" xr:uid="{00000000-0005-0000-0000-00005A040000}"/>
    <cellStyle name="Normal 2 35 21 2" xfId="11323" xr:uid="{00000000-0005-0000-0000-0000B5230000}"/>
    <cellStyle name="Normal 2 35 22" xfId="1219" xr:uid="{00000000-0005-0000-0000-00005B040000}"/>
    <cellStyle name="Normal 2 35 22 2" xfId="11324" xr:uid="{00000000-0005-0000-0000-0000B7230000}"/>
    <cellStyle name="Normal 2 35 23" xfId="1220" xr:uid="{00000000-0005-0000-0000-00005C040000}"/>
    <cellStyle name="Normal 2 35 23 2" xfId="11325" xr:uid="{00000000-0005-0000-0000-0000B9230000}"/>
    <cellStyle name="Normal 2 35 24" xfId="11326" xr:uid="{00000000-0005-0000-0000-0000BA230000}"/>
    <cellStyle name="Normal 2 35 3" xfId="1221" xr:uid="{00000000-0005-0000-0000-00005D040000}"/>
    <cellStyle name="Normal 2 35 3 2" xfId="11327" xr:uid="{00000000-0005-0000-0000-0000BC230000}"/>
    <cellStyle name="Normal 2 35 4" xfId="1222" xr:uid="{00000000-0005-0000-0000-00005E040000}"/>
    <cellStyle name="Normal 2 35 4 2" xfId="11328" xr:uid="{00000000-0005-0000-0000-0000BE230000}"/>
    <cellStyle name="Normal 2 35 5" xfId="1223" xr:uid="{00000000-0005-0000-0000-00005F040000}"/>
    <cellStyle name="Normal 2 35 5 2" xfId="11329" xr:uid="{00000000-0005-0000-0000-0000C0230000}"/>
    <cellStyle name="Normal 2 35 6" xfId="1224" xr:uid="{00000000-0005-0000-0000-000060040000}"/>
    <cellStyle name="Normal 2 35 6 2" xfId="11330" xr:uid="{00000000-0005-0000-0000-0000C2230000}"/>
    <cellStyle name="Normal 2 35 7" xfId="1225" xr:uid="{00000000-0005-0000-0000-000061040000}"/>
    <cellStyle name="Normal 2 35 7 2" xfId="11331" xr:uid="{00000000-0005-0000-0000-0000C4230000}"/>
    <cellStyle name="Normal 2 35 8" xfId="1226" xr:uid="{00000000-0005-0000-0000-000062040000}"/>
    <cellStyle name="Normal 2 35 8 2" xfId="11332" xr:uid="{00000000-0005-0000-0000-0000C6230000}"/>
    <cellStyle name="Normal 2 35 9" xfId="1227" xr:uid="{00000000-0005-0000-0000-000063040000}"/>
    <cellStyle name="Normal 2 35 9 2" xfId="11333" xr:uid="{00000000-0005-0000-0000-0000C8230000}"/>
    <cellStyle name="Normal 2 36" xfId="1228" xr:uid="{00000000-0005-0000-0000-000064040000}"/>
    <cellStyle name="Normal 2 36 10" xfId="1229" xr:uid="{00000000-0005-0000-0000-000065040000}"/>
    <cellStyle name="Normal 2 36 10 2" xfId="11334" xr:uid="{00000000-0005-0000-0000-0000CB230000}"/>
    <cellStyle name="Normal 2 36 11" xfId="1230" xr:uid="{00000000-0005-0000-0000-000066040000}"/>
    <cellStyle name="Normal 2 36 11 2" xfId="11335" xr:uid="{00000000-0005-0000-0000-0000CD230000}"/>
    <cellStyle name="Normal 2 36 12" xfId="1231" xr:uid="{00000000-0005-0000-0000-000067040000}"/>
    <cellStyle name="Normal 2 36 12 2" xfId="11336" xr:uid="{00000000-0005-0000-0000-0000CF230000}"/>
    <cellStyle name="Normal 2 36 13" xfId="1232" xr:uid="{00000000-0005-0000-0000-000068040000}"/>
    <cellStyle name="Normal 2 36 13 2" xfId="11337" xr:uid="{00000000-0005-0000-0000-0000D1230000}"/>
    <cellStyle name="Normal 2 36 14" xfId="1233" xr:uid="{00000000-0005-0000-0000-000069040000}"/>
    <cellStyle name="Normal 2 36 14 2" xfId="11338" xr:uid="{00000000-0005-0000-0000-0000D3230000}"/>
    <cellStyle name="Normal 2 36 15" xfId="1234" xr:uid="{00000000-0005-0000-0000-00006A040000}"/>
    <cellStyle name="Normal 2 36 15 2" xfId="11339" xr:uid="{00000000-0005-0000-0000-0000D5230000}"/>
    <cellStyle name="Normal 2 36 16" xfId="1235" xr:uid="{00000000-0005-0000-0000-00006B040000}"/>
    <cellStyle name="Normal 2 36 16 2" xfId="11340" xr:uid="{00000000-0005-0000-0000-0000D7230000}"/>
    <cellStyle name="Normal 2 36 17" xfId="1236" xr:uid="{00000000-0005-0000-0000-00006C040000}"/>
    <cellStyle name="Normal 2 36 17 2" xfId="11341" xr:uid="{00000000-0005-0000-0000-0000D9230000}"/>
    <cellStyle name="Normal 2 36 18" xfId="1237" xr:uid="{00000000-0005-0000-0000-00006D040000}"/>
    <cellStyle name="Normal 2 36 18 2" xfId="11342" xr:uid="{00000000-0005-0000-0000-0000DB230000}"/>
    <cellStyle name="Normal 2 36 19" xfId="1238" xr:uid="{00000000-0005-0000-0000-00006E040000}"/>
    <cellStyle name="Normal 2 36 19 2" xfId="11343" xr:uid="{00000000-0005-0000-0000-0000DD230000}"/>
    <cellStyle name="Normal 2 36 2" xfId="1239" xr:uid="{00000000-0005-0000-0000-00006F040000}"/>
    <cellStyle name="Normal 2 36 2 2" xfId="11344" xr:uid="{00000000-0005-0000-0000-0000DF230000}"/>
    <cellStyle name="Normal 2 36 20" xfId="1240" xr:uid="{00000000-0005-0000-0000-000070040000}"/>
    <cellStyle name="Normal 2 36 20 2" xfId="11345" xr:uid="{00000000-0005-0000-0000-0000E1230000}"/>
    <cellStyle name="Normal 2 36 21" xfId="1241" xr:uid="{00000000-0005-0000-0000-000071040000}"/>
    <cellStyle name="Normal 2 36 21 2" xfId="11346" xr:uid="{00000000-0005-0000-0000-0000E3230000}"/>
    <cellStyle name="Normal 2 36 22" xfId="1242" xr:uid="{00000000-0005-0000-0000-000072040000}"/>
    <cellStyle name="Normal 2 36 22 2" xfId="11347" xr:uid="{00000000-0005-0000-0000-0000E5230000}"/>
    <cellStyle name="Normal 2 36 23" xfId="1243" xr:uid="{00000000-0005-0000-0000-000073040000}"/>
    <cellStyle name="Normal 2 36 23 2" xfId="11348" xr:uid="{00000000-0005-0000-0000-0000E7230000}"/>
    <cellStyle name="Normal 2 36 24" xfId="11349" xr:uid="{00000000-0005-0000-0000-0000E8230000}"/>
    <cellStyle name="Normal 2 36 3" xfId="1244" xr:uid="{00000000-0005-0000-0000-000074040000}"/>
    <cellStyle name="Normal 2 36 3 2" xfId="11350" xr:uid="{00000000-0005-0000-0000-0000EA230000}"/>
    <cellStyle name="Normal 2 36 4" xfId="1245" xr:uid="{00000000-0005-0000-0000-000075040000}"/>
    <cellStyle name="Normal 2 36 4 2" xfId="11351" xr:uid="{00000000-0005-0000-0000-0000EC230000}"/>
    <cellStyle name="Normal 2 36 5" xfId="1246" xr:uid="{00000000-0005-0000-0000-000076040000}"/>
    <cellStyle name="Normal 2 36 5 2" xfId="11352" xr:uid="{00000000-0005-0000-0000-0000EE230000}"/>
    <cellStyle name="Normal 2 36 6" xfId="1247" xr:uid="{00000000-0005-0000-0000-000077040000}"/>
    <cellStyle name="Normal 2 36 6 2" xfId="11353" xr:uid="{00000000-0005-0000-0000-0000F0230000}"/>
    <cellStyle name="Normal 2 36 7" xfId="1248" xr:uid="{00000000-0005-0000-0000-000078040000}"/>
    <cellStyle name="Normal 2 36 7 2" xfId="11354" xr:uid="{00000000-0005-0000-0000-0000F2230000}"/>
    <cellStyle name="Normal 2 36 8" xfId="1249" xr:uid="{00000000-0005-0000-0000-000079040000}"/>
    <cellStyle name="Normal 2 36 8 2" xfId="11355" xr:uid="{00000000-0005-0000-0000-0000F4230000}"/>
    <cellStyle name="Normal 2 36 9" xfId="1250" xr:uid="{00000000-0005-0000-0000-00007A040000}"/>
    <cellStyle name="Normal 2 36 9 2" xfId="11356" xr:uid="{00000000-0005-0000-0000-0000F6230000}"/>
    <cellStyle name="Normal 2 37" xfId="1251" xr:uid="{00000000-0005-0000-0000-00007B040000}"/>
    <cellStyle name="Normal 2 37 10" xfId="1252" xr:uid="{00000000-0005-0000-0000-00007C040000}"/>
    <cellStyle name="Normal 2 37 10 2" xfId="11357" xr:uid="{00000000-0005-0000-0000-0000F9230000}"/>
    <cellStyle name="Normal 2 37 11" xfId="1253" xr:uid="{00000000-0005-0000-0000-00007D040000}"/>
    <cellStyle name="Normal 2 37 11 2" xfId="11358" xr:uid="{00000000-0005-0000-0000-0000FB230000}"/>
    <cellStyle name="Normal 2 37 12" xfId="1254" xr:uid="{00000000-0005-0000-0000-00007E040000}"/>
    <cellStyle name="Normal 2 37 12 2" xfId="11359" xr:uid="{00000000-0005-0000-0000-0000FD230000}"/>
    <cellStyle name="Normal 2 37 13" xfId="1255" xr:uid="{00000000-0005-0000-0000-00007F040000}"/>
    <cellStyle name="Normal 2 37 13 2" xfId="11360" xr:uid="{00000000-0005-0000-0000-0000FF230000}"/>
    <cellStyle name="Normal 2 37 14" xfId="1256" xr:uid="{00000000-0005-0000-0000-000080040000}"/>
    <cellStyle name="Normal 2 37 14 2" xfId="11361" xr:uid="{00000000-0005-0000-0000-000001240000}"/>
    <cellStyle name="Normal 2 37 15" xfId="1257" xr:uid="{00000000-0005-0000-0000-000081040000}"/>
    <cellStyle name="Normal 2 37 15 2" xfId="11362" xr:uid="{00000000-0005-0000-0000-000003240000}"/>
    <cellStyle name="Normal 2 37 16" xfId="1258" xr:uid="{00000000-0005-0000-0000-000082040000}"/>
    <cellStyle name="Normal 2 37 16 2" xfId="11363" xr:uid="{00000000-0005-0000-0000-000005240000}"/>
    <cellStyle name="Normal 2 37 17" xfId="1259" xr:uid="{00000000-0005-0000-0000-000083040000}"/>
    <cellStyle name="Normal 2 37 17 2" xfId="11364" xr:uid="{00000000-0005-0000-0000-000007240000}"/>
    <cellStyle name="Normal 2 37 18" xfId="1260" xr:uid="{00000000-0005-0000-0000-000084040000}"/>
    <cellStyle name="Normal 2 37 18 2" xfId="11365" xr:uid="{00000000-0005-0000-0000-000009240000}"/>
    <cellStyle name="Normal 2 37 19" xfId="1261" xr:uid="{00000000-0005-0000-0000-000085040000}"/>
    <cellStyle name="Normal 2 37 19 2" xfId="11366" xr:uid="{00000000-0005-0000-0000-00000B240000}"/>
    <cellStyle name="Normal 2 37 2" xfId="1262" xr:uid="{00000000-0005-0000-0000-000086040000}"/>
    <cellStyle name="Normal 2 37 2 2" xfId="11367" xr:uid="{00000000-0005-0000-0000-00000D240000}"/>
    <cellStyle name="Normal 2 37 20" xfId="1263" xr:uid="{00000000-0005-0000-0000-000087040000}"/>
    <cellStyle name="Normal 2 37 20 2" xfId="11368" xr:uid="{00000000-0005-0000-0000-00000F240000}"/>
    <cellStyle name="Normal 2 37 21" xfId="1264" xr:uid="{00000000-0005-0000-0000-000088040000}"/>
    <cellStyle name="Normal 2 37 21 2" xfId="11369" xr:uid="{00000000-0005-0000-0000-000011240000}"/>
    <cellStyle name="Normal 2 37 22" xfId="1265" xr:uid="{00000000-0005-0000-0000-000089040000}"/>
    <cellStyle name="Normal 2 37 22 2" xfId="11370" xr:uid="{00000000-0005-0000-0000-000013240000}"/>
    <cellStyle name="Normal 2 37 23" xfId="1266" xr:uid="{00000000-0005-0000-0000-00008A040000}"/>
    <cellStyle name="Normal 2 37 23 2" xfId="11371" xr:uid="{00000000-0005-0000-0000-000015240000}"/>
    <cellStyle name="Normal 2 37 24" xfId="11372" xr:uid="{00000000-0005-0000-0000-000016240000}"/>
    <cellStyle name="Normal 2 37 3" xfId="1267" xr:uid="{00000000-0005-0000-0000-00008B040000}"/>
    <cellStyle name="Normal 2 37 3 2" xfId="11373" xr:uid="{00000000-0005-0000-0000-000018240000}"/>
    <cellStyle name="Normal 2 37 4" xfId="1268" xr:uid="{00000000-0005-0000-0000-00008C040000}"/>
    <cellStyle name="Normal 2 37 4 2" xfId="11374" xr:uid="{00000000-0005-0000-0000-00001A240000}"/>
    <cellStyle name="Normal 2 37 5" xfId="1269" xr:uid="{00000000-0005-0000-0000-00008D040000}"/>
    <cellStyle name="Normal 2 37 5 2" xfId="11375" xr:uid="{00000000-0005-0000-0000-00001C240000}"/>
    <cellStyle name="Normal 2 37 6" xfId="1270" xr:uid="{00000000-0005-0000-0000-00008E040000}"/>
    <cellStyle name="Normal 2 37 6 2" xfId="11376" xr:uid="{00000000-0005-0000-0000-00001E240000}"/>
    <cellStyle name="Normal 2 37 7" xfId="1271" xr:uid="{00000000-0005-0000-0000-00008F040000}"/>
    <cellStyle name="Normal 2 37 7 2" xfId="11377" xr:uid="{00000000-0005-0000-0000-000020240000}"/>
    <cellStyle name="Normal 2 37 8" xfId="1272" xr:uid="{00000000-0005-0000-0000-000090040000}"/>
    <cellStyle name="Normal 2 37 8 2" xfId="11378" xr:uid="{00000000-0005-0000-0000-000022240000}"/>
    <cellStyle name="Normal 2 37 9" xfId="1273" xr:uid="{00000000-0005-0000-0000-000091040000}"/>
    <cellStyle name="Normal 2 37 9 2" xfId="11379" xr:uid="{00000000-0005-0000-0000-000024240000}"/>
    <cellStyle name="Normal 2 38" xfId="1274" xr:uid="{00000000-0005-0000-0000-000092040000}"/>
    <cellStyle name="Normal 2 38 10" xfId="1275" xr:uid="{00000000-0005-0000-0000-000093040000}"/>
    <cellStyle name="Normal 2 38 10 2" xfId="11380" xr:uid="{00000000-0005-0000-0000-000027240000}"/>
    <cellStyle name="Normal 2 38 11" xfId="1276" xr:uid="{00000000-0005-0000-0000-000094040000}"/>
    <cellStyle name="Normal 2 38 11 2" xfId="11381" xr:uid="{00000000-0005-0000-0000-000029240000}"/>
    <cellStyle name="Normal 2 38 12" xfId="1277" xr:uid="{00000000-0005-0000-0000-000095040000}"/>
    <cellStyle name="Normal 2 38 12 2" xfId="11382" xr:uid="{00000000-0005-0000-0000-00002B240000}"/>
    <cellStyle name="Normal 2 38 13" xfId="1278" xr:uid="{00000000-0005-0000-0000-000096040000}"/>
    <cellStyle name="Normal 2 38 13 2" xfId="11383" xr:uid="{00000000-0005-0000-0000-00002D240000}"/>
    <cellStyle name="Normal 2 38 14" xfId="1279" xr:uid="{00000000-0005-0000-0000-000097040000}"/>
    <cellStyle name="Normal 2 38 14 2" xfId="11384" xr:uid="{00000000-0005-0000-0000-00002F240000}"/>
    <cellStyle name="Normal 2 38 15" xfId="1280" xr:uid="{00000000-0005-0000-0000-000098040000}"/>
    <cellStyle name="Normal 2 38 15 2" xfId="11385" xr:uid="{00000000-0005-0000-0000-000031240000}"/>
    <cellStyle name="Normal 2 38 16" xfId="1281" xr:uid="{00000000-0005-0000-0000-000099040000}"/>
    <cellStyle name="Normal 2 38 16 2" xfId="11386" xr:uid="{00000000-0005-0000-0000-000033240000}"/>
    <cellStyle name="Normal 2 38 17" xfId="1282" xr:uid="{00000000-0005-0000-0000-00009A040000}"/>
    <cellStyle name="Normal 2 38 17 2" xfId="11387" xr:uid="{00000000-0005-0000-0000-000035240000}"/>
    <cellStyle name="Normal 2 38 18" xfId="1283" xr:uid="{00000000-0005-0000-0000-00009B040000}"/>
    <cellStyle name="Normal 2 38 18 2" xfId="11388" xr:uid="{00000000-0005-0000-0000-000037240000}"/>
    <cellStyle name="Normal 2 38 19" xfId="1284" xr:uid="{00000000-0005-0000-0000-00009C040000}"/>
    <cellStyle name="Normal 2 38 19 2" xfId="11389" xr:uid="{00000000-0005-0000-0000-000039240000}"/>
    <cellStyle name="Normal 2 38 2" xfId="1285" xr:uid="{00000000-0005-0000-0000-00009D040000}"/>
    <cellStyle name="Normal 2 38 2 2" xfId="11390" xr:uid="{00000000-0005-0000-0000-00003B240000}"/>
    <cellStyle name="Normal 2 38 20" xfId="1286" xr:uid="{00000000-0005-0000-0000-00009E040000}"/>
    <cellStyle name="Normal 2 38 20 2" xfId="11391" xr:uid="{00000000-0005-0000-0000-00003D240000}"/>
    <cellStyle name="Normal 2 38 21" xfId="1287" xr:uid="{00000000-0005-0000-0000-00009F040000}"/>
    <cellStyle name="Normal 2 38 21 2" xfId="11392" xr:uid="{00000000-0005-0000-0000-00003F240000}"/>
    <cellStyle name="Normal 2 38 22" xfId="1288" xr:uid="{00000000-0005-0000-0000-0000A0040000}"/>
    <cellStyle name="Normal 2 38 22 2" xfId="11393" xr:uid="{00000000-0005-0000-0000-000041240000}"/>
    <cellStyle name="Normal 2 38 23" xfId="1289" xr:uid="{00000000-0005-0000-0000-0000A1040000}"/>
    <cellStyle name="Normal 2 38 23 2" xfId="11394" xr:uid="{00000000-0005-0000-0000-000043240000}"/>
    <cellStyle name="Normal 2 38 24" xfId="11395" xr:uid="{00000000-0005-0000-0000-000044240000}"/>
    <cellStyle name="Normal 2 38 3" xfId="1290" xr:uid="{00000000-0005-0000-0000-0000A2040000}"/>
    <cellStyle name="Normal 2 38 3 2" xfId="11396" xr:uid="{00000000-0005-0000-0000-000046240000}"/>
    <cellStyle name="Normal 2 38 4" xfId="1291" xr:uid="{00000000-0005-0000-0000-0000A3040000}"/>
    <cellStyle name="Normal 2 38 4 2" xfId="11397" xr:uid="{00000000-0005-0000-0000-000048240000}"/>
    <cellStyle name="Normal 2 38 5" xfId="1292" xr:uid="{00000000-0005-0000-0000-0000A4040000}"/>
    <cellStyle name="Normal 2 38 5 2" xfId="11398" xr:uid="{00000000-0005-0000-0000-00004A240000}"/>
    <cellStyle name="Normal 2 38 6" xfId="1293" xr:uid="{00000000-0005-0000-0000-0000A5040000}"/>
    <cellStyle name="Normal 2 38 6 2" xfId="11399" xr:uid="{00000000-0005-0000-0000-00004C240000}"/>
    <cellStyle name="Normal 2 38 7" xfId="1294" xr:uid="{00000000-0005-0000-0000-0000A6040000}"/>
    <cellStyle name="Normal 2 38 7 2" xfId="11400" xr:uid="{00000000-0005-0000-0000-00004E240000}"/>
    <cellStyle name="Normal 2 38 8" xfId="1295" xr:uid="{00000000-0005-0000-0000-0000A7040000}"/>
    <cellStyle name="Normal 2 38 8 2" xfId="11401" xr:uid="{00000000-0005-0000-0000-000050240000}"/>
    <cellStyle name="Normal 2 38 9" xfId="1296" xr:uid="{00000000-0005-0000-0000-0000A8040000}"/>
    <cellStyle name="Normal 2 38 9 2" xfId="11402" xr:uid="{00000000-0005-0000-0000-000052240000}"/>
    <cellStyle name="Normal 2 39" xfId="1297" xr:uid="{00000000-0005-0000-0000-0000A9040000}"/>
    <cellStyle name="Normal 2 39 10" xfId="1298" xr:uid="{00000000-0005-0000-0000-0000AA040000}"/>
    <cellStyle name="Normal 2 39 10 2" xfId="11403" xr:uid="{00000000-0005-0000-0000-000055240000}"/>
    <cellStyle name="Normal 2 39 11" xfId="1299" xr:uid="{00000000-0005-0000-0000-0000AB040000}"/>
    <cellStyle name="Normal 2 39 11 2" xfId="11404" xr:uid="{00000000-0005-0000-0000-000057240000}"/>
    <cellStyle name="Normal 2 39 12" xfId="1300" xr:uid="{00000000-0005-0000-0000-0000AC040000}"/>
    <cellStyle name="Normal 2 39 12 2" xfId="11405" xr:uid="{00000000-0005-0000-0000-000059240000}"/>
    <cellStyle name="Normal 2 39 13" xfId="1301" xr:uid="{00000000-0005-0000-0000-0000AD040000}"/>
    <cellStyle name="Normal 2 39 13 2" xfId="11406" xr:uid="{00000000-0005-0000-0000-00005B240000}"/>
    <cellStyle name="Normal 2 39 14" xfId="1302" xr:uid="{00000000-0005-0000-0000-0000AE040000}"/>
    <cellStyle name="Normal 2 39 14 2" xfId="11407" xr:uid="{00000000-0005-0000-0000-00005D240000}"/>
    <cellStyle name="Normal 2 39 15" xfId="1303" xr:uid="{00000000-0005-0000-0000-0000AF040000}"/>
    <cellStyle name="Normal 2 39 15 2" xfId="11408" xr:uid="{00000000-0005-0000-0000-00005F240000}"/>
    <cellStyle name="Normal 2 39 16" xfId="1304" xr:uid="{00000000-0005-0000-0000-0000B0040000}"/>
    <cellStyle name="Normal 2 39 16 2" xfId="11409" xr:uid="{00000000-0005-0000-0000-000061240000}"/>
    <cellStyle name="Normal 2 39 17" xfId="1305" xr:uid="{00000000-0005-0000-0000-0000B1040000}"/>
    <cellStyle name="Normal 2 39 17 2" xfId="11410" xr:uid="{00000000-0005-0000-0000-000063240000}"/>
    <cellStyle name="Normal 2 39 18" xfId="1306" xr:uid="{00000000-0005-0000-0000-0000B2040000}"/>
    <cellStyle name="Normal 2 39 18 2" xfId="11411" xr:uid="{00000000-0005-0000-0000-000065240000}"/>
    <cellStyle name="Normal 2 39 19" xfId="1307" xr:uid="{00000000-0005-0000-0000-0000B3040000}"/>
    <cellStyle name="Normal 2 39 19 2" xfId="11412" xr:uid="{00000000-0005-0000-0000-000067240000}"/>
    <cellStyle name="Normal 2 39 2" xfId="1308" xr:uid="{00000000-0005-0000-0000-0000B4040000}"/>
    <cellStyle name="Normal 2 39 2 2" xfId="11413" xr:uid="{00000000-0005-0000-0000-000069240000}"/>
    <cellStyle name="Normal 2 39 20" xfId="1309" xr:uid="{00000000-0005-0000-0000-0000B5040000}"/>
    <cellStyle name="Normal 2 39 20 2" xfId="11414" xr:uid="{00000000-0005-0000-0000-00006B240000}"/>
    <cellStyle name="Normal 2 39 21" xfId="1310" xr:uid="{00000000-0005-0000-0000-0000B6040000}"/>
    <cellStyle name="Normal 2 39 21 2" xfId="11415" xr:uid="{00000000-0005-0000-0000-00006D240000}"/>
    <cellStyle name="Normal 2 39 22" xfId="1311" xr:uid="{00000000-0005-0000-0000-0000B7040000}"/>
    <cellStyle name="Normal 2 39 22 2" xfId="11416" xr:uid="{00000000-0005-0000-0000-00006F240000}"/>
    <cellStyle name="Normal 2 39 23" xfId="1312" xr:uid="{00000000-0005-0000-0000-0000B8040000}"/>
    <cellStyle name="Normal 2 39 23 2" xfId="11417" xr:uid="{00000000-0005-0000-0000-000071240000}"/>
    <cellStyle name="Normal 2 39 24" xfId="11418" xr:uid="{00000000-0005-0000-0000-000072240000}"/>
    <cellStyle name="Normal 2 39 3" xfId="1313" xr:uid="{00000000-0005-0000-0000-0000B9040000}"/>
    <cellStyle name="Normal 2 39 3 2" xfId="11419" xr:uid="{00000000-0005-0000-0000-000074240000}"/>
    <cellStyle name="Normal 2 39 4" xfId="1314" xr:uid="{00000000-0005-0000-0000-0000BA040000}"/>
    <cellStyle name="Normal 2 39 4 2" xfId="11420" xr:uid="{00000000-0005-0000-0000-000076240000}"/>
    <cellStyle name="Normal 2 39 5" xfId="1315" xr:uid="{00000000-0005-0000-0000-0000BB040000}"/>
    <cellStyle name="Normal 2 39 5 2" xfId="11421" xr:uid="{00000000-0005-0000-0000-000078240000}"/>
    <cellStyle name="Normal 2 39 6" xfId="1316" xr:uid="{00000000-0005-0000-0000-0000BC040000}"/>
    <cellStyle name="Normal 2 39 6 2" xfId="11422" xr:uid="{00000000-0005-0000-0000-00007A240000}"/>
    <cellStyle name="Normal 2 39 7" xfId="1317" xr:uid="{00000000-0005-0000-0000-0000BD040000}"/>
    <cellStyle name="Normal 2 39 7 2" xfId="11423" xr:uid="{00000000-0005-0000-0000-00007C240000}"/>
    <cellStyle name="Normal 2 39 8" xfId="1318" xr:uid="{00000000-0005-0000-0000-0000BE040000}"/>
    <cellStyle name="Normal 2 39 8 2" xfId="11424" xr:uid="{00000000-0005-0000-0000-00007E240000}"/>
    <cellStyle name="Normal 2 39 9" xfId="1319" xr:uid="{00000000-0005-0000-0000-0000BF040000}"/>
    <cellStyle name="Normal 2 39 9 2" xfId="11425" xr:uid="{00000000-0005-0000-0000-000080240000}"/>
    <cellStyle name="Normal 2 4" xfId="62" xr:uid="{00000000-0005-0000-0000-000012000000}"/>
    <cellStyle name="Normal 2 4 2" xfId="63" xr:uid="{00000000-0005-0000-0000-000013000000}"/>
    <cellStyle name="Normal 2 4 2 2" xfId="165" xr:uid="{00000000-0005-0000-0000-000013000000}"/>
    <cellStyle name="Normal 2 4 2 2 2" xfId="11427" xr:uid="{00000000-0005-0000-0000-000083240000}"/>
    <cellStyle name="Normal 2 4 2 2 3" xfId="20728" xr:uid="{08377494-2BF0-4EE3-B38E-8A9535AC564E}"/>
    <cellStyle name="Normal 2 4 2 3" xfId="1321" xr:uid="{00000000-0005-0000-0000-0000C1040000}"/>
    <cellStyle name="Normal 2 4 2 3 2" xfId="11428" xr:uid="{00000000-0005-0000-0000-000084240000}"/>
    <cellStyle name="Normal 2 4 2 4" xfId="11429" xr:uid="{00000000-0005-0000-0000-000085240000}"/>
    <cellStyle name="Normal 2 4 2 5" xfId="11426" xr:uid="{00000000-0005-0000-0000-000082240000}"/>
    <cellStyle name="Normal 2 4 2 6" xfId="20533" xr:uid="{C16F2C5B-6C4A-4FCE-A340-F17ACF8FA96A}"/>
    <cellStyle name="Normal 2 4 2 6 2" xfId="20547" xr:uid="{83259507-3601-475B-BB8F-EC60EDC1F13A}"/>
    <cellStyle name="Normal 2 4 2 6 2 2" xfId="20579" xr:uid="{0821EB82-6A7C-41AE-8656-613C89FAE5EE}"/>
    <cellStyle name="Normal 2 4 2 6 2 2 2" xfId="28950" xr:uid="{88A5847C-0927-4CDA-8CD8-C7B9A005E3F2}"/>
    <cellStyle name="Normal 2 4 2 6 2 3" xfId="20600" xr:uid="{EA8A5A3D-C9C6-4194-A57B-D57065CE7792}"/>
    <cellStyle name="Normal 2 4 2 6 2 3 2" xfId="28971" xr:uid="{92E1664C-B080-433E-8112-8479F85618CA}"/>
    <cellStyle name="Normal 2 4 2 6 2 3 3" xfId="31614" xr:uid="{01CDBD62-889B-4000-A96B-9F1CA2C79CB0}"/>
    <cellStyle name="Normal 2 4 2 6 2 3 3 2" xfId="31625" xr:uid="{9C625461-AE58-4E78-8487-6BD63C21D893}"/>
    <cellStyle name="Normal 2 4 2 6 2 4" xfId="28928" xr:uid="{3D192AC9-6E73-4BFF-9F53-C0232051EB49}"/>
    <cellStyle name="Normal 2 4 2 6 3" xfId="28916" xr:uid="{A1AD4479-0CDD-4235-8B23-4DC370EF0A09}"/>
    <cellStyle name="Normal 2 4 2 7" xfId="20655" xr:uid="{0F1403B0-E638-4188-BCC8-2222C8B8ABAA}"/>
    <cellStyle name="Normal 2 4 3" xfId="164" xr:uid="{00000000-0005-0000-0000-000012000000}"/>
    <cellStyle name="Normal 2 4 3 2" xfId="11430" xr:uid="{00000000-0005-0000-0000-000086240000}"/>
    <cellStyle name="Normal 2 4 3 3" xfId="20727" xr:uid="{26EDAD0C-7F33-40D6-94C7-2518EA2F961E}"/>
    <cellStyle name="Normal 2 4 4" xfId="1320" xr:uid="{00000000-0005-0000-0000-0000C0040000}"/>
    <cellStyle name="Normal 2 4 4 2" xfId="11432" xr:uid="{00000000-0005-0000-0000-000088240000}"/>
    <cellStyle name="Normal 2 4 4 3" xfId="11433" xr:uid="{00000000-0005-0000-0000-000089240000}"/>
    <cellStyle name="Normal 2 4 4 4" xfId="11431" xr:uid="{00000000-0005-0000-0000-000087240000}"/>
    <cellStyle name="Normal 2 4 5" xfId="20654" xr:uid="{E993F71A-1FD3-4E82-BCDF-5736AEF38D14}"/>
    <cellStyle name="Normal 2 4_App b.3 Unspent_" xfId="1322" xr:uid="{00000000-0005-0000-0000-0000C2040000}"/>
    <cellStyle name="Normal 2 40" xfId="1323" xr:uid="{00000000-0005-0000-0000-0000C3040000}"/>
    <cellStyle name="Normal 2 40 2" xfId="11434" xr:uid="{00000000-0005-0000-0000-00008B240000}"/>
    <cellStyle name="Normal 2 41" xfId="1324" xr:uid="{00000000-0005-0000-0000-0000C4040000}"/>
    <cellStyle name="Normal 2 41 2" xfId="11435" xr:uid="{00000000-0005-0000-0000-00008D240000}"/>
    <cellStyle name="Normal 2 42" xfId="1325" xr:uid="{00000000-0005-0000-0000-0000C5040000}"/>
    <cellStyle name="Normal 2 42 2" xfId="11436" xr:uid="{00000000-0005-0000-0000-00008F240000}"/>
    <cellStyle name="Normal 2 43" xfId="1326" xr:uid="{00000000-0005-0000-0000-0000C6040000}"/>
    <cellStyle name="Normal 2 43 2" xfId="11437" xr:uid="{00000000-0005-0000-0000-000091240000}"/>
    <cellStyle name="Normal 2 44" xfId="1327" xr:uid="{00000000-0005-0000-0000-0000C7040000}"/>
    <cellStyle name="Normal 2 44 2" xfId="11438" xr:uid="{00000000-0005-0000-0000-000093240000}"/>
    <cellStyle name="Normal 2 45" xfId="1328" xr:uid="{00000000-0005-0000-0000-0000C8040000}"/>
    <cellStyle name="Normal 2 45 2" xfId="11439" xr:uid="{00000000-0005-0000-0000-000095240000}"/>
    <cellStyle name="Normal 2 46" xfId="1329" xr:uid="{00000000-0005-0000-0000-0000C9040000}"/>
    <cellStyle name="Normal 2 46 2" xfId="11440" xr:uid="{00000000-0005-0000-0000-000097240000}"/>
    <cellStyle name="Normal 2 47" xfId="1330" xr:uid="{00000000-0005-0000-0000-0000CA040000}"/>
    <cellStyle name="Normal 2 47 2" xfId="11441" xr:uid="{00000000-0005-0000-0000-000099240000}"/>
    <cellStyle name="Normal 2 48" xfId="1331" xr:uid="{00000000-0005-0000-0000-0000CB040000}"/>
    <cellStyle name="Normal 2 48 2" xfId="11442" xr:uid="{00000000-0005-0000-0000-00009B240000}"/>
    <cellStyle name="Normal 2 49" xfId="1332" xr:uid="{00000000-0005-0000-0000-0000CC040000}"/>
    <cellStyle name="Normal 2 49 2" xfId="11443" xr:uid="{00000000-0005-0000-0000-00009D240000}"/>
    <cellStyle name="Normal 2 5" xfId="106" xr:uid="{00000000-0005-0000-0000-00000E000000}"/>
    <cellStyle name="Normal 2 5 10" xfId="1334" xr:uid="{00000000-0005-0000-0000-0000CE040000}"/>
    <cellStyle name="Normal 2 5 10 2" xfId="11444" xr:uid="{00000000-0005-0000-0000-0000A0240000}"/>
    <cellStyle name="Normal 2 5 11" xfId="1335" xr:uid="{00000000-0005-0000-0000-0000CF040000}"/>
    <cellStyle name="Normal 2 5 11 2" xfId="11445" xr:uid="{00000000-0005-0000-0000-0000A2240000}"/>
    <cellStyle name="Normal 2 5 12" xfId="1336" xr:uid="{00000000-0005-0000-0000-0000D0040000}"/>
    <cellStyle name="Normal 2 5 12 2" xfId="11446" xr:uid="{00000000-0005-0000-0000-0000A4240000}"/>
    <cellStyle name="Normal 2 5 13" xfId="1337" xr:uid="{00000000-0005-0000-0000-0000D1040000}"/>
    <cellStyle name="Normal 2 5 13 2" xfId="11447" xr:uid="{00000000-0005-0000-0000-0000A6240000}"/>
    <cellStyle name="Normal 2 5 14" xfId="1338" xr:uid="{00000000-0005-0000-0000-0000D2040000}"/>
    <cellStyle name="Normal 2 5 14 2" xfId="11448" xr:uid="{00000000-0005-0000-0000-0000A8240000}"/>
    <cellStyle name="Normal 2 5 15" xfId="1339" xr:uid="{00000000-0005-0000-0000-0000D3040000}"/>
    <cellStyle name="Normal 2 5 15 2" xfId="11449" xr:uid="{00000000-0005-0000-0000-0000AA240000}"/>
    <cellStyle name="Normal 2 5 16" xfId="1340" xr:uid="{00000000-0005-0000-0000-0000D4040000}"/>
    <cellStyle name="Normal 2 5 16 2" xfId="11450" xr:uid="{00000000-0005-0000-0000-0000AC240000}"/>
    <cellStyle name="Normal 2 5 17" xfId="1341" xr:uid="{00000000-0005-0000-0000-0000D5040000}"/>
    <cellStyle name="Normal 2 5 17 2" xfId="11451" xr:uid="{00000000-0005-0000-0000-0000AE240000}"/>
    <cellStyle name="Normal 2 5 18" xfId="1342" xr:uid="{00000000-0005-0000-0000-0000D6040000}"/>
    <cellStyle name="Normal 2 5 18 2" xfId="11452" xr:uid="{00000000-0005-0000-0000-0000B0240000}"/>
    <cellStyle name="Normal 2 5 19" xfId="1343" xr:uid="{00000000-0005-0000-0000-0000D7040000}"/>
    <cellStyle name="Normal 2 5 19 2" xfId="11453" xr:uid="{00000000-0005-0000-0000-0000B2240000}"/>
    <cellStyle name="Normal 2 5 2" xfId="1344" xr:uid="{00000000-0005-0000-0000-0000D8040000}"/>
    <cellStyle name="Normal 2 5 2 10" xfId="1345" xr:uid="{00000000-0005-0000-0000-0000D9040000}"/>
    <cellStyle name="Normal 2 5 2 10 2" xfId="11454" xr:uid="{00000000-0005-0000-0000-0000B5240000}"/>
    <cellStyle name="Normal 2 5 2 11" xfId="1346" xr:uid="{00000000-0005-0000-0000-0000DA040000}"/>
    <cellStyle name="Normal 2 5 2 11 2" xfId="11455" xr:uid="{00000000-0005-0000-0000-0000B7240000}"/>
    <cellStyle name="Normal 2 5 2 12" xfId="1347" xr:uid="{00000000-0005-0000-0000-0000DB040000}"/>
    <cellStyle name="Normal 2 5 2 12 2" xfId="11456" xr:uid="{00000000-0005-0000-0000-0000B9240000}"/>
    <cellStyle name="Normal 2 5 2 13" xfId="1348" xr:uid="{00000000-0005-0000-0000-0000DC040000}"/>
    <cellStyle name="Normal 2 5 2 13 2" xfId="11457" xr:uid="{00000000-0005-0000-0000-0000BB240000}"/>
    <cellStyle name="Normal 2 5 2 14" xfId="1349" xr:uid="{00000000-0005-0000-0000-0000DD040000}"/>
    <cellStyle name="Normal 2 5 2 14 2" xfId="11458" xr:uid="{00000000-0005-0000-0000-0000BD240000}"/>
    <cellStyle name="Normal 2 5 2 15" xfId="1350" xr:uid="{00000000-0005-0000-0000-0000DE040000}"/>
    <cellStyle name="Normal 2 5 2 15 2" xfId="11459" xr:uid="{00000000-0005-0000-0000-0000BF240000}"/>
    <cellStyle name="Normal 2 5 2 16" xfId="1351" xr:uid="{00000000-0005-0000-0000-0000DF040000}"/>
    <cellStyle name="Normal 2 5 2 16 2" xfId="11460" xr:uid="{00000000-0005-0000-0000-0000C1240000}"/>
    <cellStyle name="Normal 2 5 2 17" xfId="1352" xr:uid="{00000000-0005-0000-0000-0000E0040000}"/>
    <cellStyle name="Normal 2 5 2 17 2" xfId="11461" xr:uid="{00000000-0005-0000-0000-0000C3240000}"/>
    <cellStyle name="Normal 2 5 2 18" xfId="1353" xr:uid="{00000000-0005-0000-0000-0000E1040000}"/>
    <cellStyle name="Normal 2 5 2 18 2" xfId="11462" xr:uid="{00000000-0005-0000-0000-0000C5240000}"/>
    <cellStyle name="Normal 2 5 2 19" xfId="1354" xr:uid="{00000000-0005-0000-0000-0000E2040000}"/>
    <cellStyle name="Normal 2 5 2 19 2" xfId="11463" xr:uid="{00000000-0005-0000-0000-0000C7240000}"/>
    <cellStyle name="Normal 2 5 2 2" xfId="1355" xr:uid="{00000000-0005-0000-0000-0000E3040000}"/>
    <cellStyle name="Normal 2 5 2 2 10" xfId="1356" xr:uid="{00000000-0005-0000-0000-0000E4040000}"/>
    <cellStyle name="Normal 2 5 2 2 10 2" xfId="11464" xr:uid="{00000000-0005-0000-0000-0000CA240000}"/>
    <cellStyle name="Normal 2 5 2 2 11" xfId="1357" xr:uid="{00000000-0005-0000-0000-0000E5040000}"/>
    <cellStyle name="Normal 2 5 2 2 11 2" xfId="11465" xr:uid="{00000000-0005-0000-0000-0000CC240000}"/>
    <cellStyle name="Normal 2 5 2 2 12" xfId="1358" xr:uid="{00000000-0005-0000-0000-0000E6040000}"/>
    <cellStyle name="Normal 2 5 2 2 12 2" xfId="11466" xr:uid="{00000000-0005-0000-0000-0000CE240000}"/>
    <cellStyle name="Normal 2 5 2 2 13" xfId="1359" xr:uid="{00000000-0005-0000-0000-0000E7040000}"/>
    <cellStyle name="Normal 2 5 2 2 13 2" xfId="11467" xr:uid="{00000000-0005-0000-0000-0000D0240000}"/>
    <cellStyle name="Normal 2 5 2 2 14" xfId="1360" xr:uid="{00000000-0005-0000-0000-0000E8040000}"/>
    <cellStyle name="Normal 2 5 2 2 14 2" xfId="11468" xr:uid="{00000000-0005-0000-0000-0000D2240000}"/>
    <cellStyle name="Normal 2 5 2 2 15" xfId="1361" xr:uid="{00000000-0005-0000-0000-0000E9040000}"/>
    <cellStyle name="Normal 2 5 2 2 15 2" xfId="11469" xr:uid="{00000000-0005-0000-0000-0000D4240000}"/>
    <cellStyle name="Normal 2 5 2 2 16" xfId="1362" xr:uid="{00000000-0005-0000-0000-0000EA040000}"/>
    <cellStyle name="Normal 2 5 2 2 16 2" xfId="11470" xr:uid="{00000000-0005-0000-0000-0000D6240000}"/>
    <cellStyle name="Normal 2 5 2 2 17" xfId="1363" xr:uid="{00000000-0005-0000-0000-0000EB040000}"/>
    <cellStyle name="Normal 2 5 2 2 17 2" xfId="11471" xr:uid="{00000000-0005-0000-0000-0000D8240000}"/>
    <cellStyle name="Normal 2 5 2 2 18" xfId="1364" xr:uid="{00000000-0005-0000-0000-0000EC040000}"/>
    <cellStyle name="Normal 2 5 2 2 18 2" xfId="11472" xr:uid="{00000000-0005-0000-0000-0000DA240000}"/>
    <cellStyle name="Normal 2 5 2 2 19" xfId="1365" xr:uid="{00000000-0005-0000-0000-0000ED040000}"/>
    <cellStyle name="Normal 2 5 2 2 19 2" xfId="11473" xr:uid="{00000000-0005-0000-0000-0000DC240000}"/>
    <cellStyle name="Normal 2 5 2 2 2" xfId="1366" xr:uid="{00000000-0005-0000-0000-0000EE040000}"/>
    <cellStyle name="Normal 2 5 2 2 2 2" xfId="11474" xr:uid="{00000000-0005-0000-0000-0000DE240000}"/>
    <cellStyle name="Normal 2 5 2 2 20" xfId="1367" xr:uid="{00000000-0005-0000-0000-0000EF040000}"/>
    <cellStyle name="Normal 2 5 2 2 20 2" xfId="11475" xr:uid="{00000000-0005-0000-0000-0000E0240000}"/>
    <cellStyle name="Normal 2 5 2 2 21" xfId="1368" xr:uid="{00000000-0005-0000-0000-0000F0040000}"/>
    <cellStyle name="Normal 2 5 2 2 21 2" xfId="11476" xr:uid="{00000000-0005-0000-0000-0000E2240000}"/>
    <cellStyle name="Normal 2 5 2 2 22" xfId="1369" xr:uid="{00000000-0005-0000-0000-0000F1040000}"/>
    <cellStyle name="Normal 2 5 2 2 22 2" xfId="11477" xr:uid="{00000000-0005-0000-0000-0000E4240000}"/>
    <cellStyle name="Normal 2 5 2 2 23" xfId="1370" xr:uid="{00000000-0005-0000-0000-0000F2040000}"/>
    <cellStyle name="Normal 2 5 2 2 23 2" xfId="11478" xr:uid="{00000000-0005-0000-0000-0000E6240000}"/>
    <cellStyle name="Normal 2 5 2 2 24" xfId="1371" xr:uid="{00000000-0005-0000-0000-0000F3040000}"/>
    <cellStyle name="Normal 2 5 2 2 24 2" xfId="11479" xr:uid="{00000000-0005-0000-0000-0000E8240000}"/>
    <cellStyle name="Normal 2 5 2 2 25" xfId="1372" xr:uid="{00000000-0005-0000-0000-0000F4040000}"/>
    <cellStyle name="Normal 2 5 2 2 25 2" xfId="11480" xr:uid="{00000000-0005-0000-0000-0000EA240000}"/>
    <cellStyle name="Normal 2 5 2 2 26" xfId="1373" xr:uid="{00000000-0005-0000-0000-0000F5040000}"/>
    <cellStyle name="Normal 2 5 2 2 26 2" xfId="11481" xr:uid="{00000000-0005-0000-0000-0000EC240000}"/>
    <cellStyle name="Normal 2 5 2 2 27" xfId="1374" xr:uid="{00000000-0005-0000-0000-0000F6040000}"/>
    <cellStyle name="Normal 2 5 2 2 27 2" xfId="11482" xr:uid="{00000000-0005-0000-0000-0000EE240000}"/>
    <cellStyle name="Normal 2 5 2 2 28" xfId="1375" xr:uid="{00000000-0005-0000-0000-0000F7040000}"/>
    <cellStyle name="Normal 2 5 2 2 28 2" xfId="11483" xr:uid="{00000000-0005-0000-0000-0000F0240000}"/>
    <cellStyle name="Normal 2 5 2 2 29" xfId="1376" xr:uid="{00000000-0005-0000-0000-0000F8040000}"/>
    <cellStyle name="Normal 2 5 2 2 29 2" xfId="11484" xr:uid="{00000000-0005-0000-0000-0000F2240000}"/>
    <cellStyle name="Normal 2 5 2 2 3" xfId="1377" xr:uid="{00000000-0005-0000-0000-0000F9040000}"/>
    <cellStyle name="Normal 2 5 2 2 3 2" xfId="11485" xr:uid="{00000000-0005-0000-0000-0000F4240000}"/>
    <cellStyle name="Normal 2 5 2 2 30" xfId="1378" xr:uid="{00000000-0005-0000-0000-0000FA040000}"/>
    <cellStyle name="Normal 2 5 2 2 30 2" xfId="11486" xr:uid="{00000000-0005-0000-0000-0000F6240000}"/>
    <cellStyle name="Normal 2 5 2 2 31" xfId="1379" xr:uid="{00000000-0005-0000-0000-0000FB040000}"/>
    <cellStyle name="Normal 2 5 2 2 31 2" xfId="11487" xr:uid="{00000000-0005-0000-0000-0000F8240000}"/>
    <cellStyle name="Normal 2 5 2 2 32" xfId="1380" xr:uid="{00000000-0005-0000-0000-0000FC040000}"/>
    <cellStyle name="Normal 2 5 2 2 32 2" xfId="11488" xr:uid="{00000000-0005-0000-0000-0000FA240000}"/>
    <cellStyle name="Normal 2 5 2 2 33" xfId="1381" xr:uid="{00000000-0005-0000-0000-0000FD040000}"/>
    <cellStyle name="Normal 2 5 2 2 33 2" xfId="11489" xr:uid="{00000000-0005-0000-0000-0000FC240000}"/>
    <cellStyle name="Normal 2 5 2 2 34" xfId="1382" xr:uid="{00000000-0005-0000-0000-0000FE040000}"/>
    <cellStyle name="Normal 2 5 2 2 34 2" xfId="11490" xr:uid="{00000000-0005-0000-0000-0000FE240000}"/>
    <cellStyle name="Normal 2 5 2 2 35" xfId="1383" xr:uid="{00000000-0005-0000-0000-0000FF040000}"/>
    <cellStyle name="Normal 2 5 2 2 35 2" xfId="11491" xr:uid="{00000000-0005-0000-0000-000000250000}"/>
    <cellStyle name="Normal 2 5 2 2 36" xfId="1384" xr:uid="{00000000-0005-0000-0000-000000050000}"/>
    <cellStyle name="Normal 2 5 2 2 36 2" xfId="11492" xr:uid="{00000000-0005-0000-0000-000002250000}"/>
    <cellStyle name="Normal 2 5 2 2 37" xfId="1385" xr:uid="{00000000-0005-0000-0000-000001050000}"/>
    <cellStyle name="Normal 2 5 2 2 37 2" xfId="11493" xr:uid="{00000000-0005-0000-0000-000004250000}"/>
    <cellStyle name="Normal 2 5 2 2 38" xfId="1386" xr:uid="{00000000-0005-0000-0000-000002050000}"/>
    <cellStyle name="Normal 2 5 2 2 38 2" xfId="11494" xr:uid="{00000000-0005-0000-0000-000006250000}"/>
    <cellStyle name="Normal 2 5 2 2 39" xfId="1387" xr:uid="{00000000-0005-0000-0000-000003050000}"/>
    <cellStyle name="Normal 2 5 2 2 39 2" xfId="11495" xr:uid="{00000000-0005-0000-0000-000008250000}"/>
    <cellStyle name="Normal 2 5 2 2 4" xfId="1388" xr:uid="{00000000-0005-0000-0000-000004050000}"/>
    <cellStyle name="Normal 2 5 2 2 4 2" xfId="11496" xr:uid="{00000000-0005-0000-0000-00000A250000}"/>
    <cellStyle name="Normal 2 5 2 2 40" xfId="1389" xr:uid="{00000000-0005-0000-0000-000005050000}"/>
    <cellStyle name="Normal 2 5 2 2 40 2" xfId="11497" xr:uid="{00000000-0005-0000-0000-00000C250000}"/>
    <cellStyle name="Normal 2 5 2 2 41" xfId="1390" xr:uid="{00000000-0005-0000-0000-000006050000}"/>
    <cellStyle name="Normal 2 5 2 2 41 2" xfId="11498" xr:uid="{00000000-0005-0000-0000-00000E250000}"/>
    <cellStyle name="Normal 2 5 2 2 42" xfId="1391" xr:uid="{00000000-0005-0000-0000-000007050000}"/>
    <cellStyle name="Normal 2 5 2 2 42 2" xfId="11499" xr:uid="{00000000-0005-0000-0000-000010250000}"/>
    <cellStyle name="Normal 2 5 2 2 43" xfId="1392" xr:uid="{00000000-0005-0000-0000-000008050000}"/>
    <cellStyle name="Normal 2 5 2 2 43 2" xfId="11500" xr:uid="{00000000-0005-0000-0000-000012250000}"/>
    <cellStyle name="Normal 2 5 2 2 44" xfId="1393" xr:uid="{00000000-0005-0000-0000-000009050000}"/>
    <cellStyle name="Normal 2 5 2 2 44 2" xfId="11501" xr:uid="{00000000-0005-0000-0000-000014250000}"/>
    <cellStyle name="Normal 2 5 2 2 45" xfId="1394" xr:uid="{00000000-0005-0000-0000-00000A050000}"/>
    <cellStyle name="Normal 2 5 2 2 45 2" xfId="11502" xr:uid="{00000000-0005-0000-0000-000016250000}"/>
    <cellStyle name="Normal 2 5 2 2 46" xfId="1395" xr:uid="{00000000-0005-0000-0000-00000B050000}"/>
    <cellStyle name="Normal 2 5 2 2 46 2" xfId="11503" xr:uid="{00000000-0005-0000-0000-000018250000}"/>
    <cellStyle name="Normal 2 5 2 2 47" xfId="1396" xr:uid="{00000000-0005-0000-0000-00000C050000}"/>
    <cellStyle name="Normal 2 5 2 2 47 2" xfId="11504" xr:uid="{00000000-0005-0000-0000-00001A250000}"/>
    <cellStyle name="Normal 2 5 2 2 48" xfId="1397" xr:uid="{00000000-0005-0000-0000-00000D050000}"/>
    <cellStyle name="Normal 2 5 2 2 48 2" xfId="11505" xr:uid="{00000000-0005-0000-0000-00001C250000}"/>
    <cellStyle name="Normal 2 5 2 2 49" xfId="1398" xr:uid="{00000000-0005-0000-0000-00000E050000}"/>
    <cellStyle name="Normal 2 5 2 2 49 2" xfId="11506" xr:uid="{00000000-0005-0000-0000-00001E250000}"/>
    <cellStyle name="Normal 2 5 2 2 5" xfId="1399" xr:uid="{00000000-0005-0000-0000-00000F050000}"/>
    <cellStyle name="Normal 2 5 2 2 5 2" xfId="11507" xr:uid="{00000000-0005-0000-0000-000020250000}"/>
    <cellStyle name="Normal 2 5 2 2 50" xfId="1400" xr:uid="{00000000-0005-0000-0000-000010050000}"/>
    <cellStyle name="Normal 2 5 2 2 50 2" xfId="11508" xr:uid="{00000000-0005-0000-0000-000022250000}"/>
    <cellStyle name="Normal 2 5 2 2 51" xfId="1401" xr:uid="{00000000-0005-0000-0000-000011050000}"/>
    <cellStyle name="Normal 2 5 2 2 51 2" xfId="11509" xr:uid="{00000000-0005-0000-0000-000024250000}"/>
    <cellStyle name="Normal 2 5 2 2 52" xfId="1402" xr:uid="{00000000-0005-0000-0000-000012050000}"/>
    <cellStyle name="Normal 2 5 2 2 52 2" xfId="11510" xr:uid="{00000000-0005-0000-0000-000026250000}"/>
    <cellStyle name="Normal 2 5 2 2 53" xfId="1403" xr:uid="{00000000-0005-0000-0000-000013050000}"/>
    <cellStyle name="Normal 2 5 2 2 53 2" xfId="11511" xr:uid="{00000000-0005-0000-0000-000028250000}"/>
    <cellStyle name="Normal 2 5 2 2 54" xfId="1404" xr:uid="{00000000-0005-0000-0000-000014050000}"/>
    <cellStyle name="Normal 2 5 2 2 54 2" xfId="11512" xr:uid="{00000000-0005-0000-0000-00002A250000}"/>
    <cellStyle name="Normal 2 5 2 2 55" xfId="1405" xr:uid="{00000000-0005-0000-0000-000015050000}"/>
    <cellStyle name="Normal 2 5 2 2 55 2" xfId="11513" xr:uid="{00000000-0005-0000-0000-00002C250000}"/>
    <cellStyle name="Normal 2 5 2 2 56" xfId="11514" xr:uid="{00000000-0005-0000-0000-00002D250000}"/>
    <cellStyle name="Normal 2 5 2 2 6" xfId="1406" xr:uid="{00000000-0005-0000-0000-000016050000}"/>
    <cellStyle name="Normal 2 5 2 2 6 2" xfId="11515" xr:uid="{00000000-0005-0000-0000-00002F250000}"/>
    <cellStyle name="Normal 2 5 2 2 7" xfId="1407" xr:uid="{00000000-0005-0000-0000-000017050000}"/>
    <cellStyle name="Normal 2 5 2 2 7 2" xfId="11516" xr:uid="{00000000-0005-0000-0000-000031250000}"/>
    <cellStyle name="Normal 2 5 2 2 8" xfId="1408" xr:uid="{00000000-0005-0000-0000-000018050000}"/>
    <cellStyle name="Normal 2 5 2 2 8 2" xfId="11517" xr:uid="{00000000-0005-0000-0000-000033250000}"/>
    <cellStyle name="Normal 2 5 2 2 9" xfId="1409" xr:uid="{00000000-0005-0000-0000-000019050000}"/>
    <cellStyle name="Normal 2 5 2 2 9 2" xfId="11518" xr:uid="{00000000-0005-0000-0000-000035250000}"/>
    <cellStyle name="Normal 2 5 2 20" xfId="1410" xr:uid="{00000000-0005-0000-0000-00001A050000}"/>
    <cellStyle name="Normal 2 5 2 20 2" xfId="11519" xr:uid="{00000000-0005-0000-0000-000037250000}"/>
    <cellStyle name="Normal 2 5 2 21" xfId="1411" xr:uid="{00000000-0005-0000-0000-00001B050000}"/>
    <cellStyle name="Normal 2 5 2 21 2" xfId="11520" xr:uid="{00000000-0005-0000-0000-000039250000}"/>
    <cellStyle name="Normal 2 5 2 22" xfId="1412" xr:uid="{00000000-0005-0000-0000-00001C050000}"/>
    <cellStyle name="Normal 2 5 2 22 2" xfId="11521" xr:uid="{00000000-0005-0000-0000-00003B250000}"/>
    <cellStyle name="Normal 2 5 2 23" xfId="1413" xr:uid="{00000000-0005-0000-0000-00001D050000}"/>
    <cellStyle name="Normal 2 5 2 23 2" xfId="11522" xr:uid="{00000000-0005-0000-0000-00003D250000}"/>
    <cellStyle name="Normal 2 5 2 24" xfId="1414" xr:uid="{00000000-0005-0000-0000-00001E050000}"/>
    <cellStyle name="Normal 2 5 2 24 2" xfId="11523" xr:uid="{00000000-0005-0000-0000-00003F250000}"/>
    <cellStyle name="Normal 2 5 2 25" xfId="1415" xr:uid="{00000000-0005-0000-0000-00001F050000}"/>
    <cellStyle name="Normal 2 5 2 25 2" xfId="11524" xr:uid="{00000000-0005-0000-0000-000041250000}"/>
    <cellStyle name="Normal 2 5 2 26" xfId="1416" xr:uid="{00000000-0005-0000-0000-000020050000}"/>
    <cellStyle name="Normal 2 5 2 26 2" xfId="11525" xr:uid="{00000000-0005-0000-0000-000043250000}"/>
    <cellStyle name="Normal 2 5 2 27" xfId="1417" xr:uid="{00000000-0005-0000-0000-000021050000}"/>
    <cellStyle name="Normal 2 5 2 27 2" xfId="11526" xr:uid="{00000000-0005-0000-0000-000045250000}"/>
    <cellStyle name="Normal 2 5 2 28" xfId="1418" xr:uid="{00000000-0005-0000-0000-000022050000}"/>
    <cellStyle name="Normal 2 5 2 28 2" xfId="11527" xr:uid="{00000000-0005-0000-0000-000047250000}"/>
    <cellStyle name="Normal 2 5 2 29" xfId="1419" xr:uid="{00000000-0005-0000-0000-000023050000}"/>
    <cellStyle name="Normal 2 5 2 29 2" xfId="11528" xr:uid="{00000000-0005-0000-0000-000049250000}"/>
    <cellStyle name="Normal 2 5 2 3" xfId="1420" xr:uid="{00000000-0005-0000-0000-000024050000}"/>
    <cellStyle name="Normal 2 5 2 3 2" xfId="11529" xr:uid="{00000000-0005-0000-0000-00004B250000}"/>
    <cellStyle name="Normal 2 5 2 30" xfId="1421" xr:uid="{00000000-0005-0000-0000-000025050000}"/>
    <cellStyle name="Normal 2 5 2 30 2" xfId="11530" xr:uid="{00000000-0005-0000-0000-00004D250000}"/>
    <cellStyle name="Normal 2 5 2 31" xfId="1422" xr:uid="{00000000-0005-0000-0000-000026050000}"/>
    <cellStyle name="Normal 2 5 2 31 2" xfId="11531" xr:uid="{00000000-0005-0000-0000-00004F250000}"/>
    <cellStyle name="Normal 2 5 2 32" xfId="1423" xr:uid="{00000000-0005-0000-0000-000027050000}"/>
    <cellStyle name="Normal 2 5 2 32 2" xfId="11532" xr:uid="{00000000-0005-0000-0000-000051250000}"/>
    <cellStyle name="Normal 2 5 2 33" xfId="1424" xr:uid="{00000000-0005-0000-0000-000028050000}"/>
    <cellStyle name="Normal 2 5 2 33 2" xfId="11533" xr:uid="{00000000-0005-0000-0000-000053250000}"/>
    <cellStyle name="Normal 2 5 2 34" xfId="11534" xr:uid="{00000000-0005-0000-0000-000054250000}"/>
    <cellStyle name="Normal 2 5 2 4" xfId="1425" xr:uid="{00000000-0005-0000-0000-000029050000}"/>
    <cellStyle name="Normal 2 5 2 4 2" xfId="11535" xr:uid="{00000000-0005-0000-0000-000056250000}"/>
    <cellStyle name="Normal 2 5 2 5" xfId="1426" xr:uid="{00000000-0005-0000-0000-00002A050000}"/>
    <cellStyle name="Normal 2 5 2 5 2" xfId="11536" xr:uid="{00000000-0005-0000-0000-000058250000}"/>
    <cellStyle name="Normal 2 5 2 6" xfId="1427" xr:uid="{00000000-0005-0000-0000-00002B050000}"/>
    <cellStyle name="Normal 2 5 2 6 2" xfId="11537" xr:uid="{00000000-0005-0000-0000-00005A250000}"/>
    <cellStyle name="Normal 2 5 2 7" xfId="1428" xr:uid="{00000000-0005-0000-0000-00002C050000}"/>
    <cellStyle name="Normal 2 5 2 7 2" xfId="11538" xr:uid="{00000000-0005-0000-0000-00005C250000}"/>
    <cellStyle name="Normal 2 5 2 8" xfId="1429" xr:uid="{00000000-0005-0000-0000-00002D050000}"/>
    <cellStyle name="Normal 2 5 2 8 2" xfId="11539" xr:uid="{00000000-0005-0000-0000-00005E250000}"/>
    <cellStyle name="Normal 2 5 2 9" xfId="1430" xr:uid="{00000000-0005-0000-0000-00002E050000}"/>
    <cellStyle name="Normal 2 5 2 9 2" xfId="11540" xr:uid="{00000000-0005-0000-0000-000060250000}"/>
    <cellStyle name="Normal 2 5 20" xfId="1431" xr:uid="{00000000-0005-0000-0000-00002F050000}"/>
    <cellStyle name="Normal 2 5 20 2" xfId="11541" xr:uid="{00000000-0005-0000-0000-000062250000}"/>
    <cellStyle name="Normal 2 5 21" xfId="1432" xr:uid="{00000000-0005-0000-0000-000030050000}"/>
    <cellStyle name="Normal 2 5 21 2" xfId="11542" xr:uid="{00000000-0005-0000-0000-000064250000}"/>
    <cellStyle name="Normal 2 5 22" xfId="1433" xr:uid="{00000000-0005-0000-0000-000031050000}"/>
    <cellStyle name="Normal 2 5 22 2" xfId="11543" xr:uid="{00000000-0005-0000-0000-000066250000}"/>
    <cellStyle name="Normal 2 5 23" xfId="1434" xr:uid="{00000000-0005-0000-0000-000032050000}"/>
    <cellStyle name="Normal 2 5 23 2" xfId="11544" xr:uid="{00000000-0005-0000-0000-000068250000}"/>
    <cellStyle name="Normal 2 5 24" xfId="1435" xr:uid="{00000000-0005-0000-0000-000033050000}"/>
    <cellStyle name="Normal 2 5 24 2" xfId="11545" xr:uid="{00000000-0005-0000-0000-00006A250000}"/>
    <cellStyle name="Normal 2 5 25" xfId="1436" xr:uid="{00000000-0005-0000-0000-000034050000}"/>
    <cellStyle name="Normal 2 5 25 2" xfId="11546" xr:uid="{00000000-0005-0000-0000-00006C250000}"/>
    <cellStyle name="Normal 2 5 26" xfId="1437" xr:uid="{00000000-0005-0000-0000-000035050000}"/>
    <cellStyle name="Normal 2 5 26 2" xfId="11547" xr:uid="{00000000-0005-0000-0000-00006E250000}"/>
    <cellStyle name="Normal 2 5 27" xfId="1438" xr:uid="{00000000-0005-0000-0000-000036050000}"/>
    <cellStyle name="Normal 2 5 27 2" xfId="11548" xr:uid="{00000000-0005-0000-0000-000070250000}"/>
    <cellStyle name="Normal 2 5 28" xfId="1439" xr:uid="{00000000-0005-0000-0000-000037050000}"/>
    <cellStyle name="Normal 2 5 28 2" xfId="11549" xr:uid="{00000000-0005-0000-0000-000072250000}"/>
    <cellStyle name="Normal 2 5 29" xfId="1440" xr:uid="{00000000-0005-0000-0000-000038050000}"/>
    <cellStyle name="Normal 2 5 29 2" xfId="11550" xr:uid="{00000000-0005-0000-0000-000074250000}"/>
    <cellStyle name="Normal 2 5 3" xfId="1441" xr:uid="{00000000-0005-0000-0000-000039050000}"/>
    <cellStyle name="Normal 2 5 3 2" xfId="11551" xr:uid="{00000000-0005-0000-0000-000076250000}"/>
    <cellStyle name="Normal 2 5 30" xfId="1442" xr:uid="{00000000-0005-0000-0000-00003A050000}"/>
    <cellStyle name="Normal 2 5 30 2" xfId="11552" xr:uid="{00000000-0005-0000-0000-000078250000}"/>
    <cellStyle name="Normal 2 5 31" xfId="1443" xr:uid="{00000000-0005-0000-0000-00003B050000}"/>
    <cellStyle name="Normal 2 5 31 2" xfId="11553" xr:uid="{00000000-0005-0000-0000-00007A250000}"/>
    <cellStyle name="Normal 2 5 32" xfId="1444" xr:uid="{00000000-0005-0000-0000-00003C050000}"/>
    <cellStyle name="Normal 2 5 32 2" xfId="11554" xr:uid="{00000000-0005-0000-0000-00007C250000}"/>
    <cellStyle name="Normal 2 5 33" xfId="1445" xr:uid="{00000000-0005-0000-0000-00003D050000}"/>
    <cellStyle name="Normal 2 5 33 2" xfId="11555" xr:uid="{00000000-0005-0000-0000-00007E250000}"/>
    <cellStyle name="Normal 2 5 34" xfId="1446" xr:uid="{00000000-0005-0000-0000-00003E050000}"/>
    <cellStyle name="Normal 2 5 34 2" xfId="11556" xr:uid="{00000000-0005-0000-0000-000080250000}"/>
    <cellStyle name="Normal 2 5 35" xfId="1447" xr:uid="{00000000-0005-0000-0000-00003F050000}"/>
    <cellStyle name="Normal 2 5 35 2" xfId="11557" xr:uid="{00000000-0005-0000-0000-000082250000}"/>
    <cellStyle name="Normal 2 5 36" xfId="1448" xr:uid="{00000000-0005-0000-0000-000040050000}"/>
    <cellStyle name="Normal 2 5 36 2" xfId="11558" xr:uid="{00000000-0005-0000-0000-000084250000}"/>
    <cellStyle name="Normal 2 5 37" xfId="1449" xr:uid="{00000000-0005-0000-0000-000041050000}"/>
    <cellStyle name="Normal 2 5 37 2" xfId="11559" xr:uid="{00000000-0005-0000-0000-000086250000}"/>
    <cellStyle name="Normal 2 5 38" xfId="1450" xr:uid="{00000000-0005-0000-0000-000042050000}"/>
    <cellStyle name="Normal 2 5 38 2" xfId="11560" xr:uid="{00000000-0005-0000-0000-000088250000}"/>
    <cellStyle name="Normal 2 5 39" xfId="1451" xr:uid="{00000000-0005-0000-0000-000043050000}"/>
    <cellStyle name="Normal 2 5 39 2" xfId="11561" xr:uid="{00000000-0005-0000-0000-00008A250000}"/>
    <cellStyle name="Normal 2 5 4" xfId="1452" xr:uid="{00000000-0005-0000-0000-000044050000}"/>
    <cellStyle name="Normal 2 5 4 2" xfId="11562" xr:uid="{00000000-0005-0000-0000-00008C250000}"/>
    <cellStyle name="Normal 2 5 40" xfId="1453" xr:uid="{00000000-0005-0000-0000-000045050000}"/>
    <cellStyle name="Normal 2 5 40 2" xfId="11563" xr:uid="{00000000-0005-0000-0000-00008E250000}"/>
    <cellStyle name="Normal 2 5 41" xfId="1454" xr:uid="{00000000-0005-0000-0000-000046050000}"/>
    <cellStyle name="Normal 2 5 41 2" xfId="11564" xr:uid="{00000000-0005-0000-0000-000090250000}"/>
    <cellStyle name="Normal 2 5 42" xfId="1455" xr:uid="{00000000-0005-0000-0000-000047050000}"/>
    <cellStyle name="Normal 2 5 42 2" xfId="11565" xr:uid="{00000000-0005-0000-0000-000092250000}"/>
    <cellStyle name="Normal 2 5 43" xfId="1456" xr:uid="{00000000-0005-0000-0000-000048050000}"/>
    <cellStyle name="Normal 2 5 43 2" xfId="11566" xr:uid="{00000000-0005-0000-0000-000094250000}"/>
    <cellStyle name="Normal 2 5 44" xfId="1457" xr:uid="{00000000-0005-0000-0000-000049050000}"/>
    <cellStyle name="Normal 2 5 44 2" xfId="11567" xr:uid="{00000000-0005-0000-0000-000096250000}"/>
    <cellStyle name="Normal 2 5 45" xfId="1458" xr:uid="{00000000-0005-0000-0000-00004A050000}"/>
    <cellStyle name="Normal 2 5 45 2" xfId="11568" xr:uid="{00000000-0005-0000-0000-000098250000}"/>
    <cellStyle name="Normal 2 5 46" xfId="1459" xr:uid="{00000000-0005-0000-0000-00004B050000}"/>
    <cellStyle name="Normal 2 5 46 2" xfId="11569" xr:uid="{00000000-0005-0000-0000-00009A250000}"/>
    <cellStyle name="Normal 2 5 47" xfId="1460" xr:uid="{00000000-0005-0000-0000-00004C050000}"/>
    <cellStyle name="Normal 2 5 47 2" xfId="11570" xr:uid="{00000000-0005-0000-0000-00009C250000}"/>
    <cellStyle name="Normal 2 5 48" xfId="1461" xr:uid="{00000000-0005-0000-0000-00004D050000}"/>
    <cellStyle name="Normal 2 5 48 2" xfId="11571" xr:uid="{00000000-0005-0000-0000-00009E250000}"/>
    <cellStyle name="Normal 2 5 49" xfId="1462" xr:uid="{00000000-0005-0000-0000-00004E050000}"/>
    <cellStyle name="Normal 2 5 49 2" xfId="11572" xr:uid="{00000000-0005-0000-0000-0000A0250000}"/>
    <cellStyle name="Normal 2 5 5" xfId="1463" xr:uid="{00000000-0005-0000-0000-00004F050000}"/>
    <cellStyle name="Normal 2 5 5 2" xfId="11573" xr:uid="{00000000-0005-0000-0000-0000A2250000}"/>
    <cellStyle name="Normal 2 5 50" xfId="1464" xr:uid="{00000000-0005-0000-0000-000050050000}"/>
    <cellStyle name="Normal 2 5 50 2" xfId="11574" xr:uid="{00000000-0005-0000-0000-0000A4250000}"/>
    <cellStyle name="Normal 2 5 51" xfId="1465" xr:uid="{00000000-0005-0000-0000-000051050000}"/>
    <cellStyle name="Normal 2 5 51 2" xfId="11575" xr:uid="{00000000-0005-0000-0000-0000A6250000}"/>
    <cellStyle name="Normal 2 5 52" xfId="1466" xr:uid="{00000000-0005-0000-0000-000052050000}"/>
    <cellStyle name="Normal 2 5 52 2" xfId="11576" xr:uid="{00000000-0005-0000-0000-0000A8250000}"/>
    <cellStyle name="Normal 2 5 53" xfId="1467" xr:uid="{00000000-0005-0000-0000-000053050000}"/>
    <cellStyle name="Normal 2 5 53 2" xfId="11577" xr:uid="{00000000-0005-0000-0000-0000AA250000}"/>
    <cellStyle name="Normal 2 5 54" xfId="1468" xr:uid="{00000000-0005-0000-0000-000054050000}"/>
    <cellStyle name="Normal 2 5 54 2" xfId="11578" xr:uid="{00000000-0005-0000-0000-0000AC250000}"/>
    <cellStyle name="Normal 2 5 55" xfId="1469" xr:uid="{00000000-0005-0000-0000-000055050000}"/>
    <cellStyle name="Normal 2 5 55 2" xfId="11579" xr:uid="{00000000-0005-0000-0000-0000AE250000}"/>
    <cellStyle name="Normal 2 5 56" xfId="1470" xr:uid="{00000000-0005-0000-0000-000056050000}"/>
    <cellStyle name="Normal 2 5 56 2" xfId="11580" xr:uid="{00000000-0005-0000-0000-0000B0250000}"/>
    <cellStyle name="Normal 2 5 57" xfId="1471" xr:uid="{00000000-0005-0000-0000-000057050000}"/>
    <cellStyle name="Normal 2 5 57 2" xfId="11581" xr:uid="{00000000-0005-0000-0000-0000B2250000}"/>
    <cellStyle name="Normal 2 5 58" xfId="1472" xr:uid="{00000000-0005-0000-0000-000058050000}"/>
    <cellStyle name="Normal 2 5 58 2" xfId="11582" xr:uid="{00000000-0005-0000-0000-0000B4250000}"/>
    <cellStyle name="Normal 2 5 59" xfId="1473" xr:uid="{00000000-0005-0000-0000-000059050000}"/>
    <cellStyle name="Normal 2 5 59 2" xfId="11583" xr:uid="{00000000-0005-0000-0000-0000B6250000}"/>
    <cellStyle name="Normal 2 5 6" xfId="1474" xr:uid="{00000000-0005-0000-0000-00005A050000}"/>
    <cellStyle name="Normal 2 5 6 2" xfId="11584" xr:uid="{00000000-0005-0000-0000-0000B8250000}"/>
    <cellStyle name="Normal 2 5 60" xfId="1475" xr:uid="{00000000-0005-0000-0000-00005B050000}"/>
    <cellStyle name="Normal 2 5 60 2" xfId="11585" xr:uid="{00000000-0005-0000-0000-0000BA250000}"/>
    <cellStyle name="Normal 2 5 61" xfId="1476" xr:uid="{00000000-0005-0000-0000-00005C050000}"/>
    <cellStyle name="Normal 2 5 61 2" xfId="11586" xr:uid="{00000000-0005-0000-0000-0000BC250000}"/>
    <cellStyle name="Normal 2 5 62" xfId="1477" xr:uid="{00000000-0005-0000-0000-00005D050000}"/>
    <cellStyle name="Normal 2 5 62 2" xfId="11587" xr:uid="{00000000-0005-0000-0000-0000BE250000}"/>
    <cellStyle name="Normal 2 5 63" xfId="1478" xr:uid="{00000000-0005-0000-0000-00005E050000}"/>
    <cellStyle name="Normal 2 5 63 2" xfId="11588" xr:uid="{00000000-0005-0000-0000-0000C0250000}"/>
    <cellStyle name="Normal 2 5 64" xfId="1479" xr:uid="{00000000-0005-0000-0000-00005F050000}"/>
    <cellStyle name="Normal 2 5 64 2" xfId="11589" xr:uid="{00000000-0005-0000-0000-0000C2250000}"/>
    <cellStyle name="Normal 2 5 65" xfId="1480" xr:uid="{00000000-0005-0000-0000-000060050000}"/>
    <cellStyle name="Normal 2 5 65 2" xfId="11590" xr:uid="{00000000-0005-0000-0000-0000C4250000}"/>
    <cellStyle name="Normal 2 5 66" xfId="1481" xr:uid="{00000000-0005-0000-0000-000061050000}"/>
    <cellStyle name="Normal 2 5 66 2" xfId="11591" xr:uid="{00000000-0005-0000-0000-0000C6250000}"/>
    <cellStyle name="Normal 2 5 67" xfId="1482" xr:uid="{00000000-0005-0000-0000-000062050000}"/>
    <cellStyle name="Normal 2 5 67 2" xfId="11592" xr:uid="{00000000-0005-0000-0000-0000C8250000}"/>
    <cellStyle name="Normal 2 5 68" xfId="1483" xr:uid="{00000000-0005-0000-0000-000063050000}"/>
    <cellStyle name="Normal 2 5 68 2" xfId="11593" xr:uid="{00000000-0005-0000-0000-0000CA250000}"/>
    <cellStyle name="Normal 2 5 69" xfId="1484" xr:uid="{00000000-0005-0000-0000-000064050000}"/>
    <cellStyle name="Normal 2 5 69 2" xfId="11594" xr:uid="{00000000-0005-0000-0000-0000CC250000}"/>
    <cellStyle name="Normal 2 5 7" xfId="1485" xr:uid="{00000000-0005-0000-0000-000065050000}"/>
    <cellStyle name="Normal 2 5 7 2" xfId="11595" xr:uid="{00000000-0005-0000-0000-0000CE250000}"/>
    <cellStyle name="Normal 2 5 70" xfId="1486" xr:uid="{00000000-0005-0000-0000-000066050000}"/>
    <cellStyle name="Normal 2 5 70 2" xfId="11596" xr:uid="{00000000-0005-0000-0000-0000D0250000}"/>
    <cellStyle name="Normal 2 5 71" xfId="1487" xr:uid="{00000000-0005-0000-0000-000067050000}"/>
    <cellStyle name="Normal 2 5 71 2" xfId="11597" xr:uid="{00000000-0005-0000-0000-0000D2250000}"/>
    <cellStyle name="Normal 2 5 72" xfId="1488" xr:uid="{00000000-0005-0000-0000-000068050000}"/>
    <cellStyle name="Normal 2 5 72 2" xfId="11598" xr:uid="{00000000-0005-0000-0000-0000D4250000}"/>
    <cellStyle name="Normal 2 5 73" xfId="1489" xr:uid="{00000000-0005-0000-0000-000069050000}"/>
    <cellStyle name="Normal 2 5 73 2" xfId="11599" xr:uid="{00000000-0005-0000-0000-0000D6250000}"/>
    <cellStyle name="Normal 2 5 74" xfId="1490" xr:uid="{00000000-0005-0000-0000-00006A050000}"/>
    <cellStyle name="Normal 2 5 74 2" xfId="11600" xr:uid="{00000000-0005-0000-0000-0000D8250000}"/>
    <cellStyle name="Normal 2 5 75" xfId="1491" xr:uid="{00000000-0005-0000-0000-00006B050000}"/>
    <cellStyle name="Normal 2 5 75 2" xfId="11601" xr:uid="{00000000-0005-0000-0000-0000DA250000}"/>
    <cellStyle name="Normal 2 5 76" xfId="1492" xr:uid="{00000000-0005-0000-0000-00006C050000}"/>
    <cellStyle name="Normal 2 5 76 2" xfId="11602" xr:uid="{00000000-0005-0000-0000-0000DC250000}"/>
    <cellStyle name="Normal 2 5 77" xfId="1493" xr:uid="{00000000-0005-0000-0000-00006D050000}"/>
    <cellStyle name="Normal 2 5 77 2" xfId="11603" xr:uid="{00000000-0005-0000-0000-0000DE250000}"/>
    <cellStyle name="Normal 2 5 78" xfId="1494" xr:uid="{00000000-0005-0000-0000-00006E050000}"/>
    <cellStyle name="Normal 2 5 78 2" xfId="11604" xr:uid="{00000000-0005-0000-0000-0000E0250000}"/>
    <cellStyle name="Normal 2 5 79" xfId="1495" xr:uid="{00000000-0005-0000-0000-00006F050000}"/>
    <cellStyle name="Normal 2 5 79 2" xfId="11605" xr:uid="{00000000-0005-0000-0000-0000E2250000}"/>
    <cellStyle name="Normal 2 5 8" xfId="1496" xr:uid="{00000000-0005-0000-0000-000070050000}"/>
    <cellStyle name="Normal 2 5 8 2" xfId="11606" xr:uid="{00000000-0005-0000-0000-0000E4250000}"/>
    <cellStyle name="Normal 2 5 80" xfId="1497" xr:uid="{00000000-0005-0000-0000-000071050000}"/>
    <cellStyle name="Normal 2 5 80 2" xfId="11607" xr:uid="{00000000-0005-0000-0000-0000E6250000}"/>
    <cellStyle name="Normal 2 5 81" xfId="1498" xr:uid="{00000000-0005-0000-0000-000072050000}"/>
    <cellStyle name="Normal 2 5 81 2" xfId="11608" xr:uid="{00000000-0005-0000-0000-0000E8250000}"/>
    <cellStyle name="Normal 2 5 82" xfId="1499" xr:uid="{00000000-0005-0000-0000-000073050000}"/>
    <cellStyle name="Normal 2 5 82 2" xfId="11609" xr:uid="{00000000-0005-0000-0000-0000EA250000}"/>
    <cellStyle name="Normal 2 5 83" xfId="1500" xr:uid="{00000000-0005-0000-0000-000074050000}"/>
    <cellStyle name="Normal 2 5 83 2" xfId="11610" xr:uid="{00000000-0005-0000-0000-0000EC250000}"/>
    <cellStyle name="Normal 2 5 84" xfId="1501" xr:uid="{00000000-0005-0000-0000-000075050000}"/>
    <cellStyle name="Normal 2 5 84 2" xfId="11611" xr:uid="{00000000-0005-0000-0000-0000EE250000}"/>
    <cellStyle name="Normal 2 5 85" xfId="1502" xr:uid="{00000000-0005-0000-0000-000076050000}"/>
    <cellStyle name="Normal 2 5 85 2" xfId="11612" xr:uid="{00000000-0005-0000-0000-0000F0250000}"/>
    <cellStyle name="Normal 2 5 86" xfId="1503" xr:uid="{00000000-0005-0000-0000-000077050000}"/>
    <cellStyle name="Normal 2 5 86 2" xfId="11613" xr:uid="{00000000-0005-0000-0000-0000F2250000}"/>
    <cellStyle name="Normal 2 5 87" xfId="1504" xr:uid="{00000000-0005-0000-0000-000078050000}"/>
    <cellStyle name="Normal 2 5 87 2" xfId="11614" xr:uid="{00000000-0005-0000-0000-0000F4250000}"/>
    <cellStyle name="Normal 2 5 88" xfId="1333" xr:uid="{00000000-0005-0000-0000-0000CD040000}"/>
    <cellStyle name="Normal 2 5 89" xfId="20677" xr:uid="{7611D0B9-F55E-4B68-A3A7-526ABD546140}"/>
    <cellStyle name="Normal 2 5 9" xfId="1505" xr:uid="{00000000-0005-0000-0000-000079050000}"/>
    <cellStyle name="Normal 2 5 9 2" xfId="11615" xr:uid="{00000000-0005-0000-0000-0000F7250000}"/>
    <cellStyle name="Normal 2 5_App b.3 Unspent_" xfId="1506" xr:uid="{00000000-0005-0000-0000-00007A050000}"/>
    <cellStyle name="Normal 2 50" xfId="1507" xr:uid="{00000000-0005-0000-0000-00007B050000}"/>
    <cellStyle name="Normal 2 50 2" xfId="11616" xr:uid="{00000000-0005-0000-0000-0000FA250000}"/>
    <cellStyle name="Normal 2 51" xfId="1508" xr:uid="{00000000-0005-0000-0000-00007C050000}"/>
    <cellStyle name="Normal 2 51 2" xfId="11617" xr:uid="{00000000-0005-0000-0000-0000FC250000}"/>
    <cellStyle name="Normal 2 52" xfId="1509" xr:uid="{00000000-0005-0000-0000-00007D050000}"/>
    <cellStyle name="Normal 2 52 2" xfId="11618" xr:uid="{00000000-0005-0000-0000-0000FE250000}"/>
    <cellStyle name="Normal 2 53" xfId="1510" xr:uid="{00000000-0005-0000-0000-00007E050000}"/>
    <cellStyle name="Normal 2 53 2" xfId="11619" xr:uid="{00000000-0005-0000-0000-000000260000}"/>
    <cellStyle name="Normal 2 54" xfId="1511" xr:uid="{00000000-0005-0000-0000-00007F050000}"/>
    <cellStyle name="Normal 2 54 2" xfId="11620" xr:uid="{00000000-0005-0000-0000-000002260000}"/>
    <cellStyle name="Normal 2 55" xfId="1512" xr:uid="{00000000-0005-0000-0000-000080050000}"/>
    <cellStyle name="Normal 2 55 2" xfId="11621" xr:uid="{00000000-0005-0000-0000-000004260000}"/>
    <cellStyle name="Normal 2 56" xfId="1513" xr:uid="{00000000-0005-0000-0000-000081050000}"/>
    <cellStyle name="Normal 2 56 2" xfId="11622" xr:uid="{00000000-0005-0000-0000-000006260000}"/>
    <cellStyle name="Normal 2 57" xfId="1514" xr:uid="{00000000-0005-0000-0000-000082050000}"/>
    <cellStyle name="Normal 2 57 2" xfId="11623" xr:uid="{00000000-0005-0000-0000-000008260000}"/>
    <cellStyle name="Normal 2 58" xfId="1515" xr:uid="{00000000-0005-0000-0000-000083050000}"/>
    <cellStyle name="Normal 2 58 2" xfId="11624" xr:uid="{00000000-0005-0000-0000-00000A260000}"/>
    <cellStyle name="Normal 2 59" xfId="1516" xr:uid="{00000000-0005-0000-0000-000084050000}"/>
    <cellStyle name="Normal 2 59 2" xfId="11625" xr:uid="{00000000-0005-0000-0000-00000C260000}"/>
    <cellStyle name="Normal 2 6" xfId="1517" xr:uid="{00000000-0005-0000-0000-000085050000}"/>
    <cellStyle name="Normal 2 6 2" xfId="1518" xr:uid="{00000000-0005-0000-0000-000086050000}"/>
    <cellStyle name="Normal 2 6 2 2" xfId="11626" xr:uid="{00000000-0005-0000-0000-00000E260000}"/>
    <cellStyle name="Normal 2 6 3" xfId="11627" xr:uid="{00000000-0005-0000-0000-00000F260000}"/>
    <cellStyle name="Normal 2 6 3 2" xfId="11628" xr:uid="{00000000-0005-0000-0000-000010260000}"/>
    <cellStyle name="Normal 2 6 3 3" xfId="11629" xr:uid="{00000000-0005-0000-0000-000011260000}"/>
    <cellStyle name="Normal 2 6_App b.3 Unspent_" xfId="1519" xr:uid="{00000000-0005-0000-0000-000087050000}"/>
    <cellStyle name="Normal 2 60" xfId="1520" xr:uid="{00000000-0005-0000-0000-000088050000}"/>
    <cellStyle name="Normal 2 60 2" xfId="11630" xr:uid="{00000000-0005-0000-0000-000013260000}"/>
    <cellStyle name="Normal 2 61" xfId="1521" xr:uid="{00000000-0005-0000-0000-000089050000}"/>
    <cellStyle name="Normal 2 61 2" xfId="11631" xr:uid="{00000000-0005-0000-0000-000015260000}"/>
    <cellStyle name="Normal 2 62" xfId="1522" xr:uid="{00000000-0005-0000-0000-00008A050000}"/>
    <cellStyle name="Normal 2 62 2" xfId="11632" xr:uid="{00000000-0005-0000-0000-000017260000}"/>
    <cellStyle name="Normal 2 63" xfId="1523" xr:uid="{00000000-0005-0000-0000-00008B050000}"/>
    <cellStyle name="Normal 2 63 2" xfId="11633" xr:uid="{00000000-0005-0000-0000-000019260000}"/>
    <cellStyle name="Normal 2 64" xfId="1524" xr:uid="{00000000-0005-0000-0000-00008C050000}"/>
    <cellStyle name="Normal 2 64 2" xfId="11634" xr:uid="{00000000-0005-0000-0000-00001B260000}"/>
    <cellStyle name="Normal 2 65" xfId="1525" xr:uid="{00000000-0005-0000-0000-00008D050000}"/>
    <cellStyle name="Normal 2 65 2" xfId="11635" xr:uid="{00000000-0005-0000-0000-00001D260000}"/>
    <cellStyle name="Normal 2 66" xfId="1526" xr:uid="{00000000-0005-0000-0000-00008E050000}"/>
    <cellStyle name="Normal 2 66 2" xfId="11636" xr:uid="{00000000-0005-0000-0000-00001F260000}"/>
    <cellStyle name="Normal 2 67" xfId="1527" xr:uid="{00000000-0005-0000-0000-00008F050000}"/>
    <cellStyle name="Normal 2 67 2" xfId="11637" xr:uid="{00000000-0005-0000-0000-000021260000}"/>
    <cellStyle name="Normal 2 68" xfId="1528" xr:uid="{00000000-0005-0000-0000-000090050000}"/>
    <cellStyle name="Normal 2 68 2" xfId="11638" xr:uid="{00000000-0005-0000-0000-000023260000}"/>
    <cellStyle name="Normal 2 69" xfId="1529" xr:uid="{00000000-0005-0000-0000-000091050000}"/>
    <cellStyle name="Normal 2 69 2" xfId="11639" xr:uid="{00000000-0005-0000-0000-000025260000}"/>
    <cellStyle name="Normal 2 7" xfId="1530" xr:uid="{00000000-0005-0000-0000-000092050000}"/>
    <cellStyle name="Normal 2 7 2" xfId="1531" xr:uid="{00000000-0005-0000-0000-000093050000}"/>
    <cellStyle name="Normal 2 7 2 2" xfId="11640" xr:uid="{00000000-0005-0000-0000-000027260000}"/>
    <cellStyle name="Normal 2 7 3" xfId="11641" xr:uid="{00000000-0005-0000-0000-000028260000}"/>
    <cellStyle name="Normal 2 7 3 2" xfId="11642" xr:uid="{00000000-0005-0000-0000-000029260000}"/>
    <cellStyle name="Normal 2 7 3 3" xfId="11643" xr:uid="{00000000-0005-0000-0000-00002A260000}"/>
    <cellStyle name="Normal 2 7_App b.3 Unspent_" xfId="1532" xr:uid="{00000000-0005-0000-0000-000094050000}"/>
    <cellStyle name="Normal 2 70" xfId="1533" xr:uid="{00000000-0005-0000-0000-000095050000}"/>
    <cellStyle name="Normal 2 70 2" xfId="11644" xr:uid="{00000000-0005-0000-0000-00002C260000}"/>
    <cellStyle name="Normal 2 71" xfId="1534" xr:uid="{00000000-0005-0000-0000-000096050000}"/>
    <cellStyle name="Normal 2 71 2" xfId="11645" xr:uid="{00000000-0005-0000-0000-00002E260000}"/>
    <cellStyle name="Normal 2 72" xfId="1535" xr:uid="{00000000-0005-0000-0000-000097050000}"/>
    <cellStyle name="Normal 2 72 2" xfId="11646" xr:uid="{00000000-0005-0000-0000-000030260000}"/>
    <cellStyle name="Normal 2 73" xfId="1536" xr:uid="{00000000-0005-0000-0000-000098050000}"/>
    <cellStyle name="Normal 2 73 2" xfId="11647" xr:uid="{00000000-0005-0000-0000-000032260000}"/>
    <cellStyle name="Normal 2 74" xfId="1537" xr:uid="{00000000-0005-0000-0000-000099050000}"/>
    <cellStyle name="Normal 2 74 2" xfId="11648" xr:uid="{00000000-0005-0000-0000-000034260000}"/>
    <cellStyle name="Normal 2 75" xfId="1538" xr:uid="{00000000-0005-0000-0000-00009A050000}"/>
    <cellStyle name="Normal 2 75 2" xfId="11649" xr:uid="{00000000-0005-0000-0000-000036260000}"/>
    <cellStyle name="Normal 2 76" xfId="1539" xr:uid="{00000000-0005-0000-0000-00009B050000}"/>
    <cellStyle name="Normal 2 76 2" xfId="11650" xr:uid="{00000000-0005-0000-0000-000038260000}"/>
    <cellStyle name="Normal 2 77" xfId="1540" xr:uid="{00000000-0005-0000-0000-00009C050000}"/>
    <cellStyle name="Normal 2 77 2" xfId="11651" xr:uid="{00000000-0005-0000-0000-00003A260000}"/>
    <cellStyle name="Normal 2 78" xfId="1541" xr:uid="{00000000-0005-0000-0000-00009D050000}"/>
    <cellStyle name="Normal 2 78 2" xfId="11652" xr:uid="{00000000-0005-0000-0000-00003C260000}"/>
    <cellStyle name="Normal 2 79" xfId="1542" xr:uid="{00000000-0005-0000-0000-00009E050000}"/>
    <cellStyle name="Normal 2 79 2" xfId="11653" xr:uid="{00000000-0005-0000-0000-00003E260000}"/>
    <cellStyle name="Normal 2 8" xfId="1543" xr:uid="{00000000-0005-0000-0000-00009F050000}"/>
    <cellStyle name="Normal 2 8 10" xfId="1544" xr:uid="{00000000-0005-0000-0000-0000A0050000}"/>
    <cellStyle name="Normal 2 8 10 2" xfId="11654" xr:uid="{00000000-0005-0000-0000-000041260000}"/>
    <cellStyle name="Normal 2 8 11" xfId="1545" xr:uid="{00000000-0005-0000-0000-0000A1050000}"/>
    <cellStyle name="Normal 2 8 11 2" xfId="11655" xr:uid="{00000000-0005-0000-0000-000043260000}"/>
    <cellStyle name="Normal 2 8 12" xfId="1546" xr:uid="{00000000-0005-0000-0000-0000A2050000}"/>
    <cellStyle name="Normal 2 8 12 2" xfId="11656" xr:uid="{00000000-0005-0000-0000-000045260000}"/>
    <cellStyle name="Normal 2 8 13" xfId="1547" xr:uid="{00000000-0005-0000-0000-0000A3050000}"/>
    <cellStyle name="Normal 2 8 13 2" xfId="11657" xr:uid="{00000000-0005-0000-0000-000047260000}"/>
    <cellStyle name="Normal 2 8 14" xfId="1548" xr:uid="{00000000-0005-0000-0000-0000A4050000}"/>
    <cellStyle name="Normal 2 8 14 2" xfId="11658" xr:uid="{00000000-0005-0000-0000-000049260000}"/>
    <cellStyle name="Normal 2 8 15" xfId="1549" xr:uid="{00000000-0005-0000-0000-0000A5050000}"/>
    <cellStyle name="Normal 2 8 15 2" xfId="11659" xr:uid="{00000000-0005-0000-0000-00004B260000}"/>
    <cellStyle name="Normal 2 8 16" xfId="1550" xr:uid="{00000000-0005-0000-0000-0000A6050000}"/>
    <cellStyle name="Normal 2 8 16 2" xfId="11660" xr:uid="{00000000-0005-0000-0000-00004D260000}"/>
    <cellStyle name="Normal 2 8 17" xfId="1551" xr:uid="{00000000-0005-0000-0000-0000A7050000}"/>
    <cellStyle name="Normal 2 8 17 2" xfId="11661" xr:uid="{00000000-0005-0000-0000-00004F260000}"/>
    <cellStyle name="Normal 2 8 18" xfId="1552" xr:uid="{00000000-0005-0000-0000-0000A8050000}"/>
    <cellStyle name="Normal 2 8 18 2" xfId="11662" xr:uid="{00000000-0005-0000-0000-000051260000}"/>
    <cellStyle name="Normal 2 8 19" xfId="1553" xr:uid="{00000000-0005-0000-0000-0000A9050000}"/>
    <cellStyle name="Normal 2 8 19 2" xfId="11663" xr:uid="{00000000-0005-0000-0000-000053260000}"/>
    <cellStyle name="Normal 2 8 2" xfId="1554" xr:uid="{00000000-0005-0000-0000-0000AA050000}"/>
    <cellStyle name="Normal 2 8 2 2" xfId="11665" xr:uid="{00000000-0005-0000-0000-000055260000}"/>
    <cellStyle name="Normal 2 8 2 2 2" xfId="11666" xr:uid="{00000000-0005-0000-0000-000056260000}"/>
    <cellStyle name="Normal 2 8 2 2 3" xfId="11667" xr:uid="{00000000-0005-0000-0000-000057260000}"/>
    <cellStyle name="Normal 2 8 2 3" xfId="11664" xr:uid="{00000000-0005-0000-0000-000054260000}"/>
    <cellStyle name="Normal 2 8 20" xfId="1555" xr:uid="{00000000-0005-0000-0000-0000AB050000}"/>
    <cellStyle name="Normal 2 8 20 2" xfId="11668" xr:uid="{00000000-0005-0000-0000-000059260000}"/>
    <cellStyle name="Normal 2 8 21" xfId="1556" xr:uid="{00000000-0005-0000-0000-0000AC050000}"/>
    <cellStyle name="Normal 2 8 21 2" xfId="11669" xr:uid="{00000000-0005-0000-0000-00005B260000}"/>
    <cellStyle name="Normal 2 8 22" xfId="1557" xr:uid="{00000000-0005-0000-0000-0000AD050000}"/>
    <cellStyle name="Normal 2 8 22 2" xfId="11670" xr:uid="{00000000-0005-0000-0000-00005D260000}"/>
    <cellStyle name="Normal 2 8 23" xfId="1558" xr:uid="{00000000-0005-0000-0000-0000AE050000}"/>
    <cellStyle name="Normal 2 8 23 2" xfId="11671" xr:uid="{00000000-0005-0000-0000-00005F260000}"/>
    <cellStyle name="Normal 2 8 24" xfId="11672" xr:uid="{00000000-0005-0000-0000-000060260000}"/>
    <cellStyle name="Normal 2 8 24 2" xfId="11673" xr:uid="{00000000-0005-0000-0000-000061260000}"/>
    <cellStyle name="Normal 2 8 24 3" xfId="11674" xr:uid="{00000000-0005-0000-0000-000062260000}"/>
    <cellStyle name="Normal 2 8 3" xfId="1559" xr:uid="{00000000-0005-0000-0000-0000AF050000}"/>
    <cellStyle name="Normal 2 8 3 2" xfId="11675" xr:uid="{00000000-0005-0000-0000-000064260000}"/>
    <cellStyle name="Normal 2 8 4" xfId="1560" xr:uid="{00000000-0005-0000-0000-0000B0050000}"/>
    <cellStyle name="Normal 2 8 4 2" xfId="11676" xr:uid="{00000000-0005-0000-0000-000066260000}"/>
    <cellStyle name="Normal 2 8 5" xfId="1561" xr:uid="{00000000-0005-0000-0000-0000B1050000}"/>
    <cellStyle name="Normal 2 8 5 2" xfId="11677" xr:uid="{00000000-0005-0000-0000-000068260000}"/>
    <cellStyle name="Normal 2 8 6" xfId="1562" xr:uid="{00000000-0005-0000-0000-0000B2050000}"/>
    <cellStyle name="Normal 2 8 6 2" xfId="11678" xr:uid="{00000000-0005-0000-0000-00006A260000}"/>
    <cellStyle name="Normal 2 8 7" xfId="1563" xr:uid="{00000000-0005-0000-0000-0000B3050000}"/>
    <cellStyle name="Normal 2 8 7 2" xfId="11679" xr:uid="{00000000-0005-0000-0000-00006C260000}"/>
    <cellStyle name="Normal 2 8 8" xfId="1564" xr:uid="{00000000-0005-0000-0000-0000B4050000}"/>
    <cellStyle name="Normal 2 8 8 2" xfId="11680" xr:uid="{00000000-0005-0000-0000-00006E260000}"/>
    <cellStyle name="Normal 2 8 9" xfId="1565" xr:uid="{00000000-0005-0000-0000-0000B5050000}"/>
    <cellStyle name="Normal 2 8 9 2" xfId="11681" xr:uid="{00000000-0005-0000-0000-000070260000}"/>
    <cellStyle name="Normal 2 8_App b.3 Unspent_" xfId="1566" xr:uid="{00000000-0005-0000-0000-0000B6050000}"/>
    <cellStyle name="Normal 2 80" xfId="1567" xr:uid="{00000000-0005-0000-0000-0000B7050000}"/>
    <cellStyle name="Normal 2 80 2" xfId="11682" xr:uid="{00000000-0005-0000-0000-000072260000}"/>
    <cellStyle name="Normal 2 81" xfId="1568" xr:uid="{00000000-0005-0000-0000-0000B8050000}"/>
    <cellStyle name="Normal 2 81 2" xfId="11683" xr:uid="{00000000-0005-0000-0000-000074260000}"/>
    <cellStyle name="Normal 2 82" xfId="1569" xr:uid="{00000000-0005-0000-0000-0000B9050000}"/>
    <cellStyle name="Normal 2 82 2" xfId="11684" xr:uid="{00000000-0005-0000-0000-000076260000}"/>
    <cellStyle name="Normal 2 83" xfId="1570" xr:uid="{00000000-0005-0000-0000-0000BA050000}"/>
    <cellStyle name="Normal 2 83 2" xfId="11685" xr:uid="{00000000-0005-0000-0000-000078260000}"/>
    <cellStyle name="Normal 2 84" xfId="1571" xr:uid="{00000000-0005-0000-0000-0000BB050000}"/>
    <cellStyle name="Normal 2 84 2" xfId="11686" xr:uid="{00000000-0005-0000-0000-00007A260000}"/>
    <cellStyle name="Normal 2 85" xfId="1572" xr:uid="{00000000-0005-0000-0000-0000BC050000}"/>
    <cellStyle name="Normal 2 85 2" xfId="11687" xr:uid="{00000000-0005-0000-0000-00007C260000}"/>
    <cellStyle name="Normal 2 86" xfId="1573" xr:uid="{00000000-0005-0000-0000-0000BD050000}"/>
    <cellStyle name="Normal 2 86 2" xfId="11688" xr:uid="{00000000-0005-0000-0000-00007E260000}"/>
    <cellStyle name="Normal 2 87" xfId="1574" xr:uid="{00000000-0005-0000-0000-0000BE050000}"/>
    <cellStyle name="Normal 2 87 2" xfId="11689" xr:uid="{00000000-0005-0000-0000-000080260000}"/>
    <cellStyle name="Normal 2 88" xfId="1575" xr:uid="{00000000-0005-0000-0000-0000BF050000}"/>
    <cellStyle name="Normal 2 88 2" xfId="11690" xr:uid="{00000000-0005-0000-0000-000082260000}"/>
    <cellStyle name="Normal 2 89" xfId="1576" xr:uid="{00000000-0005-0000-0000-0000C0050000}"/>
    <cellStyle name="Normal 2 89 2" xfId="11691" xr:uid="{00000000-0005-0000-0000-000084260000}"/>
    <cellStyle name="Normal 2 9" xfId="1577" xr:uid="{00000000-0005-0000-0000-0000C1050000}"/>
    <cellStyle name="Normal 2 9 10" xfId="1578" xr:uid="{00000000-0005-0000-0000-0000C2050000}"/>
    <cellStyle name="Normal 2 9 10 2" xfId="11692" xr:uid="{00000000-0005-0000-0000-000087260000}"/>
    <cellStyle name="Normal 2 9 11" xfId="1579" xr:uid="{00000000-0005-0000-0000-0000C3050000}"/>
    <cellStyle name="Normal 2 9 11 2" xfId="11693" xr:uid="{00000000-0005-0000-0000-000089260000}"/>
    <cellStyle name="Normal 2 9 12" xfId="1580" xr:uid="{00000000-0005-0000-0000-0000C4050000}"/>
    <cellStyle name="Normal 2 9 12 2" xfId="11694" xr:uid="{00000000-0005-0000-0000-00008B260000}"/>
    <cellStyle name="Normal 2 9 13" xfId="1581" xr:uid="{00000000-0005-0000-0000-0000C5050000}"/>
    <cellStyle name="Normal 2 9 13 2" xfId="11695" xr:uid="{00000000-0005-0000-0000-00008D260000}"/>
    <cellStyle name="Normal 2 9 14" xfId="1582" xr:uid="{00000000-0005-0000-0000-0000C6050000}"/>
    <cellStyle name="Normal 2 9 14 2" xfId="11696" xr:uid="{00000000-0005-0000-0000-00008F260000}"/>
    <cellStyle name="Normal 2 9 15" xfId="1583" xr:uid="{00000000-0005-0000-0000-0000C7050000}"/>
    <cellStyle name="Normal 2 9 15 2" xfId="11697" xr:uid="{00000000-0005-0000-0000-000091260000}"/>
    <cellStyle name="Normal 2 9 16" xfId="1584" xr:uid="{00000000-0005-0000-0000-0000C8050000}"/>
    <cellStyle name="Normal 2 9 16 2" xfId="11698" xr:uid="{00000000-0005-0000-0000-000093260000}"/>
    <cellStyle name="Normal 2 9 17" xfId="1585" xr:uid="{00000000-0005-0000-0000-0000C9050000}"/>
    <cellStyle name="Normal 2 9 17 2" xfId="11699" xr:uid="{00000000-0005-0000-0000-000095260000}"/>
    <cellStyle name="Normal 2 9 18" xfId="1586" xr:uid="{00000000-0005-0000-0000-0000CA050000}"/>
    <cellStyle name="Normal 2 9 18 2" xfId="11700" xr:uid="{00000000-0005-0000-0000-000097260000}"/>
    <cellStyle name="Normal 2 9 19" xfId="1587" xr:uid="{00000000-0005-0000-0000-0000CB050000}"/>
    <cellStyle name="Normal 2 9 19 2" xfId="11701" xr:uid="{00000000-0005-0000-0000-000099260000}"/>
    <cellStyle name="Normal 2 9 2" xfId="1588" xr:uid="{00000000-0005-0000-0000-0000CC050000}"/>
    <cellStyle name="Normal 2 9 2 2" xfId="11702" xr:uid="{00000000-0005-0000-0000-00009B260000}"/>
    <cellStyle name="Normal 2 9 20" xfId="1589" xr:uid="{00000000-0005-0000-0000-0000CD050000}"/>
    <cellStyle name="Normal 2 9 20 2" xfId="11703" xr:uid="{00000000-0005-0000-0000-00009D260000}"/>
    <cellStyle name="Normal 2 9 21" xfId="1590" xr:uid="{00000000-0005-0000-0000-0000CE050000}"/>
    <cellStyle name="Normal 2 9 21 2" xfId="11704" xr:uid="{00000000-0005-0000-0000-00009F260000}"/>
    <cellStyle name="Normal 2 9 22" xfId="1591" xr:uid="{00000000-0005-0000-0000-0000CF050000}"/>
    <cellStyle name="Normal 2 9 22 2" xfId="11705" xr:uid="{00000000-0005-0000-0000-0000A1260000}"/>
    <cellStyle name="Normal 2 9 23" xfId="1592" xr:uid="{00000000-0005-0000-0000-0000D0050000}"/>
    <cellStyle name="Normal 2 9 23 2" xfId="11706" xr:uid="{00000000-0005-0000-0000-0000A3260000}"/>
    <cellStyle name="Normal 2 9 24" xfId="11707" xr:uid="{00000000-0005-0000-0000-0000A4260000}"/>
    <cellStyle name="Normal 2 9 24 2" xfId="11708" xr:uid="{00000000-0005-0000-0000-0000A5260000}"/>
    <cellStyle name="Normal 2 9 3" xfId="1593" xr:uid="{00000000-0005-0000-0000-0000D1050000}"/>
    <cellStyle name="Normal 2 9 3 2" xfId="11709" xr:uid="{00000000-0005-0000-0000-0000A7260000}"/>
    <cellStyle name="Normal 2 9 4" xfId="1594" xr:uid="{00000000-0005-0000-0000-0000D2050000}"/>
    <cellStyle name="Normal 2 9 4 2" xfId="11710" xr:uid="{00000000-0005-0000-0000-0000A9260000}"/>
    <cellStyle name="Normal 2 9 5" xfId="1595" xr:uid="{00000000-0005-0000-0000-0000D3050000}"/>
    <cellStyle name="Normal 2 9 5 2" xfId="11711" xr:uid="{00000000-0005-0000-0000-0000AB260000}"/>
    <cellStyle name="Normal 2 9 6" xfId="1596" xr:uid="{00000000-0005-0000-0000-0000D4050000}"/>
    <cellStyle name="Normal 2 9 6 2" xfId="11712" xr:uid="{00000000-0005-0000-0000-0000AD260000}"/>
    <cellStyle name="Normal 2 9 7" xfId="1597" xr:uid="{00000000-0005-0000-0000-0000D5050000}"/>
    <cellStyle name="Normal 2 9 7 2" xfId="11713" xr:uid="{00000000-0005-0000-0000-0000AF260000}"/>
    <cellStyle name="Normal 2 9 8" xfId="1598" xr:uid="{00000000-0005-0000-0000-0000D6050000}"/>
    <cellStyle name="Normal 2 9 8 2" xfId="11714" xr:uid="{00000000-0005-0000-0000-0000B1260000}"/>
    <cellStyle name="Normal 2 9 9" xfId="1599" xr:uid="{00000000-0005-0000-0000-0000D7050000}"/>
    <cellStyle name="Normal 2 9 9 2" xfId="11715" xr:uid="{00000000-0005-0000-0000-0000B3260000}"/>
    <cellStyle name="Normal 2 9_App b.3 Unspent_" xfId="1600" xr:uid="{00000000-0005-0000-0000-0000D8050000}"/>
    <cellStyle name="Normal 2 90" xfId="1601" xr:uid="{00000000-0005-0000-0000-0000D9050000}"/>
    <cellStyle name="Normal 2 90 2" xfId="11716" xr:uid="{00000000-0005-0000-0000-0000B5260000}"/>
    <cellStyle name="Normal 2 91" xfId="1602" xr:uid="{00000000-0005-0000-0000-0000DA050000}"/>
    <cellStyle name="Normal 2 91 2" xfId="11717" xr:uid="{00000000-0005-0000-0000-0000B7260000}"/>
    <cellStyle name="Normal 2 92" xfId="1603" xr:uid="{00000000-0005-0000-0000-0000DB050000}"/>
    <cellStyle name="Normal 2 92 2" xfId="11718" xr:uid="{00000000-0005-0000-0000-0000B9260000}"/>
    <cellStyle name="Normal 2 93" xfId="1604" xr:uid="{00000000-0005-0000-0000-0000DC050000}"/>
    <cellStyle name="Normal 2 93 2" xfId="11719" xr:uid="{00000000-0005-0000-0000-0000BB260000}"/>
    <cellStyle name="Normal 2 94" xfId="1605" xr:uid="{00000000-0005-0000-0000-0000DD050000}"/>
    <cellStyle name="Normal 2 94 2" xfId="11720" xr:uid="{00000000-0005-0000-0000-0000BD260000}"/>
    <cellStyle name="Normal 2 94 3" xfId="11721" xr:uid="{00000000-0005-0000-0000-0000BE260000}"/>
    <cellStyle name="Normal 2 95" xfId="1606" xr:uid="{00000000-0005-0000-0000-0000DE050000}"/>
    <cellStyle name="Normal 2 95 2" xfId="2880" xr:uid="{00000000-0005-0000-0000-0000DF050000}"/>
    <cellStyle name="Normal 2 95 2 2" xfId="11722" xr:uid="{00000000-0005-0000-0000-0000C1260000}"/>
    <cellStyle name="Normal 2 95 2 2 2" xfId="11723" xr:uid="{00000000-0005-0000-0000-0000C2260000}"/>
    <cellStyle name="Normal 2 95 2 2 2 2" xfId="26381" xr:uid="{23FD1161-8AF2-46DC-BD1E-F0A09B9FF01F}"/>
    <cellStyle name="Normal 2 95 2 2 3" xfId="11724" xr:uid="{00000000-0005-0000-0000-0000C3260000}"/>
    <cellStyle name="Normal 2 95 2 2 3 2" xfId="26382" xr:uid="{1D0DA204-2595-4C1E-95DC-10CA365B155D}"/>
    <cellStyle name="Normal 2 95 2 2 4" xfId="26380" xr:uid="{0E75C649-2E3C-4F64-B962-EC721373D108}"/>
    <cellStyle name="Normal 2 95 2 3" xfId="11725" xr:uid="{00000000-0005-0000-0000-0000C4260000}"/>
    <cellStyle name="Normal 2 95 2 3 2" xfId="26383" xr:uid="{E2B97298-7ADE-4ABF-8D71-0B870079CFC1}"/>
    <cellStyle name="Normal 2 95 2 4" xfId="11726" xr:uid="{00000000-0005-0000-0000-0000C5260000}"/>
    <cellStyle name="Normal 2 95 2 4 2" xfId="26384" xr:uid="{5982978E-437F-4CB3-96C0-815DA093BFE0}"/>
    <cellStyle name="Normal 2 95 2 5" xfId="20952" xr:uid="{DFBAC25F-B029-458A-B8DB-CC759D485873}"/>
    <cellStyle name="Normal 2 95 3" xfId="2936" xr:uid="{00000000-0005-0000-0000-0000E0050000}"/>
    <cellStyle name="Normal 2 95 3 2" xfId="11727" xr:uid="{00000000-0005-0000-0000-0000C7260000}"/>
    <cellStyle name="Normal 2 95 3 2 2" xfId="26385" xr:uid="{AA8E0706-3A80-4F37-95E6-E1AA96011C1E}"/>
    <cellStyle name="Normal 2 95 3 3" xfId="11728" xr:uid="{00000000-0005-0000-0000-0000C8260000}"/>
    <cellStyle name="Normal 2 95 3 3 2" xfId="26386" xr:uid="{85BD4D43-189F-47B2-972F-785B60B1567C}"/>
    <cellStyle name="Normal 2 95 3 4" xfId="21008" xr:uid="{EBDF694B-010F-4294-A455-448AE0A9968F}"/>
    <cellStyle name="Normal 2 95 4" xfId="11729" xr:uid="{00000000-0005-0000-0000-0000C9260000}"/>
    <cellStyle name="Normal 2 95 4 2" xfId="26387" xr:uid="{20097BCE-305D-421F-9AFF-4194967C3C50}"/>
    <cellStyle name="Normal 2 95 5" xfId="11730" xr:uid="{00000000-0005-0000-0000-0000CA260000}"/>
    <cellStyle name="Normal 2 95 5 2" xfId="26388" xr:uid="{07DF40D2-D72E-404E-A1A0-A4E01CBE2B33}"/>
    <cellStyle name="Normal 2 95 6" xfId="20775" xr:uid="{B8453197-EE81-4D37-989C-A74D41E4B831}"/>
    <cellStyle name="Normal 2 96" xfId="1607" xr:uid="{00000000-0005-0000-0000-0000E1050000}"/>
    <cellStyle name="Normal 2 96 2" xfId="2881" xr:uid="{00000000-0005-0000-0000-0000E2050000}"/>
    <cellStyle name="Normal 2 96 2 2" xfId="11731" xr:uid="{00000000-0005-0000-0000-0000CD260000}"/>
    <cellStyle name="Normal 2 96 2 2 2" xfId="11732" xr:uid="{00000000-0005-0000-0000-0000CE260000}"/>
    <cellStyle name="Normal 2 96 2 2 2 2" xfId="26390" xr:uid="{1996CFBC-72EF-4AC9-A63A-8EDF76E81CD7}"/>
    <cellStyle name="Normal 2 96 2 2 3" xfId="11733" xr:uid="{00000000-0005-0000-0000-0000CF260000}"/>
    <cellStyle name="Normal 2 96 2 2 3 2" xfId="26391" xr:uid="{B329D702-749E-4F82-B072-5243491D747B}"/>
    <cellStyle name="Normal 2 96 2 2 4" xfId="26389" xr:uid="{90EFB561-1A25-4880-BDE9-5CB1E6D54815}"/>
    <cellStyle name="Normal 2 96 2 3" xfId="11734" xr:uid="{00000000-0005-0000-0000-0000D0260000}"/>
    <cellStyle name="Normal 2 96 2 3 2" xfId="26392" xr:uid="{8645EE6A-2078-4DC9-B2DD-8474F0B4A396}"/>
    <cellStyle name="Normal 2 96 2 4" xfId="11735" xr:uid="{00000000-0005-0000-0000-0000D1260000}"/>
    <cellStyle name="Normal 2 96 2 4 2" xfId="26393" xr:uid="{E851C1E5-D5B9-499A-B382-4E828EFC2D17}"/>
    <cellStyle name="Normal 2 96 2 5" xfId="20953" xr:uid="{EEF4EA00-3D20-4F10-9AA2-A86C9A0B3231}"/>
    <cellStyle name="Normal 2 96 3" xfId="2937" xr:uid="{00000000-0005-0000-0000-0000E3050000}"/>
    <cellStyle name="Normal 2 96 3 2" xfId="11736" xr:uid="{00000000-0005-0000-0000-0000D3260000}"/>
    <cellStyle name="Normal 2 96 3 2 2" xfId="26394" xr:uid="{3AACAFDA-9B23-4803-B036-2324779DCC83}"/>
    <cellStyle name="Normal 2 96 3 3" xfId="11737" xr:uid="{00000000-0005-0000-0000-0000D4260000}"/>
    <cellStyle name="Normal 2 96 3 3 2" xfId="26395" xr:uid="{6C707259-EFF8-4356-95FD-0BD8236984DF}"/>
    <cellStyle name="Normal 2 96 3 4" xfId="21009" xr:uid="{B95FF696-49EA-4141-B233-3C170B78ECFC}"/>
    <cellStyle name="Normal 2 96 4" xfId="11738" xr:uid="{00000000-0005-0000-0000-0000D5260000}"/>
    <cellStyle name="Normal 2 96 4 2" xfId="26396" xr:uid="{9A68CD8B-6E00-4739-9B6C-C7BB35CFFBCF}"/>
    <cellStyle name="Normal 2 96 5" xfId="11739" xr:uid="{00000000-0005-0000-0000-0000D6260000}"/>
    <cellStyle name="Normal 2 96 5 2" xfId="26397" xr:uid="{5DB23F61-FB9F-4F71-A245-979841911902}"/>
    <cellStyle name="Normal 2 96 6" xfId="20776" xr:uid="{2F4A23E4-78A3-4536-AF24-1908395D59F7}"/>
    <cellStyle name="Normal 2 97" xfId="2873" xr:uid="{00000000-0005-0000-0000-0000E4050000}"/>
    <cellStyle name="Normal 2 97 2" xfId="20945" xr:uid="{595A5E5D-9BF2-4266-8760-4F8861E311E8}"/>
    <cellStyle name="Normal 2 98" xfId="2933" xr:uid="{00000000-0005-0000-0000-0000E5050000}"/>
    <cellStyle name="Normal 2 98 2" xfId="21005" xr:uid="{F12F538F-9BF3-44F9-8578-5649D29091DA}"/>
    <cellStyle name="Normal 2 99" xfId="2576" xr:uid="{00000000-0005-0000-0000-000006020000}"/>
    <cellStyle name="Normal 2 99 2" xfId="20842" xr:uid="{1E61521D-D850-46A6-BF3E-A5741675F64E}"/>
    <cellStyle name="Normal 2_12889 GP Contracts v3" xfId="1608" xr:uid="{00000000-0005-0000-0000-0000E6050000}"/>
    <cellStyle name="Normal 20" xfId="1609" xr:uid="{00000000-0005-0000-0000-0000E7050000}"/>
    <cellStyle name="Normal 20 2" xfId="1610" xr:uid="{00000000-0005-0000-0000-0000E8050000}"/>
    <cellStyle name="Normal 20 2 2" xfId="2882" xr:uid="{00000000-0005-0000-0000-0000E9050000}"/>
    <cellStyle name="Normal 20 2 2 2" xfId="11740" xr:uid="{00000000-0005-0000-0000-0000DE260000}"/>
    <cellStyle name="Normal 20 2 2 2 2" xfId="11741" xr:uid="{00000000-0005-0000-0000-0000DF260000}"/>
    <cellStyle name="Normal 20 2 2 2 2 2" xfId="26399" xr:uid="{EEC938D9-A8BC-4D42-BAEA-E024BC934A51}"/>
    <cellStyle name="Normal 20 2 2 2 3" xfId="11742" xr:uid="{00000000-0005-0000-0000-0000E0260000}"/>
    <cellStyle name="Normal 20 2 2 2 3 2" xfId="26400" xr:uid="{3E2E33EE-D9A7-4C9C-802E-16A2E0D47588}"/>
    <cellStyle name="Normal 20 2 2 2 4" xfId="26398" xr:uid="{6969E436-CFD0-4F55-ACA5-A404E37CFD09}"/>
    <cellStyle name="Normal 20 2 2 3" xfId="11743" xr:uid="{00000000-0005-0000-0000-0000E1260000}"/>
    <cellStyle name="Normal 20 2 2 3 2" xfId="26401" xr:uid="{C95C7F5F-16A7-4270-B550-50BB708F4503}"/>
    <cellStyle name="Normal 20 2 2 4" xfId="11744" xr:uid="{00000000-0005-0000-0000-0000E2260000}"/>
    <cellStyle name="Normal 20 2 2 4 2" xfId="26402" xr:uid="{8BC5FD43-6A44-4409-A53A-C9826C9BF361}"/>
    <cellStyle name="Normal 20 2 2 5" xfId="20954" xr:uid="{5844A0DA-C6D5-40CB-9617-3D5B8E81F6EB}"/>
    <cellStyle name="Normal 20 2 3" xfId="2938" xr:uid="{00000000-0005-0000-0000-0000EA050000}"/>
    <cellStyle name="Normal 20 2 3 2" xfId="11745" xr:uid="{00000000-0005-0000-0000-0000E4260000}"/>
    <cellStyle name="Normal 20 2 3 2 2" xfId="26403" xr:uid="{69307F79-E9AE-4E00-B231-02CE436874E8}"/>
    <cellStyle name="Normal 20 2 3 3" xfId="11746" xr:uid="{00000000-0005-0000-0000-0000E5260000}"/>
    <cellStyle name="Normal 20 2 3 3 2" xfId="26404" xr:uid="{A4FB0A10-3C16-4A23-B6B6-0E0213B446C9}"/>
    <cellStyle name="Normal 20 2 3 4" xfId="21010" xr:uid="{7CB43C8B-5757-42A1-AE3B-8749AA654267}"/>
    <cellStyle name="Normal 20 2 4" xfId="11747" xr:uid="{00000000-0005-0000-0000-0000E6260000}"/>
    <cellStyle name="Normal 20 2 4 2" xfId="26405" xr:uid="{BEA54E59-A1EA-4E35-A679-9BB5D787AD4A}"/>
    <cellStyle name="Normal 20 2 5" xfId="11748" xr:uid="{00000000-0005-0000-0000-0000E7260000}"/>
    <cellStyle name="Normal 20 2 5 2" xfId="26406" xr:uid="{7EAEDB25-BF49-4DD0-84F2-DFD464482D43}"/>
    <cellStyle name="Normal 20 2 6" xfId="11749" xr:uid="{00000000-0005-0000-0000-0000E8260000}"/>
    <cellStyle name="Normal 20 2 7" xfId="5377" xr:uid="{00000000-0005-0000-0000-0000DC260000}"/>
    <cellStyle name="Normal 20 2 8" xfId="20777" xr:uid="{AA936FDC-4590-4E82-BF5D-F5EAED8E8316}"/>
    <cellStyle name="Normal 20 3" xfId="19" xr:uid="{00000000-0005-0000-0000-000014000000}"/>
    <cellStyle name="Normal 20 3 2" xfId="121" xr:uid="{00000000-0005-0000-0000-000014000000}"/>
    <cellStyle name="Normal 20 3 2 2" xfId="11750" xr:uid="{00000000-0005-0000-0000-0000EA260000}"/>
    <cellStyle name="Normal 20 3 2 3" xfId="20685" xr:uid="{3AF19D00-20C5-4F42-A56F-CED17E1D4960}"/>
    <cellStyle name="Normal 20 3 3" xfId="1611" xr:uid="{00000000-0005-0000-0000-0000EB050000}"/>
    <cellStyle name="Normal 20 3 3 2" xfId="11751" xr:uid="{00000000-0005-0000-0000-0000EB260000}"/>
    <cellStyle name="Normal 20 3 4" xfId="20612" xr:uid="{2B4C5A82-5940-447F-862F-2B31DA273083}"/>
    <cellStyle name="Normal 20 4" xfId="11752" xr:uid="{00000000-0005-0000-0000-0000EC260000}"/>
    <cellStyle name="Normal 20 5" xfId="11753" xr:uid="{00000000-0005-0000-0000-0000ED260000}"/>
    <cellStyle name="Normal 20 5 2" xfId="11754" xr:uid="{00000000-0005-0000-0000-0000EE260000}"/>
    <cellStyle name="Normal 20 6" xfId="11755" xr:uid="{00000000-0005-0000-0000-0000EF260000}"/>
    <cellStyle name="Normal 20 7" xfId="5378" xr:uid="{00000000-0005-0000-0000-0000DB260000}"/>
    <cellStyle name="Normal 20_App b.3 Unspent_" xfId="1612" xr:uid="{00000000-0005-0000-0000-0000EC050000}"/>
    <cellStyle name="Normal 200" xfId="11756" xr:uid="{00000000-0005-0000-0000-0000F0260000}"/>
    <cellStyle name="Normal 201" xfId="20120" xr:uid="{00000000-0005-0000-0000-0000F1260000}"/>
    <cellStyle name="Normal 201 2" xfId="28510" xr:uid="{7FBACD92-E17E-466E-8096-2E19030BC002}"/>
    <cellStyle name="Normal 202" xfId="5509" xr:uid="{00000000-0005-0000-0000-000063270000}"/>
    <cellStyle name="Normal 202 2" xfId="23305" xr:uid="{E242E887-5C07-43D5-8A08-FA1246284215}"/>
    <cellStyle name="Normal 203" xfId="5499" xr:uid="{00000000-0005-0000-0000-0000D74E0000}"/>
    <cellStyle name="Normal 203 2" xfId="23304" xr:uid="{4D1C9BFC-23D6-42CB-A473-5AC52C633C97}"/>
    <cellStyle name="Normal 204" xfId="20529" xr:uid="{00000000-0005-0000-0000-000057500000}"/>
    <cellStyle name="Normal 204 2" xfId="28914" xr:uid="{071EE65C-E60A-497A-BF5A-960EA00B192C}"/>
    <cellStyle name="Normal 204 3" xfId="31640" xr:uid="{1CA386BA-20E9-44B7-8CB4-89D4B8085696}"/>
    <cellStyle name="Normal 205" xfId="15917" xr:uid="{00000000-0005-0000-0000-000058500000}"/>
    <cellStyle name="Normal 205 2" xfId="27472" xr:uid="{74E3117C-7B1F-45BA-88AB-FA9E2984C337}"/>
    <cellStyle name="Normal 205 3" xfId="31641" xr:uid="{C11E9A34-ED08-45A6-AA55-CC8A22CA9FAD}"/>
    <cellStyle name="Normal 206" xfId="15914" xr:uid="{00000000-0005-0000-0000-000059500000}"/>
    <cellStyle name="Normal 206 2" xfId="27471" xr:uid="{2FCEBD87-5C98-4D63-A1F7-59752C16196C}"/>
    <cellStyle name="Normal 206 3" xfId="31642" xr:uid="{6F25C633-9236-4C12-84D8-7C7A5FD7E6DA}"/>
    <cellStyle name="Normal 207" xfId="15922" xr:uid="{00000000-0005-0000-0000-00005A500000}"/>
    <cellStyle name="Normal 207 2" xfId="27473" xr:uid="{674B30BC-5723-4F88-87AE-489A1F9AF54A}"/>
    <cellStyle name="Normal 207 3" xfId="31644" xr:uid="{40A30179-66D1-4185-BD46-596AA5C5ECBB}"/>
    <cellStyle name="Normal 208" xfId="20528" xr:uid="{00000000-0005-0000-0000-00005B500000}"/>
    <cellStyle name="Normal 208 2" xfId="28913" xr:uid="{6FB0367D-38B7-403C-B4B3-5B4D93069BE6}"/>
    <cellStyle name="Normal 209" xfId="20527" xr:uid="{00000000-0005-0000-0000-00005D500000}"/>
    <cellStyle name="Normal 209 2" xfId="28912" xr:uid="{945152A5-9BD9-41CA-9ADB-4C1AAE7A4CDD}"/>
    <cellStyle name="Normal 21" xfId="1613" xr:uid="{00000000-0005-0000-0000-0000ED050000}"/>
    <cellStyle name="Normal 21 2" xfId="1614" xr:uid="{00000000-0005-0000-0000-0000EE050000}"/>
    <cellStyle name="Normal 21 2 2" xfId="2883" xr:uid="{00000000-0005-0000-0000-0000EF050000}"/>
    <cellStyle name="Normal 21 2 2 2" xfId="11757" xr:uid="{00000000-0005-0000-0000-0000F5260000}"/>
    <cellStyle name="Normal 21 2 2 2 2" xfId="26407" xr:uid="{27CEFF35-67AC-40C5-8B3D-AAAE5E662CEC}"/>
    <cellStyle name="Normal 21 2 2 3" xfId="11758" xr:uid="{00000000-0005-0000-0000-0000F6260000}"/>
    <cellStyle name="Normal 21 2 2 3 2" xfId="26408" xr:uid="{F25F1E1D-1CB7-46FE-8F8E-C2E4E767CFA6}"/>
    <cellStyle name="Normal 21 2 2 4" xfId="20955" xr:uid="{4076352C-167A-45DF-87F3-2AE8A96F1776}"/>
    <cellStyle name="Normal 21 2 3" xfId="2939" xr:uid="{00000000-0005-0000-0000-0000F0050000}"/>
    <cellStyle name="Normal 21 2 3 2" xfId="21011" xr:uid="{F1D56E78-4861-4E83-893F-AE96F1CE3B85}"/>
    <cellStyle name="Normal 21 2 4" xfId="11759" xr:uid="{00000000-0005-0000-0000-0000F8260000}"/>
    <cellStyle name="Normal 21 2 4 2" xfId="26409" xr:uid="{469636CA-8C42-4641-92F4-ED88714CEB7F}"/>
    <cellStyle name="Normal 21 2 5" xfId="11760" xr:uid="{00000000-0005-0000-0000-0000F9260000}"/>
    <cellStyle name="Normal 21 2 6" xfId="5375" xr:uid="{00000000-0005-0000-0000-0000F3260000}"/>
    <cellStyle name="Normal 21 2 7" xfId="20778" xr:uid="{C032DC49-8936-48BD-AA90-99111AEE3971}"/>
    <cellStyle name="Normal 21 3" xfId="20" xr:uid="{00000000-0005-0000-0000-000015000000}"/>
    <cellStyle name="Normal 21 3 2" xfId="122" xr:uid="{00000000-0005-0000-0000-000015000000}"/>
    <cellStyle name="Normal 21 3 2 2" xfId="20686" xr:uid="{083BBF52-72AE-42C7-B0BF-6D194DBA3494}"/>
    <cellStyle name="Normal 21 3 3" xfId="11761" xr:uid="{00000000-0005-0000-0000-0000FC260000}"/>
    <cellStyle name="Normal 21 3 3 2" xfId="11762" xr:uid="{00000000-0005-0000-0000-0000FD260000}"/>
    <cellStyle name="Normal 21 3 3 2 2" xfId="26410" xr:uid="{E50533BE-56B4-4CFD-8BE3-EE009A998A87}"/>
    <cellStyle name="Normal 21 3 4" xfId="20613" xr:uid="{890B39F6-C94A-49BE-950D-2C6DD61833C6}"/>
    <cellStyle name="Normal 21 4" xfId="11763" xr:uid="{00000000-0005-0000-0000-0000FE260000}"/>
    <cellStyle name="Normal 21 4 2" xfId="26411" xr:uid="{7F193DB5-8AC7-4A78-BA68-9D2C450ADD29}"/>
    <cellStyle name="Normal 21 5" xfId="11764" xr:uid="{00000000-0005-0000-0000-0000FF260000}"/>
    <cellStyle name="Normal 21 5 2" xfId="26412" xr:uid="{28027A6F-20C4-4D7A-B9DE-CD20D5A344B2}"/>
    <cellStyle name="Normal 21 6" xfId="11765" xr:uid="{00000000-0005-0000-0000-000000270000}"/>
    <cellStyle name="Normal 21 7" xfId="5376" xr:uid="{00000000-0005-0000-0000-0000F2260000}"/>
    <cellStyle name="Normal 21_App b.3 Unspent_" xfId="1615" xr:uid="{00000000-0005-0000-0000-0000F1050000}"/>
    <cellStyle name="Normal 210" xfId="20536" xr:uid="{F92909E9-3471-4B18-A40C-A4EF8A70AFF0}"/>
    <cellStyle name="Normal 210 2" xfId="20551" xr:uid="{2E73667C-20FC-439F-9A2C-0E3C7F5D0DA6}"/>
    <cellStyle name="Normal 210 2 2" xfId="20563" xr:uid="{F0504E7F-80FC-4E6C-AE5E-C2BF8F3B816E}"/>
    <cellStyle name="Normal 210 2 2 2" xfId="28939" xr:uid="{06FAB98E-E671-4245-89A4-85F50F579C4F}"/>
    <cellStyle name="Normal 210 2 3" xfId="28931" xr:uid="{0FEAAECC-8239-418E-8699-3BD7F14BB01B}"/>
    <cellStyle name="Normal 210 3" xfId="20572" xr:uid="{E95D1431-A504-4218-96C0-1B6A01809779}"/>
    <cellStyle name="Normal 210 3 2" xfId="28943" xr:uid="{079A7413-9129-476A-A1AC-7B7F80714D33}"/>
    <cellStyle name="Normal 210 3 3" xfId="31620" xr:uid="{80ACFB81-E3DC-437B-B7DC-D3F188CB98C3}"/>
    <cellStyle name="Normal 210 3 3 2" xfId="31636" xr:uid="{2CD66FD3-EA01-4C24-8900-E1537D975D14}"/>
    <cellStyle name="Normal 210 3 4" xfId="31632" xr:uid="{0E74F1A2-E5DB-491B-B188-F458F572ED69}"/>
    <cellStyle name="Normal 210 4" xfId="28919" xr:uid="{92C08F38-7AC9-4D9D-9C86-551A84A40B42}"/>
    <cellStyle name="Normal 211" xfId="20575" xr:uid="{59411DBF-B5EB-47FF-AB29-1C0A0F40DF13}"/>
    <cellStyle name="Normal 211 2" xfId="20580" xr:uid="{40882EA8-F651-49EB-8206-188E03D1B586}"/>
    <cellStyle name="Normal 211 2 2" xfId="28951" xr:uid="{B970F1A2-ED04-4508-858C-7B4539F2549E}"/>
    <cellStyle name="Normal 211 3" xfId="20596" xr:uid="{519CE456-F0FB-47F7-BDC1-CAC5862D90BA}"/>
    <cellStyle name="Normal 211 3 2" xfId="28967" xr:uid="{882DF27D-1170-4090-9760-7938A5A5283B}"/>
    <cellStyle name="Normal 211 3 3" xfId="31615" xr:uid="{EFF538E3-E87C-4650-A0EF-C46B3E4DEBA8}"/>
    <cellStyle name="Normal 211 3 3 2" xfId="31626" xr:uid="{659BC840-1637-4DD2-82AD-4E5ED288842A}"/>
    <cellStyle name="Normal 211 4" xfId="28946" xr:uid="{EC51ED6A-51CC-4712-B002-59D0D15461DD}"/>
    <cellStyle name="Normal 212" xfId="20583" xr:uid="{A7B289BC-DCC2-49F2-B37F-BA01F34601B3}"/>
    <cellStyle name="Normal 212 2" xfId="20599" xr:uid="{81D88FFB-B5CF-47C7-9098-67B369F54130}"/>
    <cellStyle name="Normal 212 2 2" xfId="28970" xr:uid="{B0E17074-7507-4DFB-96C6-3A44776A3DCB}"/>
    <cellStyle name="Normal 212 2 3" xfId="31613" xr:uid="{8B9E8FF7-C5B8-4AA0-9D27-E3A09749E0B4}"/>
    <cellStyle name="Normal 212 2 3 2" xfId="31624" xr:uid="{AA7C4476-C4A4-4443-A415-9C4EC6F7562A}"/>
    <cellStyle name="Normal 212 3" xfId="28954" xr:uid="{4481AE51-D58F-48FF-AB67-D754B8A14A68}"/>
    <cellStyle name="Normal 213" xfId="20585" xr:uid="{364D0765-F283-4098-983E-C18481B4E40B}"/>
    <cellStyle name="Normal 213 2" xfId="28956" xr:uid="{2024538C-4B30-41E0-95F9-09951D6A1C0C}"/>
    <cellStyle name="Normal 214" xfId="20587" xr:uid="{24BF2693-5B8F-4BCB-B6E4-4EE9DFB7FE9C}"/>
    <cellStyle name="Normal 214 2" xfId="28958" xr:uid="{1DAEBA59-21D7-4864-8E7A-F896EA5BD95B}"/>
    <cellStyle name="Normal 215" xfId="20589" xr:uid="{F83DF4AD-3650-4A51-B38B-466E6F99334F}"/>
    <cellStyle name="Normal 215 2" xfId="28960" xr:uid="{CDFBCF48-ED20-4564-B479-BB7BB5941AF5}"/>
    <cellStyle name="Normal 216" xfId="20591" xr:uid="{A27B7EDD-36BB-4EC7-8307-C0F79D6A1553}"/>
    <cellStyle name="Normal 216 2" xfId="28962" xr:uid="{E911B78A-FA4F-4518-B698-DE13322C6F6A}"/>
    <cellStyle name="Normal 217" xfId="20593" xr:uid="{842C52F8-D1C3-4B47-B48A-83536CBCBF35}"/>
    <cellStyle name="Normal 217 2" xfId="28964" xr:uid="{77C40960-054D-48AF-AE2B-708FCF172DDE}"/>
    <cellStyle name="Normal 218" xfId="20595" xr:uid="{3BEE9CAB-4AE7-4868-A9A8-5D7D5EA55595}"/>
    <cellStyle name="Normal 218 2" xfId="28966" xr:uid="{E64E200A-B549-4370-9BE3-D5AFE380DEC8}"/>
    <cellStyle name="Normal 22" xfId="1616" xr:uid="{00000000-0005-0000-0000-0000F2050000}"/>
    <cellStyle name="Normal 22 2" xfId="1617" xr:uid="{00000000-0005-0000-0000-0000F3050000}"/>
    <cellStyle name="Normal 22 2 2" xfId="2884" xr:uid="{00000000-0005-0000-0000-0000F4050000}"/>
    <cellStyle name="Normal 22 2 2 2" xfId="11766" xr:uid="{00000000-0005-0000-0000-000004270000}"/>
    <cellStyle name="Normal 22 2 2 2 2" xfId="26413" xr:uid="{1771175E-B9D7-4BC3-9291-C8B3222FED9E}"/>
    <cellStyle name="Normal 22 2 2 3" xfId="11767" xr:uid="{00000000-0005-0000-0000-000005270000}"/>
    <cellStyle name="Normal 22 2 2 3 2" xfId="26414" xr:uid="{ED9D563E-78EB-4309-93BD-EE3AC6DCA6A6}"/>
    <cellStyle name="Normal 22 2 2 4" xfId="20956" xr:uid="{A017D201-8456-4111-9981-54F1609E32FB}"/>
    <cellStyle name="Normal 22 2 3" xfId="2940" xr:uid="{00000000-0005-0000-0000-0000F5050000}"/>
    <cellStyle name="Normal 22 2 3 2" xfId="21012" xr:uid="{F800CA46-98C6-4E14-BB7B-6D2F05D61481}"/>
    <cellStyle name="Normal 22 2 4" xfId="11768" xr:uid="{00000000-0005-0000-0000-000007270000}"/>
    <cellStyle name="Normal 22 2 4 2" xfId="26415" xr:uid="{B43D769E-32E9-47FF-B09C-006B81C0E97C}"/>
    <cellStyle name="Normal 22 2 5" xfId="11769" xr:uid="{00000000-0005-0000-0000-000008270000}"/>
    <cellStyle name="Normal 22 2 6" xfId="5373" xr:uid="{00000000-0005-0000-0000-000002270000}"/>
    <cellStyle name="Normal 22 2 7" xfId="20779" xr:uid="{C85E0142-5586-4D22-9194-35244E7D9F01}"/>
    <cellStyle name="Normal 22 3" xfId="21" xr:uid="{00000000-0005-0000-0000-000016000000}"/>
    <cellStyle name="Normal 22 3 2" xfId="123" xr:uid="{00000000-0005-0000-0000-000016000000}"/>
    <cellStyle name="Normal 22 3 2 2" xfId="20687" xr:uid="{A238A170-D5BF-48B0-A85F-2FDC22D08120}"/>
    <cellStyle name="Normal 22 3 3" xfId="11770" xr:uid="{00000000-0005-0000-0000-00000B270000}"/>
    <cellStyle name="Normal 22 3 3 2" xfId="11771" xr:uid="{00000000-0005-0000-0000-00000C270000}"/>
    <cellStyle name="Normal 22 3 3 2 2" xfId="26416" xr:uid="{08391688-54E8-4606-9A16-7CBF4C6C8792}"/>
    <cellStyle name="Normal 22 3 4" xfId="20614" xr:uid="{EC874023-A1CC-4768-AD90-2E85F3F6210C}"/>
    <cellStyle name="Normal 22 4" xfId="11772" xr:uid="{00000000-0005-0000-0000-00000D270000}"/>
    <cellStyle name="Normal 22 4 2" xfId="26417" xr:uid="{FF72CF72-B076-4A0D-B147-C6FF69D9E5E6}"/>
    <cellStyle name="Normal 22 5" xfId="11773" xr:uid="{00000000-0005-0000-0000-00000E270000}"/>
    <cellStyle name="Normal 22 5 2" xfId="26418" xr:uid="{6D4C6AF8-1430-4591-BFAA-8F0E0FC7D42E}"/>
    <cellStyle name="Normal 22 6" xfId="11774" xr:uid="{00000000-0005-0000-0000-00000F270000}"/>
    <cellStyle name="Normal 22 7" xfId="5374" xr:uid="{00000000-0005-0000-0000-000001270000}"/>
    <cellStyle name="Normal 22_App b.3 Unspent_" xfId="1618" xr:uid="{00000000-0005-0000-0000-0000F6050000}"/>
    <cellStyle name="Normal 23" xfId="1619" xr:uid="{00000000-0005-0000-0000-0000F7050000}"/>
    <cellStyle name="Normal 23 2" xfId="5371" xr:uid="{00000000-0005-0000-0000-000011270000}"/>
    <cellStyle name="Normal 23 2 2" xfId="11775" xr:uid="{00000000-0005-0000-0000-000012270000}"/>
    <cellStyle name="Normal 23 2 2 2" xfId="11776" xr:uid="{00000000-0005-0000-0000-000013270000}"/>
    <cellStyle name="Normal 23 2 2 2 2" xfId="11777" xr:uid="{00000000-0005-0000-0000-000014270000}"/>
    <cellStyle name="Normal 23 2 2 2 2 2" xfId="26421" xr:uid="{197E2BF5-3F51-40FA-940A-69F0EBB510F6}"/>
    <cellStyle name="Normal 23 2 2 2 3" xfId="11778" xr:uid="{00000000-0005-0000-0000-000015270000}"/>
    <cellStyle name="Normal 23 2 2 2 3 2" xfId="26422" xr:uid="{6243902F-1A6A-4812-8C26-1FADEDD1F5D4}"/>
    <cellStyle name="Normal 23 2 2 2 4" xfId="26420" xr:uid="{ACDDD67E-9405-44D1-8E03-937996400098}"/>
    <cellStyle name="Normal 23 2 2 3" xfId="11779" xr:uid="{00000000-0005-0000-0000-000016270000}"/>
    <cellStyle name="Normal 23 2 2 3 2" xfId="26423" xr:uid="{97587D97-A94A-498C-B12E-D991B37203DC}"/>
    <cellStyle name="Normal 23 2 2 4" xfId="11780" xr:uid="{00000000-0005-0000-0000-000017270000}"/>
    <cellStyle name="Normal 23 2 2 4 2" xfId="26424" xr:uid="{F03AC989-AE69-4016-9DB5-FC19E86822BD}"/>
    <cellStyle name="Normal 23 2 2 5" xfId="26419" xr:uid="{58ADCC4F-740F-495C-85FF-20511A47A613}"/>
    <cellStyle name="Normal 23 2 3" xfId="11781" xr:uid="{00000000-0005-0000-0000-000018270000}"/>
    <cellStyle name="Normal 23 2 3 2" xfId="11782" xr:uid="{00000000-0005-0000-0000-000019270000}"/>
    <cellStyle name="Normal 23 2 3 2 2" xfId="26426" xr:uid="{33DC3C8B-612A-4A51-827F-461D99FD6D27}"/>
    <cellStyle name="Normal 23 2 3 3" xfId="11783" xr:uid="{00000000-0005-0000-0000-00001A270000}"/>
    <cellStyle name="Normal 23 2 3 3 2" xfId="26427" xr:uid="{B6929FBF-EC2A-4C51-B96D-83368A360AE7}"/>
    <cellStyle name="Normal 23 2 3 4" xfId="26425" xr:uid="{36E0C95A-AB74-4269-AAEB-9C03F3839E96}"/>
    <cellStyle name="Normal 23 2 4" xfId="11784" xr:uid="{00000000-0005-0000-0000-00001B270000}"/>
    <cellStyle name="Normal 23 2 4 2" xfId="26428" xr:uid="{B145B275-C3EF-4527-BD8F-E06B4EC9E6B3}"/>
    <cellStyle name="Normal 23 2 5" xfId="11785" xr:uid="{00000000-0005-0000-0000-00001C270000}"/>
    <cellStyle name="Normal 23 2 5 2" xfId="26429" xr:uid="{D46AFD22-FFAA-4718-9ACE-36DA77FED834}"/>
    <cellStyle name="Normal 23 2 6" xfId="11786" xr:uid="{00000000-0005-0000-0000-00001D270000}"/>
    <cellStyle name="Normal 23 3" xfId="22" xr:uid="{00000000-0005-0000-0000-000017000000}"/>
    <cellStyle name="Normal 23 3 2" xfId="124" xr:uid="{00000000-0005-0000-0000-000017000000}"/>
    <cellStyle name="Normal 23 3 2 2" xfId="20688" xr:uid="{F4A1A9D4-EF2E-4210-98E7-3EA64941A65B}"/>
    <cellStyle name="Normal 23 3 3" xfId="11787" xr:uid="{00000000-0005-0000-0000-00001E270000}"/>
    <cellStyle name="Normal 23 3 4" xfId="20615" xr:uid="{7EEB562D-C236-4028-BC4D-D249FCDE2D8B}"/>
    <cellStyle name="Normal 23 4" xfId="5372" xr:uid="{00000000-0005-0000-0000-000010270000}"/>
    <cellStyle name="Normal 24" xfId="1620" xr:uid="{00000000-0005-0000-0000-0000F8050000}"/>
    <cellStyle name="Normal 24 2" xfId="2885" xr:uid="{00000000-0005-0000-0000-0000F9050000}"/>
    <cellStyle name="Normal 24 2 2" xfId="11788" xr:uid="{00000000-0005-0000-0000-000021270000}"/>
    <cellStyle name="Normal 24 2 2 2" xfId="11789" xr:uid="{00000000-0005-0000-0000-000022270000}"/>
    <cellStyle name="Normal 24 2 2 2 2" xfId="26431" xr:uid="{28E2BAA2-1119-4553-BDEA-C28351662B89}"/>
    <cellStyle name="Normal 24 2 2 3" xfId="11790" xr:uid="{00000000-0005-0000-0000-000023270000}"/>
    <cellStyle name="Normal 24 2 2 3 2" xfId="26432" xr:uid="{F2DD219B-26FF-4F66-9568-349B2CA989A7}"/>
    <cellStyle name="Normal 24 2 2 4" xfId="26430" xr:uid="{A8753233-0E5B-412E-AF40-ED5F50991D08}"/>
    <cellStyle name="Normal 24 2 3" xfId="11791" xr:uid="{00000000-0005-0000-0000-000024270000}"/>
    <cellStyle name="Normal 24 2 3 2" xfId="26433" xr:uid="{4F99DA58-B34A-4FF9-8759-64F78DC83B80}"/>
    <cellStyle name="Normal 24 2 4" xfId="11792" xr:uid="{00000000-0005-0000-0000-000025270000}"/>
    <cellStyle name="Normal 24 2 4 2" xfId="26434" xr:uid="{2DF936E1-1A0B-412C-A810-49F051C68A9D}"/>
    <cellStyle name="Normal 24 2 5" xfId="20957" xr:uid="{52EA6380-8962-4E2E-AD55-EBC3E238CFC6}"/>
    <cellStyle name="Normal 24 3" xfId="23" xr:uid="{00000000-0005-0000-0000-000018000000}"/>
    <cellStyle name="Normal 24 3 2" xfId="125" xr:uid="{00000000-0005-0000-0000-000018000000}"/>
    <cellStyle name="Normal 24 3 2 2" xfId="20689" xr:uid="{3E58BCC1-CEAC-4429-BA90-B7B9BE62E68C}"/>
    <cellStyle name="Normal 24 3 3" xfId="11793" xr:uid="{00000000-0005-0000-0000-000028270000}"/>
    <cellStyle name="Normal 24 3 3 2" xfId="26435" xr:uid="{5F41B451-A316-4B20-ADCF-E50F45F70B1E}"/>
    <cellStyle name="Normal 24 3 4" xfId="20616" xr:uid="{83BAE3E0-8124-4399-AD0F-DA6DA3240C17}"/>
    <cellStyle name="Normal 24 4" xfId="11794" xr:uid="{00000000-0005-0000-0000-000029270000}"/>
    <cellStyle name="Normal 24 4 2" xfId="26436" xr:uid="{B671C8E5-EE61-4BFB-8C42-478BDC0A9195}"/>
    <cellStyle name="Normal 24 5" xfId="11795" xr:uid="{00000000-0005-0000-0000-00002A270000}"/>
    <cellStyle name="Normal 24 5 2" xfId="26437" xr:uid="{39C0EE58-27AE-4F35-8DAD-E59339B14F61}"/>
    <cellStyle name="Normal 24 6" xfId="11796" xr:uid="{00000000-0005-0000-0000-00002B270000}"/>
    <cellStyle name="Normal 24 7" xfId="5370" xr:uid="{00000000-0005-0000-0000-00001F270000}"/>
    <cellStyle name="Normal 24 8" xfId="20780" xr:uid="{9DEF7B88-2868-435D-BB98-4A50E82C8AEE}"/>
    <cellStyle name="Normal 25" xfId="1621" xr:uid="{00000000-0005-0000-0000-0000FB050000}"/>
    <cellStyle name="Normal 25 2" xfId="2886" xr:uid="{00000000-0005-0000-0000-0000FC050000}"/>
    <cellStyle name="Normal 25 2 2" xfId="11797" xr:uid="{00000000-0005-0000-0000-00002E270000}"/>
    <cellStyle name="Normal 25 2 2 2" xfId="11798" xr:uid="{00000000-0005-0000-0000-00002F270000}"/>
    <cellStyle name="Normal 25 2 2 2 2" xfId="26439" xr:uid="{9BD1392D-0F68-4609-996A-88F02D8D5DAE}"/>
    <cellStyle name="Normal 25 2 2 3" xfId="11799" xr:uid="{00000000-0005-0000-0000-000030270000}"/>
    <cellStyle name="Normal 25 2 2 3 2" xfId="26440" xr:uid="{13F71241-EBBE-4FA9-BA18-83315F746E28}"/>
    <cellStyle name="Normal 25 2 2 4" xfId="26438" xr:uid="{5E715BE2-2DAF-4F2B-A4DF-8C4AED072CD0}"/>
    <cellStyle name="Normal 25 2 3" xfId="11800" xr:uid="{00000000-0005-0000-0000-000031270000}"/>
    <cellStyle name="Normal 25 2 3 2" xfId="26441" xr:uid="{0A1B4ECB-C933-4981-BEDA-FCF6242C2B48}"/>
    <cellStyle name="Normal 25 2 4" xfId="11801" xr:uid="{00000000-0005-0000-0000-000032270000}"/>
    <cellStyle name="Normal 25 2 4 2" xfId="26442" xr:uid="{86A7F961-3ECD-4E01-A242-5663D1C3BC8B}"/>
    <cellStyle name="Normal 25 2 5" xfId="20958" xr:uid="{296B03F4-386B-4797-ABC6-B8ED60D5D50F}"/>
    <cellStyle name="Normal 25 3" xfId="24" xr:uid="{00000000-0005-0000-0000-000019000000}"/>
    <cellStyle name="Normal 25 3 2" xfId="126" xr:uid="{00000000-0005-0000-0000-000019000000}"/>
    <cellStyle name="Normal 25 3 2 2" xfId="20690" xr:uid="{0F3D447E-9FF4-4E37-B29A-D676B9DD70BF}"/>
    <cellStyle name="Normal 25 3 3" xfId="11802" xr:uid="{00000000-0005-0000-0000-000035270000}"/>
    <cellStyle name="Normal 25 3 3 2" xfId="26443" xr:uid="{EE0617F7-B109-40B9-933D-7A464246C670}"/>
    <cellStyle name="Normal 25 3 4" xfId="20617" xr:uid="{96A8098D-8047-45AB-99EE-601FE8FE4581}"/>
    <cellStyle name="Normal 25 4" xfId="11803" xr:uid="{00000000-0005-0000-0000-000036270000}"/>
    <cellStyle name="Normal 25 4 2" xfId="26444" xr:uid="{5B0CEBDE-C5C7-41F3-9303-9E756CFED580}"/>
    <cellStyle name="Normal 25 5" xfId="11804" xr:uid="{00000000-0005-0000-0000-000037270000}"/>
    <cellStyle name="Normal 25 5 2" xfId="26445" xr:uid="{CE05B934-4AFA-498B-888B-97AD052BD4FF}"/>
    <cellStyle name="Normal 25 6" xfId="11805" xr:uid="{00000000-0005-0000-0000-000038270000}"/>
    <cellStyle name="Normal 25 7" xfId="5369" xr:uid="{00000000-0005-0000-0000-00002C270000}"/>
    <cellStyle name="Normal 25 8" xfId="20781" xr:uid="{6AC84044-20FE-4EE5-A8D8-5A2198EAEF43}"/>
    <cellStyle name="Normal 26" xfId="1622" xr:uid="{00000000-0005-0000-0000-0000FE050000}"/>
    <cellStyle name="Normal 26 2" xfId="2887" xr:uid="{00000000-0005-0000-0000-0000FF050000}"/>
    <cellStyle name="Normal 26 2 2" xfId="11806" xr:uid="{00000000-0005-0000-0000-00003B270000}"/>
    <cellStyle name="Normal 26 2 2 2" xfId="11807" xr:uid="{00000000-0005-0000-0000-00003C270000}"/>
    <cellStyle name="Normal 26 2 2 2 2" xfId="26447" xr:uid="{558D0B9D-1F80-41C7-8FEB-9113839594FE}"/>
    <cellStyle name="Normal 26 2 2 3" xfId="11808" xr:uid="{00000000-0005-0000-0000-00003D270000}"/>
    <cellStyle name="Normal 26 2 2 3 2" xfId="26448" xr:uid="{13FA31E6-0C5E-4ED5-A2F2-D0BBD1FC497B}"/>
    <cellStyle name="Normal 26 2 2 4" xfId="26446" xr:uid="{8AC46AF6-687F-4524-B7AB-4337D586EDBE}"/>
    <cellStyle name="Normal 26 2 3" xfId="11809" xr:uid="{00000000-0005-0000-0000-00003E270000}"/>
    <cellStyle name="Normal 26 2 3 2" xfId="26449" xr:uid="{9F892346-4F2F-4ECD-87B1-1200A8BEA68C}"/>
    <cellStyle name="Normal 26 2 4" xfId="11810" xr:uid="{00000000-0005-0000-0000-00003F270000}"/>
    <cellStyle name="Normal 26 2 4 2" xfId="26450" xr:uid="{4D1307C0-4882-433C-969A-18E5278071E4}"/>
    <cellStyle name="Normal 26 2 5" xfId="20959" xr:uid="{D0036DFD-B719-4977-855B-DF457FE3D0C4}"/>
    <cellStyle name="Normal 26 3" xfId="25" xr:uid="{00000000-0005-0000-0000-00001A000000}"/>
    <cellStyle name="Normal 26 3 2" xfId="127" xr:uid="{00000000-0005-0000-0000-00001A000000}"/>
    <cellStyle name="Normal 26 3 2 2" xfId="20691" xr:uid="{CF36890A-C869-49B9-A044-F3DA5DB8D238}"/>
    <cellStyle name="Normal 26 3 3" xfId="11811" xr:uid="{00000000-0005-0000-0000-000042270000}"/>
    <cellStyle name="Normal 26 3 3 2" xfId="26451" xr:uid="{FB9C051C-8D93-4E28-8500-ABF4C0821ECF}"/>
    <cellStyle name="Normal 26 3 4" xfId="20618" xr:uid="{B5FC0E6A-E6F0-4C4A-8ADA-3ECF69E68BAD}"/>
    <cellStyle name="Normal 26 4" xfId="11812" xr:uid="{00000000-0005-0000-0000-000043270000}"/>
    <cellStyle name="Normal 26 4 2" xfId="26452" xr:uid="{75F420F1-59EB-4C64-A6D3-3E5A8BF8C588}"/>
    <cellStyle name="Normal 26 5" xfId="11813" xr:uid="{00000000-0005-0000-0000-000044270000}"/>
    <cellStyle name="Normal 26 5 2" xfId="26453" xr:uid="{1B83CB24-5C97-4AF4-AB9D-15FDBB9F5A57}"/>
    <cellStyle name="Normal 26 6" xfId="11814" xr:uid="{00000000-0005-0000-0000-000045270000}"/>
    <cellStyle name="Normal 26 7" xfId="5368" xr:uid="{00000000-0005-0000-0000-000039270000}"/>
    <cellStyle name="Normal 26 8" xfId="20782" xr:uid="{74EF7CD0-FD2C-421A-BFB8-E573C23EC04E}"/>
    <cellStyle name="Normal 266" xfId="57" xr:uid="{00000000-0005-0000-0000-00001B000000}"/>
    <cellStyle name="Normal 266 2" xfId="159" xr:uid="{00000000-0005-0000-0000-00001B000000}"/>
    <cellStyle name="Normal 266 2 2" xfId="20723" xr:uid="{29A5ACD5-2ABF-42FE-A340-388EBB02E447}"/>
    <cellStyle name="Normal 266 3" xfId="20650" xr:uid="{C26E4576-97E7-4F7E-99C2-6398C63E7D9E}"/>
    <cellStyle name="Normal 27" xfId="1623" xr:uid="{00000000-0005-0000-0000-000001060000}"/>
    <cellStyle name="Normal 27 2" xfId="11815" xr:uid="{00000000-0005-0000-0000-000047270000}"/>
    <cellStyle name="Normal 27 3" xfId="26" xr:uid="{00000000-0005-0000-0000-00001C000000}"/>
    <cellStyle name="Normal 27 3 2" xfId="128" xr:uid="{00000000-0005-0000-0000-00001C000000}"/>
    <cellStyle name="Normal 27 3 2 2" xfId="20692" xr:uid="{55C7C418-AB6C-474B-AF41-C1D17F000300}"/>
    <cellStyle name="Normal 27 3 3" xfId="11816" xr:uid="{00000000-0005-0000-0000-000048270000}"/>
    <cellStyle name="Normal 27 3 4" xfId="20619" xr:uid="{C19353A0-0934-4E4B-B5A6-0099905D4348}"/>
    <cellStyle name="Normal 27 4" xfId="5367" xr:uid="{00000000-0005-0000-0000-000046270000}"/>
    <cellStyle name="Normal 28" xfId="1624" xr:uid="{00000000-0005-0000-0000-000002060000}"/>
    <cellStyle name="Normal 28 2" xfId="2888" xr:uid="{00000000-0005-0000-0000-000003060000}"/>
    <cellStyle name="Normal 28 2 2" xfId="11817" xr:uid="{00000000-0005-0000-0000-00004B270000}"/>
    <cellStyle name="Normal 28 2 2 2" xfId="11818" xr:uid="{00000000-0005-0000-0000-00004C270000}"/>
    <cellStyle name="Normal 28 2 2 2 2" xfId="26455" xr:uid="{711B0F88-0F8F-4E19-933A-B5820A29E824}"/>
    <cellStyle name="Normal 28 2 2 3" xfId="11819" xr:uid="{00000000-0005-0000-0000-00004D270000}"/>
    <cellStyle name="Normal 28 2 2 3 2" xfId="26456" xr:uid="{0A68D23F-FF6C-49D8-91E6-90556F80D1AF}"/>
    <cellStyle name="Normal 28 2 2 4" xfId="26454" xr:uid="{BB763B30-D8CA-4A6F-8EFF-CFF4FCE13AC8}"/>
    <cellStyle name="Normal 28 2 3" xfId="11820" xr:uid="{00000000-0005-0000-0000-00004E270000}"/>
    <cellStyle name="Normal 28 2 3 2" xfId="26457" xr:uid="{4D97ACB5-DCF5-4DD4-8F92-EE09473B25CA}"/>
    <cellStyle name="Normal 28 2 4" xfId="11821" xr:uid="{00000000-0005-0000-0000-00004F270000}"/>
    <cellStyle name="Normal 28 2 4 2" xfId="26458" xr:uid="{69AC08C6-6753-4C4E-8F8C-23AA15EC52BC}"/>
    <cellStyle name="Normal 28 2 5" xfId="20960" xr:uid="{C0C2DC11-4911-4FF5-80DE-5E233A37D6B3}"/>
    <cellStyle name="Normal 28 3" xfId="27" xr:uid="{00000000-0005-0000-0000-00001D000000}"/>
    <cellStyle name="Normal 28 3 2" xfId="129" xr:uid="{00000000-0005-0000-0000-00001D000000}"/>
    <cellStyle name="Normal 28 3 2 2" xfId="20693" xr:uid="{88F5D8E9-42BB-4867-A892-AE7E96E2CBFC}"/>
    <cellStyle name="Normal 28 3 3" xfId="11822" xr:uid="{00000000-0005-0000-0000-000052270000}"/>
    <cellStyle name="Normal 28 3 3 2" xfId="26459" xr:uid="{0F312054-B680-4C8C-AE3F-B32026B6C6A8}"/>
    <cellStyle name="Normal 28 3 4" xfId="20620" xr:uid="{C4D6D443-47D8-41F5-925F-73635177F8F1}"/>
    <cellStyle name="Normal 28 4" xfId="11823" xr:uid="{00000000-0005-0000-0000-000053270000}"/>
    <cellStyle name="Normal 28 4 2" xfId="26460" xr:uid="{3A8A6007-C1B0-4AC5-AA8D-F0E889A62CDA}"/>
    <cellStyle name="Normal 28 5" xfId="11824" xr:uid="{00000000-0005-0000-0000-000054270000}"/>
    <cellStyle name="Normal 28 5 2" xfId="26461" xr:uid="{82F4E3F5-FC45-4F21-B324-4B2A5C92B70B}"/>
    <cellStyle name="Normal 28 6" xfId="11825" xr:uid="{00000000-0005-0000-0000-000055270000}"/>
    <cellStyle name="Normal 28 7" xfId="5366" xr:uid="{00000000-0005-0000-0000-000049270000}"/>
    <cellStyle name="Normal 28 8" xfId="20783" xr:uid="{C539BDFD-42D2-4F0D-BEE2-EA85C4AC2031}"/>
    <cellStyle name="Normal 29" xfId="2928" xr:uid="{00000000-0005-0000-0000-000005060000}"/>
    <cellStyle name="Normal 29 2" xfId="11826" xr:uid="{00000000-0005-0000-0000-000057270000}"/>
    <cellStyle name="Normal 29 3" xfId="28" xr:uid="{00000000-0005-0000-0000-00001E000000}"/>
    <cellStyle name="Normal 29 3 2" xfId="130" xr:uid="{00000000-0005-0000-0000-00001E000000}"/>
    <cellStyle name="Normal 29 3 2 2" xfId="20694" xr:uid="{797D70D4-376B-4F11-BBB1-055B8B9C5E89}"/>
    <cellStyle name="Normal 29 3 3" xfId="11827" xr:uid="{00000000-0005-0000-0000-000058270000}"/>
    <cellStyle name="Normal 29 3 4" xfId="20621" xr:uid="{D6D6A1AF-0DAA-4B91-BBBF-C56C649DC72E}"/>
    <cellStyle name="Normal 29 4" xfId="11828" xr:uid="{00000000-0005-0000-0000-000059270000}"/>
    <cellStyle name="Normal 29 5" xfId="5512" xr:uid="{00000000-0005-0000-0000-000056270000}"/>
    <cellStyle name="Normal 29 6" xfId="21000" xr:uid="{380485BD-B01F-400C-9D9D-C564172D115B}"/>
    <cellStyle name="Normal 3" xfId="5" xr:uid="{00000000-0005-0000-0000-00001F000000}"/>
    <cellStyle name="Normal 3 10" xfId="1626" xr:uid="{00000000-0005-0000-0000-000007060000}"/>
    <cellStyle name="Normal 3 10 10" xfId="1627" xr:uid="{00000000-0005-0000-0000-000008060000}"/>
    <cellStyle name="Normal 3 10 10 2" xfId="11829" xr:uid="{00000000-0005-0000-0000-00005D270000}"/>
    <cellStyle name="Normal 3 10 11" xfId="1628" xr:uid="{00000000-0005-0000-0000-000009060000}"/>
    <cellStyle name="Normal 3 10 11 2" xfId="11830" xr:uid="{00000000-0005-0000-0000-00005F270000}"/>
    <cellStyle name="Normal 3 10 12" xfId="1629" xr:uid="{00000000-0005-0000-0000-00000A060000}"/>
    <cellStyle name="Normal 3 10 12 2" xfId="11831" xr:uid="{00000000-0005-0000-0000-000061270000}"/>
    <cellStyle name="Normal 3 10 13" xfId="1630" xr:uid="{00000000-0005-0000-0000-00000B060000}"/>
    <cellStyle name="Normal 3 10 13 2" xfId="11832" xr:uid="{00000000-0005-0000-0000-000063270000}"/>
    <cellStyle name="Normal 3 10 14" xfId="1631" xr:uid="{00000000-0005-0000-0000-00000C060000}"/>
    <cellStyle name="Normal 3 10 14 2" xfId="11833" xr:uid="{00000000-0005-0000-0000-000065270000}"/>
    <cellStyle name="Normal 3 10 15" xfId="1632" xr:uid="{00000000-0005-0000-0000-00000D060000}"/>
    <cellStyle name="Normal 3 10 15 2" xfId="11834" xr:uid="{00000000-0005-0000-0000-000067270000}"/>
    <cellStyle name="Normal 3 10 16" xfId="1633" xr:uid="{00000000-0005-0000-0000-00000E060000}"/>
    <cellStyle name="Normal 3 10 16 2" xfId="11835" xr:uid="{00000000-0005-0000-0000-000069270000}"/>
    <cellStyle name="Normal 3 10 17" xfId="1634" xr:uid="{00000000-0005-0000-0000-00000F060000}"/>
    <cellStyle name="Normal 3 10 17 2" xfId="11836" xr:uid="{00000000-0005-0000-0000-00006B270000}"/>
    <cellStyle name="Normal 3 10 18" xfId="1635" xr:uid="{00000000-0005-0000-0000-000010060000}"/>
    <cellStyle name="Normal 3 10 18 2" xfId="11837" xr:uid="{00000000-0005-0000-0000-00006D270000}"/>
    <cellStyle name="Normal 3 10 19" xfId="1636" xr:uid="{00000000-0005-0000-0000-000011060000}"/>
    <cellStyle name="Normal 3 10 19 2" xfId="11838" xr:uid="{00000000-0005-0000-0000-00006F270000}"/>
    <cellStyle name="Normal 3 10 2" xfId="1637" xr:uid="{00000000-0005-0000-0000-000012060000}"/>
    <cellStyle name="Normal 3 10 2 2" xfId="11839" xr:uid="{00000000-0005-0000-0000-000071270000}"/>
    <cellStyle name="Normal 3 10 20" xfId="1638" xr:uid="{00000000-0005-0000-0000-000013060000}"/>
    <cellStyle name="Normal 3 10 20 2" xfId="11840" xr:uid="{00000000-0005-0000-0000-000073270000}"/>
    <cellStyle name="Normal 3 10 21" xfId="1639" xr:uid="{00000000-0005-0000-0000-000014060000}"/>
    <cellStyle name="Normal 3 10 21 2" xfId="11841" xr:uid="{00000000-0005-0000-0000-000075270000}"/>
    <cellStyle name="Normal 3 10 22" xfId="1640" xr:uid="{00000000-0005-0000-0000-000015060000}"/>
    <cellStyle name="Normal 3 10 22 2" xfId="11842" xr:uid="{00000000-0005-0000-0000-000077270000}"/>
    <cellStyle name="Normal 3 10 23" xfId="1641" xr:uid="{00000000-0005-0000-0000-000016060000}"/>
    <cellStyle name="Normal 3 10 23 2" xfId="11843" xr:uid="{00000000-0005-0000-0000-000079270000}"/>
    <cellStyle name="Normal 3 10 24" xfId="11844" xr:uid="{00000000-0005-0000-0000-00007A270000}"/>
    <cellStyle name="Normal 3 10 3" xfId="1642" xr:uid="{00000000-0005-0000-0000-000017060000}"/>
    <cellStyle name="Normal 3 10 3 2" xfId="11845" xr:uid="{00000000-0005-0000-0000-00007C270000}"/>
    <cellStyle name="Normal 3 10 4" xfId="1643" xr:uid="{00000000-0005-0000-0000-000018060000}"/>
    <cellStyle name="Normal 3 10 4 2" xfId="11846" xr:uid="{00000000-0005-0000-0000-00007E270000}"/>
    <cellStyle name="Normal 3 10 5" xfId="1644" xr:uid="{00000000-0005-0000-0000-000019060000}"/>
    <cellStyle name="Normal 3 10 5 2" xfId="11847" xr:uid="{00000000-0005-0000-0000-000080270000}"/>
    <cellStyle name="Normal 3 10 6" xfId="1645" xr:uid="{00000000-0005-0000-0000-00001A060000}"/>
    <cellStyle name="Normal 3 10 6 2" xfId="11848" xr:uid="{00000000-0005-0000-0000-000082270000}"/>
    <cellStyle name="Normal 3 10 7" xfId="1646" xr:uid="{00000000-0005-0000-0000-00001B060000}"/>
    <cellStyle name="Normal 3 10 7 2" xfId="11849" xr:uid="{00000000-0005-0000-0000-000084270000}"/>
    <cellStyle name="Normal 3 10 8" xfId="1647" xr:uid="{00000000-0005-0000-0000-00001C060000}"/>
    <cellStyle name="Normal 3 10 8 2" xfId="11850" xr:uid="{00000000-0005-0000-0000-000086270000}"/>
    <cellStyle name="Normal 3 10 9" xfId="1648" xr:uid="{00000000-0005-0000-0000-00001D060000}"/>
    <cellStyle name="Normal 3 10 9 2" xfId="11851" xr:uid="{00000000-0005-0000-0000-000088270000}"/>
    <cellStyle name="Normal 3 100" xfId="11852" xr:uid="{00000000-0005-0000-0000-000089270000}"/>
    <cellStyle name="Normal 3 101" xfId="11853" xr:uid="{00000000-0005-0000-0000-00008A270000}"/>
    <cellStyle name="Normal 3 102" xfId="5365" xr:uid="{00000000-0005-0000-0000-00005A270000}"/>
    <cellStyle name="Normal 3 103" xfId="20549" xr:uid="{07FF931D-5DDA-4A2B-9196-D2B040771508}"/>
    <cellStyle name="Normal 3 11" xfId="1649" xr:uid="{00000000-0005-0000-0000-00001E060000}"/>
    <cellStyle name="Normal 3 11 10" xfId="1650" xr:uid="{00000000-0005-0000-0000-00001F060000}"/>
    <cellStyle name="Normal 3 11 10 2" xfId="11854" xr:uid="{00000000-0005-0000-0000-00008D270000}"/>
    <cellStyle name="Normal 3 11 11" xfId="1651" xr:uid="{00000000-0005-0000-0000-000020060000}"/>
    <cellStyle name="Normal 3 11 11 2" xfId="11855" xr:uid="{00000000-0005-0000-0000-00008F270000}"/>
    <cellStyle name="Normal 3 11 12" xfId="1652" xr:uid="{00000000-0005-0000-0000-000021060000}"/>
    <cellStyle name="Normal 3 11 12 2" xfId="11856" xr:uid="{00000000-0005-0000-0000-000091270000}"/>
    <cellStyle name="Normal 3 11 13" xfId="1653" xr:uid="{00000000-0005-0000-0000-000022060000}"/>
    <cellStyle name="Normal 3 11 13 2" xfId="11857" xr:uid="{00000000-0005-0000-0000-000093270000}"/>
    <cellStyle name="Normal 3 11 14" xfId="1654" xr:uid="{00000000-0005-0000-0000-000023060000}"/>
    <cellStyle name="Normal 3 11 14 2" xfId="11858" xr:uid="{00000000-0005-0000-0000-000095270000}"/>
    <cellStyle name="Normal 3 11 15" xfId="1655" xr:uid="{00000000-0005-0000-0000-000024060000}"/>
    <cellStyle name="Normal 3 11 15 2" xfId="11859" xr:uid="{00000000-0005-0000-0000-000097270000}"/>
    <cellStyle name="Normal 3 11 16" xfId="1656" xr:uid="{00000000-0005-0000-0000-000025060000}"/>
    <cellStyle name="Normal 3 11 16 2" xfId="11860" xr:uid="{00000000-0005-0000-0000-000099270000}"/>
    <cellStyle name="Normal 3 11 17" xfId="1657" xr:uid="{00000000-0005-0000-0000-000026060000}"/>
    <cellStyle name="Normal 3 11 17 2" xfId="11861" xr:uid="{00000000-0005-0000-0000-00009B270000}"/>
    <cellStyle name="Normal 3 11 18" xfId="1658" xr:uid="{00000000-0005-0000-0000-000027060000}"/>
    <cellStyle name="Normal 3 11 18 2" xfId="11862" xr:uid="{00000000-0005-0000-0000-00009D270000}"/>
    <cellStyle name="Normal 3 11 19" xfId="1659" xr:uid="{00000000-0005-0000-0000-000028060000}"/>
    <cellStyle name="Normal 3 11 19 2" xfId="11863" xr:uid="{00000000-0005-0000-0000-00009F270000}"/>
    <cellStyle name="Normal 3 11 2" xfId="1660" xr:uid="{00000000-0005-0000-0000-000029060000}"/>
    <cellStyle name="Normal 3 11 2 2" xfId="11864" xr:uid="{00000000-0005-0000-0000-0000A1270000}"/>
    <cellStyle name="Normal 3 11 20" xfId="1661" xr:uid="{00000000-0005-0000-0000-00002A060000}"/>
    <cellStyle name="Normal 3 11 20 2" xfId="11865" xr:uid="{00000000-0005-0000-0000-0000A3270000}"/>
    <cellStyle name="Normal 3 11 21" xfId="1662" xr:uid="{00000000-0005-0000-0000-00002B060000}"/>
    <cellStyle name="Normal 3 11 21 2" xfId="11866" xr:uid="{00000000-0005-0000-0000-0000A5270000}"/>
    <cellStyle name="Normal 3 11 22" xfId="1663" xr:uid="{00000000-0005-0000-0000-00002C060000}"/>
    <cellStyle name="Normal 3 11 22 2" xfId="11867" xr:uid="{00000000-0005-0000-0000-0000A7270000}"/>
    <cellStyle name="Normal 3 11 23" xfId="1664" xr:uid="{00000000-0005-0000-0000-00002D060000}"/>
    <cellStyle name="Normal 3 11 23 2" xfId="11868" xr:uid="{00000000-0005-0000-0000-0000A9270000}"/>
    <cellStyle name="Normal 3 11 24" xfId="11869" xr:uid="{00000000-0005-0000-0000-0000AA270000}"/>
    <cellStyle name="Normal 3 11 3" xfId="1665" xr:uid="{00000000-0005-0000-0000-00002E060000}"/>
    <cellStyle name="Normal 3 11 3 2" xfId="11870" xr:uid="{00000000-0005-0000-0000-0000AC270000}"/>
    <cellStyle name="Normal 3 11 4" xfId="1666" xr:uid="{00000000-0005-0000-0000-00002F060000}"/>
    <cellStyle name="Normal 3 11 4 2" xfId="11871" xr:uid="{00000000-0005-0000-0000-0000AE270000}"/>
    <cellStyle name="Normal 3 11 5" xfId="1667" xr:uid="{00000000-0005-0000-0000-000030060000}"/>
    <cellStyle name="Normal 3 11 5 2" xfId="11872" xr:uid="{00000000-0005-0000-0000-0000B0270000}"/>
    <cellStyle name="Normal 3 11 6" xfId="1668" xr:uid="{00000000-0005-0000-0000-000031060000}"/>
    <cellStyle name="Normal 3 11 6 2" xfId="11873" xr:uid="{00000000-0005-0000-0000-0000B2270000}"/>
    <cellStyle name="Normal 3 11 7" xfId="1669" xr:uid="{00000000-0005-0000-0000-000032060000}"/>
    <cellStyle name="Normal 3 11 7 2" xfId="11874" xr:uid="{00000000-0005-0000-0000-0000B4270000}"/>
    <cellStyle name="Normal 3 11 8" xfId="1670" xr:uid="{00000000-0005-0000-0000-000033060000}"/>
    <cellStyle name="Normal 3 11 8 2" xfId="11875" xr:uid="{00000000-0005-0000-0000-0000B6270000}"/>
    <cellStyle name="Normal 3 11 9" xfId="1671" xr:uid="{00000000-0005-0000-0000-000034060000}"/>
    <cellStyle name="Normal 3 11 9 2" xfId="11876" xr:uid="{00000000-0005-0000-0000-0000B8270000}"/>
    <cellStyle name="Normal 3 12" xfId="1672" xr:uid="{00000000-0005-0000-0000-000035060000}"/>
    <cellStyle name="Normal 3 12 10" xfId="1673" xr:uid="{00000000-0005-0000-0000-000036060000}"/>
    <cellStyle name="Normal 3 12 10 2" xfId="11877" xr:uid="{00000000-0005-0000-0000-0000BB270000}"/>
    <cellStyle name="Normal 3 12 11" xfId="1674" xr:uid="{00000000-0005-0000-0000-000037060000}"/>
    <cellStyle name="Normal 3 12 11 2" xfId="11878" xr:uid="{00000000-0005-0000-0000-0000BD270000}"/>
    <cellStyle name="Normal 3 12 12" xfId="1675" xr:uid="{00000000-0005-0000-0000-000038060000}"/>
    <cellStyle name="Normal 3 12 12 2" xfId="11879" xr:uid="{00000000-0005-0000-0000-0000BF270000}"/>
    <cellStyle name="Normal 3 12 13" xfId="1676" xr:uid="{00000000-0005-0000-0000-000039060000}"/>
    <cellStyle name="Normal 3 12 13 2" xfId="11880" xr:uid="{00000000-0005-0000-0000-0000C1270000}"/>
    <cellStyle name="Normal 3 12 14" xfId="1677" xr:uid="{00000000-0005-0000-0000-00003A060000}"/>
    <cellStyle name="Normal 3 12 14 2" xfId="11881" xr:uid="{00000000-0005-0000-0000-0000C3270000}"/>
    <cellStyle name="Normal 3 12 15" xfId="1678" xr:uid="{00000000-0005-0000-0000-00003B060000}"/>
    <cellStyle name="Normal 3 12 15 2" xfId="11882" xr:uid="{00000000-0005-0000-0000-0000C5270000}"/>
    <cellStyle name="Normal 3 12 16" xfId="1679" xr:uid="{00000000-0005-0000-0000-00003C060000}"/>
    <cellStyle name="Normal 3 12 16 2" xfId="11883" xr:uid="{00000000-0005-0000-0000-0000C7270000}"/>
    <cellStyle name="Normal 3 12 17" xfId="1680" xr:uid="{00000000-0005-0000-0000-00003D060000}"/>
    <cellStyle name="Normal 3 12 17 2" xfId="11884" xr:uid="{00000000-0005-0000-0000-0000C9270000}"/>
    <cellStyle name="Normal 3 12 18" xfId="1681" xr:uid="{00000000-0005-0000-0000-00003E060000}"/>
    <cellStyle name="Normal 3 12 18 2" xfId="11885" xr:uid="{00000000-0005-0000-0000-0000CB270000}"/>
    <cellStyle name="Normal 3 12 19" xfId="1682" xr:uid="{00000000-0005-0000-0000-00003F060000}"/>
    <cellStyle name="Normal 3 12 19 2" xfId="11886" xr:uid="{00000000-0005-0000-0000-0000CD270000}"/>
    <cellStyle name="Normal 3 12 2" xfId="1683" xr:uid="{00000000-0005-0000-0000-000040060000}"/>
    <cellStyle name="Normal 3 12 2 2" xfId="11887" xr:uid="{00000000-0005-0000-0000-0000CF270000}"/>
    <cellStyle name="Normal 3 12 20" xfId="1684" xr:uid="{00000000-0005-0000-0000-000041060000}"/>
    <cellStyle name="Normal 3 12 20 2" xfId="11888" xr:uid="{00000000-0005-0000-0000-0000D1270000}"/>
    <cellStyle name="Normal 3 12 21" xfId="1685" xr:uid="{00000000-0005-0000-0000-000042060000}"/>
    <cellStyle name="Normal 3 12 21 2" xfId="11889" xr:uid="{00000000-0005-0000-0000-0000D3270000}"/>
    <cellStyle name="Normal 3 12 22" xfId="1686" xr:uid="{00000000-0005-0000-0000-000043060000}"/>
    <cellStyle name="Normal 3 12 22 2" xfId="11890" xr:uid="{00000000-0005-0000-0000-0000D5270000}"/>
    <cellStyle name="Normal 3 12 23" xfId="1687" xr:uid="{00000000-0005-0000-0000-000044060000}"/>
    <cellStyle name="Normal 3 12 23 2" xfId="11891" xr:uid="{00000000-0005-0000-0000-0000D7270000}"/>
    <cellStyle name="Normal 3 12 24" xfId="11892" xr:uid="{00000000-0005-0000-0000-0000D8270000}"/>
    <cellStyle name="Normal 3 12 3" xfId="1688" xr:uid="{00000000-0005-0000-0000-000045060000}"/>
    <cellStyle name="Normal 3 12 3 2" xfId="11893" xr:uid="{00000000-0005-0000-0000-0000DA270000}"/>
    <cellStyle name="Normal 3 12 4" xfId="1689" xr:uid="{00000000-0005-0000-0000-000046060000}"/>
    <cellStyle name="Normal 3 12 4 2" xfId="11894" xr:uid="{00000000-0005-0000-0000-0000DC270000}"/>
    <cellStyle name="Normal 3 12 5" xfId="1690" xr:uid="{00000000-0005-0000-0000-000047060000}"/>
    <cellStyle name="Normal 3 12 5 2" xfId="11895" xr:uid="{00000000-0005-0000-0000-0000DE270000}"/>
    <cellStyle name="Normal 3 12 6" xfId="1691" xr:uid="{00000000-0005-0000-0000-000048060000}"/>
    <cellStyle name="Normal 3 12 6 2" xfId="11896" xr:uid="{00000000-0005-0000-0000-0000E0270000}"/>
    <cellStyle name="Normal 3 12 7" xfId="1692" xr:uid="{00000000-0005-0000-0000-000049060000}"/>
    <cellStyle name="Normal 3 12 7 2" xfId="11897" xr:uid="{00000000-0005-0000-0000-0000E2270000}"/>
    <cellStyle name="Normal 3 12 8" xfId="1693" xr:uid="{00000000-0005-0000-0000-00004A060000}"/>
    <cellStyle name="Normal 3 12 8 2" xfId="11898" xr:uid="{00000000-0005-0000-0000-0000E4270000}"/>
    <cellStyle name="Normal 3 12 9" xfId="1694" xr:uid="{00000000-0005-0000-0000-00004B060000}"/>
    <cellStyle name="Normal 3 12 9 2" xfId="11899" xr:uid="{00000000-0005-0000-0000-0000E6270000}"/>
    <cellStyle name="Normal 3 13" xfId="1695" xr:uid="{00000000-0005-0000-0000-00004C060000}"/>
    <cellStyle name="Normal 3 13 10" xfId="1696" xr:uid="{00000000-0005-0000-0000-00004D060000}"/>
    <cellStyle name="Normal 3 13 10 2" xfId="11900" xr:uid="{00000000-0005-0000-0000-0000E9270000}"/>
    <cellStyle name="Normal 3 13 11" xfId="1697" xr:uid="{00000000-0005-0000-0000-00004E060000}"/>
    <cellStyle name="Normal 3 13 11 2" xfId="11901" xr:uid="{00000000-0005-0000-0000-0000EB270000}"/>
    <cellStyle name="Normal 3 13 12" xfId="1698" xr:uid="{00000000-0005-0000-0000-00004F060000}"/>
    <cellStyle name="Normal 3 13 12 2" xfId="11902" xr:uid="{00000000-0005-0000-0000-0000ED270000}"/>
    <cellStyle name="Normal 3 13 13" xfId="1699" xr:uid="{00000000-0005-0000-0000-000050060000}"/>
    <cellStyle name="Normal 3 13 13 2" xfId="11903" xr:uid="{00000000-0005-0000-0000-0000EF270000}"/>
    <cellStyle name="Normal 3 13 14" xfId="1700" xr:uid="{00000000-0005-0000-0000-000051060000}"/>
    <cellStyle name="Normal 3 13 14 2" xfId="11904" xr:uid="{00000000-0005-0000-0000-0000F1270000}"/>
    <cellStyle name="Normal 3 13 15" xfId="1701" xr:uid="{00000000-0005-0000-0000-000052060000}"/>
    <cellStyle name="Normal 3 13 15 2" xfId="11905" xr:uid="{00000000-0005-0000-0000-0000F3270000}"/>
    <cellStyle name="Normal 3 13 16" xfId="1702" xr:uid="{00000000-0005-0000-0000-000053060000}"/>
    <cellStyle name="Normal 3 13 16 2" xfId="11906" xr:uid="{00000000-0005-0000-0000-0000F5270000}"/>
    <cellStyle name="Normal 3 13 17" xfId="1703" xr:uid="{00000000-0005-0000-0000-000054060000}"/>
    <cellStyle name="Normal 3 13 17 2" xfId="11907" xr:uid="{00000000-0005-0000-0000-0000F7270000}"/>
    <cellStyle name="Normal 3 13 18" xfId="1704" xr:uid="{00000000-0005-0000-0000-000055060000}"/>
    <cellStyle name="Normal 3 13 18 2" xfId="11908" xr:uid="{00000000-0005-0000-0000-0000F9270000}"/>
    <cellStyle name="Normal 3 13 19" xfId="1705" xr:uid="{00000000-0005-0000-0000-000056060000}"/>
    <cellStyle name="Normal 3 13 19 2" xfId="11909" xr:uid="{00000000-0005-0000-0000-0000FB270000}"/>
    <cellStyle name="Normal 3 13 2" xfId="1706" xr:uid="{00000000-0005-0000-0000-000057060000}"/>
    <cellStyle name="Normal 3 13 2 2" xfId="11910" xr:uid="{00000000-0005-0000-0000-0000FD270000}"/>
    <cellStyle name="Normal 3 13 20" xfId="1707" xr:uid="{00000000-0005-0000-0000-000058060000}"/>
    <cellStyle name="Normal 3 13 20 2" xfId="11911" xr:uid="{00000000-0005-0000-0000-0000FF270000}"/>
    <cellStyle name="Normal 3 13 21" xfId="1708" xr:uid="{00000000-0005-0000-0000-000059060000}"/>
    <cellStyle name="Normal 3 13 21 2" xfId="11912" xr:uid="{00000000-0005-0000-0000-000001280000}"/>
    <cellStyle name="Normal 3 13 22" xfId="1709" xr:uid="{00000000-0005-0000-0000-00005A060000}"/>
    <cellStyle name="Normal 3 13 22 2" xfId="11913" xr:uid="{00000000-0005-0000-0000-000003280000}"/>
    <cellStyle name="Normal 3 13 23" xfId="1710" xr:uid="{00000000-0005-0000-0000-00005B060000}"/>
    <cellStyle name="Normal 3 13 23 2" xfId="11914" xr:uid="{00000000-0005-0000-0000-000005280000}"/>
    <cellStyle name="Normal 3 13 24" xfId="11915" xr:uid="{00000000-0005-0000-0000-000006280000}"/>
    <cellStyle name="Normal 3 13 3" xfId="1711" xr:uid="{00000000-0005-0000-0000-00005C060000}"/>
    <cellStyle name="Normal 3 13 3 2" xfId="11916" xr:uid="{00000000-0005-0000-0000-000008280000}"/>
    <cellStyle name="Normal 3 13 4" xfId="1712" xr:uid="{00000000-0005-0000-0000-00005D060000}"/>
    <cellStyle name="Normal 3 13 4 2" xfId="11917" xr:uid="{00000000-0005-0000-0000-00000A280000}"/>
    <cellStyle name="Normal 3 13 5" xfId="1713" xr:uid="{00000000-0005-0000-0000-00005E060000}"/>
    <cellStyle name="Normal 3 13 5 2" xfId="11918" xr:uid="{00000000-0005-0000-0000-00000C280000}"/>
    <cellStyle name="Normal 3 13 6" xfId="1714" xr:uid="{00000000-0005-0000-0000-00005F060000}"/>
    <cellStyle name="Normal 3 13 6 2" xfId="11919" xr:uid="{00000000-0005-0000-0000-00000E280000}"/>
    <cellStyle name="Normal 3 13 7" xfId="1715" xr:uid="{00000000-0005-0000-0000-000060060000}"/>
    <cellStyle name="Normal 3 13 7 2" xfId="11920" xr:uid="{00000000-0005-0000-0000-000010280000}"/>
    <cellStyle name="Normal 3 13 8" xfId="1716" xr:uid="{00000000-0005-0000-0000-000061060000}"/>
    <cellStyle name="Normal 3 13 8 2" xfId="11921" xr:uid="{00000000-0005-0000-0000-000012280000}"/>
    <cellStyle name="Normal 3 13 9" xfId="1717" xr:uid="{00000000-0005-0000-0000-000062060000}"/>
    <cellStyle name="Normal 3 13 9 2" xfId="11922" xr:uid="{00000000-0005-0000-0000-000014280000}"/>
    <cellStyle name="Normal 3 14" xfId="1718" xr:uid="{00000000-0005-0000-0000-000063060000}"/>
    <cellStyle name="Normal 3 14 10" xfId="1719" xr:uid="{00000000-0005-0000-0000-000064060000}"/>
    <cellStyle name="Normal 3 14 10 2" xfId="11923" xr:uid="{00000000-0005-0000-0000-000017280000}"/>
    <cellStyle name="Normal 3 14 11" xfId="1720" xr:uid="{00000000-0005-0000-0000-000065060000}"/>
    <cellStyle name="Normal 3 14 11 2" xfId="11924" xr:uid="{00000000-0005-0000-0000-000019280000}"/>
    <cellStyle name="Normal 3 14 12" xfId="1721" xr:uid="{00000000-0005-0000-0000-000066060000}"/>
    <cellStyle name="Normal 3 14 12 2" xfId="11925" xr:uid="{00000000-0005-0000-0000-00001B280000}"/>
    <cellStyle name="Normal 3 14 13" xfId="1722" xr:uid="{00000000-0005-0000-0000-000067060000}"/>
    <cellStyle name="Normal 3 14 13 2" xfId="11926" xr:uid="{00000000-0005-0000-0000-00001D280000}"/>
    <cellStyle name="Normal 3 14 14" xfId="1723" xr:uid="{00000000-0005-0000-0000-000068060000}"/>
    <cellStyle name="Normal 3 14 14 2" xfId="11927" xr:uid="{00000000-0005-0000-0000-00001F280000}"/>
    <cellStyle name="Normal 3 14 15" xfId="1724" xr:uid="{00000000-0005-0000-0000-000069060000}"/>
    <cellStyle name="Normal 3 14 15 2" xfId="11928" xr:uid="{00000000-0005-0000-0000-000021280000}"/>
    <cellStyle name="Normal 3 14 16" xfId="1725" xr:uid="{00000000-0005-0000-0000-00006A060000}"/>
    <cellStyle name="Normal 3 14 16 2" xfId="11929" xr:uid="{00000000-0005-0000-0000-000023280000}"/>
    <cellStyle name="Normal 3 14 17" xfId="1726" xr:uid="{00000000-0005-0000-0000-00006B060000}"/>
    <cellStyle name="Normal 3 14 17 2" xfId="11930" xr:uid="{00000000-0005-0000-0000-000025280000}"/>
    <cellStyle name="Normal 3 14 18" xfId="1727" xr:uid="{00000000-0005-0000-0000-00006C060000}"/>
    <cellStyle name="Normal 3 14 18 2" xfId="11931" xr:uid="{00000000-0005-0000-0000-000027280000}"/>
    <cellStyle name="Normal 3 14 19" xfId="1728" xr:uid="{00000000-0005-0000-0000-00006D060000}"/>
    <cellStyle name="Normal 3 14 19 2" xfId="11932" xr:uid="{00000000-0005-0000-0000-000029280000}"/>
    <cellStyle name="Normal 3 14 2" xfId="1729" xr:uid="{00000000-0005-0000-0000-00006E060000}"/>
    <cellStyle name="Normal 3 14 2 2" xfId="11933" xr:uid="{00000000-0005-0000-0000-00002B280000}"/>
    <cellStyle name="Normal 3 14 20" xfId="1730" xr:uid="{00000000-0005-0000-0000-00006F060000}"/>
    <cellStyle name="Normal 3 14 20 2" xfId="11934" xr:uid="{00000000-0005-0000-0000-00002D280000}"/>
    <cellStyle name="Normal 3 14 21" xfId="1731" xr:uid="{00000000-0005-0000-0000-000070060000}"/>
    <cellStyle name="Normal 3 14 21 2" xfId="11935" xr:uid="{00000000-0005-0000-0000-00002F280000}"/>
    <cellStyle name="Normal 3 14 22" xfId="1732" xr:uid="{00000000-0005-0000-0000-000071060000}"/>
    <cellStyle name="Normal 3 14 22 2" xfId="11936" xr:uid="{00000000-0005-0000-0000-000031280000}"/>
    <cellStyle name="Normal 3 14 23" xfId="1733" xr:uid="{00000000-0005-0000-0000-000072060000}"/>
    <cellStyle name="Normal 3 14 23 2" xfId="11937" xr:uid="{00000000-0005-0000-0000-000033280000}"/>
    <cellStyle name="Normal 3 14 24" xfId="11938" xr:uid="{00000000-0005-0000-0000-000034280000}"/>
    <cellStyle name="Normal 3 14 3" xfId="1734" xr:uid="{00000000-0005-0000-0000-000073060000}"/>
    <cellStyle name="Normal 3 14 3 2" xfId="11939" xr:uid="{00000000-0005-0000-0000-000036280000}"/>
    <cellStyle name="Normal 3 14 4" xfId="1735" xr:uid="{00000000-0005-0000-0000-000074060000}"/>
    <cellStyle name="Normal 3 14 4 2" xfId="11940" xr:uid="{00000000-0005-0000-0000-000038280000}"/>
    <cellStyle name="Normal 3 14 5" xfId="1736" xr:uid="{00000000-0005-0000-0000-000075060000}"/>
    <cellStyle name="Normal 3 14 5 2" xfId="11941" xr:uid="{00000000-0005-0000-0000-00003A280000}"/>
    <cellStyle name="Normal 3 14 6" xfId="1737" xr:uid="{00000000-0005-0000-0000-000076060000}"/>
    <cellStyle name="Normal 3 14 6 2" xfId="11942" xr:uid="{00000000-0005-0000-0000-00003C280000}"/>
    <cellStyle name="Normal 3 14 7" xfId="1738" xr:uid="{00000000-0005-0000-0000-000077060000}"/>
    <cellStyle name="Normal 3 14 7 2" xfId="11943" xr:uid="{00000000-0005-0000-0000-00003E280000}"/>
    <cellStyle name="Normal 3 14 8" xfId="1739" xr:uid="{00000000-0005-0000-0000-000078060000}"/>
    <cellStyle name="Normal 3 14 8 2" xfId="11944" xr:uid="{00000000-0005-0000-0000-000040280000}"/>
    <cellStyle name="Normal 3 14 9" xfId="1740" xr:uid="{00000000-0005-0000-0000-000079060000}"/>
    <cellStyle name="Normal 3 14 9 2" xfId="11945" xr:uid="{00000000-0005-0000-0000-000042280000}"/>
    <cellStyle name="Normal 3 15" xfId="1741" xr:uid="{00000000-0005-0000-0000-00007A060000}"/>
    <cellStyle name="Normal 3 15 10" xfId="1742" xr:uid="{00000000-0005-0000-0000-00007B060000}"/>
    <cellStyle name="Normal 3 15 10 2" xfId="11946" xr:uid="{00000000-0005-0000-0000-000045280000}"/>
    <cellStyle name="Normal 3 15 11" xfId="1743" xr:uid="{00000000-0005-0000-0000-00007C060000}"/>
    <cellStyle name="Normal 3 15 11 2" xfId="11947" xr:uid="{00000000-0005-0000-0000-000047280000}"/>
    <cellStyle name="Normal 3 15 12" xfId="1744" xr:uid="{00000000-0005-0000-0000-00007D060000}"/>
    <cellStyle name="Normal 3 15 12 2" xfId="11948" xr:uid="{00000000-0005-0000-0000-000049280000}"/>
    <cellStyle name="Normal 3 15 13" xfId="1745" xr:uid="{00000000-0005-0000-0000-00007E060000}"/>
    <cellStyle name="Normal 3 15 13 2" xfId="11949" xr:uid="{00000000-0005-0000-0000-00004B280000}"/>
    <cellStyle name="Normal 3 15 14" xfId="1746" xr:uid="{00000000-0005-0000-0000-00007F060000}"/>
    <cellStyle name="Normal 3 15 14 2" xfId="11950" xr:uid="{00000000-0005-0000-0000-00004D280000}"/>
    <cellStyle name="Normal 3 15 15" xfId="1747" xr:uid="{00000000-0005-0000-0000-000080060000}"/>
    <cellStyle name="Normal 3 15 15 2" xfId="11951" xr:uid="{00000000-0005-0000-0000-00004F280000}"/>
    <cellStyle name="Normal 3 15 16" xfId="1748" xr:uid="{00000000-0005-0000-0000-000081060000}"/>
    <cellStyle name="Normal 3 15 16 2" xfId="11952" xr:uid="{00000000-0005-0000-0000-000051280000}"/>
    <cellStyle name="Normal 3 15 17" xfId="1749" xr:uid="{00000000-0005-0000-0000-000082060000}"/>
    <cellStyle name="Normal 3 15 17 2" xfId="11953" xr:uid="{00000000-0005-0000-0000-000053280000}"/>
    <cellStyle name="Normal 3 15 18" xfId="1750" xr:uid="{00000000-0005-0000-0000-000083060000}"/>
    <cellStyle name="Normal 3 15 18 2" xfId="11954" xr:uid="{00000000-0005-0000-0000-000055280000}"/>
    <cellStyle name="Normal 3 15 19" xfId="1751" xr:uid="{00000000-0005-0000-0000-000084060000}"/>
    <cellStyle name="Normal 3 15 19 2" xfId="11955" xr:uid="{00000000-0005-0000-0000-000057280000}"/>
    <cellStyle name="Normal 3 15 2" xfId="1752" xr:uid="{00000000-0005-0000-0000-000085060000}"/>
    <cellStyle name="Normal 3 15 2 2" xfId="11956" xr:uid="{00000000-0005-0000-0000-000059280000}"/>
    <cellStyle name="Normal 3 15 20" xfId="1753" xr:uid="{00000000-0005-0000-0000-000086060000}"/>
    <cellStyle name="Normal 3 15 20 2" xfId="11957" xr:uid="{00000000-0005-0000-0000-00005B280000}"/>
    <cellStyle name="Normal 3 15 21" xfId="1754" xr:uid="{00000000-0005-0000-0000-000087060000}"/>
    <cellStyle name="Normal 3 15 21 2" xfId="11958" xr:uid="{00000000-0005-0000-0000-00005D280000}"/>
    <cellStyle name="Normal 3 15 22" xfId="1755" xr:uid="{00000000-0005-0000-0000-000088060000}"/>
    <cellStyle name="Normal 3 15 22 2" xfId="11959" xr:uid="{00000000-0005-0000-0000-00005F280000}"/>
    <cellStyle name="Normal 3 15 23" xfId="1756" xr:uid="{00000000-0005-0000-0000-000089060000}"/>
    <cellStyle name="Normal 3 15 23 2" xfId="11960" xr:uid="{00000000-0005-0000-0000-000061280000}"/>
    <cellStyle name="Normal 3 15 24" xfId="11961" xr:uid="{00000000-0005-0000-0000-000062280000}"/>
    <cellStyle name="Normal 3 15 3" xfId="1757" xr:uid="{00000000-0005-0000-0000-00008A060000}"/>
    <cellStyle name="Normal 3 15 3 2" xfId="11962" xr:uid="{00000000-0005-0000-0000-000064280000}"/>
    <cellStyle name="Normal 3 15 4" xfId="1758" xr:uid="{00000000-0005-0000-0000-00008B060000}"/>
    <cellStyle name="Normal 3 15 4 2" xfId="11963" xr:uid="{00000000-0005-0000-0000-000066280000}"/>
    <cellStyle name="Normal 3 15 5" xfId="1759" xr:uid="{00000000-0005-0000-0000-00008C060000}"/>
    <cellStyle name="Normal 3 15 5 2" xfId="11964" xr:uid="{00000000-0005-0000-0000-000068280000}"/>
    <cellStyle name="Normal 3 15 6" xfId="1760" xr:uid="{00000000-0005-0000-0000-00008D060000}"/>
    <cellStyle name="Normal 3 15 6 2" xfId="11965" xr:uid="{00000000-0005-0000-0000-00006A280000}"/>
    <cellStyle name="Normal 3 15 7" xfId="1761" xr:uid="{00000000-0005-0000-0000-00008E060000}"/>
    <cellStyle name="Normal 3 15 7 2" xfId="11966" xr:uid="{00000000-0005-0000-0000-00006C280000}"/>
    <cellStyle name="Normal 3 15 8" xfId="1762" xr:uid="{00000000-0005-0000-0000-00008F060000}"/>
    <cellStyle name="Normal 3 15 8 2" xfId="11967" xr:uid="{00000000-0005-0000-0000-00006E280000}"/>
    <cellStyle name="Normal 3 15 9" xfId="1763" xr:uid="{00000000-0005-0000-0000-000090060000}"/>
    <cellStyle name="Normal 3 15 9 2" xfId="11968" xr:uid="{00000000-0005-0000-0000-000070280000}"/>
    <cellStyle name="Normal 3 16" xfId="1764" xr:uid="{00000000-0005-0000-0000-000091060000}"/>
    <cellStyle name="Normal 3 16 10" xfId="1765" xr:uid="{00000000-0005-0000-0000-000092060000}"/>
    <cellStyle name="Normal 3 16 10 2" xfId="11969" xr:uid="{00000000-0005-0000-0000-000073280000}"/>
    <cellStyle name="Normal 3 16 11" xfId="1766" xr:uid="{00000000-0005-0000-0000-000093060000}"/>
    <cellStyle name="Normal 3 16 11 2" xfId="11970" xr:uid="{00000000-0005-0000-0000-000075280000}"/>
    <cellStyle name="Normal 3 16 12" xfId="1767" xr:uid="{00000000-0005-0000-0000-000094060000}"/>
    <cellStyle name="Normal 3 16 12 2" xfId="11971" xr:uid="{00000000-0005-0000-0000-000077280000}"/>
    <cellStyle name="Normal 3 16 13" xfId="1768" xr:uid="{00000000-0005-0000-0000-000095060000}"/>
    <cellStyle name="Normal 3 16 13 2" xfId="11972" xr:uid="{00000000-0005-0000-0000-000079280000}"/>
    <cellStyle name="Normal 3 16 14" xfId="1769" xr:uid="{00000000-0005-0000-0000-000096060000}"/>
    <cellStyle name="Normal 3 16 14 2" xfId="11973" xr:uid="{00000000-0005-0000-0000-00007B280000}"/>
    <cellStyle name="Normal 3 16 15" xfId="1770" xr:uid="{00000000-0005-0000-0000-000097060000}"/>
    <cellStyle name="Normal 3 16 15 2" xfId="11974" xr:uid="{00000000-0005-0000-0000-00007D280000}"/>
    <cellStyle name="Normal 3 16 16" xfId="1771" xr:uid="{00000000-0005-0000-0000-000098060000}"/>
    <cellStyle name="Normal 3 16 16 2" xfId="11975" xr:uid="{00000000-0005-0000-0000-00007F280000}"/>
    <cellStyle name="Normal 3 16 17" xfId="1772" xr:uid="{00000000-0005-0000-0000-000099060000}"/>
    <cellStyle name="Normal 3 16 17 2" xfId="11976" xr:uid="{00000000-0005-0000-0000-000081280000}"/>
    <cellStyle name="Normal 3 16 18" xfId="1773" xr:uid="{00000000-0005-0000-0000-00009A060000}"/>
    <cellStyle name="Normal 3 16 18 2" xfId="11977" xr:uid="{00000000-0005-0000-0000-000083280000}"/>
    <cellStyle name="Normal 3 16 19" xfId="1774" xr:uid="{00000000-0005-0000-0000-00009B060000}"/>
    <cellStyle name="Normal 3 16 19 2" xfId="11978" xr:uid="{00000000-0005-0000-0000-000085280000}"/>
    <cellStyle name="Normal 3 16 2" xfId="1775" xr:uid="{00000000-0005-0000-0000-00009C060000}"/>
    <cellStyle name="Normal 3 16 2 2" xfId="11979" xr:uid="{00000000-0005-0000-0000-000087280000}"/>
    <cellStyle name="Normal 3 16 20" xfId="1776" xr:uid="{00000000-0005-0000-0000-00009D060000}"/>
    <cellStyle name="Normal 3 16 20 2" xfId="11980" xr:uid="{00000000-0005-0000-0000-000089280000}"/>
    <cellStyle name="Normal 3 16 21" xfId="1777" xr:uid="{00000000-0005-0000-0000-00009E060000}"/>
    <cellStyle name="Normal 3 16 21 2" xfId="11981" xr:uid="{00000000-0005-0000-0000-00008B280000}"/>
    <cellStyle name="Normal 3 16 22" xfId="1778" xr:uid="{00000000-0005-0000-0000-00009F060000}"/>
    <cellStyle name="Normal 3 16 22 2" xfId="11982" xr:uid="{00000000-0005-0000-0000-00008D280000}"/>
    <cellStyle name="Normal 3 16 23" xfId="1779" xr:uid="{00000000-0005-0000-0000-0000A0060000}"/>
    <cellStyle name="Normal 3 16 23 2" xfId="11983" xr:uid="{00000000-0005-0000-0000-00008F280000}"/>
    <cellStyle name="Normal 3 16 24" xfId="11984" xr:uid="{00000000-0005-0000-0000-000090280000}"/>
    <cellStyle name="Normal 3 16 3" xfId="1780" xr:uid="{00000000-0005-0000-0000-0000A1060000}"/>
    <cellStyle name="Normal 3 16 3 2" xfId="11985" xr:uid="{00000000-0005-0000-0000-000092280000}"/>
    <cellStyle name="Normal 3 16 4" xfId="1781" xr:uid="{00000000-0005-0000-0000-0000A2060000}"/>
    <cellStyle name="Normal 3 16 4 2" xfId="11986" xr:uid="{00000000-0005-0000-0000-000094280000}"/>
    <cellStyle name="Normal 3 16 5" xfId="1782" xr:uid="{00000000-0005-0000-0000-0000A3060000}"/>
    <cellStyle name="Normal 3 16 5 2" xfId="11987" xr:uid="{00000000-0005-0000-0000-000096280000}"/>
    <cellStyle name="Normal 3 16 6" xfId="1783" xr:uid="{00000000-0005-0000-0000-0000A4060000}"/>
    <cellStyle name="Normal 3 16 6 2" xfId="11988" xr:uid="{00000000-0005-0000-0000-000098280000}"/>
    <cellStyle name="Normal 3 16 7" xfId="1784" xr:uid="{00000000-0005-0000-0000-0000A5060000}"/>
    <cellStyle name="Normal 3 16 7 2" xfId="11989" xr:uid="{00000000-0005-0000-0000-00009A280000}"/>
    <cellStyle name="Normal 3 16 8" xfId="1785" xr:uid="{00000000-0005-0000-0000-0000A6060000}"/>
    <cellStyle name="Normal 3 16 8 2" xfId="11990" xr:uid="{00000000-0005-0000-0000-00009C280000}"/>
    <cellStyle name="Normal 3 16 9" xfId="1786" xr:uid="{00000000-0005-0000-0000-0000A7060000}"/>
    <cellStyle name="Normal 3 16 9 2" xfId="11991" xr:uid="{00000000-0005-0000-0000-00009E280000}"/>
    <cellStyle name="Normal 3 17" xfId="1787" xr:uid="{00000000-0005-0000-0000-0000A8060000}"/>
    <cellStyle name="Normal 3 17 10" xfId="1788" xr:uid="{00000000-0005-0000-0000-0000A9060000}"/>
    <cellStyle name="Normal 3 17 10 2" xfId="11992" xr:uid="{00000000-0005-0000-0000-0000A1280000}"/>
    <cellStyle name="Normal 3 17 11" xfId="1789" xr:uid="{00000000-0005-0000-0000-0000AA060000}"/>
    <cellStyle name="Normal 3 17 11 2" xfId="11993" xr:uid="{00000000-0005-0000-0000-0000A3280000}"/>
    <cellStyle name="Normal 3 17 12" xfId="1790" xr:uid="{00000000-0005-0000-0000-0000AB060000}"/>
    <cellStyle name="Normal 3 17 12 2" xfId="11994" xr:uid="{00000000-0005-0000-0000-0000A5280000}"/>
    <cellStyle name="Normal 3 17 13" xfId="1791" xr:uid="{00000000-0005-0000-0000-0000AC060000}"/>
    <cellStyle name="Normal 3 17 13 2" xfId="11995" xr:uid="{00000000-0005-0000-0000-0000A7280000}"/>
    <cellStyle name="Normal 3 17 14" xfId="1792" xr:uid="{00000000-0005-0000-0000-0000AD060000}"/>
    <cellStyle name="Normal 3 17 14 2" xfId="11996" xr:uid="{00000000-0005-0000-0000-0000A9280000}"/>
    <cellStyle name="Normal 3 17 15" xfId="1793" xr:uid="{00000000-0005-0000-0000-0000AE060000}"/>
    <cellStyle name="Normal 3 17 15 2" xfId="11997" xr:uid="{00000000-0005-0000-0000-0000AB280000}"/>
    <cellStyle name="Normal 3 17 16" xfId="1794" xr:uid="{00000000-0005-0000-0000-0000AF060000}"/>
    <cellStyle name="Normal 3 17 16 2" xfId="11998" xr:uid="{00000000-0005-0000-0000-0000AD280000}"/>
    <cellStyle name="Normal 3 17 17" xfId="1795" xr:uid="{00000000-0005-0000-0000-0000B0060000}"/>
    <cellStyle name="Normal 3 17 17 2" xfId="11999" xr:uid="{00000000-0005-0000-0000-0000AF280000}"/>
    <cellStyle name="Normal 3 17 18" xfId="1796" xr:uid="{00000000-0005-0000-0000-0000B1060000}"/>
    <cellStyle name="Normal 3 17 18 2" xfId="12000" xr:uid="{00000000-0005-0000-0000-0000B1280000}"/>
    <cellStyle name="Normal 3 17 19" xfId="1797" xr:uid="{00000000-0005-0000-0000-0000B2060000}"/>
    <cellStyle name="Normal 3 17 19 2" xfId="12001" xr:uid="{00000000-0005-0000-0000-0000B3280000}"/>
    <cellStyle name="Normal 3 17 2" xfId="1798" xr:uid="{00000000-0005-0000-0000-0000B3060000}"/>
    <cellStyle name="Normal 3 17 2 2" xfId="12002" xr:uid="{00000000-0005-0000-0000-0000B5280000}"/>
    <cellStyle name="Normal 3 17 20" xfId="1799" xr:uid="{00000000-0005-0000-0000-0000B4060000}"/>
    <cellStyle name="Normal 3 17 20 2" xfId="12003" xr:uid="{00000000-0005-0000-0000-0000B7280000}"/>
    <cellStyle name="Normal 3 17 21" xfId="1800" xr:uid="{00000000-0005-0000-0000-0000B5060000}"/>
    <cellStyle name="Normal 3 17 21 2" xfId="12004" xr:uid="{00000000-0005-0000-0000-0000B9280000}"/>
    <cellStyle name="Normal 3 17 22" xfId="1801" xr:uid="{00000000-0005-0000-0000-0000B6060000}"/>
    <cellStyle name="Normal 3 17 22 2" xfId="12005" xr:uid="{00000000-0005-0000-0000-0000BB280000}"/>
    <cellStyle name="Normal 3 17 23" xfId="1802" xr:uid="{00000000-0005-0000-0000-0000B7060000}"/>
    <cellStyle name="Normal 3 17 23 2" xfId="12006" xr:uid="{00000000-0005-0000-0000-0000BD280000}"/>
    <cellStyle name="Normal 3 17 24" xfId="12007" xr:uid="{00000000-0005-0000-0000-0000BE280000}"/>
    <cellStyle name="Normal 3 17 3" xfId="1803" xr:uid="{00000000-0005-0000-0000-0000B8060000}"/>
    <cellStyle name="Normal 3 17 3 2" xfId="12008" xr:uid="{00000000-0005-0000-0000-0000C0280000}"/>
    <cellStyle name="Normal 3 17 4" xfId="1804" xr:uid="{00000000-0005-0000-0000-0000B9060000}"/>
    <cellStyle name="Normal 3 17 4 2" xfId="12009" xr:uid="{00000000-0005-0000-0000-0000C2280000}"/>
    <cellStyle name="Normal 3 17 5" xfId="1805" xr:uid="{00000000-0005-0000-0000-0000BA060000}"/>
    <cellStyle name="Normal 3 17 5 2" xfId="12010" xr:uid="{00000000-0005-0000-0000-0000C4280000}"/>
    <cellStyle name="Normal 3 17 6" xfId="1806" xr:uid="{00000000-0005-0000-0000-0000BB060000}"/>
    <cellStyle name="Normal 3 17 6 2" xfId="12011" xr:uid="{00000000-0005-0000-0000-0000C6280000}"/>
    <cellStyle name="Normal 3 17 7" xfId="1807" xr:uid="{00000000-0005-0000-0000-0000BC060000}"/>
    <cellStyle name="Normal 3 17 7 2" xfId="12012" xr:uid="{00000000-0005-0000-0000-0000C8280000}"/>
    <cellStyle name="Normal 3 17 8" xfId="1808" xr:uid="{00000000-0005-0000-0000-0000BD060000}"/>
    <cellStyle name="Normal 3 17 8 2" xfId="12013" xr:uid="{00000000-0005-0000-0000-0000CA280000}"/>
    <cellStyle name="Normal 3 17 9" xfId="1809" xr:uid="{00000000-0005-0000-0000-0000BE060000}"/>
    <cellStyle name="Normal 3 17 9 2" xfId="12014" xr:uid="{00000000-0005-0000-0000-0000CC280000}"/>
    <cellStyle name="Normal 3 18" xfId="1810" xr:uid="{00000000-0005-0000-0000-0000BF060000}"/>
    <cellStyle name="Normal 3 18 10" xfId="1811" xr:uid="{00000000-0005-0000-0000-0000C0060000}"/>
    <cellStyle name="Normal 3 18 10 2" xfId="12015" xr:uid="{00000000-0005-0000-0000-0000CF280000}"/>
    <cellStyle name="Normal 3 18 11" xfId="1812" xr:uid="{00000000-0005-0000-0000-0000C1060000}"/>
    <cellStyle name="Normal 3 18 11 2" xfId="12016" xr:uid="{00000000-0005-0000-0000-0000D1280000}"/>
    <cellStyle name="Normal 3 18 12" xfId="1813" xr:uid="{00000000-0005-0000-0000-0000C2060000}"/>
    <cellStyle name="Normal 3 18 12 2" xfId="12017" xr:uid="{00000000-0005-0000-0000-0000D3280000}"/>
    <cellStyle name="Normal 3 18 13" xfId="1814" xr:uid="{00000000-0005-0000-0000-0000C3060000}"/>
    <cellStyle name="Normal 3 18 13 2" xfId="12018" xr:uid="{00000000-0005-0000-0000-0000D5280000}"/>
    <cellStyle name="Normal 3 18 14" xfId="1815" xr:uid="{00000000-0005-0000-0000-0000C4060000}"/>
    <cellStyle name="Normal 3 18 14 2" xfId="12019" xr:uid="{00000000-0005-0000-0000-0000D7280000}"/>
    <cellStyle name="Normal 3 18 15" xfId="1816" xr:uid="{00000000-0005-0000-0000-0000C5060000}"/>
    <cellStyle name="Normal 3 18 15 2" xfId="12020" xr:uid="{00000000-0005-0000-0000-0000D9280000}"/>
    <cellStyle name="Normal 3 18 16" xfId="1817" xr:uid="{00000000-0005-0000-0000-0000C6060000}"/>
    <cellStyle name="Normal 3 18 16 2" xfId="12021" xr:uid="{00000000-0005-0000-0000-0000DB280000}"/>
    <cellStyle name="Normal 3 18 17" xfId="1818" xr:uid="{00000000-0005-0000-0000-0000C7060000}"/>
    <cellStyle name="Normal 3 18 17 2" xfId="12022" xr:uid="{00000000-0005-0000-0000-0000DD280000}"/>
    <cellStyle name="Normal 3 18 18" xfId="1819" xr:uid="{00000000-0005-0000-0000-0000C8060000}"/>
    <cellStyle name="Normal 3 18 18 2" xfId="12023" xr:uid="{00000000-0005-0000-0000-0000DF280000}"/>
    <cellStyle name="Normal 3 18 19" xfId="1820" xr:uid="{00000000-0005-0000-0000-0000C9060000}"/>
    <cellStyle name="Normal 3 18 19 2" xfId="12024" xr:uid="{00000000-0005-0000-0000-0000E1280000}"/>
    <cellStyle name="Normal 3 18 2" xfId="1821" xr:uid="{00000000-0005-0000-0000-0000CA060000}"/>
    <cellStyle name="Normal 3 18 2 2" xfId="12025" xr:uid="{00000000-0005-0000-0000-0000E3280000}"/>
    <cellStyle name="Normal 3 18 20" xfId="1822" xr:uid="{00000000-0005-0000-0000-0000CB060000}"/>
    <cellStyle name="Normal 3 18 20 2" xfId="12026" xr:uid="{00000000-0005-0000-0000-0000E5280000}"/>
    <cellStyle name="Normal 3 18 21" xfId="1823" xr:uid="{00000000-0005-0000-0000-0000CC060000}"/>
    <cellStyle name="Normal 3 18 21 2" xfId="12027" xr:uid="{00000000-0005-0000-0000-0000E7280000}"/>
    <cellStyle name="Normal 3 18 22" xfId="1824" xr:uid="{00000000-0005-0000-0000-0000CD060000}"/>
    <cellStyle name="Normal 3 18 22 2" xfId="12028" xr:uid="{00000000-0005-0000-0000-0000E9280000}"/>
    <cellStyle name="Normal 3 18 23" xfId="1825" xr:uid="{00000000-0005-0000-0000-0000CE060000}"/>
    <cellStyle name="Normal 3 18 23 2" xfId="12029" xr:uid="{00000000-0005-0000-0000-0000EB280000}"/>
    <cellStyle name="Normal 3 18 24" xfId="12030" xr:uid="{00000000-0005-0000-0000-0000EC280000}"/>
    <cellStyle name="Normal 3 18 3" xfId="1826" xr:uid="{00000000-0005-0000-0000-0000CF060000}"/>
    <cellStyle name="Normal 3 18 3 2" xfId="12031" xr:uid="{00000000-0005-0000-0000-0000EE280000}"/>
    <cellStyle name="Normal 3 18 4" xfId="1827" xr:uid="{00000000-0005-0000-0000-0000D0060000}"/>
    <cellStyle name="Normal 3 18 4 2" xfId="12032" xr:uid="{00000000-0005-0000-0000-0000F0280000}"/>
    <cellStyle name="Normal 3 18 5" xfId="1828" xr:uid="{00000000-0005-0000-0000-0000D1060000}"/>
    <cellStyle name="Normal 3 18 5 2" xfId="12033" xr:uid="{00000000-0005-0000-0000-0000F2280000}"/>
    <cellStyle name="Normal 3 18 6" xfId="1829" xr:uid="{00000000-0005-0000-0000-0000D2060000}"/>
    <cellStyle name="Normal 3 18 6 2" xfId="12034" xr:uid="{00000000-0005-0000-0000-0000F4280000}"/>
    <cellStyle name="Normal 3 18 7" xfId="1830" xr:uid="{00000000-0005-0000-0000-0000D3060000}"/>
    <cellStyle name="Normal 3 18 7 2" xfId="12035" xr:uid="{00000000-0005-0000-0000-0000F6280000}"/>
    <cellStyle name="Normal 3 18 8" xfId="1831" xr:uid="{00000000-0005-0000-0000-0000D4060000}"/>
    <cellStyle name="Normal 3 18 8 2" xfId="12036" xr:uid="{00000000-0005-0000-0000-0000F8280000}"/>
    <cellStyle name="Normal 3 18 9" xfId="1832" xr:uid="{00000000-0005-0000-0000-0000D5060000}"/>
    <cellStyle name="Normal 3 18 9 2" xfId="12037" xr:uid="{00000000-0005-0000-0000-0000FA280000}"/>
    <cellStyle name="Normal 3 19" xfId="1833" xr:uid="{00000000-0005-0000-0000-0000D6060000}"/>
    <cellStyle name="Normal 3 19 10" xfId="1834" xr:uid="{00000000-0005-0000-0000-0000D7060000}"/>
    <cellStyle name="Normal 3 19 10 2" xfId="12038" xr:uid="{00000000-0005-0000-0000-0000FD280000}"/>
    <cellStyle name="Normal 3 19 11" xfId="1835" xr:uid="{00000000-0005-0000-0000-0000D8060000}"/>
    <cellStyle name="Normal 3 19 11 2" xfId="12039" xr:uid="{00000000-0005-0000-0000-0000FF280000}"/>
    <cellStyle name="Normal 3 19 12" xfId="1836" xr:uid="{00000000-0005-0000-0000-0000D9060000}"/>
    <cellStyle name="Normal 3 19 12 2" xfId="12040" xr:uid="{00000000-0005-0000-0000-000001290000}"/>
    <cellStyle name="Normal 3 19 13" xfId="1837" xr:uid="{00000000-0005-0000-0000-0000DA060000}"/>
    <cellStyle name="Normal 3 19 13 2" xfId="12041" xr:uid="{00000000-0005-0000-0000-000003290000}"/>
    <cellStyle name="Normal 3 19 14" xfId="1838" xr:uid="{00000000-0005-0000-0000-0000DB060000}"/>
    <cellStyle name="Normal 3 19 14 2" xfId="12042" xr:uid="{00000000-0005-0000-0000-000005290000}"/>
    <cellStyle name="Normal 3 19 15" xfId="1839" xr:uid="{00000000-0005-0000-0000-0000DC060000}"/>
    <cellStyle name="Normal 3 19 15 2" xfId="12043" xr:uid="{00000000-0005-0000-0000-000007290000}"/>
    <cellStyle name="Normal 3 19 16" xfId="1840" xr:uid="{00000000-0005-0000-0000-0000DD060000}"/>
    <cellStyle name="Normal 3 19 16 2" xfId="12044" xr:uid="{00000000-0005-0000-0000-000009290000}"/>
    <cellStyle name="Normal 3 19 17" xfId="1841" xr:uid="{00000000-0005-0000-0000-0000DE060000}"/>
    <cellStyle name="Normal 3 19 17 2" xfId="12045" xr:uid="{00000000-0005-0000-0000-00000B290000}"/>
    <cellStyle name="Normal 3 19 18" xfId="1842" xr:uid="{00000000-0005-0000-0000-0000DF060000}"/>
    <cellStyle name="Normal 3 19 18 2" xfId="12046" xr:uid="{00000000-0005-0000-0000-00000D290000}"/>
    <cellStyle name="Normal 3 19 19" xfId="1843" xr:uid="{00000000-0005-0000-0000-0000E0060000}"/>
    <cellStyle name="Normal 3 19 19 2" xfId="12047" xr:uid="{00000000-0005-0000-0000-00000F290000}"/>
    <cellStyle name="Normal 3 19 2" xfId="1844" xr:uid="{00000000-0005-0000-0000-0000E1060000}"/>
    <cellStyle name="Normal 3 19 2 2" xfId="12048" xr:uid="{00000000-0005-0000-0000-000011290000}"/>
    <cellStyle name="Normal 3 19 20" xfId="1845" xr:uid="{00000000-0005-0000-0000-0000E2060000}"/>
    <cellStyle name="Normal 3 19 20 2" xfId="12049" xr:uid="{00000000-0005-0000-0000-000013290000}"/>
    <cellStyle name="Normal 3 19 21" xfId="1846" xr:uid="{00000000-0005-0000-0000-0000E3060000}"/>
    <cellStyle name="Normal 3 19 21 2" xfId="12050" xr:uid="{00000000-0005-0000-0000-000015290000}"/>
    <cellStyle name="Normal 3 19 22" xfId="1847" xr:uid="{00000000-0005-0000-0000-0000E4060000}"/>
    <cellStyle name="Normal 3 19 22 2" xfId="12051" xr:uid="{00000000-0005-0000-0000-000017290000}"/>
    <cellStyle name="Normal 3 19 23" xfId="1848" xr:uid="{00000000-0005-0000-0000-0000E5060000}"/>
    <cellStyle name="Normal 3 19 23 2" xfId="12052" xr:uid="{00000000-0005-0000-0000-000019290000}"/>
    <cellStyle name="Normal 3 19 24" xfId="12053" xr:uid="{00000000-0005-0000-0000-00001A290000}"/>
    <cellStyle name="Normal 3 19 3" xfId="1849" xr:uid="{00000000-0005-0000-0000-0000E6060000}"/>
    <cellStyle name="Normal 3 19 3 2" xfId="12054" xr:uid="{00000000-0005-0000-0000-00001C290000}"/>
    <cellStyle name="Normal 3 19 4" xfId="1850" xr:uid="{00000000-0005-0000-0000-0000E7060000}"/>
    <cellStyle name="Normal 3 19 4 2" xfId="12055" xr:uid="{00000000-0005-0000-0000-00001E290000}"/>
    <cellStyle name="Normal 3 19 5" xfId="1851" xr:uid="{00000000-0005-0000-0000-0000E8060000}"/>
    <cellStyle name="Normal 3 19 5 2" xfId="12056" xr:uid="{00000000-0005-0000-0000-000020290000}"/>
    <cellStyle name="Normal 3 19 6" xfId="1852" xr:uid="{00000000-0005-0000-0000-0000E9060000}"/>
    <cellStyle name="Normal 3 19 6 2" xfId="12057" xr:uid="{00000000-0005-0000-0000-000022290000}"/>
    <cellStyle name="Normal 3 19 7" xfId="1853" xr:uid="{00000000-0005-0000-0000-0000EA060000}"/>
    <cellStyle name="Normal 3 19 7 2" xfId="12058" xr:uid="{00000000-0005-0000-0000-000024290000}"/>
    <cellStyle name="Normal 3 19 8" xfId="1854" xr:uid="{00000000-0005-0000-0000-0000EB060000}"/>
    <cellStyle name="Normal 3 19 8 2" xfId="12059" xr:uid="{00000000-0005-0000-0000-000026290000}"/>
    <cellStyle name="Normal 3 19 9" xfId="1855" xr:uid="{00000000-0005-0000-0000-0000EC060000}"/>
    <cellStyle name="Normal 3 19 9 2" xfId="12060" xr:uid="{00000000-0005-0000-0000-000028290000}"/>
    <cellStyle name="Normal 3 2" xfId="1856" xr:uid="{00000000-0005-0000-0000-0000ED060000}"/>
    <cellStyle name="Normal 3 2 10" xfId="1857" xr:uid="{00000000-0005-0000-0000-0000EE060000}"/>
    <cellStyle name="Normal 3 2 10 2" xfId="12061" xr:uid="{00000000-0005-0000-0000-00002B290000}"/>
    <cellStyle name="Normal 3 2 11" xfId="1858" xr:uid="{00000000-0005-0000-0000-0000EF060000}"/>
    <cellStyle name="Normal 3 2 11 2" xfId="12062" xr:uid="{00000000-0005-0000-0000-00002D290000}"/>
    <cellStyle name="Normal 3 2 12" xfId="1859" xr:uid="{00000000-0005-0000-0000-0000F0060000}"/>
    <cellStyle name="Normal 3 2 12 2" xfId="12063" xr:uid="{00000000-0005-0000-0000-00002F290000}"/>
    <cellStyle name="Normal 3 2 13" xfId="1860" xr:uid="{00000000-0005-0000-0000-0000F1060000}"/>
    <cellStyle name="Normal 3 2 13 2" xfId="12064" xr:uid="{00000000-0005-0000-0000-000031290000}"/>
    <cellStyle name="Normal 3 2 14" xfId="1861" xr:uid="{00000000-0005-0000-0000-0000F2060000}"/>
    <cellStyle name="Normal 3 2 14 2" xfId="12065" xr:uid="{00000000-0005-0000-0000-000033290000}"/>
    <cellStyle name="Normal 3 2 15" xfId="1862" xr:uid="{00000000-0005-0000-0000-0000F3060000}"/>
    <cellStyle name="Normal 3 2 15 2" xfId="12066" xr:uid="{00000000-0005-0000-0000-000035290000}"/>
    <cellStyle name="Normal 3 2 16" xfId="1863" xr:uid="{00000000-0005-0000-0000-0000F4060000}"/>
    <cellStyle name="Normal 3 2 16 2" xfId="12067" xr:uid="{00000000-0005-0000-0000-000037290000}"/>
    <cellStyle name="Normal 3 2 17" xfId="1864" xr:uid="{00000000-0005-0000-0000-0000F5060000}"/>
    <cellStyle name="Normal 3 2 17 2" xfId="12068" xr:uid="{00000000-0005-0000-0000-000039290000}"/>
    <cellStyle name="Normal 3 2 18" xfId="1865" xr:uid="{00000000-0005-0000-0000-0000F6060000}"/>
    <cellStyle name="Normal 3 2 18 2" xfId="12069" xr:uid="{00000000-0005-0000-0000-00003B290000}"/>
    <cellStyle name="Normal 3 2 19" xfId="1866" xr:uid="{00000000-0005-0000-0000-0000F7060000}"/>
    <cellStyle name="Normal 3 2 19 2" xfId="12070" xr:uid="{00000000-0005-0000-0000-00003D290000}"/>
    <cellStyle name="Normal 3 2 2" xfId="1867" xr:uid="{00000000-0005-0000-0000-0000F8060000}"/>
    <cellStyle name="Normal 3 2 2 10" xfId="1868" xr:uid="{00000000-0005-0000-0000-0000F9060000}"/>
    <cellStyle name="Normal 3 2 2 10 2" xfId="12071" xr:uid="{00000000-0005-0000-0000-000040290000}"/>
    <cellStyle name="Normal 3 2 2 11" xfId="1869" xr:uid="{00000000-0005-0000-0000-0000FA060000}"/>
    <cellStyle name="Normal 3 2 2 11 2" xfId="12072" xr:uid="{00000000-0005-0000-0000-000042290000}"/>
    <cellStyle name="Normal 3 2 2 12" xfId="1870" xr:uid="{00000000-0005-0000-0000-0000FB060000}"/>
    <cellStyle name="Normal 3 2 2 12 2" xfId="12073" xr:uid="{00000000-0005-0000-0000-000044290000}"/>
    <cellStyle name="Normal 3 2 2 13" xfId="1871" xr:uid="{00000000-0005-0000-0000-0000FC060000}"/>
    <cellStyle name="Normal 3 2 2 13 2" xfId="12074" xr:uid="{00000000-0005-0000-0000-000046290000}"/>
    <cellStyle name="Normal 3 2 2 14" xfId="1872" xr:uid="{00000000-0005-0000-0000-0000FD060000}"/>
    <cellStyle name="Normal 3 2 2 14 2" xfId="12075" xr:uid="{00000000-0005-0000-0000-000048290000}"/>
    <cellStyle name="Normal 3 2 2 15" xfId="1873" xr:uid="{00000000-0005-0000-0000-0000FE060000}"/>
    <cellStyle name="Normal 3 2 2 15 2" xfId="12076" xr:uid="{00000000-0005-0000-0000-00004A290000}"/>
    <cellStyle name="Normal 3 2 2 16" xfId="1874" xr:uid="{00000000-0005-0000-0000-0000FF060000}"/>
    <cellStyle name="Normal 3 2 2 16 2" xfId="12077" xr:uid="{00000000-0005-0000-0000-00004C290000}"/>
    <cellStyle name="Normal 3 2 2 17" xfId="1875" xr:uid="{00000000-0005-0000-0000-000000070000}"/>
    <cellStyle name="Normal 3 2 2 17 2" xfId="12078" xr:uid="{00000000-0005-0000-0000-00004E290000}"/>
    <cellStyle name="Normal 3 2 2 18" xfId="1876" xr:uid="{00000000-0005-0000-0000-000001070000}"/>
    <cellStyle name="Normal 3 2 2 18 2" xfId="12079" xr:uid="{00000000-0005-0000-0000-000050290000}"/>
    <cellStyle name="Normal 3 2 2 19" xfId="1877" xr:uid="{00000000-0005-0000-0000-000002070000}"/>
    <cellStyle name="Normal 3 2 2 19 2" xfId="12080" xr:uid="{00000000-0005-0000-0000-000052290000}"/>
    <cellStyle name="Normal 3 2 2 2" xfId="1878" xr:uid="{00000000-0005-0000-0000-000003070000}"/>
    <cellStyle name="Normal 3 2 2 2 2" xfId="12081" xr:uid="{00000000-0005-0000-0000-000054290000}"/>
    <cellStyle name="Normal 3 2 2 20" xfId="1879" xr:uid="{00000000-0005-0000-0000-000004070000}"/>
    <cellStyle name="Normal 3 2 2 20 2" xfId="12082" xr:uid="{00000000-0005-0000-0000-000056290000}"/>
    <cellStyle name="Normal 3 2 2 21" xfId="1880" xr:uid="{00000000-0005-0000-0000-000005070000}"/>
    <cellStyle name="Normal 3 2 2 21 2" xfId="12083" xr:uid="{00000000-0005-0000-0000-000058290000}"/>
    <cellStyle name="Normal 3 2 2 22" xfId="1881" xr:uid="{00000000-0005-0000-0000-000006070000}"/>
    <cellStyle name="Normal 3 2 2 22 2" xfId="12084" xr:uid="{00000000-0005-0000-0000-00005A290000}"/>
    <cellStyle name="Normal 3 2 2 23" xfId="1882" xr:uid="{00000000-0005-0000-0000-000007070000}"/>
    <cellStyle name="Normal 3 2 2 23 2" xfId="12085" xr:uid="{00000000-0005-0000-0000-00005C290000}"/>
    <cellStyle name="Normal 3 2 2 24" xfId="1883" xr:uid="{00000000-0005-0000-0000-000008070000}"/>
    <cellStyle name="Normal 3 2 2 24 2" xfId="12086" xr:uid="{00000000-0005-0000-0000-00005E290000}"/>
    <cellStyle name="Normal 3 2 2 24 3" xfId="12087" xr:uid="{00000000-0005-0000-0000-00005F290000}"/>
    <cellStyle name="Normal 3 2 2 25" xfId="1884" xr:uid="{00000000-0005-0000-0000-000009070000}"/>
    <cellStyle name="Normal 3 2 2 25 2" xfId="12088" xr:uid="{00000000-0005-0000-0000-000061290000}"/>
    <cellStyle name="Normal 3 2 2 25 3" xfId="12089" xr:uid="{00000000-0005-0000-0000-000062290000}"/>
    <cellStyle name="Normal 3 2 2 26" xfId="1885" xr:uid="{00000000-0005-0000-0000-00000A070000}"/>
    <cellStyle name="Normal 3 2 2 26 2" xfId="12090" xr:uid="{00000000-0005-0000-0000-000064290000}"/>
    <cellStyle name="Normal 3 2 2 26 3" xfId="12091" xr:uid="{00000000-0005-0000-0000-000065290000}"/>
    <cellStyle name="Normal 3 2 2 27" xfId="1886" xr:uid="{00000000-0005-0000-0000-00000B070000}"/>
    <cellStyle name="Normal 3 2 2 27 2" xfId="12092" xr:uid="{00000000-0005-0000-0000-000067290000}"/>
    <cellStyle name="Normal 3 2 2 27 3" xfId="12093" xr:uid="{00000000-0005-0000-0000-000068290000}"/>
    <cellStyle name="Normal 3 2 2 28" xfId="1887" xr:uid="{00000000-0005-0000-0000-00000C070000}"/>
    <cellStyle name="Normal 3 2 2 28 2" xfId="12094" xr:uid="{00000000-0005-0000-0000-00006A290000}"/>
    <cellStyle name="Normal 3 2 2 28 3" xfId="12095" xr:uid="{00000000-0005-0000-0000-00006B290000}"/>
    <cellStyle name="Normal 3 2 2 29" xfId="1888" xr:uid="{00000000-0005-0000-0000-00000D070000}"/>
    <cellStyle name="Normal 3 2 2 29 2" xfId="12096" xr:uid="{00000000-0005-0000-0000-00006D290000}"/>
    <cellStyle name="Normal 3 2 2 29 3" xfId="12097" xr:uid="{00000000-0005-0000-0000-00006E290000}"/>
    <cellStyle name="Normal 3 2 2 3" xfId="1889" xr:uid="{00000000-0005-0000-0000-00000E070000}"/>
    <cellStyle name="Normal 3 2 2 3 2" xfId="12098" xr:uid="{00000000-0005-0000-0000-000070290000}"/>
    <cellStyle name="Normal 3 2 2 3 3" xfId="12099" xr:uid="{00000000-0005-0000-0000-000071290000}"/>
    <cellStyle name="Normal 3 2 2 30" xfId="1890" xr:uid="{00000000-0005-0000-0000-00000F070000}"/>
    <cellStyle name="Normal 3 2 2 30 2" xfId="12100" xr:uid="{00000000-0005-0000-0000-000073290000}"/>
    <cellStyle name="Normal 3 2 2 30 3" xfId="12101" xr:uid="{00000000-0005-0000-0000-000074290000}"/>
    <cellStyle name="Normal 3 2 2 31" xfId="1891" xr:uid="{00000000-0005-0000-0000-000010070000}"/>
    <cellStyle name="Normal 3 2 2 31 2" xfId="12102" xr:uid="{00000000-0005-0000-0000-000076290000}"/>
    <cellStyle name="Normal 3 2 2 31 3" xfId="12103" xr:uid="{00000000-0005-0000-0000-000077290000}"/>
    <cellStyle name="Normal 3 2 2 32" xfId="1892" xr:uid="{00000000-0005-0000-0000-000011070000}"/>
    <cellStyle name="Normal 3 2 2 32 2" xfId="12104" xr:uid="{00000000-0005-0000-0000-000079290000}"/>
    <cellStyle name="Normal 3 2 2 32 3" xfId="12105" xr:uid="{00000000-0005-0000-0000-00007A290000}"/>
    <cellStyle name="Normal 3 2 2 33" xfId="1893" xr:uid="{00000000-0005-0000-0000-000012070000}"/>
    <cellStyle name="Normal 3 2 2 33 2" xfId="12106" xr:uid="{00000000-0005-0000-0000-00007C290000}"/>
    <cellStyle name="Normal 3 2 2 33 3" xfId="12107" xr:uid="{00000000-0005-0000-0000-00007D290000}"/>
    <cellStyle name="Normal 3 2 2 34" xfId="12108" xr:uid="{00000000-0005-0000-0000-00007E290000}"/>
    <cellStyle name="Normal 3 2 2 34 2" xfId="12109" xr:uid="{00000000-0005-0000-0000-00007F290000}"/>
    <cellStyle name="Normal 3 2 2 34 3" xfId="12110" xr:uid="{00000000-0005-0000-0000-000080290000}"/>
    <cellStyle name="Normal 3 2 2 34 4" xfId="12111" xr:uid="{00000000-0005-0000-0000-000081290000}"/>
    <cellStyle name="Normal 3 2 2 35" xfId="5363" xr:uid="{00000000-0005-0000-0000-00003E290000}"/>
    <cellStyle name="Normal 3 2 2 4" xfId="1894" xr:uid="{00000000-0005-0000-0000-000013070000}"/>
    <cellStyle name="Normal 3 2 2 4 2" xfId="12112" xr:uid="{00000000-0005-0000-0000-000083290000}"/>
    <cellStyle name="Normal 3 2 2 4 3" xfId="12113" xr:uid="{00000000-0005-0000-0000-000084290000}"/>
    <cellStyle name="Normal 3 2 2 5" xfId="1895" xr:uid="{00000000-0005-0000-0000-000014070000}"/>
    <cellStyle name="Normal 3 2 2 5 2" xfId="12114" xr:uid="{00000000-0005-0000-0000-000086290000}"/>
    <cellStyle name="Normal 3 2 2 5 3" xfId="12115" xr:uid="{00000000-0005-0000-0000-000087290000}"/>
    <cellStyle name="Normal 3 2 2 6" xfId="1896" xr:uid="{00000000-0005-0000-0000-000015070000}"/>
    <cellStyle name="Normal 3 2 2 6 2" xfId="12116" xr:uid="{00000000-0005-0000-0000-000089290000}"/>
    <cellStyle name="Normal 3 2 2 6 3" xfId="12117" xr:uid="{00000000-0005-0000-0000-00008A290000}"/>
    <cellStyle name="Normal 3 2 2 7" xfId="1897" xr:uid="{00000000-0005-0000-0000-000016070000}"/>
    <cellStyle name="Normal 3 2 2 7 2" xfId="12118" xr:uid="{00000000-0005-0000-0000-00008C290000}"/>
    <cellStyle name="Normal 3 2 2 7 3" xfId="12119" xr:uid="{00000000-0005-0000-0000-00008D290000}"/>
    <cellStyle name="Normal 3 2 2 8" xfId="1898" xr:uid="{00000000-0005-0000-0000-000017070000}"/>
    <cellStyle name="Normal 3 2 2 8 2" xfId="12120" xr:uid="{00000000-0005-0000-0000-00008F290000}"/>
    <cellStyle name="Normal 3 2 2 8 3" xfId="12121" xr:uid="{00000000-0005-0000-0000-000090290000}"/>
    <cellStyle name="Normal 3 2 2 9" xfId="1899" xr:uid="{00000000-0005-0000-0000-000018070000}"/>
    <cellStyle name="Normal 3 2 2 9 2" xfId="12122" xr:uid="{00000000-0005-0000-0000-000092290000}"/>
    <cellStyle name="Normal 3 2 2 9 3" xfId="12123" xr:uid="{00000000-0005-0000-0000-000093290000}"/>
    <cellStyle name="Normal 3 2 20" xfId="1900" xr:uid="{00000000-0005-0000-0000-000019070000}"/>
    <cellStyle name="Normal 3 2 20 2" xfId="12124" xr:uid="{00000000-0005-0000-0000-000095290000}"/>
    <cellStyle name="Normal 3 2 20 3" xfId="12125" xr:uid="{00000000-0005-0000-0000-000096290000}"/>
    <cellStyle name="Normal 3 2 21" xfId="1901" xr:uid="{00000000-0005-0000-0000-00001A070000}"/>
    <cellStyle name="Normal 3 2 21 2" xfId="12126" xr:uid="{00000000-0005-0000-0000-000098290000}"/>
    <cellStyle name="Normal 3 2 21 3" xfId="12127" xr:uid="{00000000-0005-0000-0000-000099290000}"/>
    <cellStyle name="Normal 3 2 22" xfId="1902" xr:uid="{00000000-0005-0000-0000-00001B070000}"/>
    <cellStyle name="Normal 3 2 22 2" xfId="12128" xr:uid="{00000000-0005-0000-0000-00009B290000}"/>
    <cellStyle name="Normal 3 2 22 3" xfId="12129" xr:uid="{00000000-0005-0000-0000-00009C290000}"/>
    <cellStyle name="Normal 3 2 23" xfId="1903" xr:uid="{00000000-0005-0000-0000-00001C070000}"/>
    <cellStyle name="Normal 3 2 23 2" xfId="12130" xr:uid="{00000000-0005-0000-0000-00009E290000}"/>
    <cellStyle name="Normal 3 2 23 3" xfId="12131" xr:uid="{00000000-0005-0000-0000-00009F290000}"/>
    <cellStyle name="Normal 3 2 24" xfId="1904" xr:uid="{00000000-0005-0000-0000-00001D070000}"/>
    <cellStyle name="Normal 3 2 24 2" xfId="12132" xr:uid="{00000000-0005-0000-0000-0000A1290000}"/>
    <cellStyle name="Normal 3 2 24 3" xfId="12133" xr:uid="{00000000-0005-0000-0000-0000A2290000}"/>
    <cellStyle name="Normal 3 2 25" xfId="1905" xr:uid="{00000000-0005-0000-0000-00001E070000}"/>
    <cellStyle name="Normal 3 2 25 2" xfId="12134" xr:uid="{00000000-0005-0000-0000-0000A4290000}"/>
    <cellStyle name="Normal 3 2 25 3" xfId="12135" xr:uid="{00000000-0005-0000-0000-0000A5290000}"/>
    <cellStyle name="Normal 3 2 26" xfId="1906" xr:uid="{00000000-0005-0000-0000-00001F070000}"/>
    <cellStyle name="Normal 3 2 26 2" xfId="12136" xr:uid="{00000000-0005-0000-0000-0000A7290000}"/>
    <cellStyle name="Normal 3 2 26 3" xfId="12137" xr:uid="{00000000-0005-0000-0000-0000A8290000}"/>
    <cellStyle name="Normal 3 2 27" xfId="1907" xr:uid="{00000000-0005-0000-0000-000020070000}"/>
    <cellStyle name="Normal 3 2 27 2" xfId="12138" xr:uid="{00000000-0005-0000-0000-0000AA290000}"/>
    <cellStyle name="Normal 3 2 27 3" xfId="12139" xr:uid="{00000000-0005-0000-0000-0000AB290000}"/>
    <cellStyle name="Normal 3 2 28" xfId="1908" xr:uid="{00000000-0005-0000-0000-000021070000}"/>
    <cellStyle name="Normal 3 2 28 2" xfId="12140" xr:uid="{00000000-0005-0000-0000-0000AD290000}"/>
    <cellStyle name="Normal 3 2 28 3" xfId="12141" xr:uid="{00000000-0005-0000-0000-0000AE290000}"/>
    <cellStyle name="Normal 3 2 29" xfId="1909" xr:uid="{00000000-0005-0000-0000-000022070000}"/>
    <cellStyle name="Normal 3 2 29 2" xfId="12142" xr:uid="{00000000-0005-0000-0000-0000B0290000}"/>
    <cellStyle name="Normal 3 2 29 3" xfId="12143" xr:uid="{00000000-0005-0000-0000-0000B1290000}"/>
    <cellStyle name="Normal 3 2 3" xfId="1910" xr:uid="{00000000-0005-0000-0000-000023070000}"/>
    <cellStyle name="Normal 3 2 3 2" xfId="12144" xr:uid="{00000000-0005-0000-0000-0000B3290000}"/>
    <cellStyle name="Normal 3 2 3 3" xfId="12145" xr:uid="{00000000-0005-0000-0000-0000B4290000}"/>
    <cellStyle name="Normal 3 2 30" xfId="1911" xr:uid="{00000000-0005-0000-0000-000024070000}"/>
    <cellStyle name="Normal 3 2 30 2" xfId="12146" xr:uid="{00000000-0005-0000-0000-0000B6290000}"/>
    <cellStyle name="Normal 3 2 30 3" xfId="12147" xr:uid="{00000000-0005-0000-0000-0000B7290000}"/>
    <cellStyle name="Normal 3 2 31" xfId="1912" xr:uid="{00000000-0005-0000-0000-000025070000}"/>
    <cellStyle name="Normal 3 2 31 2" xfId="12148" xr:uid="{00000000-0005-0000-0000-0000B9290000}"/>
    <cellStyle name="Normal 3 2 31 3" xfId="12149" xr:uid="{00000000-0005-0000-0000-0000BA290000}"/>
    <cellStyle name="Normal 3 2 32" xfId="1913" xr:uid="{00000000-0005-0000-0000-000026070000}"/>
    <cellStyle name="Normal 3 2 32 2" xfId="12150" xr:uid="{00000000-0005-0000-0000-0000BC290000}"/>
    <cellStyle name="Normal 3 2 32 3" xfId="12151" xr:uid="{00000000-0005-0000-0000-0000BD290000}"/>
    <cellStyle name="Normal 3 2 33" xfId="1914" xr:uid="{00000000-0005-0000-0000-000027070000}"/>
    <cellStyle name="Normal 3 2 33 2" xfId="12152" xr:uid="{00000000-0005-0000-0000-0000BF290000}"/>
    <cellStyle name="Normal 3 2 33 3" xfId="12153" xr:uid="{00000000-0005-0000-0000-0000C0290000}"/>
    <cellStyle name="Normal 3 2 34" xfId="1915" xr:uid="{00000000-0005-0000-0000-000028070000}"/>
    <cellStyle name="Normal 3 2 34 2" xfId="12154" xr:uid="{00000000-0005-0000-0000-0000C2290000}"/>
    <cellStyle name="Normal 3 2 34 3" xfId="12155" xr:uid="{00000000-0005-0000-0000-0000C3290000}"/>
    <cellStyle name="Normal 3 2 35" xfId="1916" xr:uid="{00000000-0005-0000-0000-000029070000}"/>
    <cellStyle name="Normal 3 2 35 2" xfId="12156" xr:uid="{00000000-0005-0000-0000-0000C5290000}"/>
    <cellStyle name="Normal 3 2 35 3" xfId="12157" xr:uid="{00000000-0005-0000-0000-0000C6290000}"/>
    <cellStyle name="Normal 3 2 36" xfId="1917" xr:uid="{00000000-0005-0000-0000-00002A070000}"/>
    <cellStyle name="Normal 3 2 36 2" xfId="12158" xr:uid="{00000000-0005-0000-0000-0000C8290000}"/>
    <cellStyle name="Normal 3 2 36 3" xfId="12159" xr:uid="{00000000-0005-0000-0000-0000C9290000}"/>
    <cellStyle name="Normal 3 2 37" xfId="1918" xr:uid="{00000000-0005-0000-0000-00002B070000}"/>
    <cellStyle name="Normal 3 2 37 2" xfId="12160" xr:uid="{00000000-0005-0000-0000-0000CB290000}"/>
    <cellStyle name="Normal 3 2 37 3" xfId="12161" xr:uid="{00000000-0005-0000-0000-0000CC290000}"/>
    <cellStyle name="Normal 3 2 38" xfId="1919" xr:uid="{00000000-0005-0000-0000-00002C070000}"/>
    <cellStyle name="Normal 3 2 38 2" xfId="12162" xr:uid="{00000000-0005-0000-0000-0000CE290000}"/>
    <cellStyle name="Normal 3 2 38 3" xfId="12163" xr:uid="{00000000-0005-0000-0000-0000CF290000}"/>
    <cellStyle name="Normal 3 2 39" xfId="1920" xr:uid="{00000000-0005-0000-0000-00002D070000}"/>
    <cellStyle name="Normal 3 2 39 2" xfId="12164" xr:uid="{00000000-0005-0000-0000-0000D1290000}"/>
    <cellStyle name="Normal 3 2 39 3" xfId="12165" xr:uid="{00000000-0005-0000-0000-0000D2290000}"/>
    <cellStyle name="Normal 3 2 4" xfId="1921" xr:uid="{00000000-0005-0000-0000-00002E070000}"/>
    <cellStyle name="Normal 3 2 4 2" xfId="12166" xr:uid="{00000000-0005-0000-0000-0000D4290000}"/>
    <cellStyle name="Normal 3 2 4 3" xfId="12167" xr:uid="{00000000-0005-0000-0000-0000D5290000}"/>
    <cellStyle name="Normal 3 2 40" xfId="1922" xr:uid="{00000000-0005-0000-0000-00002F070000}"/>
    <cellStyle name="Normal 3 2 40 2" xfId="12168" xr:uid="{00000000-0005-0000-0000-0000D7290000}"/>
    <cellStyle name="Normal 3 2 40 3" xfId="12169" xr:uid="{00000000-0005-0000-0000-0000D8290000}"/>
    <cellStyle name="Normal 3 2 41" xfId="1923" xr:uid="{00000000-0005-0000-0000-000030070000}"/>
    <cellStyle name="Normal 3 2 41 2" xfId="12170" xr:uid="{00000000-0005-0000-0000-0000DA290000}"/>
    <cellStyle name="Normal 3 2 41 3" xfId="12171" xr:uid="{00000000-0005-0000-0000-0000DB290000}"/>
    <cellStyle name="Normal 3 2 42" xfId="1924" xr:uid="{00000000-0005-0000-0000-000031070000}"/>
    <cellStyle name="Normal 3 2 42 2" xfId="12172" xr:uid="{00000000-0005-0000-0000-0000DD290000}"/>
    <cellStyle name="Normal 3 2 42 3" xfId="12173" xr:uid="{00000000-0005-0000-0000-0000DE290000}"/>
    <cellStyle name="Normal 3 2 43" xfId="1925" xr:uid="{00000000-0005-0000-0000-000032070000}"/>
    <cellStyle name="Normal 3 2 43 2" xfId="12174" xr:uid="{00000000-0005-0000-0000-0000E0290000}"/>
    <cellStyle name="Normal 3 2 43 3" xfId="12175" xr:uid="{00000000-0005-0000-0000-0000E1290000}"/>
    <cellStyle name="Normal 3 2 44" xfId="1926" xr:uid="{00000000-0005-0000-0000-000033070000}"/>
    <cellStyle name="Normal 3 2 44 2" xfId="12176" xr:uid="{00000000-0005-0000-0000-0000E3290000}"/>
    <cellStyle name="Normal 3 2 44 3" xfId="12177" xr:uid="{00000000-0005-0000-0000-0000E4290000}"/>
    <cellStyle name="Normal 3 2 45" xfId="1927" xr:uid="{00000000-0005-0000-0000-000034070000}"/>
    <cellStyle name="Normal 3 2 45 2" xfId="12178" xr:uid="{00000000-0005-0000-0000-0000E6290000}"/>
    <cellStyle name="Normal 3 2 45 3" xfId="12179" xr:uid="{00000000-0005-0000-0000-0000E7290000}"/>
    <cellStyle name="Normal 3 2 46" xfId="1928" xr:uid="{00000000-0005-0000-0000-000035070000}"/>
    <cellStyle name="Normal 3 2 46 2" xfId="12180" xr:uid="{00000000-0005-0000-0000-0000E9290000}"/>
    <cellStyle name="Normal 3 2 46 3" xfId="12181" xr:uid="{00000000-0005-0000-0000-0000EA290000}"/>
    <cellStyle name="Normal 3 2 47" xfId="1929" xr:uid="{00000000-0005-0000-0000-000036070000}"/>
    <cellStyle name="Normal 3 2 47 2" xfId="12182" xr:uid="{00000000-0005-0000-0000-0000EC290000}"/>
    <cellStyle name="Normal 3 2 47 3" xfId="12183" xr:uid="{00000000-0005-0000-0000-0000ED290000}"/>
    <cellStyle name="Normal 3 2 48" xfId="1930" xr:uid="{00000000-0005-0000-0000-000037070000}"/>
    <cellStyle name="Normal 3 2 48 2" xfId="12184" xr:uid="{00000000-0005-0000-0000-0000EF290000}"/>
    <cellStyle name="Normal 3 2 48 3" xfId="12185" xr:uid="{00000000-0005-0000-0000-0000F0290000}"/>
    <cellStyle name="Normal 3 2 49" xfId="1931" xr:uid="{00000000-0005-0000-0000-000038070000}"/>
    <cellStyle name="Normal 3 2 49 2" xfId="12186" xr:uid="{00000000-0005-0000-0000-0000F2290000}"/>
    <cellStyle name="Normal 3 2 49 3" xfId="12187" xr:uid="{00000000-0005-0000-0000-0000F3290000}"/>
    <cellStyle name="Normal 3 2 5" xfId="1932" xr:uid="{00000000-0005-0000-0000-000039070000}"/>
    <cellStyle name="Normal 3 2 5 2" xfId="12188" xr:uid="{00000000-0005-0000-0000-0000F5290000}"/>
    <cellStyle name="Normal 3 2 5 3" xfId="12189" xr:uid="{00000000-0005-0000-0000-0000F6290000}"/>
    <cellStyle name="Normal 3 2 50" xfId="1933" xr:uid="{00000000-0005-0000-0000-00003A070000}"/>
    <cellStyle name="Normal 3 2 50 2" xfId="12190" xr:uid="{00000000-0005-0000-0000-0000F8290000}"/>
    <cellStyle name="Normal 3 2 50 3" xfId="12191" xr:uid="{00000000-0005-0000-0000-0000F9290000}"/>
    <cellStyle name="Normal 3 2 51" xfId="1934" xr:uid="{00000000-0005-0000-0000-00003B070000}"/>
    <cellStyle name="Normal 3 2 51 2" xfId="12192" xr:uid="{00000000-0005-0000-0000-0000FB290000}"/>
    <cellStyle name="Normal 3 2 51 3" xfId="12193" xr:uid="{00000000-0005-0000-0000-0000FC290000}"/>
    <cellStyle name="Normal 3 2 52" xfId="1935" xr:uid="{00000000-0005-0000-0000-00003C070000}"/>
    <cellStyle name="Normal 3 2 52 2" xfId="12194" xr:uid="{00000000-0005-0000-0000-0000FE290000}"/>
    <cellStyle name="Normal 3 2 52 3" xfId="12195" xr:uid="{00000000-0005-0000-0000-0000FF290000}"/>
    <cellStyle name="Normal 3 2 53" xfId="1936" xr:uid="{00000000-0005-0000-0000-00003D070000}"/>
    <cellStyle name="Normal 3 2 53 2" xfId="12196" xr:uid="{00000000-0005-0000-0000-0000012A0000}"/>
    <cellStyle name="Normal 3 2 53 3" xfId="12197" xr:uid="{00000000-0005-0000-0000-0000022A0000}"/>
    <cellStyle name="Normal 3 2 54" xfId="1937" xr:uid="{00000000-0005-0000-0000-00003E070000}"/>
    <cellStyle name="Normal 3 2 54 2" xfId="12198" xr:uid="{00000000-0005-0000-0000-0000042A0000}"/>
    <cellStyle name="Normal 3 2 54 3" xfId="12199" xr:uid="{00000000-0005-0000-0000-0000052A0000}"/>
    <cellStyle name="Normal 3 2 55" xfId="1938" xr:uid="{00000000-0005-0000-0000-00003F070000}"/>
    <cellStyle name="Normal 3 2 55 2" xfId="12200" xr:uid="{00000000-0005-0000-0000-0000072A0000}"/>
    <cellStyle name="Normal 3 2 55 3" xfId="12201" xr:uid="{00000000-0005-0000-0000-0000082A0000}"/>
    <cellStyle name="Normal 3 2 56" xfId="12202" xr:uid="{00000000-0005-0000-0000-0000092A0000}"/>
    <cellStyle name="Normal 3 2 56 2" xfId="12203" xr:uid="{00000000-0005-0000-0000-00000A2A0000}"/>
    <cellStyle name="Normal 3 2 56 3" xfId="12204" xr:uid="{00000000-0005-0000-0000-00000B2A0000}"/>
    <cellStyle name="Normal 3 2 56 4" xfId="12205" xr:uid="{00000000-0005-0000-0000-00000C2A0000}"/>
    <cellStyle name="Normal 3 2 57" xfId="12206" xr:uid="{00000000-0005-0000-0000-00000D2A0000}"/>
    <cellStyle name="Normal 3 2 57 2" xfId="12207" xr:uid="{00000000-0005-0000-0000-00000E2A0000}"/>
    <cellStyle name="Normal 3 2 58" xfId="12208" xr:uid="{00000000-0005-0000-0000-00000F2A0000}"/>
    <cellStyle name="Normal 3 2 59" xfId="5364" xr:uid="{00000000-0005-0000-0000-000029290000}"/>
    <cellStyle name="Normal 3 2 6" xfId="1939" xr:uid="{00000000-0005-0000-0000-000040070000}"/>
    <cellStyle name="Normal 3 2 6 2" xfId="12209" xr:uid="{00000000-0005-0000-0000-0000112A0000}"/>
    <cellStyle name="Normal 3 2 6 3" xfId="12210" xr:uid="{00000000-0005-0000-0000-0000122A0000}"/>
    <cellStyle name="Normal 3 2 7" xfId="1940" xr:uid="{00000000-0005-0000-0000-000041070000}"/>
    <cellStyle name="Normal 3 2 7 2" xfId="12211" xr:uid="{00000000-0005-0000-0000-0000142A0000}"/>
    <cellStyle name="Normal 3 2 7 3" xfId="12212" xr:uid="{00000000-0005-0000-0000-0000152A0000}"/>
    <cellStyle name="Normal 3 2 8" xfId="1941" xr:uid="{00000000-0005-0000-0000-000042070000}"/>
    <cellStyle name="Normal 3 2 8 2" xfId="12213" xr:uid="{00000000-0005-0000-0000-0000172A0000}"/>
    <cellStyle name="Normal 3 2 8 3" xfId="12214" xr:uid="{00000000-0005-0000-0000-0000182A0000}"/>
    <cellStyle name="Normal 3 2 9" xfId="1942" xr:uid="{00000000-0005-0000-0000-000043070000}"/>
    <cellStyle name="Normal 3 2 9 2" xfId="12215" xr:uid="{00000000-0005-0000-0000-00001A2A0000}"/>
    <cellStyle name="Normal 3 2 9 3" xfId="12216" xr:uid="{00000000-0005-0000-0000-00001B2A0000}"/>
    <cellStyle name="Normal 3 2_App b.3 Unspent_" xfId="1943" xr:uid="{00000000-0005-0000-0000-000044070000}"/>
    <cellStyle name="Normal 3 20" xfId="1944" xr:uid="{00000000-0005-0000-0000-000045070000}"/>
    <cellStyle name="Normal 3 20 10" xfId="1945" xr:uid="{00000000-0005-0000-0000-000046070000}"/>
    <cellStyle name="Normal 3 20 10 2" xfId="12217" xr:uid="{00000000-0005-0000-0000-00001F2A0000}"/>
    <cellStyle name="Normal 3 20 10 3" xfId="12218" xr:uid="{00000000-0005-0000-0000-0000202A0000}"/>
    <cellStyle name="Normal 3 20 11" xfId="1946" xr:uid="{00000000-0005-0000-0000-000047070000}"/>
    <cellStyle name="Normal 3 20 11 2" xfId="12219" xr:uid="{00000000-0005-0000-0000-0000222A0000}"/>
    <cellStyle name="Normal 3 20 11 3" xfId="12220" xr:uid="{00000000-0005-0000-0000-0000232A0000}"/>
    <cellStyle name="Normal 3 20 12" xfId="1947" xr:uid="{00000000-0005-0000-0000-000048070000}"/>
    <cellStyle name="Normal 3 20 12 2" xfId="12221" xr:uid="{00000000-0005-0000-0000-0000252A0000}"/>
    <cellStyle name="Normal 3 20 12 3" xfId="12222" xr:uid="{00000000-0005-0000-0000-0000262A0000}"/>
    <cellStyle name="Normal 3 20 13" xfId="1948" xr:uid="{00000000-0005-0000-0000-000049070000}"/>
    <cellStyle name="Normal 3 20 13 2" xfId="12223" xr:uid="{00000000-0005-0000-0000-0000282A0000}"/>
    <cellStyle name="Normal 3 20 13 3" xfId="12224" xr:uid="{00000000-0005-0000-0000-0000292A0000}"/>
    <cellStyle name="Normal 3 20 14" xfId="1949" xr:uid="{00000000-0005-0000-0000-00004A070000}"/>
    <cellStyle name="Normal 3 20 14 2" xfId="12225" xr:uid="{00000000-0005-0000-0000-00002B2A0000}"/>
    <cellStyle name="Normal 3 20 14 3" xfId="12226" xr:uid="{00000000-0005-0000-0000-00002C2A0000}"/>
    <cellStyle name="Normal 3 20 15" xfId="1950" xr:uid="{00000000-0005-0000-0000-00004B070000}"/>
    <cellStyle name="Normal 3 20 15 2" xfId="12227" xr:uid="{00000000-0005-0000-0000-00002E2A0000}"/>
    <cellStyle name="Normal 3 20 15 3" xfId="12228" xr:uid="{00000000-0005-0000-0000-00002F2A0000}"/>
    <cellStyle name="Normal 3 20 16" xfId="1951" xr:uid="{00000000-0005-0000-0000-00004C070000}"/>
    <cellStyle name="Normal 3 20 16 2" xfId="12229" xr:uid="{00000000-0005-0000-0000-0000312A0000}"/>
    <cellStyle name="Normal 3 20 16 3" xfId="12230" xr:uid="{00000000-0005-0000-0000-0000322A0000}"/>
    <cellStyle name="Normal 3 20 17" xfId="1952" xr:uid="{00000000-0005-0000-0000-00004D070000}"/>
    <cellStyle name="Normal 3 20 17 2" xfId="12231" xr:uid="{00000000-0005-0000-0000-0000342A0000}"/>
    <cellStyle name="Normal 3 20 17 3" xfId="12232" xr:uid="{00000000-0005-0000-0000-0000352A0000}"/>
    <cellStyle name="Normal 3 20 18" xfId="1953" xr:uid="{00000000-0005-0000-0000-00004E070000}"/>
    <cellStyle name="Normal 3 20 18 2" xfId="12233" xr:uid="{00000000-0005-0000-0000-0000372A0000}"/>
    <cellStyle name="Normal 3 20 18 3" xfId="12234" xr:uid="{00000000-0005-0000-0000-0000382A0000}"/>
    <cellStyle name="Normal 3 20 19" xfId="1954" xr:uid="{00000000-0005-0000-0000-00004F070000}"/>
    <cellStyle name="Normal 3 20 19 2" xfId="12235" xr:uid="{00000000-0005-0000-0000-00003A2A0000}"/>
    <cellStyle name="Normal 3 20 19 3" xfId="12236" xr:uid="{00000000-0005-0000-0000-00003B2A0000}"/>
    <cellStyle name="Normal 3 20 2" xfId="1955" xr:uid="{00000000-0005-0000-0000-000050070000}"/>
    <cellStyle name="Normal 3 20 2 2" xfId="12237" xr:uid="{00000000-0005-0000-0000-00003D2A0000}"/>
    <cellStyle name="Normal 3 20 2 3" xfId="12238" xr:uid="{00000000-0005-0000-0000-00003E2A0000}"/>
    <cellStyle name="Normal 3 20 20" xfId="1956" xr:uid="{00000000-0005-0000-0000-000051070000}"/>
    <cellStyle name="Normal 3 20 20 2" xfId="12239" xr:uid="{00000000-0005-0000-0000-0000402A0000}"/>
    <cellStyle name="Normal 3 20 20 3" xfId="12240" xr:uid="{00000000-0005-0000-0000-0000412A0000}"/>
    <cellStyle name="Normal 3 20 21" xfId="1957" xr:uid="{00000000-0005-0000-0000-000052070000}"/>
    <cellStyle name="Normal 3 20 21 2" xfId="12241" xr:uid="{00000000-0005-0000-0000-0000432A0000}"/>
    <cellStyle name="Normal 3 20 21 3" xfId="12242" xr:uid="{00000000-0005-0000-0000-0000442A0000}"/>
    <cellStyle name="Normal 3 20 22" xfId="1958" xr:uid="{00000000-0005-0000-0000-000053070000}"/>
    <cellStyle name="Normal 3 20 22 2" xfId="12243" xr:uid="{00000000-0005-0000-0000-0000462A0000}"/>
    <cellStyle name="Normal 3 20 22 3" xfId="12244" xr:uid="{00000000-0005-0000-0000-0000472A0000}"/>
    <cellStyle name="Normal 3 20 23" xfId="1959" xr:uid="{00000000-0005-0000-0000-000054070000}"/>
    <cellStyle name="Normal 3 20 23 2" xfId="12245" xr:uid="{00000000-0005-0000-0000-0000492A0000}"/>
    <cellStyle name="Normal 3 20 23 3" xfId="12246" xr:uid="{00000000-0005-0000-0000-00004A2A0000}"/>
    <cellStyle name="Normal 3 20 24" xfId="12247" xr:uid="{00000000-0005-0000-0000-00004B2A0000}"/>
    <cellStyle name="Normal 3 20 25" xfId="12248" xr:uid="{00000000-0005-0000-0000-00004C2A0000}"/>
    <cellStyle name="Normal 3 20 3" xfId="1960" xr:uid="{00000000-0005-0000-0000-000055070000}"/>
    <cellStyle name="Normal 3 20 3 2" xfId="12249" xr:uid="{00000000-0005-0000-0000-00004E2A0000}"/>
    <cellStyle name="Normal 3 20 3 3" xfId="12250" xr:uid="{00000000-0005-0000-0000-00004F2A0000}"/>
    <cellStyle name="Normal 3 20 4" xfId="1961" xr:uid="{00000000-0005-0000-0000-000056070000}"/>
    <cellStyle name="Normal 3 20 4 2" xfId="12251" xr:uid="{00000000-0005-0000-0000-0000512A0000}"/>
    <cellStyle name="Normal 3 20 4 3" xfId="12252" xr:uid="{00000000-0005-0000-0000-0000522A0000}"/>
    <cellStyle name="Normal 3 20 5" xfId="1962" xr:uid="{00000000-0005-0000-0000-000057070000}"/>
    <cellStyle name="Normal 3 20 5 2" xfId="12253" xr:uid="{00000000-0005-0000-0000-0000542A0000}"/>
    <cellStyle name="Normal 3 20 5 3" xfId="12254" xr:uid="{00000000-0005-0000-0000-0000552A0000}"/>
    <cellStyle name="Normal 3 20 6" xfId="1963" xr:uid="{00000000-0005-0000-0000-000058070000}"/>
    <cellStyle name="Normal 3 20 6 2" xfId="12255" xr:uid="{00000000-0005-0000-0000-0000572A0000}"/>
    <cellStyle name="Normal 3 20 6 3" xfId="12256" xr:uid="{00000000-0005-0000-0000-0000582A0000}"/>
    <cellStyle name="Normal 3 20 7" xfId="1964" xr:uid="{00000000-0005-0000-0000-000059070000}"/>
    <cellStyle name="Normal 3 20 7 2" xfId="12257" xr:uid="{00000000-0005-0000-0000-00005A2A0000}"/>
    <cellStyle name="Normal 3 20 7 3" xfId="12258" xr:uid="{00000000-0005-0000-0000-00005B2A0000}"/>
    <cellStyle name="Normal 3 20 8" xfId="1965" xr:uid="{00000000-0005-0000-0000-00005A070000}"/>
    <cellStyle name="Normal 3 20 8 2" xfId="12259" xr:uid="{00000000-0005-0000-0000-00005D2A0000}"/>
    <cellStyle name="Normal 3 20 8 3" xfId="12260" xr:uid="{00000000-0005-0000-0000-00005E2A0000}"/>
    <cellStyle name="Normal 3 20 9" xfId="1966" xr:uid="{00000000-0005-0000-0000-00005B070000}"/>
    <cellStyle name="Normal 3 20 9 2" xfId="12261" xr:uid="{00000000-0005-0000-0000-0000602A0000}"/>
    <cellStyle name="Normal 3 20 9 3" xfId="12262" xr:uid="{00000000-0005-0000-0000-0000612A0000}"/>
    <cellStyle name="Normal 3 21" xfId="1967" xr:uid="{00000000-0005-0000-0000-00005C070000}"/>
    <cellStyle name="Normal 3 21 10" xfId="1968" xr:uid="{00000000-0005-0000-0000-00005D070000}"/>
    <cellStyle name="Normal 3 21 10 2" xfId="12263" xr:uid="{00000000-0005-0000-0000-0000642A0000}"/>
    <cellStyle name="Normal 3 21 10 3" xfId="12264" xr:uid="{00000000-0005-0000-0000-0000652A0000}"/>
    <cellStyle name="Normal 3 21 11" xfId="1969" xr:uid="{00000000-0005-0000-0000-00005E070000}"/>
    <cellStyle name="Normal 3 21 11 2" xfId="12265" xr:uid="{00000000-0005-0000-0000-0000672A0000}"/>
    <cellStyle name="Normal 3 21 11 3" xfId="12266" xr:uid="{00000000-0005-0000-0000-0000682A0000}"/>
    <cellStyle name="Normal 3 21 12" xfId="1970" xr:uid="{00000000-0005-0000-0000-00005F070000}"/>
    <cellStyle name="Normal 3 21 12 2" xfId="12267" xr:uid="{00000000-0005-0000-0000-00006A2A0000}"/>
    <cellStyle name="Normal 3 21 12 3" xfId="12268" xr:uid="{00000000-0005-0000-0000-00006B2A0000}"/>
    <cellStyle name="Normal 3 21 13" xfId="1971" xr:uid="{00000000-0005-0000-0000-000060070000}"/>
    <cellStyle name="Normal 3 21 13 2" xfId="12269" xr:uid="{00000000-0005-0000-0000-00006D2A0000}"/>
    <cellStyle name="Normal 3 21 13 3" xfId="12270" xr:uid="{00000000-0005-0000-0000-00006E2A0000}"/>
    <cellStyle name="Normal 3 21 14" xfId="1972" xr:uid="{00000000-0005-0000-0000-000061070000}"/>
    <cellStyle name="Normal 3 21 14 2" xfId="12271" xr:uid="{00000000-0005-0000-0000-0000702A0000}"/>
    <cellStyle name="Normal 3 21 14 3" xfId="12272" xr:uid="{00000000-0005-0000-0000-0000712A0000}"/>
    <cellStyle name="Normal 3 21 15" xfId="1973" xr:uid="{00000000-0005-0000-0000-000062070000}"/>
    <cellStyle name="Normal 3 21 15 2" xfId="12273" xr:uid="{00000000-0005-0000-0000-0000732A0000}"/>
    <cellStyle name="Normal 3 21 15 3" xfId="12274" xr:uid="{00000000-0005-0000-0000-0000742A0000}"/>
    <cellStyle name="Normal 3 21 16" xfId="1974" xr:uid="{00000000-0005-0000-0000-000063070000}"/>
    <cellStyle name="Normal 3 21 16 2" xfId="12275" xr:uid="{00000000-0005-0000-0000-0000762A0000}"/>
    <cellStyle name="Normal 3 21 16 3" xfId="12276" xr:uid="{00000000-0005-0000-0000-0000772A0000}"/>
    <cellStyle name="Normal 3 21 17" xfId="1975" xr:uid="{00000000-0005-0000-0000-000064070000}"/>
    <cellStyle name="Normal 3 21 17 2" xfId="12277" xr:uid="{00000000-0005-0000-0000-0000792A0000}"/>
    <cellStyle name="Normal 3 21 17 3" xfId="12278" xr:uid="{00000000-0005-0000-0000-00007A2A0000}"/>
    <cellStyle name="Normal 3 21 18" xfId="1976" xr:uid="{00000000-0005-0000-0000-000065070000}"/>
    <cellStyle name="Normal 3 21 18 2" xfId="12279" xr:uid="{00000000-0005-0000-0000-00007C2A0000}"/>
    <cellStyle name="Normal 3 21 18 3" xfId="12280" xr:uid="{00000000-0005-0000-0000-00007D2A0000}"/>
    <cellStyle name="Normal 3 21 19" xfId="1977" xr:uid="{00000000-0005-0000-0000-000066070000}"/>
    <cellStyle name="Normal 3 21 19 2" xfId="12281" xr:uid="{00000000-0005-0000-0000-00007F2A0000}"/>
    <cellStyle name="Normal 3 21 19 3" xfId="12282" xr:uid="{00000000-0005-0000-0000-0000802A0000}"/>
    <cellStyle name="Normal 3 21 2" xfId="1978" xr:uid="{00000000-0005-0000-0000-000067070000}"/>
    <cellStyle name="Normal 3 21 2 2" xfId="12283" xr:uid="{00000000-0005-0000-0000-0000822A0000}"/>
    <cellStyle name="Normal 3 21 2 3" xfId="12284" xr:uid="{00000000-0005-0000-0000-0000832A0000}"/>
    <cellStyle name="Normal 3 21 20" xfId="1979" xr:uid="{00000000-0005-0000-0000-000068070000}"/>
    <cellStyle name="Normal 3 21 20 2" xfId="12285" xr:uid="{00000000-0005-0000-0000-0000852A0000}"/>
    <cellStyle name="Normal 3 21 20 3" xfId="12286" xr:uid="{00000000-0005-0000-0000-0000862A0000}"/>
    <cellStyle name="Normal 3 21 21" xfId="1980" xr:uid="{00000000-0005-0000-0000-000069070000}"/>
    <cellStyle name="Normal 3 21 21 2" xfId="12287" xr:uid="{00000000-0005-0000-0000-0000882A0000}"/>
    <cellStyle name="Normal 3 21 21 3" xfId="12288" xr:uid="{00000000-0005-0000-0000-0000892A0000}"/>
    <cellStyle name="Normal 3 21 22" xfId="1981" xr:uid="{00000000-0005-0000-0000-00006A070000}"/>
    <cellStyle name="Normal 3 21 22 2" xfId="12289" xr:uid="{00000000-0005-0000-0000-00008B2A0000}"/>
    <cellStyle name="Normal 3 21 22 3" xfId="12290" xr:uid="{00000000-0005-0000-0000-00008C2A0000}"/>
    <cellStyle name="Normal 3 21 23" xfId="1982" xr:uid="{00000000-0005-0000-0000-00006B070000}"/>
    <cellStyle name="Normal 3 21 23 2" xfId="12291" xr:uid="{00000000-0005-0000-0000-00008E2A0000}"/>
    <cellStyle name="Normal 3 21 23 3" xfId="12292" xr:uid="{00000000-0005-0000-0000-00008F2A0000}"/>
    <cellStyle name="Normal 3 21 24" xfId="12293" xr:uid="{00000000-0005-0000-0000-0000902A0000}"/>
    <cellStyle name="Normal 3 21 25" xfId="12294" xr:uid="{00000000-0005-0000-0000-0000912A0000}"/>
    <cellStyle name="Normal 3 21 3" xfId="1983" xr:uid="{00000000-0005-0000-0000-00006C070000}"/>
    <cellStyle name="Normal 3 21 3 2" xfId="12295" xr:uid="{00000000-0005-0000-0000-0000932A0000}"/>
    <cellStyle name="Normal 3 21 3 3" xfId="12296" xr:uid="{00000000-0005-0000-0000-0000942A0000}"/>
    <cellStyle name="Normal 3 21 4" xfId="1984" xr:uid="{00000000-0005-0000-0000-00006D070000}"/>
    <cellStyle name="Normal 3 21 4 2" xfId="12297" xr:uid="{00000000-0005-0000-0000-0000962A0000}"/>
    <cellStyle name="Normal 3 21 4 3" xfId="12298" xr:uid="{00000000-0005-0000-0000-0000972A0000}"/>
    <cellStyle name="Normal 3 21 5" xfId="1985" xr:uid="{00000000-0005-0000-0000-00006E070000}"/>
    <cellStyle name="Normal 3 21 5 2" xfId="12299" xr:uid="{00000000-0005-0000-0000-0000992A0000}"/>
    <cellStyle name="Normal 3 21 5 3" xfId="12300" xr:uid="{00000000-0005-0000-0000-00009A2A0000}"/>
    <cellStyle name="Normal 3 21 6" xfId="1986" xr:uid="{00000000-0005-0000-0000-00006F070000}"/>
    <cellStyle name="Normal 3 21 6 2" xfId="12301" xr:uid="{00000000-0005-0000-0000-00009C2A0000}"/>
    <cellStyle name="Normal 3 21 6 3" xfId="12302" xr:uid="{00000000-0005-0000-0000-00009D2A0000}"/>
    <cellStyle name="Normal 3 21 7" xfId="1987" xr:uid="{00000000-0005-0000-0000-000070070000}"/>
    <cellStyle name="Normal 3 21 7 2" xfId="12303" xr:uid="{00000000-0005-0000-0000-00009F2A0000}"/>
    <cellStyle name="Normal 3 21 7 3" xfId="12304" xr:uid="{00000000-0005-0000-0000-0000A02A0000}"/>
    <cellStyle name="Normal 3 21 8" xfId="1988" xr:uid="{00000000-0005-0000-0000-000071070000}"/>
    <cellStyle name="Normal 3 21 8 2" xfId="12305" xr:uid="{00000000-0005-0000-0000-0000A22A0000}"/>
    <cellStyle name="Normal 3 21 8 3" xfId="12306" xr:uid="{00000000-0005-0000-0000-0000A32A0000}"/>
    <cellStyle name="Normal 3 21 9" xfId="1989" xr:uid="{00000000-0005-0000-0000-000072070000}"/>
    <cellStyle name="Normal 3 21 9 2" xfId="12307" xr:uid="{00000000-0005-0000-0000-0000A52A0000}"/>
    <cellStyle name="Normal 3 21 9 3" xfId="12308" xr:uid="{00000000-0005-0000-0000-0000A62A0000}"/>
    <cellStyle name="Normal 3 22" xfId="1990" xr:uid="{00000000-0005-0000-0000-000073070000}"/>
    <cellStyle name="Normal 3 22 10" xfId="1991" xr:uid="{00000000-0005-0000-0000-000074070000}"/>
    <cellStyle name="Normal 3 22 10 2" xfId="12309" xr:uid="{00000000-0005-0000-0000-0000A92A0000}"/>
    <cellStyle name="Normal 3 22 10 3" xfId="12310" xr:uid="{00000000-0005-0000-0000-0000AA2A0000}"/>
    <cellStyle name="Normal 3 22 11" xfId="1992" xr:uid="{00000000-0005-0000-0000-000075070000}"/>
    <cellStyle name="Normal 3 22 11 2" xfId="12311" xr:uid="{00000000-0005-0000-0000-0000AC2A0000}"/>
    <cellStyle name="Normal 3 22 11 3" xfId="12312" xr:uid="{00000000-0005-0000-0000-0000AD2A0000}"/>
    <cellStyle name="Normal 3 22 12" xfId="1993" xr:uid="{00000000-0005-0000-0000-000076070000}"/>
    <cellStyle name="Normal 3 22 12 2" xfId="12313" xr:uid="{00000000-0005-0000-0000-0000AF2A0000}"/>
    <cellStyle name="Normal 3 22 12 3" xfId="12314" xr:uid="{00000000-0005-0000-0000-0000B02A0000}"/>
    <cellStyle name="Normal 3 22 13" xfId="1994" xr:uid="{00000000-0005-0000-0000-000077070000}"/>
    <cellStyle name="Normal 3 22 13 2" xfId="12315" xr:uid="{00000000-0005-0000-0000-0000B22A0000}"/>
    <cellStyle name="Normal 3 22 13 3" xfId="12316" xr:uid="{00000000-0005-0000-0000-0000B32A0000}"/>
    <cellStyle name="Normal 3 22 14" xfId="1995" xr:uid="{00000000-0005-0000-0000-000078070000}"/>
    <cellStyle name="Normal 3 22 14 2" xfId="12317" xr:uid="{00000000-0005-0000-0000-0000B52A0000}"/>
    <cellStyle name="Normal 3 22 14 3" xfId="12318" xr:uid="{00000000-0005-0000-0000-0000B62A0000}"/>
    <cellStyle name="Normal 3 22 15" xfId="1996" xr:uid="{00000000-0005-0000-0000-000079070000}"/>
    <cellStyle name="Normal 3 22 15 2" xfId="12319" xr:uid="{00000000-0005-0000-0000-0000B82A0000}"/>
    <cellStyle name="Normal 3 22 15 3" xfId="12320" xr:uid="{00000000-0005-0000-0000-0000B92A0000}"/>
    <cellStyle name="Normal 3 22 16" xfId="1997" xr:uid="{00000000-0005-0000-0000-00007A070000}"/>
    <cellStyle name="Normal 3 22 16 2" xfId="12321" xr:uid="{00000000-0005-0000-0000-0000BB2A0000}"/>
    <cellStyle name="Normal 3 22 16 3" xfId="12322" xr:uid="{00000000-0005-0000-0000-0000BC2A0000}"/>
    <cellStyle name="Normal 3 22 17" xfId="1998" xr:uid="{00000000-0005-0000-0000-00007B070000}"/>
    <cellStyle name="Normal 3 22 17 2" xfId="12323" xr:uid="{00000000-0005-0000-0000-0000BE2A0000}"/>
    <cellStyle name="Normal 3 22 17 3" xfId="12324" xr:uid="{00000000-0005-0000-0000-0000BF2A0000}"/>
    <cellStyle name="Normal 3 22 18" xfId="1999" xr:uid="{00000000-0005-0000-0000-00007C070000}"/>
    <cellStyle name="Normal 3 22 18 2" xfId="12325" xr:uid="{00000000-0005-0000-0000-0000C12A0000}"/>
    <cellStyle name="Normal 3 22 18 3" xfId="12326" xr:uid="{00000000-0005-0000-0000-0000C22A0000}"/>
    <cellStyle name="Normal 3 22 19" xfId="2000" xr:uid="{00000000-0005-0000-0000-00007D070000}"/>
    <cellStyle name="Normal 3 22 19 2" xfId="12327" xr:uid="{00000000-0005-0000-0000-0000C42A0000}"/>
    <cellStyle name="Normal 3 22 19 3" xfId="12328" xr:uid="{00000000-0005-0000-0000-0000C52A0000}"/>
    <cellStyle name="Normal 3 22 2" xfId="2001" xr:uid="{00000000-0005-0000-0000-00007E070000}"/>
    <cellStyle name="Normal 3 22 2 2" xfId="12329" xr:uid="{00000000-0005-0000-0000-0000C72A0000}"/>
    <cellStyle name="Normal 3 22 2 3" xfId="12330" xr:uid="{00000000-0005-0000-0000-0000C82A0000}"/>
    <cellStyle name="Normal 3 22 20" xfId="2002" xr:uid="{00000000-0005-0000-0000-00007F070000}"/>
    <cellStyle name="Normal 3 22 20 2" xfId="12331" xr:uid="{00000000-0005-0000-0000-0000CA2A0000}"/>
    <cellStyle name="Normal 3 22 20 3" xfId="12332" xr:uid="{00000000-0005-0000-0000-0000CB2A0000}"/>
    <cellStyle name="Normal 3 22 21" xfId="2003" xr:uid="{00000000-0005-0000-0000-000080070000}"/>
    <cellStyle name="Normal 3 22 21 2" xfId="12333" xr:uid="{00000000-0005-0000-0000-0000CD2A0000}"/>
    <cellStyle name="Normal 3 22 21 3" xfId="12334" xr:uid="{00000000-0005-0000-0000-0000CE2A0000}"/>
    <cellStyle name="Normal 3 22 22" xfId="2004" xr:uid="{00000000-0005-0000-0000-000081070000}"/>
    <cellStyle name="Normal 3 22 22 2" xfId="12335" xr:uid="{00000000-0005-0000-0000-0000D02A0000}"/>
    <cellStyle name="Normal 3 22 22 3" xfId="12336" xr:uid="{00000000-0005-0000-0000-0000D12A0000}"/>
    <cellStyle name="Normal 3 22 23" xfId="2005" xr:uid="{00000000-0005-0000-0000-000082070000}"/>
    <cellStyle name="Normal 3 22 23 2" xfId="12337" xr:uid="{00000000-0005-0000-0000-0000D32A0000}"/>
    <cellStyle name="Normal 3 22 23 3" xfId="12338" xr:uid="{00000000-0005-0000-0000-0000D42A0000}"/>
    <cellStyle name="Normal 3 22 24" xfId="12339" xr:uid="{00000000-0005-0000-0000-0000D52A0000}"/>
    <cellStyle name="Normal 3 22 25" xfId="12340" xr:uid="{00000000-0005-0000-0000-0000D62A0000}"/>
    <cellStyle name="Normal 3 22 3" xfId="2006" xr:uid="{00000000-0005-0000-0000-000083070000}"/>
    <cellStyle name="Normal 3 22 3 2" xfId="12341" xr:uid="{00000000-0005-0000-0000-0000D82A0000}"/>
    <cellStyle name="Normal 3 22 3 3" xfId="12342" xr:uid="{00000000-0005-0000-0000-0000D92A0000}"/>
    <cellStyle name="Normal 3 22 4" xfId="2007" xr:uid="{00000000-0005-0000-0000-000084070000}"/>
    <cellStyle name="Normal 3 22 4 2" xfId="12343" xr:uid="{00000000-0005-0000-0000-0000DB2A0000}"/>
    <cellStyle name="Normal 3 22 4 3" xfId="12344" xr:uid="{00000000-0005-0000-0000-0000DC2A0000}"/>
    <cellStyle name="Normal 3 22 5" xfId="2008" xr:uid="{00000000-0005-0000-0000-000085070000}"/>
    <cellStyle name="Normal 3 22 5 2" xfId="12345" xr:uid="{00000000-0005-0000-0000-0000DE2A0000}"/>
    <cellStyle name="Normal 3 22 5 3" xfId="12346" xr:uid="{00000000-0005-0000-0000-0000DF2A0000}"/>
    <cellStyle name="Normal 3 22 6" xfId="2009" xr:uid="{00000000-0005-0000-0000-000086070000}"/>
    <cellStyle name="Normal 3 22 6 2" xfId="12347" xr:uid="{00000000-0005-0000-0000-0000E12A0000}"/>
    <cellStyle name="Normal 3 22 6 3" xfId="12348" xr:uid="{00000000-0005-0000-0000-0000E22A0000}"/>
    <cellStyle name="Normal 3 22 7" xfId="2010" xr:uid="{00000000-0005-0000-0000-000087070000}"/>
    <cellStyle name="Normal 3 22 7 2" xfId="12349" xr:uid="{00000000-0005-0000-0000-0000E42A0000}"/>
    <cellStyle name="Normal 3 22 7 3" xfId="12350" xr:uid="{00000000-0005-0000-0000-0000E52A0000}"/>
    <cellStyle name="Normal 3 22 8" xfId="2011" xr:uid="{00000000-0005-0000-0000-000088070000}"/>
    <cellStyle name="Normal 3 22 8 2" xfId="12351" xr:uid="{00000000-0005-0000-0000-0000E72A0000}"/>
    <cellStyle name="Normal 3 22 8 3" xfId="12352" xr:uid="{00000000-0005-0000-0000-0000E82A0000}"/>
    <cellStyle name="Normal 3 22 9" xfId="2012" xr:uid="{00000000-0005-0000-0000-000089070000}"/>
    <cellStyle name="Normal 3 22 9 2" xfId="12353" xr:uid="{00000000-0005-0000-0000-0000EA2A0000}"/>
    <cellStyle name="Normal 3 22 9 3" xfId="12354" xr:uid="{00000000-0005-0000-0000-0000EB2A0000}"/>
    <cellStyle name="Normal 3 23" xfId="2013" xr:uid="{00000000-0005-0000-0000-00008A070000}"/>
    <cellStyle name="Normal 3 23 10" xfId="2014" xr:uid="{00000000-0005-0000-0000-00008B070000}"/>
    <cellStyle name="Normal 3 23 10 2" xfId="12355" xr:uid="{00000000-0005-0000-0000-0000EE2A0000}"/>
    <cellStyle name="Normal 3 23 10 3" xfId="12356" xr:uid="{00000000-0005-0000-0000-0000EF2A0000}"/>
    <cellStyle name="Normal 3 23 11" xfId="2015" xr:uid="{00000000-0005-0000-0000-00008C070000}"/>
    <cellStyle name="Normal 3 23 11 2" xfId="12357" xr:uid="{00000000-0005-0000-0000-0000F12A0000}"/>
    <cellStyle name="Normal 3 23 11 3" xfId="12358" xr:uid="{00000000-0005-0000-0000-0000F22A0000}"/>
    <cellStyle name="Normal 3 23 12" xfId="2016" xr:uid="{00000000-0005-0000-0000-00008D070000}"/>
    <cellStyle name="Normal 3 23 12 2" xfId="12359" xr:uid="{00000000-0005-0000-0000-0000F42A0000}"/>
    <cellStyle name="Normal 3 23 12 3" xfId="12360" xr:uid="{00000000-0005-0000-0000-0000F52A0000}"/>
    <cellStyle name="Normal 3 23 13" xfId="2017" xr:uid="{00000000-0005-0000-0000-00008E070000}"/>
    <cellStyle name="Normal 3 23 13 2" xfId="12361" xr:uid="{00000000-0005-0000-0000-0000F72A0000}"/>
    <cellStyle name="Normal 3 23 13 3" xfId="12362" xr:uid="{00000000-0005-0000-0000-0000F82A0000}"/>
    <cellStyle name="Normal 3 23 14" xfId="2018" xr:uid="{00000000-0005-0000-0000-00008F070000}"/>
    <cellStyle name="Normal 3 23 14 2" xfId="12363" xr:uid="{00000000-0005-0000-0000-0000FA2A0000}"/>
    <cellStyle name="Normal 3 23 14 3" xfId="12364" xr:uid="{00000000-0005-0000-0000-0000FB2A0000}"/>
    <cellStyle name="Normal 3 23 15" xfId="2019" xr:uid="{00000000-0005-0000-0000-000090070000}"/>
    <cellStyle name="Normal 3 23 15 2" xfId="12365" xr:uid="{00000000-0005-0000-0000-0000FD2A0000}"/>
    <cellStyle name="Normal 3 23 15 3" xfId="12366" xr:uid="{00000000-0005-0000-0000-0000FE2A0000}"/>
    <cellStyle name="Normal 3 23 16" xfId="2020" xr:uid="{00000000-0005-0000-0000-000091070000}"/>
    <cellStyle name="Normal 3 23 16 2" xfId="12367" xr:uid="{00000000-0005-0000-0000-0000002B0000}"/>
    <cellStyle name="Normal 3 23 16 3" xfId="12368" xr:uid="{00000000-0005-0000-0000-0000012B0000}"/>
    <cellStyle name="Normal 3 23 17" xfId="2021" xr:uid="{00000000-0005-0000-0000-000092070000}"/>
    <cellStyle name="Normal 3 23 17 2" xfId="12369" xr:uid="{00000000-0005-0000-0000-0000032B0000}"/>
    <cellStyle name="Normal 3 23 17 3" xfId="12370" xr:uid="{00000000-0005-0000-0000-0000042B0000}"/>
    <cellStyle name="Normal 3 23 18" xfId="2022" xr:uid="{00000000-0005-0000-0000-000093070000}"/>
    <cellStyle name="Normal 3 23 18 2" xfId="12371" xr:uid="{00000000-0005-0000-0000-0000062B0000}"/>
    <cellStyle name="Normal 3 23 18 3" xfId="12372" xr:uid="{00000000-0005-0000-0000-0000072B0000}"/>
    <cellStyle name="Normal 3 23 19" xfId="2023" xr:uid="{00000000-0005-0000-0000-000094070000}"/>
    <cellStyle name="Normal 3 23 19 2" xfId="12373" xr:uid="{00000000-0005-0000-0000-0000092B0000}"/>
    <cellStyle name="Normal 3 23 19 3" xfId="12374" xr:uid="{00000000-0005-0000-0000-00000A2B0000}"/>
    <cellStyle name="Normal 3 23 2" xfId="2024" xr:uid="{00000000-0005-0000-0000-000095070000}"/>
    <cellStyle name="Normal 3 23 2 2" xfId="12375" xr:uid="{00000000-0005-0000-0000-00000C2B0000}"/>
    <cellStyle name="Normal 3 23 2 3" xfId="12376" xr:uid="{00000000-0005-0000-0000-00000D2B0000}"/>
    <cellStyle name="Normal 3 23 20" xfId="2025" xr:uid="{00000000-0005-0000-0000-000096070000}"/>
    <cellStyle name="Normal 3 23 20 2" xfId="12377" xr:uid="{00000000-0005-0000-0000-00000F2B0000}"/>
    <cellStyle name="Normal 3 23 20 3" xfId="12378" xr:uid="{00000000-0005-0000-0000-0000102B0000}"/>
    <cellStyle name="Normal 3 23 21" xfId="2026" xr:uid="{00000000-0005-0000-0000-000097070000}"/>
    <cellStyle name="Normal 3 23 21 2" xfId="12379" xr:uid="{00000000-0005-0000-0000-0000122B0000}"/>
    <cellStyle name="Normal 3 23 21 3" xfId="12380" xr:uid="{00000000-0005-0000-0000-0000132B0000}"/>
    <cellStyle name="Normal 3 23 22" xfId="2027" xr:uid="{00000000-0005-0000-0000-000098070000}"/>
    <cellStyle name="Normal 3 23 22 2" xfId="12381" xr:uid="{00000000-0005-0000-0000-0000152B0000}"/>
    <cellStyle name="Normal 3 23 22 3" xfId="12382" xr:uid="{00000000-0005-0000-0000-0000162B0000}"/>
    <cellStyle name="Normal 3 23 23" xfId="2028" xr:uid="{00000000-0005-0000-0000-000099070000}"/>
    <cellStyle name="Normal 3 23 23 2" xfId="12383" xr:uid="{00000000-0005-0000-0000-0000182B0000}"/>
    <cellStyle name="Normal 3 23 23 3" xfId="12384" xr:uid="{00000000-0005-0000-0000-0000192B0000}"/>
    <cellStyle name="Normal 3 23 24" xfId="12385" xr:uid="{00000000-0005-0000-0000-00001A2B0000}"/>
    <cellStyle name="Normal 3 23 25" xfId="12386" xr:uid="{00000000-0005-0000-0000-00001B2B0000}"/>
    <cellStyle name="Normal 3 23 3" xfId="2029" xr:uid="{00000000-0005-0000-0000-00009A070000}"/>
    <cellStyle name="Normal 3 23 3 2" xfId="12387" xr:uid="{00000000-0005-0000-0000-00001D2B0000}"/>
    <cellStyle name="Normal 3 23 3 3" xfId="12388" xr:uid="{00000000-0005-0000-0000-00001E2B0000}"/>
    <cellStyle name="Normal 3 23 4" xfId="2030" xr:uid="{00000000-0005-0000-0000-00009B070000}"/>
    <cellStyle name="Normal 3 23 4 2" xfId="12389" xr:uid="{00000000-0005-0000-0000-0000202B0000}"/>
    <cellStyle name="Normal 3 23 4 3" xfId="12390" xr:uid="{00000000-0005-0000-0000-0000212B0000}"/>
    <cellStyle name="Normal 3 23 5" xfId="2031" xr:uid="{00000000-0005-0000-0000-00009C070000}"/>
    <cellStyle name="Normal 3 23 5 2" xfId="12391" xr:uid="{00000000-0005-0000-0000-0000232B0000}"/>
    <cellStyle name="Normal 3 23 5 3" xfId="12392" xr:uid="{00000000-0005-0000-0000-0000242B0000}"/>
    <cellStyle name="Normal 3 23 6" xfId="2032" xr:uid="{00000000-0005-0000-0000-00009D070000}"/>
    <cellStyle name="Normal 3 23 6 2" xfId="12393" xr:uid="{00000000-0005-0000-0000-0000262B0000}"/>
    <cellStyle name="Normal 3 23 6 3" xfId="12394" xr:uid="{00000000-0005-0000-0000-0000272B0000}"/>
    <cellStyle name="Normal 3 23 7" xfId="2033" xr:uid="{00000000-0005-0000-0000-00009E070000}"/>
    <cellStyle name="Normal 3 23 7 2" xfId="12395" xr:uid="{00000000-0005-0000-0000-0000292B0000}"/>
    <cellStyle name="Normal 3 23 7 3" xfId="12396" xr:uid="{00000000-0005-0000-0000-00002A2B0000}"/>
    <cellStyle name="Normal 3 23 8" xfId="2034" xr:uid="{00000000-0005-0000-0000-00009F070000}"/>
    <cellStyle name="Normal 3 23 8 2" xfId="12397" xr:uid="{00000000-0005-0000-0000-00002C2B0000}"/>
    <cellStyle name="Normal 3 23 8 3" xfId="12398" xr:uid="{00000000-0005-0000-0000-00002D2B0000}"/>
    <cellStyle name="Normal 3 23 9" xfId="2035" xr:uid="{00000000-0005-0000-0000-0000A0070000}"/>
    <cellStyle name="Normal 3 23 9 2" xfId="12399" xr:uid="{00000000-0005-0000-0000-00002F2B0000}"/>
    <cellStyle name="Normal 3 23 9 3" xfId="12400" xr:uid="{00000000-0005-0000-0000-0000302B0000}"/>
    <cellStyle name="Normal 3 24" xfId="2036" xr:uid="{00000000-0005-0000-0000-0000A1070000}"/>
    <cellStyle name="Normal 3 24 10" xfId="2037" xr:uid="{00000000-0005-0000-0000-0000A2070000}"/>
    <cellStyle name="Normal 3 24 10 2" xfId="12401" xr:uid="{00000000-0005-0000-0000-0000332B0000}"/>
    <cellStyle name="Normal 3 24 10 3" xfId="12402" xr:uid="{00000000-0005-0000-0000-0000342B0000}"/>
    <cellStyle name="Normal 3 24 11" xfId="2038" xr:uid="{00000000-0005-0000-0000-0000A3070000}"/>
    <cellStyle name="Normal 3 24 11 2" xfId="12403" xr:uid="{00000000-0005-0000-0000-0000362B0000}"/>
    <cellStyle name="Normal 3 24 11 3" xfId="12404" xr:uid="{00000000-0005-0000-0000-0000372B0000}"/>
    <cellStyle name="Normal 3 24 12" xfId="2039" xr:uid="{00000000-0005-0000-0000-0000A4070000}"/>
    <cellStyle name="Normal 3 24 12 2" xfId="12405" xr:uid="{00000000-0005-0000-0000-0000392B0000}"/>
    <cellStyle name="Normal 3 24 12 3" xfId="12406" xr:uid="{00000000-0005-0000-0000-00003A2B0000}"/>
    <cellStyle name="Normal 3 24 13" xfId="2040" xr:uid="{00000000-0005-0000-0000-0000A5070000}"/>
    <cellStyle name="Normal 3 24 13 2" xfId="12407" xr:uid="{00000000-0005-0000-0000-00003C2B0000}"/>
    <cellStyle name="Normal 3 24 13 3" xfId="12408" xr:uid="{00000000-0005-0000-0000-00003D2B0000}"/>
    <cellStyle name="Normal 3 24 14" xfId="2041" xr:uid="{00000000-0005-0000-0000-0000A6070000}"/>
    <cellStyle name="Normal 3 24 14 2" xfId="12409" xr:uid="{00000000-0005-0000-0000-00003F2B0000}"/>
    <cellStyle name="Normal 3 24 14 3" xfId="12410" xr:uid="{00000000-0005-0000-0000-0000402B0000}"/>
    <cellStyle name="Normal 3 24 15" xfId="2042" xr:uid="{00000000-0005-0000-0000-0000A7070000}"/>
    <cellStyle name="Normal 3 24 15 2" xfId="12411" xr:uid="{00000000-0005-0000-0000-0000422B0000}"/>
    <cellStyle name="Normal 3 24 15 3" xfId="12412" xr:uid="{00000000-0005-0000-0000-0000432B0000}"/>
    <cellStyle name="Normal 3 24 16" xfId="2043" xr:uid="{00000000-0005-0000-0000-0000A8070000}"/>
    <cellStyle name="Normal 3 24 16 2" xfId="12413" xr:uid="{00000000-0005-0000-0000-0000452B0000}"/>
    <cellStyle name="Normal 3 24 16 3" xfId="12414" xr:uid="{00000000-0005-0000-0000-0000462B0000}"/>
    <cellStyle name="Normal 3 24 17" xfId="2044" xr:uid="{00000000-0005-0000-0000-0000A9070000}"/>
    <cellStyle name="Normal 3 24 17 2" xfId="12415" xr:uid="{00000000-0005-0000-0000-0000482B0000}"/>
    <cellStyle name="Normal 3 24 17 3" xfId="12416" xr:uid="{00000000-0005-0000-0000-0000492B0000}"/>
    <cellStyle name="Normal 3 24 18" xfId="2045" xr:uid="{00000000-0005-0000-0000-0000AA070000}"/>
    <cellStyle name="Normal 3 24 18 2" xfId="12417" xr:uid="{00000000-0005-0000-0000-00004B2B0000}"/>
    <cellStyle name="Normal 3 24 18 3" xfId="12418" xr:uid="{00000000-0005-0000-0000-00004C2B0000}"/>
    <cellStyle name="Normal 3 24 19" xfId="2046" xr:uid="{00000000-0005-0000-0000-0000AB070000}"/>
    <cellStyle name="Normal 3 24 19 2" xfId="12419" xr:uid="{00000000-0005-0000-0000-00004E2B0000}"/>
    <cellStyle name="Normal 3 24 19 3" xfId="12420" xr:uid="{00000000-0005-0000-0000-00004F2B0000}"/>
    <cellStyle name="Normal 3 24 2" xfId="2047" xr:uid="{00000000-0005-0000-0000-0000AC070000}"/>
    <cellStyle name="Normal 3 24 2 2" xfId="12421" xr:uid="{00000000-0005-0000-0000-0000512B0000}"/>
    <cellStyle name="Normal 3 24 2 3" xfId="12422" xr:uid="{00000000-0005-0000-0000-0000522B0000}"/>
    <cellStyle name="Normal 3 24 20" xfId="2048" xr:uid="{00000000-0005-0000-0000-0000AD070000}"/>
    <cellStyle name="Normal 3 24 20 2" xfId="12423" xr:uid="{00000000-0005-0000-0000-0000542B0000}"/>
    <cellStyle name="Normal 3 24 20 3" xfId="12424" xr:uid="{00000000-0005-0000-0000-0000552B0000}"/>
    <cellStyle name="Normal 3 24 21" xfId="2049" xr:uid="{00000000-0005-0000-0000-0000AE070000}"/>
    <cellStyle name="Normal 3 24 21 2" xfId="12425" xr:uid="{00000000-0005-0000-0000-0000572B0000}"/>
    <cellStyle name="Normal 3 24 21 3" xfId="12426" xr:uid="{00000000-0005-0000-0000-0000582B0000}"/>
    <cellStyle name="Normal 3 24 22" xfId="2050" xr:uid="{00000000-0005-0000-0000-0000AF070000}"/>
    <cellStyle name="Normal 3 24 22 2" xfId="12427" xr:uid="{00000000-0005-0000-0000-00005A2B0000}"/>
    <cellStyle name="Normal 3 24 22 3" xfId="12428" xr:uid="{00000000-0005-0000-0000-00005B2B0000}"/>
    <cellStyle name="Normal 3 24 23" xfId="2051" xr:uid="{00000000-0005-0000-0000-0000B0070000}"/>
    <cellStyle name="Normal 3 24 23 2" xfId="12429" xr:uid="{00000000-0005-0000-0000-00005D2B0000}"/>
    <cellStyle name="Normal 3 24 23 3" xfId="12430" xr:uid="{00000000-0005-0000-0000-00005E2B0000}"/>
    <cellStyle name="Normal 3 24 24" xfId="12431" xr:uid="{00000000-0005-0000-0000-00005F2B0000}"/>
    <cellStyle name="Normal 3 24 25" xfId="12432" xr:uid="{00000000-0005-0000-0000-0000602B0000}"/>
    <cellStyle name="Normal 3 24 3" xfId="2052" xr:uid="{00000000-0005-0000-0000-0000B1070000}"/>
    <cellStyle name="Normal 3 24 3 2" xfId="12433" xr:uid="{00000000-0005-0000-0000-0000622B0000}"/>
    <cellStyle name="Normal 3 24 3 3" xfId="12434" xr:uid="{00000000-0005-0000-0000-0000632B0000}"/>
    <cellStyle name="Normal 3 24 4" xfId="2053" xr:uid="{00000000-0005-0000-0000-0000B2070000}"/>
    <cellStyle name="Normal 3 24 4 2" xfId="12435" xr:uid="{00000000-0005-0000-0000-0000652B0000}"/>
    <cellStyle name="Normal 3 24 4 3" xfId="12436" xr:uid="{00000000-0005-0000-0000-0000662B0000}"/>
    <cellStyle name="Normal 3 24 5" xfId="2054" xr:uid="{00000000-0005-0000-0000-0000B3070000}"/>
    <cellStyle name="Normal 3 24 5 2" xfId="12437" xr:uid="{00000000-0005-0000-0000-0000682B0000}"/>
    <cellStyle name="Normal 3 24 5 3" xfId="12438" xr:uid="{00000000-0005-0000-0000-0000692B0000}"/>
    <cellStyle name="Normal 3 24 6" xfId="2055" xr:uid="{00000000-0005-0000-0000-0000B4070000}"/>
    <cellStyle name="Normal 3 24 6 2" xfId="12439" xr:uid="{00000000-0005-0000-0000-00006B2B0000}"/>
    <cellStyle name="Normal 3 24 6 3" xfId="12440" xr:uid="{00000000-0005-0000-0000-00006C2B0000}"/>
    <cellStyle name="Normal 3 24 7" xfId="2056" xr:uid="{00000000-0005-0000-0000-0000B5070000}"/>
    <cellStyle name="Normal 3 24 7 2" xfId="12441" xr:uid="{00000000-0005-0000-0000-00006E2B0000}"/>
    <cellStyle name="Normal 3 24 7 3" xfId="12442" xr:uid="{00000000-0005-0000-0000-00006F2B0000}"/>
    <cellStyle name="Normal 3 24 8" xfId="2057" xr:uid="{00000000-0005-0000-0000-0000B6070000}"/>
    <cellStyle name="Normal 3 24 8 2" xfId="12443" xr:uid="{00000000-0005-0000-0000-0000712B0000}"/>
    <cellStyle name="Normal 3 24 8 3" xfId="12444" xr:uid="{00000000-0005-0000-0000-0000722B0000}"/>
    <cellStyle name="Normal 3 24 9" xfId="2058" xr:uid="{00000000-0005-0000-0000-0000B7070000}"/>
    <cellStyle name="Normal 3 24 9 2" xfId="12445" xr:uid="{00000000-0005-0000-0000-0000742B0000}"/>
    <cellStyle name="Normal 3 24 9 3" xfId="12446" xr:uid="{00000000-0005-0000-0000-0000752B0000}"/>
    <cellStyle name="Normal 3 25" xfId="2059" xr:uid="{00000000-0005-0000-0000-0000B8070000}"/>
    <cellStyle name="Normal 3 25 10" xfId="2060" xr:uid="{00000000-0005-0000-0000-0000B9070000}"/>
    <cellStyle name="Normal 3 25 10 2" xfId="12447" xr:uid="{00000000-0005-0000-0000-0000782B0000}"/>
    <cellStyle name="Normal 3 25 10 3" xfId="12448" xr:uid="{00000000-0005-0000-0000-0000792B0000}"/>
    <cellStyle name="Normal 3 25 11" xfId="2061" xr:uid="{00000000-0005-0000-0000-0000BA070000}"/>
    <cellStyle name="Normal 3 25 11 2" xfId="12449" xr:uid="{00000000-0005-0000-0000-00007B2B0000}"/>
    <cellStyle name="Normal 3 25 11 3" xfId="12450" xr:uid="{00000000-0005-0000-0000-00007C2B0000}"/>
    <cellStyle name="Normal 3 25 12" xfId="2062" xr:uid="{00000000-0005-0000-0000-0000BB070000}"/>
    <cellStyle name="Normal 3 25 12 2" xfId="12451" xr:uid="{00000000-0005-0000-0000-00007E2B0000}"/>
    <cellStyle name="Normal 3 25 12 3" xfId="12452" xr:uid="{00000000-0005-0000-0000-00007F2B0000}"/>
    <cellStyle name="Normal 3 25 13" xfId="2063" xr:uid="{00000000-0005-0000-0000-0000BC070000}"/>
    <cellStyle name="Normal 3 25 13 2" xfId="12453" xr:uid="{00000000-0005-0000-0000-0000812B0000}"/>
    <cellStyle name="Normal 3 25 13 3" xfId="12454" xr:uid="{00000000-0005-0000-0000-0000822B0000}"/>
    <cellStyle name="Normal 3 25 14" xfId="2064" xr:uid="{00000000-0005-0000-0000-0000BD070000}"/>
    <cellStyle name="Normal 3 25 14 2" xfId="12455" xr:uid="{00000000-0005-0000-0000-0000842B0000}"/>
    <cellStyle name="Normal 3 25 14 3" xfId="12456" xr:uid="{00000000-0005-0000-0000-0000852B0000}"/>
    <cellStyle name="Normal 3 25 15" xfId="2065" xr:uid="{00000000-0005-0000-0000-0000BE070000}"/>
    <cellStyle name="Normal 3 25 15 2" xfId="12457" xr:uid="{00000000-0005-0000-0000-0000872B0000}"/>
    <cellStyle name="Normal 3 25 15 3" xfId="12458" xr:uid="{00000000-0005-0000-0000-0000882B0000}"/>
    <cellStyle name="Normal 3 25 16" xfId="2066" xr:uid="{00000000-0005-0000-0000-0000BF070000}"/>
    <cellStyle name="Normal 3 25 16 2" xfId="12459" xr:uid="{00000000-0005-0000-0000-00008A2B0000}"/>
    <cellStyle name="Normal 3 25 16 3" xfId="12460" xr:uid="{00000000-0005-0000-0000-00008B2B0000}"/>
    <cellStyle name="Normal 3 25 17" xfId="2067" xr:uid="{00000000-0005-0000-0000-0000C0070000}"/>
    <cellStyle name="Normal 3 25 17 2" xfId="12461" xr:uid="{00000000-0005-0000-0000-00008D2B0000}"/>
    <cellStyle name="Normal 3 25 17 3" xfId="12462" xr:uid="{00000000-0005-0000-0000-00008E2B0000}"/>
    <cellStyle name="Normal 3 25 18" xfId="2068" xr:uid="{00000000-0005-0000-0000-0000C1070000}"/>
    <cellStyle name="Normal 3 25 18 2" xfId="12463" xr:uid="{00000000-0005-0000-0000-0000902B0000}"/>
    <cellStyle name="Normal 3 25 18 3" xfId="12464" xr:uid="{00000000-0005-0000-0000-0000912B0000}"/>
    <cellStyle name="Normal 3 25 19" xfId="2069" xr:uid="{00000000-0005-0000-0000-0000C2070000}"/>
    <cellStyle name="Normal 3 25 19 2" xfId="12465" xr:uid="{00000000-0005-0000-0000-0000932B0000}"/>
    <cellStyle name="Normal 3 25 19 3" xfId="12466" xr:uid="{00000000-0005-0000-0000-0000942B0000}"/>
    <cellStyle name="Normal 3 25 2" xfId="2070" xr:uid="{00000000-0005-0000-0000-0000C3070000}"/>
    <cellStyle name="Normal 3 25 2 2" xfId="12467" xr:uid="{00000000-0005-0000-0000-0000962B0000}"/>
    <cellStyle name="Normal 3 25 2 3" xfId="12468" xr:uid="{00000000-0005-0000-0000-0000972B0000}"/>
    <cellStyle name="Normal 3 25 20" xfId="2071" xr:uid="{00000000-0005-0000-0000-0000C4070000}"/>
    <cellStyle name="Normal 3 25 20 2" xfId="12469" xr:uid="{00000000-0005-0000-0000-0000992B0000}"/>
    <cellStyle name="Normal 3 25 20 3" xfId="12470" xr:uid="{00000000-0005-0000-0000-00009A2B0000}"/>
    <cellStyle name="Normal 3 25 21" xfId="2072" xr:uid="{00000000-0005-0000-0000-0000C5070000}"/>
    <cellStyle name="Normal 3 25 21 2" xfId="12471" xr:uid="{00000000-0005-0000-0000-00009C2B0000}"/>
    <cellStyle name="Normal 3 25 21 3" xfId="12472" xr:uid="{00000000-0005-0000-0000-00009D2B0000}"/>
    <cellStyle name="Normal 3 25 22" xfId="2073" xr:uid="{00000000-0005-0000-0000-0000C6070000}"/>
    <cellStyle name="Normal 3 25 22 2" xfId="12473" xr:uid="{00000000-0005-0000-0000-00009F2B0000}"/>
    <cellStyle name="Normal 3 25 22 3" xfId="12474" xr:uid="{00000000-0005-0000-0000-0000A02B0000}"/>
    <cellStyle name="Normal 3 25 23" xfId="2074" xr:uid="{00000000-0005-0000-0000-0000C7070000}"/>
    <cellStyle name="Normal 3 25 23 2" xfId="12475" xr:uid="{00000000-0005-0000-0000-0000A22B0000}"/>
    <cellStyle name="Normal 3 25 23 3" xfId="12476" xr:uid="{00000000-0005-0000-0000-0000A32B0000}"/>
    <cellStyle name="Normal 3 25 24" xfId="12477" xr:uid="{00000000-0005-0000-0000-0000A42B0000}"/>
    <cellStyle name="Normal 3 25 25" xfId="12478" xr:uid="{00000000-0005-0000-0000-0000A52B0000}"/>
    <cellStyle name="Normal 3 25 3" xfId="2075" xr:uid="{00000000-0005-0000-0000-0000C8070000}"/>
    <cellStyle name="Normal 3 25 3 2" xfId="12479" xr:uid="{00000000-0005-0000-0000-0000A72B0000}"/>
    <cellStyle name="Normal 3 25 3 3" xfId="12480" xr:uid="{00000000-0005-0000-0000-0000A82B0000}"/>
    <cellStyle name="Normal 3 25 4" xfId="2076" xr:uid="{00000000-0005-0000-0000-0000C9070000}"/>
    <cellStyle name="Normal 3 25 4 2" xfId="12481" xr:uid="{00000000-0005-0000-0000-0000AA2B0000}"/>
    <cellStyle name="Normal 3 25 4 3" xfId="12482" xr:uid="{00000000-0005-0000-0000-0000AB2B0000}"/>
    <cellStyle name="Normal 3 25 5" xfId="2077" xr:uid="{00000000-0005-0000-0000-0000CA070000}"/>
    <cellStyle name="Normal 3 25 5 2" xfId="12483" xr:uid="{00000000-0005-0000-0000-0000AD2B0000}"/>
    <cellStyle name="Normal 3 25 5 3" xfId="12484" xr:uid="{00000000-0005-0000-0000-0000AE2B0000}"/>
    <cellStyle name="Normal 3 25 6" xfId="2078" xr:uid="{00000000-0005-0000-0000-0000CB070000}"/>
    <cellStyle name="Normal 3 25 6 2" xfId="12485" xr:uid="{00000000-0005-0000-0000-0000B02B0000}"/>
    <cellStyle name="Normal 3 25 6 3" xfId="12486" xr:uid="{00000000-0005-0000-0000-0000B12B0000}"/>
    <cellStyle name="Normal 3 25 7" xfId="2079" xr:uid="{00000000-0005-0000-0000-0000CC070000}"/>
    <cellStyle name="Normal 3 25 7 2" xfId="12487" xr:uid="{00000000-0005-0000-0000-0000B32B0000}"/>
    <cellStyle name="Normal 3 25 7 3" xfId="12488" xr:uid="{00000000-0005-0000-0000-0000B42B0000}"/>
    <cellStyle name="Normal 3 25 8" xfId="2080" xr:uid="{00000000-0005-0000-0000-0000CD070000}"/>
    <cellStyle name="Normal 3 25 8 2" xfId="12489" xr:uid="{00000000-0005-0000-0000-0000B62B0000}"/>
    <cellStyle name="Normal 3 25 8 3" xfId="12490" xr:uid="{00000000-0005-0000-0000-0000B72B0000}"/>
    <cellStyle name="Normal 3 25 9" xfId="2081" xr:uid="{00000000-0005-0000-0000-0000CE070000}"/>
    <cellStyle name="Normal 3 25 9 2" xfId="12491" xr:uid="{00000000-0005-0000-0000-0000B92B0000}"/>
    <cellStyle name="Normal 3 25 9 3" xfId="12492" xr:uid="{00000000-0005-0000-0000-0000BA2B0000}"/>
    <cellStyle name="Normal 3 26" xfId="2082" xr:uid="{00000000-0005-0000-0000-0000CF070000}"/>
    <cellStyle name="Normal 3 26 10" xfId="2083" xr:uid="{00000000-0005-0000-0000-0000D0070000}"/>
    <cellStyle name="Normal 3 26 10 2" xfId="12493" xr:uid="{00000000-0005-0000-0000-0000BD2B0000}"/>
    <cellStyle name="Normal 3 26 10 3" xfId="12494" xr:uid="{00000000-0005-0000-0000-0000BE2B0000}"/>
    <cellStyle name="Normal 3 26 11" xfId="2084" xr:uid="{00000000-0005-0000-0000-0000D1070000}"/>
    <cellStyle name="Normal 3 26 11 2" xfId="12495" xr:uid="{00000000-0005-0000-0000-0000C02B0000}"/>
    <cellStyle name="Normal 3 26 11 3" xfId="12496" xr:uid="{00000000-0005-0000-0000-0000C12B0000}"/>
    <cellStyle name="Normal 3 26 12" xfId="2085" xr:uid="{00000000-0005-0000-0000-0000D2070000}"/>
    <cellStyle name="Normal 3 26 12 2" xfId="12497" xr:uid="{00000000-0005-0000-0000-0000C32B0000}"/>
    <cellStyle name="Normal 3 26 12 3" xfId="12498" xr:uid="{00000000-0005-0000-0000-0000C42B0000}"/>
    <cellStyle name="Normal 3 26 13" xfId="2086" xr:uid="{00000000-0005-0000-0000-0000D3070000}"/>
    <cellStyle name="Normal 3 26 13 2" xfId="12499" xr:uid="{00000000-0005-0000-0000-0000C62B0000}"/>
    <cellStyle name="Normal 3 26 13 3" xfId="12500" xr:uid="{00000000-0005-0000-0000-0000C72B0000}"/>
    <cellStyle name="Normal 3 26 14" xfId="2087" xr:uid="{00000000-0005-0000-0000-0000D4070000}"/>
    <cellStyle name="Normal 3 26 14 2" xfId="12501" xr:uid="{00000000-0005-0000-0000-0000C92B0000}"/>
    <cellStyle name="Normal 3 26 14 3" xfId="12502" xr:uid="{00000000-0005-0000-0000-0000CA2B0000}"/>
    <cellStyle name="Normal 3 26 15" xfId="2088" xr:uid="{00000000-0005-0000-0000-0000D5070000}"/>
    <cellStyle name="Normal 3 26 15 2" xfId="12503" xr:uid="{00000000-0005-0000-0000-0000CC2B0000}"/>
    <cellStyle name="Normal 3 26 15 3" xfId="12504" xr:uid="{00000000-0005-0000-0000-0000CD2B0000}"/>
    <cellStyle name="Normal 3 26 16" xfId="2089" xr:uid="{00000000-0005-0000-0000-0000D6070000}"/>
    <cellStyle name="Normal 3 26 16 2" xfId="12505" xr:uid="{00000000-0005-0000-0000-0000CF2B0000}"/>
    <cellStyle name="Normal 3 26 16 3" xfId="12506" xr:uid="{00000000-0005-0000-0000-0000D02B0000}"/>
    <cellStyle name="Normal 3 26 17" xfId="2090" xr:uid="{00000000-0005-0000-0000-0000D7070000}"/>
    <cellStyle name="Normal 3 26 17 2" xfId="12507" xr:uid="{00000000-0005-0000-0000-0000D22B0000}"/>
    <cellStyle name="Normal 3 26 17 3" xfId="12508" xr:uid="{00000000-0005-0000-0000-0000D32B0000}"/>
    <cellStyle name="Normal 3 26 18" xfId="2091" xr:uid="{00000000-0005-0000-0000-0000D8070000}"/>
    <cellStyle name="Normal 3 26 18 2" xfId="12509" xr:uid="{00000000-0005-0000-0000-0000D52B0000}"/>
    <cellStyle name="Normal 3 26 18 3" xfId="12510" xr:uid="{00000000-0005-0000-0000-0000D62B0000}"/>
    <cellStyle name="Normal 3 26 19" xfId="2092" xr:uid="{00000000-0005-0000-0000-0000D9070000}"/>
    <cellStyle name="Normal 3 26 19 2" xfId="12511" xr:uid="{00000000-0005-0000-0000-0000D82B0000}"/>
    <cellStyle name="Normal 3 26 19 3" xfId="12512" xr:uid="{00000000-0005-0000-0000-0000D92B0000}"/>
    <cellStyle name="Normal 3 26 2" xfId="2093" xr:uid="{00000000-0005-0000-0000-0000DA070000}"/>
    <cellStyle name="Normal 3 26 2 2" xfId="12513" xr:uid="{00000000-0005-0000-0000-0000DB2B0000}"/>
    <cellStyle name="Normal 3 26 2 3" xfId="12514" xr:uid="{00000000-0005-0000-0000-0000DC2B0000}"/>
    <cellStyle name="Normal 3 26 20" xfId="2094" xr:uid="{00000000-0005-0000-0000-0000DB070000}"/>
    <cellStyle name="Normal 3 26 20 2" xfId="12515" xr:uid="{00000000-0005-0000-0000-0000DE2B0000}"/>
    <cellStyle name="Normal 3 26 20 3" xfId="12516" xr:uid="{00000000-0005-0000-0000-0000DF2B0000}"/>
    <cellStyle name="Normal 3 26 21" xfId="2095" xr:uid="{00000000-0005-0000-0000-0000DC070000}"/>
    <cellStyle name="Normal 3 26 21 2" xfId="12517" xr:uid="{00000000-0005-0000-0000-0000E12B0000}"/>
    <cellStyle name="Normal 3 26 21 3" xfId="12518" xr:uid="{00000000-0005-0000-0000-0000E22B0000}"/>
    <cellStyle name="Normal 3 26 22" xfId="2096" xr:uid="{00000000-0005-0000-0000-0000DD070000}"/>
    <cellStyle name="Normal 3 26 22 2" xfId="12519" xr:uid="{00000000-0005-0000-0000-0000E42B0000}"/>
    <cellStyle name="Normal 3 26 22 3" xfId="12520" xr:uid="{00000000-0005-0000-0000-0000E52B0000}"/>
    <cellStyle name="Normal 3 26 23" xfId="2097" xr:uid="{00000000-0005-0000-0000-0000DE070000}"/>
    <cellStyle name="Normal 3 26 23 2" xfId="12521" xr:uid="{00000000-0005-0000-0000-0000E72B0000}"/>
    <cellStyle name="Normal 3 26 23 3" xfId="12522" xr:uid="{00000000-0005-0000-0000-0000E82B0000}"/>
    <cellStyle name="Normal 3 26 24" xfId="12523" xr:uid="{00000000-0005-0000-0000-0000E92B0000}"/>
    <cellStyle name="Normal 3 26 25" xfId="12524" xr:uid="{00000000-0005-0000-0000-0000EA2B0000}"/>
    <cellStyle name="Normal 3 26 3" xfId="2098" xr:uid="{00000000-0005-0000-0000-0000DF070000}"/>
    <cellStyle name="Normal 3 26 3 2" xfId="12525" xr:uid="{00000000-0005-0000-0000-0000EC2B0000}"/>
    <cellStyle name="Normal 3 26 3 3" xfId="12526" xr:uid="{00000000-0005-0000-0000-0000ED2B0000}"/>
    <cellStyle name="Normal 3 26 4" xfId="2099" xr:uid="{00000000-0005-0000-0000-0000E0070000}"/>
    <cellStyle name="Normal 3 26 4 2" xfId="12527" xr:uid="{00000000-0005-0000-0000-0000EF2B0000}"/>
    <cellStyle name="Normal 3 26 4 3" xfId="12528" xr:uid="{00000000-0005-0000-0000-0000F02B0000}"/>
    <cellStyle name="Normal 3 26 5" xfId="2100" xr:uid="{00000000-0005-0000-0000-0000E1070000}"/>
    <cellStyle name="Normal 3 26 5 2" xfId="12529" xr:uid="{00000000-0005-0000-0000-0000F22B0000}"/>
    <cellStyle name="Normal 3 26 5 3" xfId="12530" xr:uid="{00000000-0005-0000-0000-0000F32B0000}"/>
    <cellStyle name="Normal 3 26 6" xfId="2101" xr:uid="{00000000-0005-0000-0000-0000E2070000}"/>
    <cellStyle name="Normal 3 26 6 2" xfId="12531" xr:uid="{00000000-0005-0000-0000-0000F52B0000}"/>
    <cellStyle name="Normal 3 26 6 3" xfId="12532" xr:uid="{00000000-0005-0000-0000-0000F62B0000}"/>
    <cellStyle name="Normal 3 26 7" xfId="2102" xr:uid="{00000000-0005-0000-0000-0000E3070000}"/>
    <cellStyle name="Normal 3 26 7 2" xfId="12533" xr:uid="{00000000-0005-0000-0000-0000F82B0000}"/>
    <cellStyle name="Normal 3 26 7 3" xfId="12534" xr:uid="{00000000-0005-0000-0000-0000F92B0000}"/>
    <cellStyle name="Normal 3 26 8" xfId="2103" xr:uid="{00000000-0005-0000-0000-0000E4070000}"/>
    <cellStyle name="Normal 3 26 8 2" xfId="12535" xr:uid="{00000000-0005-0000-0000-0000FB2B0000}"/>
    <cellStyle name="Normal 3 26 8 3" xfId="12536" xr:uid="{00000000-0005-0000-0000-0000FC2B0000}"/>
    <cellStyle name="Normal 3 26 9" xfId="2104" xr:uid="{00000000-0005-0000-0000-0000E5070000}"/>
    <cellStyle name="Normal 3 26 9 2" xfId="12537" xr:uid="{00000000-0005-0000-0000-0000FE2B0000}"/>
    <cellStyle name="Normal 3 26 9 3" xfId="12538" xr:uid="{00000000-0005-0000-0000-0000FF2B0000}"/>
    <cellStyle name="Normal 3 27" xfId="2105" xr:uid="{00000000-0005-0000-0000-0000E6070000}"/>
    <cellStyle name="Normal 3 27 10" xfId="2106" xr:uid="{00000000-0005-0000-0000-0000E7070000}"/>
    <cellStyle name="Normal 3 27 10 2" xfId="12539" xr:uid="{00000000-0005-0000-0000-0000022C0000}"/>
    <cellStyle name="Normal 3 27 10 3" xfId="12540" xr:uid="{00000000-0005-0000-0000-0000032C0000}"/>
    <cellStyle name="Normal 3 27 11" xfId="2107" xr:uid="{00000000-0005-0000-0000-0000E8070000}"/>
    <cellStyle name="Normal 3 27 11 2" xfId="12541" xr:uid="{00000000-0005-0000-0000-0000052C0000}"/>
    <cellStyle name="Normal 3 27 11 3" xfId="12542" xr:uid="{00000000-0005-0000-0000-0000062C0000}"/>
    <cellStyle name="Normal 3 27 12" xfId="2108" xr:uid="{00000000-0005-0000-0000-0000E9070000}"/>
    <cellStyle name="Normal 3 27 12 2" xfId="12543" xr:uid="{00000000-0005-0000-0000-0000082C0000}"/>
    <cellStyle name="Normal 3 27 12 3" xfId="12544" xr:uid="{00000000-0005-0000-0000-0000092C0000}"/>
    <cellStyle name="Normal 3 27 13" xfId="2109" xr:uid="{00000000-0005-0000-0000-0000EA070000}"/>
    <cellStyle name="Normal 3 27 13 2" xfId="12545" xr:uid="{00000000-0005-0000-0000-00000B2C0000}"/>
    <cellStyle name="Normal 3 27 13 3" xfId="12546" xr:uid="{00000000-0005-0000-0000-00000C2C0000}"/>
    <cellStyle name="Normal 3 27 14" xfId="2110" xr:uid="{00000000-0005-0000-0000-0000EB070000}"/>
    <cellStyle name="Normal 3 27 14 2" xfId="12547" xr:uid="{00000000-0005-0000-0000-00000E2C0000}"/>
    <cellStyle name="Normal 3 27 14 3" xfId="12548" xr:uid="{00000000-0005-0000-0000-00000F2C0000}"/>
    <cellStyle name="Normal 3 27 15" xfId="2111" xr:uid="{00000000-0005-0000-0000-0000EC070000}"/>
    <cellStyle name="Normal 3 27 15 2" xfId="12549" xr:uid="{00000000-0005-0000-0000-0000112C0000}"/>
    <cellStyle name="Normal 3 27 15 3" xfId="12550" xr:uid="{00000000-0005-0000-0000-0000122C0000}"/>
    <cellStyle name="Normal 3 27 16" xfId="2112" xr:uid="{00000000-0005-0000-0000-0000ED070000}"/>
    <cellStyle name="Normal 3 27 16 2" xfId="12551" xr:uid="{00000000-0005-0000-0000-0000142C0000}"/>
    <cellStyle name="Normal 3 27 16 3" xfId="12552" xr:uid="{00000000-0005-0000-0000-0000152C0000}"/>
    <cellStyle name="Normal 3 27 17" xfId="2113" xr:uid="{00000000-0005-0000-0000-0000EE070000}"/>
    <cellStyle name="Normal 3 27 17 2" xfId="12553" xr:uid="{00000000-0005-0000-0000-0000172C0000}"/>
    <cellStyle name="Normal 3 27 17 3" xfId="12554" xr:uid="{00000000-0005-0000-0000-0000182C0000}"/>
    <cellStyle name="Normal 3 27 18" xfId="2114" xr:uid="{00000000-0005-0000-0000-0000EF070000}"/>
    <cellStyle name="Normal 3 27 18 2" xfId="12555" xr:uid="{00000000-0005-0000-0000-00001A2C0000}"/>
    <cellStyle name="Normal 3 27 18 3" xfId="12556" xr:uid="{00000000-0005-0000-0000-00001B2C0000}"/>
    <cellStyle name="Normal 3 27 19" xfId="2115" xr:uid="{00000000-0005-0000-0000-0000F0070000}"/>
    <cellStyle name="Normal 3 27 19 2" xfId="12557" xr:uid="{00000000-0005-0000-0000-00001D2C0000}"/>
    <cellStyle name="Normal 3 27 19 3" xfId="12558" xr:uid="{00000000-0005-0000-0000-00001E2C0000}"/>
    <cellStyle name="Normal 3 27 2" xfId="2116" xr:uid="{00000000-0005-0000-0000-0000F1070000}"/>
    <cellStyle name="Normal 3 27 2 2" xfId="12559" xr:uid="{00000000-0005-0000-0000-0000202C0000}"/>
    <cellStyle name="Normal 3 27 2 3" xfId="12560" xr:uid="{00000000-0005-0000-0000-0000212C0000}"/>
    <cellStyle name="Normal 3 27 20" xfId="2117" xr:uid="{00000000-0005-0000-0000-0000F2070000}"/>
    <cellStyle name="Normal 3 27 20 2" xfId="12561" xr:uid="{00000000-0005-0000-0000-0000232C0000}"/>
    <cellStyle name="Normal 3 27 20 3" xfId="12562" xr:uid="{00000000-0005-0000-0000-0000242C0000}"/>
    <cellStyle name="Normal 3 27 21" xfId="2118" xr:uid="{00000000-0005-0000-0000-0000F3070000}"/>
    <cellStyle name="Normal 3 27 21 2" xfId="12563" xr:uid="{00000000-0005-0000-0000-0000262C0000}"/>
    <cellStyle name="Normal 3 27 21 3" xfId="12564" xr:uid="{00000000-0005-0000-0000-0000272C0000}"/>
    <cellStyle name="Normal 3 27 22" xfId="2119" xr:uid="{00000000-0005-0000-0000-0000F4070000}"/>
    <cellStyle name="Normal 3 27 22 2" xfId="12565" xr:uid="{00000000-0005-0000-0000-0000292C0000}"/>
    <cellStyle name="Normal 3 27 22 3" xfId="12566" xr:uid="{00000000-0005-0000-0000-00002A2C0000}"/>
    <cellStyle name="Normal 3 27 23" xfId="2120" xr:uid="{00000000-0005-0000-0000-0000F5070000}"/>
    <cellStyle name="Normal 3 27 23 2" xfId="12567" xr:uid="{00000000-0005-0000-0000-00002C2C0000}"/>
    <cellStyle name="Normal 3 27 23 3" xfId="12568" xr:uid="{00000000-0005-0000-0000-00002D2C0000}"/>
    <cellStyle name="Normal 3 27 24" xfId="12569" xr:uid="{00000000-0005-0000-0000-00002E2C0000}"/>
    <cellStyle name="Normal 3 27 25" xfId="12570" xr:uid="{00000000-0005-0000-0000-00002F2C0000}"/>
    <cellStyle name="Normal 3 27 3" xfId="2121" xr:uid="{00000000-0005-0000-0000-0000F6070000}"/>
    <cellStyle name="Normal 3 27 3 2" xfId="12571" xr:uid="{00000000-0005-0000-0000-0000312C0000}"/>
    <cellStyle name="Normal 3 27 3 3" xfId="12572" xr:uid="{00000000-0005-0000-0000-0000322C0000}"/>
    <cellStyle name="Normal 3 27 4" xfId="2122" xr:uid="{00000000-0005-0000-0000-0000F7070000}"/>
    <cellStyle name="Normal 3 27 4 2" xfId="12573" xr:uid="{00000000-0005-0000-0000-0000342C0000}"/>
    <cellStyle name="Normal 3 27 4 3" xfId="12574" xr:uid="{00000000-0005-0000-0000-0000352C0000}"/>
    <cellStyle name="Normal 3 27 5" xfId="2123" xr:uid="{00000000-0005-0000-0000-0000F8070000}"/>
    <cellStyle name="Normal 3 27 5 2" xfId="12575" xr:uid="{00000000-0005-0000-0000-0000372C0000}"/>
    <cellStyle name="Normal 3 27 5 3" xfId="12576" xr:uid="{00000000-0005-0000-0000-0000382C0000}"/>
    <cellStyle name="Normal 3 27 6" xfId="2124" xr:uid="{00000000-0005-0000-0000-0000F9070000}"/>
    <cellStyle name="Normal 3 27 6 2" xfId="12577" xr:uid="{00000000-0005-0000-0000-00003A2C0000}"/>
    <cellStyle name="Normal 3 27 6 3" xfId="12578" xr:uid="{00000000-0005-0000-0000-00003B2C0000}"/>
    <cellStyle name="Normal 3 27 7" xfId="2125" xr:uid="{00000000-0005-0000-0000-0000FA070000}"/>
    <cellStyle name="Normal 3 27 7 2" xfId="12579" xr:uid="{00000000-0005-0000-0000-00003D2C0000}"/>
    <cellStyle name="Normal 3 27 7 3" xfId="12580" xr:uid="{00000000-0005-0000-0000-00003E2C0000}"/>
    <cellStyle name="Normal 3 27 8" xfId="2126" xr:uid="{00000000-0005-0000-0000-0000FB070000}"/>
    <cellStyle name="Normal 3 27 8 2" xfId="12581" xr:uid="{00000000-0005-0000-0000-0000402C0000}"/>
    <cellStyle name="Normal 3 27 8 3" xfId="12582" xr:uid="{00000000-0005-0000-0000-0000412C0000}"/>
    <cellStyle name="Normal 3 27 9" xfId="2127" xr:uid="{00000000-0005-0000-0000-0000FC070000}"/>
    <cellStyle name="Normal 3 27 9 2" xfId="12583" xr:uid="{00000000-0005-0000-0000-0000432C0000}"/>
    <cellStyle name="Normal 3 27 9 3" xfId="12584" xr:uid="{00000000-0005-0000-0000-0000442C0000}"/>
    <cellStyle name="Normal 3 28" xfId="2128" xr:uid="{00000000-0005-0000-0000-0000FD070000}"/>
    <cellStyle name="Normal 3 28 10" xfId="2129" xr:uid="{00000000-0005-0000-0000-0000FE070000}"/>
    <cellStyle name="Normal 3 28 10 2" xfId="12585" xr:uid="{00000000-0005-0000-0000-0000472C0000}"/>
    <cellStyle name="Normal 3 28 10 3" xfId="12586" xr:uid="{00000000-0005-0000-0000-0000482C0000}"/>
    <cellStyle name="Normal 3 28 11" xfId="2130" xr:uid="{00000000-0005-0000-0000-0000FF070000}"/>
    <cellStyle name="Normal 3 28 11 2" xfId="12587" xr:uid="{00000000-0005-0000-0000-00004A2C0000}"/>
    <cellStyle name="Normal 3 28 11 3" xfId="12588" xr:uid="{00000000-0005-0000-0000-00004B2C0000}"/>
    <cellStyle name="Normal 3 28 12" xfId="2131" xr:uid="{00000000-0005-0000-0000-000000080000}"/>
    <cellStyle name="Normal 3 28 12 2" xfId="12589" xr:uid="{00000000-0005-0000-0000-00004D2C0000}"/>
    <cellStyle name="Normal 3 28 12 3" xfId="12590" xr:uid="{00000000-0005-0000-0000-00004E2C0000}"/>
    <cellStyle name="Normal 3 28 13" xfId="2132" xr:uid="{00000000-0005-0000-0000-000001080000}"/>
    <cellStyle name="Normal 3 28 13 2" xfId="12591" xr:uid="{00000000-0005-0000-0000-0000502C0000}"/>
    <cellStyle name="Normal 3 28 13 3" xfId="12592" xr:uid="{00000000-0005-0000-0000-0000512C0000}"/>
    <cellStyle name="Normal 3 28 14" xfId="2133" xr:uid="{00000000-0005-0000-0000-000002080000}"/>
    <cellStyle name="Normal 3 28 14 2" xfId="12593" xr:uid="{00000000-0005-0000-0000-0000532C0000}"/>
    <cellStyle name="Normal 3 28 14 3" xfId="12594" xr:uid="{00000000-0005-0000-0000-0000542C0000}"/>
    <cellStyle name="Normal 3 28 15" xfId="2134" xr:uid="{00000000-0005-0000-0000-000003080000}"/>
    <cellStyle name="Normal 3 28 15 2" xfId="12595" xr:uid="{00000000-0005-0000-0000-0000562C0000}"/>
    <cellStyle name="Normal 3 28 15 3" xfId="12596" xr:uid="{00000000-0005-0000-0000-0000572C0000}"/>
    <cellStyle name="Normal 3 28 16" xfId="2135" xr:uid="{00000000-0005-0000-0000-000004080000}"/>
    <cellStyle name="Normal 3 28 16 2" xfId="12597" xr:uid="{00000000-0005-0000-0000-0000592C0000}"/>
    <cellStyle name="Normal 3 28 16 3" xfId="12598" xr:uid="{00000000-0005-0000-0000-00005A2C0000}"/>
    <cellStyle name="Normal 3 28 17" xfId="2136" xr:uid="{00000000-0005-0000-0000-000005080000}"/>
    <cellStyle name="Normal 3 28 17 2" xfId="12599" xr:uid="{00000000-0005-0000-0000-00005C2C0000}"/>
    <cellStyle name="Normal 3 28 17 3" xfId="12600" xr:uid="{00000000-0005-0000-0000-00005D2C0000}"/>
    <cellStyle name="Normal 3 28 18" xfId="2137" xr:uid="{00000000-0005-0000-0000-000006080000}"/>
    <cellStyle name="Normal 3 28 18 2" xfId="12601" xr:uid="{00000000-0005-0000-0000-00005F2C0000}"/>
    <cellStyle name="Normal 3 28 18 3" xfId="12602" xr:uid="{00000000-0005-0000-0000-0000602C0000}"/>
    <cellStyle name="Normal 3 28 19" xfId="2138" xr:uid="{00000000-0005-0000-0000-000007080000}"/>
    <cellStyle name="Normal 3 28 19 2" xfId="12603" xr:uid="{00000000-0005-0000-0000-0000622C0000}"/>
    <cellStyle name="Normal 3 28 19 3" xfId="12604" xr:uid="{00000000-0005-0000-0000-0000632C0000}"/>
    <cellStyle name="Normal 3 28 2" xfId="2139" xr:uid="{00000000-0005-0000-0000-000008080000}"/>
    <cellStyle name="Normal 3 28 2 2" xfId="12605" xr:uid="{00000000-0005-0000-0000-0000652C0000}"/>
    <cellStyle name="Normal 3 28 2 3" xfId="12606" xr:uid="{00000000-0005-0000-0000-0000662C0000}"/>
    <cellStyle name="Normal 3 28 20" xfId="2140" xr:uid="{00000000-0005-0000-0000-000009080000}"/>
    <cellStyle name="Normal 3 28 20 2" xfId="12607" xr:uid="{00000000-0005-0000-0000-0000682C0000}"/>
    <cellStyle name="Normal 3 28 20 3" xfId="12608" xr:uid="{00000000-0005-0000-0000-0000692C0000}"/>
    <cellStyle name="Normal 3 28 21" xfId="2141" xr:uid="{00000000-0005-0000-0000-00000A080000}"/>
    <cellStyle name="Normal 3 28 21 2" xfId="12609" xr:uid="{00000000-0005-0000-0000-00006B2C0000}"/>
    <cellStyle name="Normal 3 28 21 3" xfId="12610" xr:uid="{00000000-0005-0000-0000-00006C2C0000}"/>
    <cellStyle name="Normal 3 28 22" xfId="2142" xr:uid="{00000000-0005-0000-0000-00000B080000}"/>
    <cellStyle name="Normal 3 28 22 2" xfId="12611" xr:uid="{00000000-0005-0000-0000-00006E2C0000}"/>
    <cellStyle name="Normal 3 28 22 3" xfId="12612" xr:uid="{00000000-0005-0000-0000-00006F2C0000}"/>
    <cellStyle name="Normal 3 28 23" xfId="2143" xr:uid="{00000000-0005-0000-0000-00000C080000}"/>
    <cellStyle name="Normal 3 28 23 2" xfId="12613" xr:uid="{00000000-0005-0000-0000-0000712C0000}"/>
    <cellStyle name="Normal 3 28 23 3" xfId="12614" xr:uid="{00000000-0005-0000-0000-0000722C0000}"/>
    <cellStyle name="Normal 3 28 24" xfId="12615" xr:uid="{00000000-0005-0000-0000-0000732C0000}"/>
    <cellStyle name="Normal 3 28 25" xfId="12616" xr:uid="{00000000-0005-0000-0000-0000742C0000}"/>
    <cellStyle name="Normal 3 28 3" xfId="2144" xr:uid="{00000000-0005-0000-0000-00000D080000}"/>
    <cellStyle name="Normal 3 28 3 2" xfId="12617" xr:uid="{00000000-0005-0000-0000-0000762C0000}"/>
    <cellStyle name="Normal 3 28 3 3" xfId="12618" xr:uid="{00000000-0005-0000-0000-0000772C0000}"/>
    <cellStyle name="Normal 3 28 4" xfId="2145" xr:uid="{00000000-0005-0000-0000-00000E080000}"/>
    <cellStyle name="Normal 3 28 4 2" xfId="12619" xr:uid="{00000000-0005-0000-0000-0000792C0000}"/>
    <cellStyle name="Normal 3 28 4 3" xfId="12620" xr:uid="{00000000-0005-0000-0000-00007A2C0000}"/>
    <cellStyle name="Normal 3 28 5" xfId="2146" xr:uid="{00000000-0005-0000-0000-00000F080000}"/>
    <cellStyle name="Normal 3 28 5 2" xfId="12621" xr:uid="{00000000-0005-0000-0000-00007C2C0000}"/>
    <cellStyle name="Normal 3 28 5 3" xfId="12622" xr:uid="{00000000-0005-0000-0000-00007D2C0000}"/>
    <cellStyle name="Normal 3 28 6" xfId="2147" xr:uid="{00000000-0005-0000-0000-000010080000}"/>
    <cellStyle name="Normal 3 28 6 2" xfId="12623" xr:uid="{00000000-0005-0000-0000-00007F2C0000}"/>
    <cellStyle name="Normal 3 28 6 3" xfId="12624" xr:uid="{00000000-0005-0000-0000-0000802C0000}"/>
    <cellStyle name="Normal 3 28 7" xfId="2148" xr:uid="{00000000-0005-0000-0000-000011080000}"/>
    <cellStyle name="Normal 3 28 7 2" xfId="12625" xr:uid="{00000000-0005-0000-0000-0000822C0000}"/>
    <cellStyle name="Normal 3 28 7 3" xfId="12626" xr:uid="{00000000-0005-0000-0000-0000832C0000}"/>
    <cellStyle name="Normal 3 28 8" xfId="2149" xr:uid="{00000000-0005-0000-0000-000012080000}"/>
    <cellStyle name="Normal 3 28 8 2" xfId="12627" xr:uid="{00000000-0005-0000-0000-0000852C0000}"/>
    <cellStyle name="Normal 3 28 8 3" xfId="12628" xr:uid="{00000000-0005-0000-0000-0000862C0000}"/>
    <cellStyle name="Normal 3 28 9" xfId="2150" xr:uid="{00000000-0005-0000-0000-000013080000}"/>
    <cellStyle name="Normal 3 28 9 2" xfId="12629" xr:uid="{00000000-0005-0000-0000-0000882C0000}"/>
    <cellStyle name="Normal 3 28 9 3" xfId="12630" xr:uid="{00000000-0005-0000-0000-0000892C0000}"/>
    <cellStyle name="Normal 3 29" xfId="2151" xr:uid="{00000000-0005-0000-0000-000014080000}"/>
    <cellStyle name="Normal 3 29 10" xfId="2152" xr:uid="{00000000-0005-0000-0000-000015080000}"/>
    <cellStyle name="Normal 3 29 10 2" xfId="12631" xr:uid="{00000000-0005-0000-0000-00008C2C0000}"/>
    <cellStyle name="Normal 3 29 10 3" xfId="12632" xr:uid="{00000000-0005-0000-0000-00008D2C0000}"/>
    <cellStyle name="Normal 3 29 11" xfId="2153" xr:uid="{00000000-0005-0000-0000-000016080000}"/>
    <cellStyle name="Normal 3 29 11 2" xfId="12633" xr:uid="{00000000-0005-0000-0000-00008F2C0000}"/>
    <cellStyle name="Normal 3 29 11 3" xfId="12634" xr:uid="{00000000-0005-0000-0000-0000902C0000}"/>
    <cellStyle name="Normal 3 29 12" xfId="2154" xr:uid="{00000000-0005-0000-0000-000017080000}"/>
    <cellStyle name="Normal 3 29 12 2" xfId="12635" xr:uid="{00000000-0005-0000-0000-0000922C0000}"/>
    <cellStyle name="Normal 3 29 12 3" xfId="12636" xr:uid="{00000000-0005-0000-0000-0000932C0000}"/>
    <cellStyle name="Normal 3 29 13" xfId="2155" xr:uid="{00000000-0005-0000-0000-000018080000}"/>
    <cellStyle name="Normal 3 29 13 2" xfId="12637" xr:uid="{00000000-0005-0000-0000-0000952C0000}"/>
    <cellStyle name="Normal 3 29 13 3" xfId="12638" xr:uid="{00000000-0005-0000-0000-0000962C0000}"/>
    <cellStyle name="Normal 3 29 14" xfId="2156" xr:uid="{00000000-0005-0000-0000-000019080000}"/>
    <cellStyle name="Normal 3 29 14 2" xfId="12639" xr:uid="{00000000-0005-0000-0000-0000982C0000}"/>
    <cellStyle name="Normal 3 29 14 3" xfId="12640" xr:uid="{00000000-0005-0000-0000-0000992C0000}"/>
    <cellStyle name="Normal 3 29 15" xfId="2157" xr:uid="{00000000-0005-0000-0000-00001A080000}"/>
    <cellStyle name="Normal 3 29 15 2" xfId="12641" xr:uid="{00000000-0005-0000-0000-00009B2C0000}"/>
    <cellStyle name="Normal 3 29 15 3" xfId="12642" xr:uid="{00000000-0005-0000-0000-00009C2C0000}"/>
    <cellStyle name="Normal 3 29 16" xfId="2158" xr:uid="{00000000-0005-0000-0000-00001B080000}"/>
    <cellStyle name="Normal 3 29 16 2" xfId="12643" xr:uid="{00000000-0005-0000-0000-00009E2C0000}"/>
    <cellStyle name="Normal 3 29 16 3" xfId="12644" xr:uid="{00000000-0005-0000-0000-00009F2C0000}"/>
    <cellStyle name="Normal 3 29 17" xfId="2159" xr:uid="{00000000-0005-0000-0000-00001C080000}"/>
    <cellStyle name="Normal 3 29 17 2" xfId="12645" xr:uid="{00000000-0005-0000-0000-0000A12C0000}"/>
    <cellStyle name="Normal 3 29 17 3" xfId="12646" xr:uid="{00000000-0005-0000-0000-0000A22C0000}"/>
    <cellStyle name="Normal 3 29 18" xfId="2160" xr:uid="{00000000-0005-0000-0000-00001D080000}"/>
    <cellStyle name="Normal 3 29 18 2" xfId="12647" xr:uid="{00000000-0005-0000-0000-0000A42C0000}"/>
    <cellStyle name="Normal 3 29 18 3" xfId="12648" xr:uid="{00000000-0005-0000-0000-0000A52C0000}"/>
    <cellStyle name="Normal 3 29 19" xfId="2161" xr:uid="{00000000-0005-0000-0000-00001E080000}"/>
    <cellStyle name="Normal 3 29 19 2" xfId="12649" xr:uid="{00000000-0005-0000-0000-0000A72C0000}"/>
    <cellStyle name="Normal 3 29 19 3" xfId="12650" xr:uid="{00000000-0005-0000-0000-0000A82C0000}"/>
    <cellStyle name="Normal 3 29 2" xfId="2162" xr:uid="{00000000-0005-0000-0000-00001F080000}"/>
    <cellStyle name="Normal 3 29 2 2" xfId="12651" xr:uid="{00000000-0005-0000-0000-0000AA2C0000}"/>
    <cellStyle name="Normal 3 29 2 3" xfId="12652" xr:uid="{00000000-0005-0000-0000-0000AB2C0000}"/>
    <cellStyle name="Normal 3 29 20" xfId="2163" xr:uid="{00000000-0005-0000-0000-000020080000}"/>
    <cellStyle name="Normal 3 29 20 2" xfId="12653" xr:uid="{00000000-0005-0000-0000-0000AD2C0000}"/>
    <cellStyle name="Normal 3 29 20 3" xfId="12654" xr:uid="{00000000-0005-0000-0000-0000AE2C0000}"/>
    <cellStyle name="Normal 3 29 21" xfId="2164" xr:uid="{00000000-0005-0000-0000-000021080000}"/>
    <cellStyle name="Normal 3 29 21 2" xfId="12655" xr:uid="{00000000-0005-0000-0000-0000B02C0000}"/>
    <cellStyle name="Normal 3 29 21 3" xfId="12656" xr:uid="{00000000-0005-0000-0000-0000B12C0000}"/>
    <cellStyle name="Normal 3 29 22" xfId="2165" xr:uid="{00000000-0005-0000-0000-000022080000}"/>
    <cellStyle name="Normal 3 29 22 2" xfId="12657" xr:uid="{00000000-0005-0000-0000-0000B32C0000}"/>
    <cellStyle name="Normal 3 29 22 3" xfId="12658" xr:uid="{00000000-0005-0000-0000-0000B42C0000}"/>
    <cellStyle name="Normal 3 29 23" xfId="2166" xr:uid="{00000000-0005-0000-0000-000023080000}"/>
    <cellStyle name="Normal 3 29 23 2" xfId="12659" xr:uid="{00000000-0005-0000-0000-0000B62C0000}"/>
    <cellStyle name="Normal 3 29 23 3" xfId="12660" xr:uid="{00000000-0005-0000-0000-0000B72C0000}"/>
    <cellStyle name="Normal 3 29 24" xfId="12661" xr:uid="{00000000-0005-0000-0000-0000B82C0000}"/>
    <cellStyle name="Normal 3 29 25" xfId="12662" xr:uid="{00000000-0005-0000-0000-0000B92C0000}"/>
    <cellStyle name="Normal 3 29 3" xfId="2167" xr:uid="{00000000-0005-0000-0000-000024080000}"/>
    <cellStyle name="Normal 3 29 3 2" xfId="12663" xr:uid="{00000000-0005-0000-0000-0000BB2C0000}"/>
    <cellStyle name="Normal 3 29 3 3" xfId="12664" xr:uid="{00000000-0005-0000-0000-0000BC2C0000}"/>
    <cellStyle name="Normal 3 29 4" xfId="2168" xr:uid="{00000000-0005-0000-0000-000025080000}"/>
    <cellStyle name="Normal 3 29 4 2" xfId="12665" xr:uid="{00000000-0005-0000-0000-0000BE2C0000}"/>
    <cellStyle name="Normal 3 29 4 3" xfId="12666" xr:uid="{00000000-0005-0000-0000-0000BF2C0000}"/>
    <cellStyle name="Normal 3 29 5" xfId="2169" xr:uid="{00000000-0005-0000-0000-000026080000}"/>
    <cellStyle name="Normal 3 29 5 2" xfId="12667" xr:uid="{00000000-0005-0000-0000-0000C12C0000}"/>
    <cellStyle name="Normal 3 29 5 3" xfId="12668" xr:uid="{00000000-0005-0000-0000-0000C22C0000}"/>
    <cellStyle name="Normal 3 29 6" xfId="2170" xr:uid="{00000000-0005-0000-0000-000027080000}"/>
    <cellStyle name="Normal 3 29 6 2" xfId="12669" xr:uid="{00000000-0005-0000-0000-0000C42C0000}"/>
    <cellStyle name="Normal 3 29 6 3" xfId="12670" xr:uid="{00000000-0005-0000-0000-0000C52C0000}"/>
    <cellStyle name="Normal 3 29 7" xfId="2171" xr:uid="{00000000-0005-0000-0000-000028080000}"/>
    <cellStyle name="Normal 3 29 7 2" xfId="12671" xr:uid="{00000000-0005-0000-0000-0000C72C0000}"/>
    <cellStyle name="Normal 3 29 7 3" xfId="12672" xr:uid="{00000000-0005-0000-0000-0000C82C0000}"/>
    <cellStyle name="Normal 3 29 8" xfId="2172" xr:uid="{00000000-0005-0000-0000-000029080000}"/>
    <cellStyle name="Normal 3 29 8 2" xfId="12673" xr:uid="{00000000-0005-0000-0000-0000CA2C0000}"/>
    <cellStyle name="Normal 3 29 8 3" xfId="12674" xr:uid="{00000000-0005-0000-0000-0000CB2C0000}"/>
    <cellStyle name="Normal 3 29 9" xfId="2173" xr:uid="{00000000-0005-0000-0000-00002A080000}"/>
    <cellStyle name="Normal 3 29 9 2" xfId="12675" xr:uid="{00000000-0005-0000-0000-0000CD2C0000}"/>
    <cellStyle name="Normal 3 29 9 3" xfId="12676" xr:uid="{00000000-0005-0000-0000-0000CE2C0000}"/>
    <cellStyle name="Normal 3 3" xfId="2174" xr:uid="{00000000-0005-0000-0000-00002B080000}"/>
    <cellStyle name="Normal 3 3 10" xfId="2175" xr:uid="{00000000-0005-0000-0000-00002C080000}"/>
    <cellStyle name="Normal 3 3 10 2" xfId="12677" xr:uid="{00000000-0005-0000-0000-0000D12C0000}"/>
    <cellStyle name="Normal 3 3 10 3" xfId="12678" xr:uid="{00000000-0005-0000-0000-0000D22C0000}"/>
    <cellStyle name="Normal 3 3 11" xfId="2176" xr:uid="{00000000-0005-0000-0000-00002D080000}"/>
    <cellStyle name="Normal 3 3 11 2" xfId="12679" xr:uid="{00000000-0005-0000-0000-0000D42C0000}"/>
    <cellStyle name="Normal 3 3 11 3" xfId="12680" xr:uid="{00000000-0005-0000-0000-0000D52C0000}"/>
    <cellStyle name="Normal 3 3 12" xfId="2177" xr:uid="{00000000-0005-0000-0000-00002E080000}"/>
    <cellStyle name="Normal 3 3 12 2" xfId="12681" xr:uid="{00000000-0005-0000-0000-0000D72C0000}"/>
    <cellStyle name="Normal 3 3 12 3" xfId="12682" xr:uid="{00000000-0005-0000-0000-0000D82C0000}"/>
    <cellStyle name="Normal 3 3 13" xfId="2178" xr:uid="{00000000-0005-0000-0000-00002F080000}"/>
    <cellStyle name="Normal 3 3 13 2" xfId="12683" xr:uid="{00000000-0005-0000-0000-0000DA2C0000}"/>
    <cellStyle name="Normal 3 3 13 3" xfId="12684" xr:uid="{00000000-0005-0000-0000-0000DB2C0000}"/>
    <cellStyle name="Normal 3 3 14" xfId="2179" xr:uid="{00000000-0005-0000-0000-000030080000}"/>
    <cellStyle name="Normal 3 3 14 2" xfId="12685" xr:uid="{00000000-0005-0000-0000-0000DD2C0000}"/>
    <cellStyle name="Normal 3 3 14 3" xfId="12686" xr:uid="{00000000-0005-0000-0000-0000DE2C0000}"/>
    <cellStyle name="Normal 3 3 15" xfId="2180" xr:uid="{00000000-0005-0000-0000-000031080000}"/>
    <cellStyle name="Normal 3 3 15 2" xfId="12687" xr:uid="{00000000-0005-0000-0000-0000E02C0000}"/>
    <cellStyle name="Normal 3 3 15 3" xfId="12688" xr:uid="{00000000-0005-0000-0000-0000E12C0000}"/>
    <cellStyle name="Normal 3 3 16" xfId="2181" xr:uid="{00000000-0005-0000-0000-000032080000}"/>
    <cellStyle name="Normal 3 3 16 2" xfId="12689" xr:uid="{00000000-0005-0000-0000-0000E32C0000}"/>
    <cellStyle name="Normal 3 3 16 3" xfId="12690" xr:uid="{00000000-0005-0000-0000-0000E42C0000}"/>
    <cellStyle name="Normal 3 3 17" xfId="2182" xr:uid="{00000000-0005-0000-0000-000033080000}"/>
    <cellStyle name="Normal 3 3 17 2" xfId="12691" xr:uid="{00000000-0005-0000-0000-0000E62C0000}"/>
    <cellStyle name="Normal 3 3 17 3" xfId="12692" xr:uid="{00000000-0005-0000-0000-0000E72C0000}"/>
    <cellStyle name="Normal 3 3 18" xfId="2183" xr:uid="{00000000-0005-0000-0000-000034080000}"/>
    <cellStyle name="Normal 3 3 18 2" xfId="12693" xr:uid="{00000000-0005-0000-0000-0000E92C0000}"/>
    <cellStyle name="Normal 3 3 18 3" xfId="12694" xr:uid="{00000000-0005-0000-0000-0000EA2C0000}"/>
    <cellStyle name="Normal 3 3 19" xfId="2184" xr:uid="{00000000-0005-0000-0000-000035080000}"/>
    <cellStyle name="Normal 3 3 19 2" xfId="12695" xr:uid="{00000000-0005-0000-0000-0000EC2C0000}"/>
    <cellStyle name="Normal 3 3 19 3" xfId="12696" xr:uid="{00000000-0005-0000-0000-0000ED2C0000}"/>
    <cellStyle name="Normal 3 3 2" xfId="2185" xr:uid="{00000000-0005-0000-0000-000036080000}"/>
    <cellStyle name="Normal 3 3 2 10" xfId="12697" xr:uid="{00000000-0005-0000-0000-0000EF2C0000}"/>
    <cellStyle name="Normal 3 3 2 10 2" xfId="12698" xr:uid="{00000000-0005-0000-0000-0000F02C0000}"/>
    <cellStyle name="Normal 3 3 2 10 2 2" xfId="26527" xr:uid="{115DB8C7-49B2-4E9B-8B0A-9B35494DCF90}"/>
    <cellStyle name="Normal 3 3 2 11" xfId="12699" xr:uid="{00000000-0005-0000-0000-0000F12C0000}"/>
    <cellStyle name="Normal 3 3 2 11 2" xfId="26528" xr:uid="{54C6B7E5-D0CF-42A6-8159-3FA5A288DFDE}"/>
    <cellStyle name="Normal 3 3 2 12" xfId="12700" xr:uid="{00000000-0005-0000-0000-0000F22C0000}"/>
    <cellStyle name="Normal 3 3 2 12 2" xfId="26529" xr:uid="{1FD4A5C0-DA81-4162-B03F-BEA3391FBB24}"/>
    <cellStyle name="Normal 3 3 2 13" xfId="12701" xr:uid="{00000000-0005-0000-0000-0000F32C0000}"/>
    <cellStyle name="Normal 3 3 2 14" xfId="5361" xr:uid="{00000000-0005-0000-0000-0000EE2C0000}"/>
    <cellStyle name="Normal 3 3 2 14 2" xfId="23297" xr:uid="{3E487347-E43B-491C-8FDE-11E248114F3E}"/>
    <cellStyle name="Normal 3 3 2 2" xfId="12702" xr:uid="{00000000-0005-0000-0000-0000F42C0000}"/>
    <cellStyle name="Normal 3 3 2 2 10" xfId="12703" xr:uid="{00000000-0005-0000-0000-0000F52C0000}"/>
    <cellStyle name="Normal 3 3 2 2 10 2" xfId="26530" xr:uid="{9DEB5AC1-2BCB-43E6-806F-28C80265B713}"/>
    <cellStyle name="Normal 3 3 2 2 11" xfId="12704" xr:uid="{00000000-0005-0000-0000-0000F62C0000}"/>
    <cellStyle name="Normal 3 3 2 2 2" xfId="12705" xr:uid="{00000000-0005-0000-0000-0000F72C0000}"/>
    <cellStyle name="Normal 3 3 2 2 2 10" xfId="12706" xr:uid="{00000000-0005-0000-0000-0000F82C0000}"/>
    <cellStyle name="Normal 3 3 2 2 2 2" xfId="12707" xr:uid="{00000000-0005-0000-0000-0000F92C0000}"/>
    <cellStyle name="Normal 3 3 2 2 2 2 2" xfId="12708" xr:uid="{00000000-0005-0000-0000-0000FA2C0000}"/>
    <cellStyle name="Normal 3 3 2 2 2 2 2 2" xfId="12709" xr:uid="{00000000-0005-0000-0000-0000FB2C0000}"/>
    <cellStyle name="Normal 3 3 2 2 2 2 2 2 2" xfId="12710" xr:uid="{00000000-0005-0000-0000-0000FC2C0000}"/>
    <cellStyle name="Normal 3 3 2 2 2 2 2 2 2 2" xfId="12711" xr:uid="{00000000-0005-0000-0000-0000FD2C0000}"/>
    <cellStyle name="Normal 3 3 2 2 2 2 2 2 2 3" xfId="12712" xr:uid="{00000000-0005-0000-0000-0000FE2C0000}"/>
    <cellStyle name="Normal 3 3 2 2 2 2 2 2 3" xfId="12713" xr:uid="{00000000-0005-0000-0000-0000FF2C0000}"/>
    <cellStyle name="Normal 3 3 2 2 2 2 2 2 4" xfId="12714" xr:uid="{00000000-0005-0000-0000-0000002D0000}"/>
    <cellStyle name="Normal 3 3 2 2 2 2 2 2 4 2" xfId="26533" xr:uid="{5F0888CB-B88F-4748-9620-2005393FF9DA}"/>
    <cellStyle name="Normal 3 3 2 2 2 2 2 2 5" xfId="12715" xr:uid="{00000000-0005-0000-0000-0000012D0000}"/>
    <cellStyle name="Normal 3 3 2 2 2 2 2 2 5 2" xfId="26534" xr:uid="{7E7428C4-9319-411A-A441-FA8582D599E9}"/>
    <cellStyle name="Normal 3 3 2 2 2 2 2 2 6" xfId="12716" xr:uid="{00000000-0005-0000-0000-0000022D0000}"/>
    <cellStyle name="Normal 3 3 2 2 2 2 2 3" xfId="12717" xr:uid="{00000000-0005-0000-0000-0000032D0000}"/>
    <cellStyle name="Normal 3 3 2 2 2 2 2 3 2" xfId="12718" xr:uid="{00000000-0005-0000-0000-0000042D0000}"/>
    <cellStyle name="Normal 3 3 2 2 2 2 2 3 2 2" xfId="12719" xr:uid="{00000000-0005-0000-0000-0000052D0000}"/>
    <cellStyle name="Normal 3 3 2 2 2 2 2 3 2 3" xfId="12720" xr:uid="{00000000-0005-0000-0000-0000062D0000}"/>
    <cellStyle name="Normal 3 3 2 2 2 2 2 3 3" xfId="12721" xr:uid="{00000000-0005-0000-0000-0000072D0000}"/>
    <cellStyle name="Normal 3 3 2 2 2 2 2 3 3 2" xfId="12722" xr:uid="{00000000-0005-0000-0000-0000082D0000}"/>
    <cellStyle name="Normal 3 3 2 2 2 2 2 3 3 3" xfId="26535" xr:uid="{5528FC68-8665-4A70-8198-FABF37E719C7}"/>
    <cellStyle name="Normal 3 3 2 2 2 2 2 3 4" xfId="12723" xr:uid="{00000000-0005-0000-0000-0000092D0000}"/>
    <cellStyle name="Normal 3 3 2 2 2 2 2 4" xfId="12724" xr:uid="{00000000-0005-0000-0000-00000A2D0000}"/>
    <cellStyle name="Normal 3 3 2 2 2 2 2 4 2" xfId="12725" xr:uid="{00000000-0005-0000-0000-00000B2D0000}"/>
    <cellStyle name="Normal 3 3 2 2 2 2 2 4 3" xfId="12726" xr:uid="{00000000-0005-0000-0000-00000C2D0000}"/>
    <cellStyle name="Normal 3 3 2 2 2 2 2 5" xfId="12727" xr:uid="{00000000-0005-0000-0000-00000D2D0000}"/>
    <cellStyle name="Normal 3 3 2 2 2 2 2 6" xfId="12728" xr:uid="{00000000-0005-0000-0000-00000E2D0000}"/>
    <cellStyle name="Normal 3 3 2 2 2 2 2 6 2" xfId="26536" xr:uid="{DDBCDF37-3D0A-4710-B884-C7718B57B98D}"/>
    <cellStyle name="Normal 3 3 2 2 2 2 2 7" xfId="12729" xr:uid="{00000000-0005-0000-0000-00000F2D0000}"/>
    <cellStyle name="Normal 3 3 2 2 2 2 2 7 2" xfId="26537" xr:uid="{2CCEBC2F-54F0-4D42-A6AB-E884BC5DFC71}"/>
    <cellStyle name="Normal 3 3 2 2 2 2 2 8" xfId="12730" xr:uid="{00000000-0005-0000-0000-0000102D0000}"/>
    <cellStyle name="Normal 3 3 2 2 2 2 3" xfId="12731" xr:uid="{00000000-0005-0000-0000-0000112D0000}"/>
    <cellStyle name="Normal 3 3 2 2 2 2 3 2" xfId="12732" xr:uid="{00000000-0005-0000-0000-0000122D0000}"/>
    <cellStyle name="Normal 3 3 2 2 2 2 3 2 2" xfId="12733" xr:uid="{00000000-0005-0000-0000-0000132D0000}"/>
    <cellStyle name="Normal 3 3 2 2 2 2 3 2 3" xfId="12734" xr:uid="{00000000-0005-0000-0000-0000142D0000}"/>
    <cellStyle name="Normal 3 3 2 2 2 2 3 3" xfId="12735" xr:uid="{00000000-0005-0000-0000-0000152D0000}"/>
    <cellStyle name="Normal 3 3 2 2 2 2 3 4" xfId="12736" xr:uid="{00000000-0005-0000-0000-0000162D0000}"/>
    <cellStyle name="Normal 3 3 2 2 2 2 3 4 2" xfId="26541" xr:uid="{58EC7DA1-60AE-4680-A0C4-11801034B55C}"/>
    <cellStyle name="Normal 3 3 2 2 2 2 3 5" xfId="12737" xr:uid="{00000000-0005-0000-0000-0000172D0000}"/>
    <cellStyle name="Normal 3 3 2 2 2 2 3 5 2" xfId="26542" xr:uid="{EE92050E-1ED3-41F3-83E4-44801175C56F}"/>
    <cellStyle name="Normal 3 3 2 2 2 2 3 6" xfId="12738" xr:uid="{00000000-0005-0000-0000-0000182D0000}"/>
    <cellStyle name="Normal 3 3 2 2 2 2 4" xfId="12739" xr:uid="{00000000-0005-0000-0000-0000192D0000}"/>
    <cellStyle name="Normal 3 3 2 2 2 2 4 2" xfId="12740" xr:uid="{00000000-0005-0000-0000-00001A2D0000}"/>
    <cellStyle name="Normal 3 3 2 2 2 2 4 2 2" xfId="12741" xr:uid="{00000000-0005-0000-0000-00001B2D0000}"/>
    <cellStyle name="Normal 3 3 2 2 2 2 4 2 3" xfId="12742" xr:uid="{00000000-0005-0000-0000-00001C2D0000}"/>
    <cellStyle name="Normal 3 3 2 2 2 2 4 3" xfId="12743" xr:uid="{00000000-0005-0000-0000-00001D2D0000}"/>
    <cellStyle name="Normal 3 3 2 2 2 2 4 3 2" xfId="12744" xr:uid="{00000000-0005-0000-0000-00001E2D0000}"/>
    <cellStyle name="Normal 3 3 2 2 2 2 4 3 3" xfId="26544" xr:uid="{8503FE5C-6299-4B3F-A73E-5D71E5A5ABF5}"/>
    <cellStyle name="Normal 3 3 2 2 2 2 4 4" xfId="12745" xr:uid="{00000000-0005-0000-0000-00001F2D0000}"/>
    <cellStyle name="Normal 3 3 2 2 2 2 5" xfId="12746" xr:uid="{00000000-0005-0000-0000-0000202D0000}"/>
    <cellStyle name="Normal 3 3 2 2 2 2 5 2" xfId="12747" xr:uid="{00000000-0005-0000-0000-0000212D0000}"/>
    <cellStyle name="Normal 3 3 2 2 2 2 5 3" xfId="12748" xr:uid="{00000000-0005-0000-0000-0000222D0000}"/>
    <cellStyle name="Normal 3 3 2 2 2 2 6" xfId="12749" xr:uid="{00000000-0005-0000-0000-0000232D0000}"/>
    <cellStyle name="Normal 3 3 2 2 2 2 7" xfId="12750" xr:uid="{00000000-0005-0000-0000-0000242D0000}"/>
    <cellStyle name="Normal 3 3 2 2 2 2 7 2" xfId="26545" xr:uid="{B1F6384A-8D12-4EF5-B095-6B63F5B05CE9}"/>
    <cellStyle name="Normal 3 3 2 2 2 2 8" xfId="12751" xr:uid="{00000000-0005-0000-0000-0000252D0000}"/>
    <cellStyle name="Normal 3 3 2 2 2 2 8 2" xfId="26546" xr:uid="{EE82F852-DDBC-46F3-80CA-D0AFCCEDA53C}"/>
    <cellStyle name="Normal 3 3 2 2 2 2 9" xfId="12752" xr:uid="{00000000-0005-0000-0000-0000262D0000}"/>
    <cellStyle name="Normal 3 3 2 2 2 3" xfId="12753" xr:uid="{00000000-0005-0000-0000-0000272D0000}"/>
    <cellStyle name="Normal 3 3 2 2 2 3 2" xfId="12754" xr:uid="{00000000-0005-0000-0000-0000282D0000}"/>
    <cellStyle name="Normal 3 3 2 2 2 3 2 2" xfId="12755" xr:uid="{00000000-0005-0000-0000-0000292D0000}"/>
    <cellStyle name="Normal 3 3 2 2 2 3 2 2 2" xfId="12756" xr:uid="{00000000-0005-0000-0000-00002A2D0000}"/>
    <cellStyle name="Normal 3 3 2 2 2 3 2 2 3" xfId="12757" xr:uid="{00000000-0005-0000-0000-00002B2D0000}"/>
    <cellStyle name="Normal 3 3 2 2 2 3 2 2 3 2" xfId="26547" xr:uid="{76F22C9E-B1E2-49C3-80E0-DDF22A224E63}"/>
    <cellStyle name="Normal 3 3 2 2 2 3 2 2 4" xfId="12758" xr:uid="{00000000-0005-0000-0000-00002C2D0000}"/>
    <cellStyle name="Normal 3 3 2 2 2 3 2 3" xfId="12759" xr:uid="{00000000-0005-0000-0000-00002D2D0000}"/>
    <cellStyle name="Normal 3 3 2 2 2 3 2 4" xfId="12760" xr:uid="{00000000-0005-0000-0000-00002E2D0000}"/>
    <cellStyle name="Normal 3 3 2 2 2 3 2 4 2" xfId="26549" xr:uid="{18E44D72-9413-4894-9C53-0F803EE20BB7}"/>
    <cellStyle name="Normal 3 3 2 2 2 3 2 5" xfId="12761" xr:uid="{00000000-0005-0000-0000-00002F2D0000}"/>
    <cellStyle name="Normal 3 3 2 2 2 3 2 5 2" xfId="26550" xr:uid="{D8F589B9-6E60-4EDE-A470-EBD19EC9235A}"/>
    <cellStyle name="Normal 3 3 2 2 2 3 2 6" xfId="12762" xr:uid="{00000000-0005-0000-0000-0000302D0000}"/>
    <cellStyle name="Normal 3 3 2 2 2 3 3" xfId="12763" xr:uid="{00000000-0005-0000-0000-0000312D0000}"/>
    <cellStyle name="Normal 3 3 2 2 2 3 3 2" xfId="12764" xr:uid="{00000000-0005-0000-0000-0000322D0000}"/>
    <cellStyle name="Normal 3 3 2 2 2 3 3 2 2" xfId="12765" xr:uid="{00000000-0005-0000-0000-0000332D0000}"/>
    <cellStyle name="Normal 3 3 2 2 2 3 3 2 3" xfId="12766" xr:uid="{00000000-0005-0000-0000-0000342D0000}"/>
    <cellStyle name="Normal 3 3 2 2 2 3 3 3" xfId="12767" xr:uid="{00000000-0005-0000-0000-0000352D0000}"/>
    <cellStyle name="Normal 3 3 2 2 2 3 3 4" xfId="12768" xr:uid="{00000000-0005-0000-0000-0000362D0000}"/>
    <cellStyle name="Normal 3 3 2 2 2 3 3 4 2" xfId="26554" xr:uid="{D6A590A5-7C65-4259-B738-BACD29AE887D}"/>
    <cellStyle name="Normal 3 3 2 2 2 3 3 5" xfId="12769" xr:uid="{00000000-0005-0000-0000-0000372D0000}"/>
    <cellStyle name="Normal 3 3 2 2 2 3 3 5 2" xfId="26555" xr:uid="{FCD111E0-D4CC-4F36-8F10-6AD3F6D7EA38}"/>
    <cellStyle name="Normal 3 3 2 2 2 3 3 6" xfId="12770" xr:uid="{00000000-0005-0000-0000-0000382D0000}"/>
    <cellStyle name="Normal 3 3 2 2 2 3 4" xfId="12771" xr:uid="{00000000-0005-0000-0000-0000392D0000}"/>
    <cellStyle name="Normal 3 3 2 2 2 3 4 2" xfId="12772" xr:uid="{00000000-0005-0000-0000-00003A2D0000}"/>
    <cellStyle name="Normal 3 3 2 2 2 3 4 3" xfId="12773" xr:uid="{00000000-0005-0000-0000-00003B2D0000}"/>
    <cellStyle name="Normal 3 3 2 2 2 3 5" xfId="12774" xr:uid="{00000000-0005-0000-0000-00003C2D0000}"/>
    <cellStyle name="Normal 3 3 2 2 2 3 6" xfId="12775" xr:uid="{00000000-0005-0000-0000-00003D2D0000}"/>
    <cellStyle name="Normal 3 3 2 2 2 3 6 2" xfId="26556" xr:uid="{CEBD06E6-B187-4B56-B150-C1E5780F5517}"/>
    <cellStyle name="Normal 3 3 2 2 2 3 7" xfId="12776" xr:uid="{00000000-0005-0000-0000-00003E2D0000}"/>
    <cellStyle name="Normal 3 3 2 2 2 3 7 2" xfId="26557" xr:uid="{93EACA26-62B1-4DEC-B101-69325DAE8CF3}"/>
    <cellStyle name="Normal 3 3 2 2 2 3 8" xfId="12777" xr:uid="{00000000-0005-0000-0000-00003F2D0000}"/>
    <cellStyle name="Normal 3 3 2 2 2 4" xfId="12778" xr:uid="{00000000-0005-0000-0000-0000402D0000}"/>
    <cellStyle name="Normal 3 3 2 2 2 4 2" xfId="12779" xr:uid="{00000000-0005-0000-0000-0000412D0000}"/>
    <cellStyle name="Normal 3 3 2 2 2 4 2 2" xfId="12780" xr:uid="{00000000-0005-0000-0000-0000422D0000}"/>
    <cellStyle name="Normal 3 3 2 2 2 4 2 3" xfId="12781" xr:uid="{00000000-0005-0000-0000-0000432D0000}"/>
    <cellStyle name="Normal 3 3 2 2 2 4 2 3 2" xfId="26558" xr:uid="{17FBAFB8-6816-4173-BE78-1E7FBB1D020C}"/>
    <cellStyle name="Normal 3 3 2 2 2 4 2 4" xfId="12782" xr:uid="{00000000-0005-0000-0000-0000442D0000}"/>
    <cellStyle name="Normal 3 3 2 2 2 4 3" xfId="12783" xr:uid="{00000000-0005-0000-0000-0000452D0000}"/>
    <cellStyle name="Normal 3 3 2 2 2 4 4" xfId="12784" xr:uid="{00000000-0005-0000-0000-0000462D0000}"/>
    <cellStyle name="Normal 3 3 2 2 2 4 4 2" xfId="26559" xr:uid="{7F61041E-5789-4B69-ABE2-1EE18225303C}"/>
    <cellStyle name="Normal 3 3 2 2 2 4 5" xfId="12785" xr:uid="{00000000-0005-0000-0000-0000472D0000}"/>
    <cellStyle name="Normal 3 3 2 2 2 4 5 2" xfId="26560" xr:uid="{34D65AF1-59A1-4D9D-8FEA-58877AC34A60}"/>
    <cellStyle name="Normal 3 3 2 2 2 4 6" xfId="12786" xr:uid="{00000000-0005-0000-0000-0000482D0000}"/>
    <cellStyle name="Normal 3 3 2 2 2 5" xfId="12787" xr:uid="{00000000-0005-0000-0000-0000492D0000}"/>
    <cellStyle name="Normal 3 3 2 2 2 5 2" xfId="12788" xr:uid="{00000000-0005-0000-0000-00004A2D0000}"/>
    <cellStyle name="Normal 3 3 2 2 2 5 2 2" xfId="12789" xr:uid="{00000000-0005-0000-0000-00004B2D0000}"/>
    <cellStyle name="Normal 3 3 2 2 2 5 2 3" xfId="12790" xr:uid="{00000000-0005-0000-0000-00004C2D0000}"/>
    <cellStyle name="Normal 3 3 2 2 2 5 3" xfId="12791" xr:uid="{00000000-0005-0000-0000-00004D2D0000}"/>
    <cellStyle name="Normal 3 3 2 2 2 5 4" xfId="12792" xr:uid="{00000000-0005-0000-0000-00004E2D0000}"/>
    <cellStyle name="Normal 3 3 2 2 2 5 4 2" xfId="26563" xr:uid="{25BE9C2A-CBD1-4C43-9B10-96F141B790B0}"/>
    <cellStyle name="Normal 3 3 2 2 2 5 5" xfId="12793" xr:uid="{00000000-0005-0000-0000-00004F2D0000}"/>
    <cellStyle name="Normal 3 3 2 2 2 5 5 2" xfId="26564" xr:uid="{60B99374-3DDC-45F1-A0E2-1D313675C365}"/>
    <cellStyle name="Normal 3 3 2 2 2 5 6" xfId="12794" xr:uid="{00000000-0005-0000-0000-0000502D0000}"/>
    <cellStyle name="Normal 3 3 2 2 2 6" xfId="12795" xr:uid="{00000000-0005-0000-0000-0000512D0000}"/>
    <cellStyle name="Normal 3 3 2 2 2 6 2" xfId="12796" xr:uid="{00000000-0005-0000-0000-0000522D0000}"/>
    <cellStyle name="Normal 3 3 2 2 2 6 3" xfId="12797" xr:uid="{00000000-0005-0000-0000-0000532D0000}"/>
    <cellStyle name="Normal 3 3 2 2 2 7" xfId="12798" xr:uid="{00000000-0005-0000-0000-0000542D0000}"/>
    <cellStyle name="Normal 3 3 2 2 2 8" xfId="12799" xr:uid="{00000000-0005-0000-0000-0000552D0000}"/>
    <cellStyle name="Normal 3 3 2 2 2 8 2" xfId="26567" xr:uid="{D5D05D84-A09E-4B3F-A4B1-3FCF09F1601E}"/>
    <cellStyle name="Normal 3 3 2 2 2 9" xfId="12800" xr:uid="{00000000-0005-0000-0000-0000562D0000}"/>
    <cellStyle name="Normal 3 3 2 2 2 9 2" xfId="26568" xr:uid="{096FAB76-CE2A-448C-8184-D6A76FC7F5FF}"/>
    <cellStyle name="Normal 3 3 2 2 3" xfId="12801" xr:uid="{00000000-0005-0000-0000-0000572D0000}"/>
    <cellStyle name="Normal 3 3 2 2 3 2" xfId="12802" xr:uid="{00000000-0005-0000-0000-0000582D0000}"/>
    <cellStyle name="Normal 3 3 2 2 3 2 2" xfId="12803" xr:uid="{00000000-0005-0000-0000-0000592D0000}"/>
    <cellStyle name="Normal 3 3 2 2 3 2 2 2" xfId="12804" xr:uid="{00000000-0005-0000-0000-00005A2D0000}"/>
    <cellStyle name="Normal 3 3 2 2 3 2 2 2 2" xfId="12805" xr:uid="{00000000-0005-0000-0000-00005B2D0000}"/>
    <cellStyle name="Normal 3 3 2 2 3 2 2 2 3" xfId="12806" xr:uid="{00000000-0005-0000-0000-00005C2D0000}"/>
    <cellStyle name="Normal 3 3 2 2 3 2 2 3" xfId="12807" xr:uid="{00000000-0005-0000-0000-00005D2D0000}"/>
    <cellStyle name="Normal 3 3 2 2 3 2 2 4" xfId="12808" xr:uid="{00000000-0005-0000-0000-00005E2D0000}"/>
    <cellStyle name="Normal 3 3 2 2 3 2 2 4 2" xfId="26569" xr:uid="{A5C25CD0-19A0-4038-9B3B-CD050D075D95}"/>
    <cellStyle name="Normal 3 3 2 2 3 2 2 5" xfId="12809" xr:uid="{00000000-0005-0000-0000-00005F2D0000}"/>
    <cellStyle name="Normal 3 3 2 2 3 2 2 5 2" xfId="26570" xr:uid="{75F8FD18-867C-4FCE-B7A9-D990F395DF56}"/>
    <cellStyle name="Normal 3 3 2 2 3 2 2 6" xfId="12810" xr:uid="{00000000-0005-0000-0000-0000602D0000}"/>
    <cellStyle name="Normal 3 3 2 2 3 2 3" xfId="12811" xr:uid="{00000000-0005-0000-0000-0000612D0000}"/>
    <cellStyle name="Normal 3 3 2 2 3 2 3 2" xfId="12812" xr:uid="{00000000-0005-0000-0000-0000622D0000}"/>
    <cellStyle name="Normal 3 3 2 2 3 2 3 2 2" xfId="12813" xr:uid="{00000000-0005-0000-0000-0000632D0000}"/>
    <cellStyle name="Normal 3 3 2 2 3 2 3 2 3" xfId="12814" xr:uid="{00000000-0005-0000-0000-0000642D0000}"/>
    <cellStyle name="Normal 3 3 2 2 3 2 3 3" xfId="12815" xr:uid="{00000000-0005-0000-0000-0000652D0000}"/>
    <cellStyle name="Normal 3 3 2 2 3 2 3 3 2" xfId="12816" xr:uid="{00000000-0005-0000-0000-0000662D0000}"/>
    <cellStyle name="Normal 3 3 2 2 3 2 3 3 3" xfId="26571" xr:uid="{4E317BBC-D196-4382-BD3A-7C99AC45F17F}"/>
    <cellStyle name="Normal 3 3 2 2 3 2 3 4" xfId="12817" xr:uid="{00000000-0005-0000-0000-0000672D0000}"/>
    <cellStyle name="Normal 3 3 2 2 3 2 4" xfId="12818" xr:uid="{00000000-0005-0000-0000-0000682D0000}"/>
    <cellStyle name="Normal 3 3 2 2 3 2 4 2" xfId="12819" xr:uid="{00000000-0005-0000-0000-0000692D0000}"/>
    <cellStyle name="Normal 3 3 2 2 3 2 4 3" xfId="12820" xr:uid="{00000000-0005-0000-0000-00006A2D0000}"/>
    <cellStyle name="Normal 3 3 2 2 3 2 5" xfId="12821" xr:uid="{00000000-0005-0000-0000-00006B2D0000}"/>
    <cellStyle name="Normal 3 3 2 2 3 2 6" xfId="12822" xr:uid="{00000000-0005-0000-0000-00006C2D0000}"/>
    <cellStyle name="Normal 3 3 2 2 3 2 6 2" xfId="26574" xr:uid="{648FED8C-CD3E-4E53-BB51-F945C6D5F801}"/>
    <cellStyle name="Normal 3 3 2 2 3 2 7" xfId="12823" xr:uid="{00000000-0005-0000-0000-00006D2D0000}"/>
    <cellStyle name="Normal 3 3 2 2 3 2 7 2" xfId="26575" xr:uid="{A60D0457-45AA-4D21-BA83-2BB3DF134F63}"/>
    <cellStyle name="Normal 3 3 2 2 3 2 8" xfId="12824" xr:uid="{00000000-0005-0000-0000-00006E2D0000}"/>
    <cellStyle name="Normal 3 3 2 2 3 3" xfId="12825" xr:uid="{00000000-0005-0000-0000-00006F2D0000}"/>
    <cellStyle name="Normal 3 3 2 2 3 3 2" xfId="12826" xr:uid="{00000000-0005-0000-0000-0000702D0000}"/>
    <cellStyle name="Normal 3 3 2 2 3 3 2 2" xfId="12827" xr:uid="{00000000-0005-0000-0000-0000712D0000}"/>
    <cellStyle name="Normal 3 3 2 2 3 3 2 3" xfId="12828" xr:uid="{00000000-0005-0000-0000-0000722D0000}"/>
    <cellStyle name="Normal 3 3 2 2 3 3 3" xfId="12829" xr:uid="{00000000-0005-0000-0000-0000732D0000}"/>
    <cellStyle name="Normal 3 3 2 2 3 3 4" xfId="12830" xr:uid="{00000000-0005-0000-0000-0000742D0000}"/>
    <cellStyle name="Normal 3 3 2 2 3 3 4 2" xfId="26578" xr:uid="{D07C4875-9003-406D-A4CF-0EC94DACE6B8}"/>
    <cellStyle name="Normal 3 3 2 2 3 3 5" xfId="12831" xr:uid="{00000000-0005-0000-0000-0000752D0000}"/>
    <cellStyle name="Normal 3 3 2 2 3 3 5 2" xfId="26579" xr:uid="{298A476A-A803-4D20-A183-DCAA168DC927}"/>
    <cellStyle name="Normal 3 3 2 2 3 3 6" xfId="12832" xr:uid="{00000000-0005-0000-0000-0000762D0000}"/>
    <cellStyle name="Normal 3 3 2 2 3 4" xfId="12833" xr:uid="{00000000-0005-0000-0000-0000772D0000}"/>
    <cellStyle name="Normal 3 3 2 2 3 4 2" xfId="12834" xr:uid="{00000000-0005-0000-0000-0000782D0000}"/>
    <cellStyle name="Normal 3 3 2 2 3 4 2 2" xfId="12835" xr:uid="{00000000-0005-0000-0000-0000792D0000}"/>
    <cellStyle name="Normal 3 3 2 2 3 4 2 3" xfId="12836" xr:uid="{00000000-0005-0000-0000-00007A2D0000}"/>
    <cellStyle name="Normal 3 3 2 2 3 4 3" xfId="12837" xr:uid="{00000000-0005-0000-0000-00007B2D0000}"/>
    <cellStyle name="Normal 3 3 2 2 3 4 3 2" xfId="12838" xr:uid="{00000000-0005-0000-0000-00007C2D0000}"/>
    <cellStyle name="Normal 3 3 2 2 3 4 3 3" xfId="26580" xr:uid="{CE373B42-C2ED-4FF7-A583-C95AF113535E}"/>
    <cellStyle name="Normal 3 3 2 2 3 4 4" xfId="12839" xr:uid="{00000000-0005-0000-0000-00007D2D0000}"/>
    <cellStyle name="Normal 3 3 2 2 3 5" xfId="12840" xr:uid="{00000000-0005-0000-0000-00007E2D0000}"/>
    <cellStyle name="Normal 3 3 2 2 3 5 2" xfId="12841" xr:uid="{00000000-0005-0000-0000-00007F2D0000}"/>
    <cellStyle name="Normal 3 3 2 2 3 5 3" xfId="12842" xr:uid="{00000000-0005-0000-0000-0000802D0000}"/>
    <cellStyle name="Normal 3 3 2 2 3 6" xfId="12843" xr:uid="{00000000-0005-0000-0000-0000812D0000}"/>
    <cellStyle name="Normal 3 3 2 2 3 7" xfId="12844" xr:uid="{00000000-0005-0000-0000-0000822D0000}"/>
    <cellStyle name="Normal 3 3 2 2 3 7 2" xfId="26581" xr:uid="{2A7320F5-8292-498E-AC3A-6D48C13301F9}"/>
    <cellStyle name="Normal 3 3 2 2 3 8" xfId="12845" xr:uid="{00000000-0005-0000-0000-0000832D0000}"/>
    <cellStyle name="Normal 3 3 2 2 3 8 2" xfId="26582" xr:uid="{38156F68-E11E-4DDA-99B4-F7E664903DC6}"/>
    <cellStyle name="Normal 3 3 2 2 3 9" xfId="12846" xr:uid="{00000000-0005-0000-0000-0000842D0000}"/>
    <cellStyle name="Normal 3 3 2 2 4" xfId="12847" xr:uid="{00000000-0005-0000-0000-0000852D0000}"/>
    <cellStyle name="Normal 3 3 2 2 4 2" xfId="12848" xr:uid="{00000000-0005-0000-0000-0000862D0000}"/>
    <cellStyle name="Normal 3 3 2 2 4 2 2" xfId="12849" xr:uid="{00000000-0005-0000-0000-0000872D0000}"/>
    <cellStyle name="Normal 3 3 2 2 4 2 2 2" xfId="12850" xr:uid="{00000000-0005-0000-0000-0000882D0000}"/>
    <cellStyle name="Normal 3 3 2 2 4 2 2 3" xfId="12851" xr:uid="{00000000-0005-0000-0000-0000892D0000}"/>
    <cellStyle name="Normal 3 3 2 2 4 2 2 3 2" xfId="26584" xr:uid="{E6FB5A05-8BBD-452D-A4BF-E7D44698323F}"/>
    <cellStyle name="Normal 3 3 2 2 4 2 2 4" xfId="12852" xr:uid="{00000000-0005-0000-0000-00008A2D0000}"/>
    <cellStyle name="Normal 3 3 2 2 4 2 3" xfId="12853" xr:uid="{00000000-0005-0000-0000-00008B2D0000}"/>
    <cellStyle name="Normal 3 3 2 2 4 2 4" xfId="12854" xr:uid="{00000000-0005-0000-0000-00008C2D0000}"/>
    <cellStyle name="Normal 3 3 2 2 4 2 4 2" xfId="26585" xr:uid="{F6B81B9A-3E37-44DD-BDD4-280212E1DD74}"/>
    <cellStyle name="Normal 3 3 2 2 4 2 5" xfId="12855" xr:uid="{00000000-0005-0000-0000-00008D2D0000}"/>
    <cellStyle name="Normal 3 3 2 2 4 2 5 2" xfId="26586" xr:uid="{8CEF1A40-D061-4435-9EC2-ACE3C41A8F16}"/>
    <cellStyle name="Normal 3 3 2 2 4 2 6" xfId="12856" xr:uid="{00000000-0005-0000-0000-00008E2D0000}"/>
    <cellStyle name="Normal 3 3 2 2 4 3" xfId="12857" xr:uid="{00000000-0005-0000-0000-00008F2D0000}"/>
    <cellStyle name="Normal 3 3 2 2 4 3 2" xfId="12858" xr:uid="{00000000-0005-0000-0000-0000902D0000}"/>
    <cellStyle name="Normal 3 3 2 2 4 3 2 2" xfId="12859" xr:uid="{00000000-0005-0000-0000-0000912D0000}"/>
    <cellStyle name="Normal 3 3 2 2 4 3 2 3" xfId="12860" xr:uid="{00000000-0005-0000-0000-0000922D0000}"/>
    <cellStyle name="Normal 3 3 2 2 4 3 3" xfId="12861" xr:uid="{00000000-0005-0000-0000-0000932D0000}"/>
    <cellStyle name="Normal 3 3 2 2 4 3 4" xfId="12862" xr:uid="{00000000-0005-0000-0000-0000942D0000}"/>
    <cellStyle name="Normal 3 3 2 2 4 3 4 2" xfId="26589" xr:uid="{FC51BED5-341B-48B3-907F-BD186B885D3D}"/>
    <cellStyle name="Normal 3 3 2 2 4 3 5" xfId="12863" xr:uid="{00000000-0005-0000-0000-0000952D0000}"/>
    <cellStyle name="Normal 3 3 2 2 4 3 5 2" xfId="26590" xr:uid="{769D9440-D814-408E-989A-798E7F5062DF}"/>
    <cellStyle name="Normal 3 3 2 2 4 3 6" xfId="12864" xr:uid="{00000000-0005-0000-0000-0000962D0000}"/>
    <cellStyle name="Normal 3 3 2 2 4 4" xfId="12865" xr:uid="{00000000-0005-0000-0000-0000972D0000}"/>
    <cellStyle name="Normal 3 3 2 2 4 4 2" xfId="12866" xr:uid="{00000000-0005-0000-0000-0000982D0000}"/>
    <cellStyle name="Normal 3 3 2 2 4 4 3" xfId="12867" xr:uid="{00000000-0005-0000-0000-0000992D0000}"/>
    <cellStyle name="Normal 3 3 2 2 4 5" xfId="12868" xr:uid="{00000000-0005-0000-0000-00009A2D0000}"/>
    <cellStyle name="Normal 3 3 2 2 4 6" xfId="12869" xr:uid="{00000000-0005-0000-0000-00009B2D0000}"/>
    <cellStyle name="Normal 3 3 2 2 4 6 2" xfId="26591" xr:uid="{BAC89808-AD7A-4988-8E54-DD9CC735C217}"/>
    <cellStyle name="Normal 3 3 2 2 4 7" xfId="12870" xr:uid="{00000000-0005-0000-0000-00009C2D0000}"/>
    <cellStyle name="Normal 3 3 2 2 4 7 2" xfId="26592" xr:uid="{60CED53F-C3AA-4BC9-B350-FB20CC1970F2}"/>
    <cellStyle name="Normal 3 3 2 2 4 8" xfId="12871" xr:uid="{00000000-0005-0000-0000-00009D2D0000}"/>
    <cellStyle name="Normal 3 3 2 2 5" xfId="12872" xr:uid="{00000000-0005-0000-0000-00009E2D0000}"/>
    <cellStyle name="Normal 3 3 2 2 5 2" xfId="12873" xr:uid="{00000000-0005-0000-0000-00009F2D0000}"/>
    <cellStyle name="Normal 3 3 2 2 5 2 2" xfId="12874" xr:uid="{00000000-0005-0000-0000-0000A02D0000}"/>
    <cellStyle name="Normal 3 3 2 2 5 2 3" xfId="12875" xr:uid="{00000000-0005-0000-0000-0000A12D0000}"/>
    <cellStyle name="Normal 3 3 2 2 5 2 3 2" xfId="26593" xr:uid="{0621C19B-51B1-49E1-A9F4-026A7F009021}"/>
    <cellStyle name="Normal 3 3 2 2 5 2 4" xfId="12876" xr:uid="{00000000-0005-0000-0000-0000A22D0000}"/>
    <cellStyle name="Normal 3 3 2 2 5 3" xfId="12877" xr:uid="{00000000-0005-0000-0000-0000A32D0000}"/>
    <cellStyle name="Normal 3 3 2 2 5 4" xfId="12878" xr:uid="{00000000-0005-0000-0000-0000A42D0000}"/>
    <cellStyle name="Normal 3 3 2 2 5 4 2" xfId="26594" xr:uid="{11418C7E-9C99-44DE-83C1-74086496348F}"/>
    <cellStyle name="Normal 3 3 2 2 5 5" xfId="12879" xr:uid="{00000000-0005-0000-0000-0000A52D0000}"/>
    <cellStyle name="Normal 3 3 2 2 5 5 2" xfId="26595" xr:uid="{A7612DA0-E20C-426B-BA16-2B4695BA0EFA}"/>
    <cellStyle name="Normal 3 3 2 2 5 6" xfId="12880" xr:uid="{00000000-0005-0000-0000-0000A62D0000}"/>
    <cellStyle name="Normal 3 3 2 2 6" xfId="12881" xr:uid="{00000000-0005-0000-0000-0000A72D0000}"/>
    <cellStyle name="Normal 3 3 2 2 6 2" xfId="12882" xr:uid="{00000000-0005-0000-0000-0000A82D0000}"/>
    <cellStyle name="Normal 3 3 2 2 6 2 2" xfId="12883" xr:uid="{00000000-0005-0000-0000-0000A92D0000}"/>
    <cellStyle name="Normal 3 3 2 2 6 2 3" xfId="12884" xr:uid="{00000000-0005-0000-0000-0000AA2D0000}"/>
    <cellStyle name="Normal 3 3 2 2 6 3" xfId="12885" xr:uid="{00000000-0005-0000-0000-0000AB2D0000}"/>
    <cellStyle name="Normal 3 3 2 2 6 4" xfId="12886" xr:uid="{00000000-0005-0000-0000-0000AC2D0000}"/>
    <cellStyle name="Normal 3 3 2 2 6 4 2" xfId="26598" xr:uid="{D3498538-DC4E-46DF-BF36-49E34EC16507}"/>
    <cellStyle name="Normal 3 3 2 2 6 5" xfId="12887" xr:uid="{00000000-0005-0000-0000-0000AD2D0000}"/>
    <cellStyle name="Normal 3 3 2 2 6 5 2" xfId="26599" xr:uid="{B3862F43-80CE-4D09-B32C-1A08B9EF3567}"/>
    <cellStyle name="Normal 3 3 2 2 6 6" xfId="12888" xr:uid="{00000000-0005-0000-0000-0000AE2D0000}"/>
    <cellStyle name="Normal 3 3 2 2 7" xfId="12889" xr:uid="{00000000-0005-0000-0000-0000AF2D0000}"/>
    <cellStyle name="Normal 3 3 2 2 7 2" xfId="12890" xr:uid="{00000000-0005-0000-0000-0000B02D0000}"/>
    <cellStyle name="Normal 3 3 2 2 7 3" xfId="12891" xr:uid="{00000000-0005-0000-0000-0000B12D0000}"/>
    <cellStyle name="Normal 3 3 2 2 8" xfId="12892" xr:uid="{00000000-0005-0000-0000-0000B22D0000}"/>
    <cellStyle name="Normal 3 3 2 2 9" xfId="12893" xr:uid="{00000000-0005-0000-0000-0000B32D0000}"/>
    <cellStyle name="Normal 3 3 2 2 9 2" xfId="26602" xr:uid="{16190BCF-F7E4-4438-A7E6-90998FC6F14D}"/>
    <cellStyle name="Normal 3 3 2 3" xfId="12894" xr:uid="{00000000-0005-0000-0000-0000B42D0000}"/>
    <cellStyle name="Normal 3 3 2 3 10" xfId="12895" xr:uid="{00000000-0005-0000-0000-0000B52D0000}"/>
    <cellStyle name="Normal 3 3 2 3 2" xfId="12896" xr:uid="{00000000-0005-0000-0000-0000B62D0000}"/>
    <cellStyle name="Normal 3 3 2 3 2 2" xfId="12897" xr:uid="{00000000-0005-0000-0000-0000B72D0000}"/>
    <cellStyle name="Normal 3 3 2 3 2 2 2" xfId="12898" xr:uid="{00000000-0005-0000-0000-0000B82D0000}"/>
    <cellStyle name="Normal 3 3 2 3 2 2 2 2" xfId="12899" xr:uid="{00000000-0005-0000-0000-0000B92D0000}"/>
    <cellStyle name="Normal 3 3 2 3 2 2 2 2 2" xfId="12900" xr:uid="{00000000-0005-0000-0000-0000BA2D0000}"/>
    <cellStyle name="Normal 3 3 2 3 2 2 2 2 3" xfId="12901" xr:uid="{00000000-0005-0000-0000-0000BB2D0000}"/>
    <cellStyle name="Normal 3 3 2 3 2 2 2 3" xfId="12902" xr:uid="{00000000-0005-0000-0000-0000BC2D0000}"/>
    <cellStyle name="Normal 3 3 2 3 2 2 2 4" xfId="12903" xr:uid="{00000000-0005-0000-0000-0000BD2D0000}"/>
    <cellStyle name="Normal 3 3 2 3 2 2 2 4 2" xfId="26603" xr:uid="{A8C5F279-A6FA-447C-9AD4-CA93C825EBB5}"/>
    <cellStyle name="Normal 3 3 2 3 2 2 2 5" xfId="12904" xr:uid="{00000000-0005-0000-0000-0000BE2D0000}"/>
    <cellStyle name="Normal 3 3 2 3 2 2 2 5 2" xfId="26604" xr:uid="{87284F7C-772D-402B-B760-7CF2EE2FD854}"/>
    <cellStyle name="Normal 3 3 2 3 2 2 2 6" xfId="12905" xr:uid="{00000000-0005-0000-0000-0000BF2D0000}"/>
    <cellStyle name="Normal 3 3 2 3 2 2 3" xfId="12906" xr:uid="{00000000-0005-0000-0000-0000C02D0000}"/>
    <cellStyle name="Normal 3 3 2 3 2 2 3 2" xfId="12907" xr:uid="{00000000-0005-0000-0000-0000C12D0000}"/>
    <cellStyle name="Normal 3 3 2 3 2 2 3 2 2" xfId="12908" xr:uid="{00000000-0005-0000-0000-0000C22D0000}"/>
    <cellStyle name="Normal 3 3 2 3 2 2 3 2 3" xfId="12909" xr:uid="{00000000-0005-0000-0000-0000C32D0000}"/>
    <cellStyle name="Normal 3 3 2 3 2 2 3 3" xfId="12910" xr:uid="{00000000-0005-0000-0000-0000C42D0000}"/>
    <cellStyle name="Normal 3 3 2 3 2 2 3 3 2" xfId="12911" xr:uid="{00000000-0005-0000-0000-0000C52D0000}"/>
    <cellStyle name="Normal 3 3 2 3 2 2 3 3 3" xfId="26605" xr:uid="{ED29C73B-9ADC-43E9-8002-6ED03CB5DEB7}"/>
    <cellStyle name="Normal 3 3 2 3 2 2 3 4" xfId="12912" xr:uid="{00000000-0005-0000-0000-0000C62D0000}"/>
    <cellStyle name="Normal 3 3 2 3 2 2 4" xfId="12913" xr:uid="{00000000-0005-0000-0000-0000C72D0000}"/>
    <cellStyle name="Normal 3 3 2 3 2 2 4 2" xfId="12914" xr:uid="{00000000-0005-0000-0000-0000C82D0000}"/>
    <cellStyle name="Normal 3 3 2 3 2 2 4 3" xfId="12915" xr:uid="{00000000-0005-0000-0000-0000C92D0000}"/>
    <cellStyle name="Normal 3 3 2 3 2 2 5" xfId="12916" xr:uid="{00000000-0005-0000-0000-0000CA2D0000}"/>
    <cellStyle name="Normal 3 3 2 3 2 2 6" xfId="12917" xr:uid="{00000000-0005-0000-0000-0000CB2D0000}"/>
    <cellStyle name="Normal 3 3 2 3 2 2 6 2" xfId="26610" xr:uid="{92270CEA-FDD8-443A-8594-8828EB0B060C}"/>
    <cellStyle name="Normal 3 3 2 3 2 2 7" xfId="12918" xr:uid="{00000000-0005-0000-0000-0000CC2D0000}"/>
    <cellStyle name="Normal 3 3 2 3 2 2 7 2" xfId="26611" xr:uid="{9323A352-036B-4A32-AC63-56BA52DDA684}"/>
    <cellStyle name="Normal 3 3 2 3 2 2 8" xfId="12919" xr:uid="{00000000-0005-0000-0000-0000CD2D0000}"/>
    <cellStyle name="Normal 3 3 2 3 2 3" xfId="12920" xr:uid="{00000000-0005-0000-0000-0000CE2D0000}"/>
    <cellStyle name="Normal 3 3 2 3 2 3 2" xfId="12921" xr:uid="{00000000-0005-0000-0000-0000CF2D0000}"/>
    <cellStyle name="Normal 3 3 2 3 2 3 2 2" xfId="12922" xr:uid="{00000000-0005-0000-0000-0000D02D0000}"/>
    <cellStyle name="Normal 3 3 2 3 2 3 2 3" xfId="12923" xr:uid="{00000000-0005-0000-0000-0000D12D0000}"/>
    <cellStyle name="Normal 3 3 2 3 2 3 3" xfId="12924" xr:uid="{00000000-0005-0000-0000-0000D22D0000}"/>
    <cellStyle name="Normal 3 3 2 3 2 3 4" xfId="12925" xr:uid="{00000000-0005-0000-0000-0000D32D0000}"/>
    <cellStyle name="Normal 3 3 2 3 2 3 4 2" xfId="26612" xr:uid="{BF6A88D3-F9AC-49E3-9155-D4E51FD494EB}"/>
    <cellStyle name="Normal 3 3 2 3 2 3 5" xfId="12926" xr:uid="{00000000-0005-0000-0000-0000D42D0000}"/>
    <cellStyle name="Normal 3 3 2 3 2 3 5 2" xfId="26613" xr:uid="{7FFA7A1A-553A-4895-9FA6-87486C66C4C3}"/>
    <cellStyle name="Normal 3 3 2 3 2 3 6" xfId="12927" xr:uid="{00000000-0005-0000-0000-0000D52D0000}"/>
    <cellStyle name="Normal 3 3 2 3 2 4" xfId="12928" xr:uid="{00000000-0005-0000-0000-0000D62D0000}"/>
    <cellStyle name="Normal 3 3 2 3 2 4 2" xfId="12929" xr:uid="{00000000-0005-0000-0000-0000D72D0000}"/>
    <cellStyle name="Normal 3 3 2 3 2 4 2 2" xfId="12930" xr:uid="{00000000-0005-0000-0000-0000D82D0000}"/>
    <cellStyle name="Normal 3 3 2 3 2 4 2 3" xfId="12931" xr:uid="{00000000-0005-0000-0000-0000D92D0000}"/>
    <cellStyle name="Normal 3 3 2 3 2 4 3" xfId="12932" xr:uid="{00000000-0005-0000-0000-0000DA2D0000}"/>
    <cellStyle name="Normal 3 3 2 3 2 4 3 2" xfId="12933" xr:uid="{00000000-0005-0000-0000-0000DB2D0000}"/>
    <cellStyle name="Normal 3 3 2 3 2 4 3 3" xfId="26614" xr:uid="{0550C832-8A2C-44EC-AF9F-210F944874C6}"/>
    <cellStyle name="Normal 3 3 2 3 2 4 4" xfId="12934" xr:uid="{00000000-0005-0000-0000-0000DC2D0000}"/>
    <cellStyle name="Normal 3 3 2 3 2 5" xfId="12935" xr:uid="{00000000-0005-0000-0000-0000DD2D0000}"/>
    <cellStyle name="Normal 3 3 2 3 2 5 2" xfId="12936" xr:uid="{00000000-0005-0000-0000-0000DE2D0000}"/>
    <cellStyle name="Normal 3 3 2 3 2 5 3" xfId="12937" xr:uid="{00000000-0005-0000-0000-0000DF2D0000}"/>
    <cellStyle name="Normal 3 3 2 3 2 6" xfId="12938" xr:uid="{00000000-0005-0000-0000-0000E02D0000}"/>
    <cellStyle name="Normal 3 3 2 3 2 7" xfId="12939" xr:uid="{00000000-0005-0000-0000-0000E12D0000}"/>
    <cellStyle name="Normal 3 3 2 3 2 7 2" xfId="26617" xr:uid="{105CE79D-7500-488C-BC8F-9C007AB57A04}"/>
    <cellStyle name="Normal 3 3 2 3 2 8" xfId="12940" xr:uid="{00000000-0005-0000-0000-0000E22D0000}"/>
    <cellStyle name="Normal 3 3 2 3 2 8 2" xfId="26618" xr:uid="{23EF3F78-05CA-45EF-A25E-6ACF1CD9AB15}"/>
    <cellStyle name="Normal 3 3 2 3 2 9" xfId="12941" xr:uid="{00000000-0005-0000-0000-0000E32D0000}"/>
    <cellStyle name="Normal 3 3 2 3 3" xfId="12942" xr:uid="{00000000-0005-0000-0000-0000E42D0000}"/>
    <cellStyle name="Normal 3 3 2 3 3 2" xfId="12943" xr:uid="{00000000-0005-0000-0000-0000E52D0000}"/>
    <cellStyle name="Normal 3 3 2 3 3 2 2" xfId="12944" xr:uid="{00000000-0005-0000-0000-0000E62D0000}"/>
    <cellStyle name="Normal 3 3 2 3 3 2 2 2" xfId="12945" xr:uid="{00000000-0005-0000-0000-0000E72D0000}"/>
    <cellStyle name="Normal 3 3 2 3 3 2 2 3" xfId="12946" xr:uid="{00000000-0005-0000-0000-0000E82D0000}"/>
    <cellStyle name="Normal 3 3 2 3 3 2 2 3 2" xfId="26620" xr:uid="{FF59814E-AA9D-4F72-AE98-4F7A878318FB}"/>
    <cellStyle name="Normal 3 3 2 3 3 2 2 4" xfId="12947" xr:uid="{00000000-0005-0000-0000-0000E92D0000}"/>
    <cellStyle name="Normal 3 3 2 3 3 2 3" xfId="12948" xr:uid="{00000000-0005-0000-0000-0000EA2D0000}"/>
    <cellStyle name="Normal 3 3 2 3 3 2 4" xfId="12949" xr:uid="{00000000-0005-0000-0000-0000EB2D0000}"/>
    <cellStyle name="Normal 3 3 2 3 3 2 4 2" xfId="26621" xr:uid="{398A32BF-FEA2-4321-9CEC-8EB951729664}"/>
    <cellStyle name="Normal 3 3 2 3 3 2 5" xfId="12950" xr:uid="{00000000-0005-0000-0000-0000EC2D0000}"/>
    <cellStyle name="Normal 3 3 2 3 3 2 5 2" xfId="26622" xr:uid="{738CFA75-C61A-4204-9790-6C6AC3F05EBD}"/>
    <cellStyle name="Normal 3 3 2 3 3 2 6" xfId="12951" xr:uid="{00000000-0005-0000-0000-0000ED2D0000}"/>
    <cellStyle name="Normal 3 3 2 3 3 3" xfId="12952" xr:uid="{00000000-0005-0000-0000-0000EE2D0000}"/>
    <cellStyle name="Normal 3 3 2 3 3 3 2" xfId="12953" xr:uid="{00000000-0005-0000-0000-0000EF2D0000}"/>
    <cellStyle name="Normal 3 3 2 3 3 3 2 2" xfId="12954" xr:uid="{00000000-0005-0000-0000-0000F02D0000}"/>
    <cellStyle name="Normal 3 3 2 3 3 3 2 3" xfId="12955" xr:uid="{00000000-0005-0000-0000-0000F12D0000}"/>
    <cellStyle name="Normal 3 3 2 3 3 3 3" xfId="12956" xr:uid="{00000000-0005-0000-0000-0000F22D0000}"/>
    <cellStyle name="Normal 3 3 2 3 3 3 4" xfId="12957" xr:uid="{00000000-0005-0000-0000-0000F32D0000}"/>
    <cellStyle name="Normal 3 3 2 3 3 3 4 2" xfId="26623" xr:uid="{704638C5-563B-49DD-9D70-3999E32C11E4}"/>
    <cellStyle name="Normal 3 3 2 3 3 3 5" xfId="12958" xr:uid="{00000000-0005-0000-0000-0000F42D0000}"/>
    <cellStyle name="Normal 3 3 2 3 3 3 5 2" xfId="26624" xr:uid="{C5C6A010-8A3B-40CF-A6E2-359BAC0EAC33}"/>
    <cellStyle name="Normal 3 3 2 3 3 3 6" xfId="12959" xr:uid="{00000000-0005-0000-0000-0000F52D0000}"/>
    <cellStyle name="Normal 3 3 2 3 3 4" xfId="12960" xr:uid="{00000000-0005-0000-0000-0000F62D0000}"/>
    <cellStyle name="Normal 3 3 2 3 3 4 2" xfId="12961" xr:uid="{00000000-0005-0000-0000-0000F72D0000}"/>
    <cellStyle name="Normal 3 3 2 3 3 4 3" xfId="12962" xr:uid="{00000000-0005-0000-0000-0000F82D0000}"/>
    <cellStyle name="Normal 3 3 2 3 3 5" xfId="12963" xr:uid="{00000000-0005-0000-0000-0000F92D0000}"/>
    <cellStyle name="Normal 3 3 2 3 3 6" xfId="12964" xr:uid="{00000000-0005-0000-0000-0000FA2D0000}"/>
    <cellStyle name="Normal 3 3 2 3 3 6 2" xfId="26626" xr:uid="{07C5914D-58BB-4D2A-A0BC-043933912FD0}"/>
    <cellStyle name="Normal 3 3 2 3 3 7" xfId="12965" xr:uid="{00000000-0005-0000-0000-0000FB2D0000}"/>
    <cellStyle name="Normal 3 3 2 3 3 7 2" xfId="26627" xr:uid="{CB20E730-E3FC-4ECF-9249-D6D668A5668D}"/>
    <cellStyle name="Normal 3 3 2 3 3 8" xfId="12966" xr:uid="{00000000-0005-0000-0000-0000FC2D0000}"/>
    <cellStyle name="Normal 3 3 2 3 4" xfId="12967" xr:uid="{00000000-0005-0000-0000-0000FD2D0000}"/>
    <cellStyle name="Normal 3 3 2 3 4 2" xfId="12968" xr:uid="{00000000-0005-0000-0000-0000FE2D0000}"/>
    <cellStyle name="Normal 3 3 2 3 4 2 2" xfId="12969" xr:uid="{00000000-0005-0000-0000-0000FF2D0000}"/>
    <cellStyle name="Normal 3 3 2 3 4 2 3" xfId="12970" xr:uid="{00000000-0005-0000-0000-0000002E0000}"/>
    <cellStyle name="Normal 3 3 2 3 4 2 3 2" xfId="26630" xr:uid="{036F41E1-2D8B-431D-9713-BB83C4B52099}"/>
    <cellStyle name="Normal 3 3 2 3 4 2 4" xfId="12971" xr:uid="{00000000-0005-0000-0000-0000012E0000}"/>
    <cellStyle name="Normal 3 3 2 3 4 3" xfId="12972" xr:uid="{00000000-0005-0000-0000-0000022E0000}"/>
    <cellStyle name="Normal 3 3 2 3 4 4" xfId="12973" xr:uid="{00000000-0005-0000-0000-0000032E0000}"/>
    <cellStyle name="Normal 3 3 2 3 4 4 2" xfId="26632" xr:uid="{3525F54C-7CE4-41AC-99F9-1ED1DDFF772F}"/>
    <cellStyle name="Normal 3 3 2 3 4 5" xfId="12974" xr:uid="{00000000-0005-0000-0000-0000042E0000}"/>
    <cellStyle name="Normal 3 3 2 3 4 5 2" xfId="26633" xr:uid="{69509CBB-5228-4BAE-B34A-FF29F73C6978}"/>
    <cellStyle name="Normal 3 3 2 3 4 6" xfId="12975" xr:uid="{00000000-0005-0000-0000-0000052E0000}"/>
    <cellStyle name="Normal 3 3 2 3 5" xfId="12976" xr:uid="{00000000-0005-0000-0000-0000062E0000}"/>
    <cellStyle name="Normal 3 3 2 3 5 2" xfId="12977" xr:uid="{00000000-0005-0000-0000-0000072E0000}"/>
    <cellStyle name="Normal 3 3 2 3 5 2 2" xfId="12978" xr:uid="{00000000-0005-0000-0000-0000082E0000}"/>
    <cellStyle name="Normal 3 3 2 3 5 2 3" xfId="12979" xr:uid="{00000000-0005-0000-0000-0000092E0000}"/>
    <cellStyle name="Normal 3 3 2 3 5 3" xfId="12980" xr:uid="{00000000-0005-0000-0000-00000A2E0000}"/>
    <cellStyle name="Normal 3 3 2 3 5 4" xfId="12981" xr:uid="{00000000-0005-0000-0000-00000B2E0000}"/>
    <cellStyle name="Normal 3 3 2 3 5 4 2" xfId="26634" xr:uid="{BD7D2FD5-97A9-4223-9695-0C6B84F61889}"/>
    <cellStyle name="Normal 3 3 2 3 5 5" xfId="12982" xr:uid="{00000000-0005-0000-0000-00000C2E0000}"/>
    <cellStyle name="Normal 3 3 2 3 5 5 2" xfId="26635" xr:uid="{96270B40-2665-4CAF-93E8-3EF44AF91956}"/>
    <cellStyle name="Normal 3 3 2 3 5 6" xfId="12983" xr:uid="{00000000-0005-0000-0000-00000D2E0000}"/>
    <cellStyle name="Normal 3 3 2 3 6" xfId="12984" xr:uid="{00000000-0005-0000-0000-00000E2E0000}"/>
    <cellStyle name="Normal 3 3 2 3 6 2" xfId="12985" xr:uid="{00000000-0005-0000-0000-00000F2E0000}"/>
    <cellStyle name="Normal 3 3 2 3 6 3" xfId="12986" xr:uid="{00000000-0005-0000-0000-0000102E0000}"/>
    <cellStyle name="Normal 3 3 2 3 7" xfId="12987" xr:uid="{00000000-0005-0000-0000-0000112E0000}"/>
    <cellStyle name="Normal 3 3 2 3 8" xfId="12988" xr:uid="{00000000-0005-0000-0000-0000122E0000}"/>
    <cellStyle name="Normal 3 3 2 3 8 2" xfId="26636" xr:uid="{C69726C0-282F-4D16-8B28-187CA689075F}"/>
    <cellStyle name="Normal 3 3 2 3 9" xfId="12989" xr:uid="{00000000-0005-0000-0000-0000132E0000}"/>
    <cellStyle name="Normal 3 3 2 3 9 2" xfId="26637" xr:uid="{830D89B8-2353-427B-B432-5D3DCF9557CD}"/>
    <cellStyle name="Normal 3 3 2 4" xfId="12990" xr:uid="{00000000-0005-0000-0000-0000142E0000}"/>
    <cellStyle name="Normal 3 3 2 4 2" xfId="12991" xr:uid="{00000000-0005-0000-0000-0000152E0000}"/>
    <cellStyle name="Normal 3 3 2 4 2 2" xfId="12992" xr:uid="{00000000-0005-0000-0000-0000162E0000}"/>
    <cellStyle name="Normal 3 3 2 4 2 2 2" xfId="12993" xr:uid="{00000000-0005-0000-0000-0000172E0000}"/>
    <cellStyle name="Normal 3 3 2 4 2 2 2 2" xfId="12994" xr:uid="{00000000-0005-0000-0000-0000182E0000}"/>
    <cellStyle name="Normal 3 3 2 4 2 2 2 3" xfId="12995" xr:uid="{00000000-0005-0000-0000-0000192E0000}"/>
    <cellStyle name="Normal 3 3 2 4 2 2 3" xfId="12996" xr:uid="{00000000-0005-0000-0000-00001A2E0000}"/>
    <cellStyle name="Normal 3 3 2 4 2 2 4" xfId="12997" xr:uid="{00000000-0005-0000-0000-00001B2E0000}"/>
    <cellStyle name="Normal 3 3 2 4 2 2 4 2" xfId="26640" xr:uid="{1690E12B-93C2-4E3B-A7E6-6FD92952828A}"/>
    <cellStyle name="Normal 3 3 2 4 2 2 5" xfId="12998" xr:uid="{00000000-0005-0000-0000-00001C2E0000}"/>
    <cellStyle name="Normal 3 3 2 4 2 2 5 2" xfId="26641" xr:uid="{A9E05EBE-860A-4CF3-9B78-92AC09BF5D34}"/>
    <cellStyle name="Normal 3 3 2 4 2 2 6" xfId="12999" xr:uid="{00000000-0005-0000-0000-00001D2E0000}"/>
    <cellStyle name="Normal 3 3 2 4 2 3" xfId="13000" xr:uid="{00000000-0005-0000-0000-00001E2E0000}"/>
    <cellStyle name="Normal 3 3 2 4 2 3 2" xfId="13001" xr:uid="{00000000-0005-0000-0000-00001F2E0000}"/>
    <cellStyle name="Normal 3 3 2 4 2 3 2 2" xfId="13002" xr:uid="{00000000-0005-0000-0000-0000202E0000}"/>
    <cellStyle name="Normal 3 3 2 4 2 3 2 3" xfId="13003" xr:uid="{00000000-0005-0000-0000-0000212E0000}"/>
    <cellStyle name="Normal 3 3 2 4 2 3 3" xfId="13004" xr:uid="{00000000-0005-0000-0000-0000222E0000}"/>
    <cellStyle name="Normal 3 3 2 4 2 3 3 2" xfId="13005" xr:uid="{00000000-0005-0000-0000-0000232E0000}"/>
    <cellStyle name="Normal 3 3 2 4 2 3 3 3" xfId="26644" xr:uid="{A824A08E-3397-4AC9-BDF3-78DCB84CEE0F}"/>
    <cellStyle name="Normal 3 3 2 4 2 3 4" xfId="13006" xr:uid="{00000000-0005-0000-0000-0000242E0000}"/>
    <cellStyle name="Normal 3 3 2 4 2 4" xfId="13007" xr:uid="{00000000-0005-0000-0000-0000252E0000}"/>
    <cellStyle name="Normal 3 3 2 4 2 4 2" xfId="13008" xr:uid="{00000000-0005-0000-0000-0000262E0000}"/>
    <cellStyle name="Normal 3 3 2 4 2 4 3" xfId="13009" xr:uid="{00000000-0005-0000-0000-0000272E0000}"/>
    <cellStyle name="Normal 3 3 2 4 2 5" xfId="13010" xr:uid="{00000000-0005-0000-0000-0000282E0000}"/>
    <cellStyle name="Normal 3 3 2 4 2 6" xfId="13011" xr:uid="{00000000-0005-0000-0000-0000292E0000}"/>
    <cellStyle name="Normal 3 3 2 4 2 6 2" xfId="26645" xr:uid="{9E45EC77-5289-4478-9F06-22624C2E38FA}"/>
    <cellStyle name="Normal 3 3 2 4 2 7" xfId="13012" xr:uid="{00000000-0005-0000-0000-00002A2E0000}"/>
    <cellStyle name="Normal 3 3 2 4 2 7 2" xfId="26646" xr:uid="{6FD31778-0E09-42CA-AB1D-FACE158E533F}"/>
    <cellStyle name="Normal 3 3 2 4 2 8" xfId="13013" xr:uid="{00000000-0005-0000-0000-00002B2E0000}"/>
    <cellStyle name="Normal 3 3 2 4 3" xfId="13014" xr:uid="{00000000-0005-0000-0000-00002C2E0000}"/>
    <cellStyle name="Normal 3 3 2 4 3 2" xfId="13015" xr:uid="{00000000-0005-0000-0000-00002D2E0000}"/>
    <cellStyle name="Normal 3 3 2 4 3 2 2" xfId="13016" xr:uid="{00000000-0005-0000-0000-00002E2E0000}"/>
    <cellStyle name="Normal 3 3 2 4 3 2 3" xfId="13017" xr:uid="{00000000-0005-0000-0000-00002F2E0000}"/>
    <cellStyle name="Normal 3 3 2 4 3 3" xfId="13018" xr:uid="{00000000-0005-0000-0000-0000302E0000}"/>
    <cellStyle name="Normal 3 3 2 4 3 4" xfId="13019" xr:uid="{00000000-0005-0000-0000-0000312E0000}"/>
    <cellStyle name="Normal 3 3 2 4 3 4 2" xfId="26647" xr:uid="{FEB041F7-1399-4340-AECA-584F6B9845FB}"/>
    <cellStyle name="Normal 3 3 2 4 3 5" xfId="13020" xr:uid="{00000000-0005-0000-0000-0000322E0000}"/>
    <cellStyle name="Normal 3 3 2 4 3 5 2" xfId="26648" xr:uid="{D2646B42-B19D-43EC-AC13-E7AFD61A6C24}"/>
    <cellStyle name="Normal 3 3 2 4 3 6" xfId="13021" xr:uid="{00000000-0005-0000-0000-0000332E0000}"/>
    <cellStyle name="Normal 3 3 2 4 4" xfId="13022" xr:uid="{00000000-0005-0000-0000-0000342E0000}"/>
    <cellStyle name="Normal 3 3 2 4 4 2" xfId="13023" xr:uid="{00000000-0005-0000-0000-0000352E0000}"/>
    <cellStyle name="Normal 3 3 2 4 4 2 2" xfId="13024" xr:uid="{00000000-0005-0000-0000-0000362E0000}"/>
    <cellStyle name="Normal 3 3 2 4 4 2 3" xfId="13025" xr:uid="{00000000-0005-0000-0000-0000372E0000}"/>
    <cellStyle name="Normal 3 3 2 4 4 3" xfId="13026" xr:uid="{00000000-0005-0000-0000-0000382E0000}"/>
    <cellStyle name="Normal 3 3 2 4 4 3 2" xfId="13027" xr:uid="{00000000-0005-0000-0000-0000392E0000}"/>
    <cellStyle name="Normal 3 3 2 4 4 3 3" xfId="26649" xr:uid="{87E2B36E-496E-4FD3-8B6B-DFCF0E8E6710}"/>
    <cellStyle name="Normal 3 3 2 4 4 4" xfId="13028" xr:uid="{00000000-0005-0000-0000-00003A2E0000}"/>
    <cellStyle name="Normal 3 3 2 4 5" xfId="13029" xr:uid="{00000000-0005-0000-0000-00003B2E0000}"/>
    <cellStyle name="Normal 3 3 2 4 5 2" xfId="13030" xr:uid="{00000000-0005-0000-0000-00003C2E0000}"/>
    <cellStyle name="Normal 3 3 2 4 5 3" xfId="13031" xr:uid="{00000000-0005-0000-0000-00003D2E0000}"/>
    <cellStyle name="Normal 3 3 2 4 6" xfId="13032" xr:uid="{00000000-0005-0000-0000-00003E2E0000}"/>
    <cellStyle name="Normal 3 3 2 4 7" xfId="13033" xr:uid="{00000000-0005-0000-0000-00003F2E0000}"/>
    <cellStyle name="Normal 3 3 2 4 7 2" xfId="26652" xr:uid="{0766057E-F90A-4B5E-95CC-F036CF6EB78B}"/>
    <cellStyle name="Normal 3 3 2 4 8" xfId="13034" xr:uid="{00000000-0005-0000-0000-0000402E0000}"/>
    <cellStyle name="Normal 3 3 2 4 8 2" xfId="26653" xr:uid="{0B64E63B-4297-4C6D-AEDE-0C9F6FB464F7}"/>
    <cellStyle name="Normal 3 3 2 4 9" xfId="13035" xr:uid="{00000000-0005-0000-0000-0000412E0000}"/>
    <cellStyle name="Normal 3 3 2 5" xfId="13036" xr:uid="{00000000-0005-0000-0000-0000422E0000}"/>
    <cellStyle name="Normal 3 3 2 5 2" xfId="13037" xr:uid="{00000000-0005-0000-0000-0000432E0000}"/>
    <cellStyle name="Normal 3 3 2 5 2 2" xfId="13038" xr:uid="{00000000-0005-0000-0000-0000442E0000}"/>
    <cellStyle name="Normal 3 3 2 5 2 2 2" xfId="13039" xr:uid="{00000000-0005-0000-0000-0000452E0000}"/>
    <cellStyle name="Normal 3 3 2 5 2 2 3" xfId="13040" xr:uid="{00000000-0005-0000-0000-0000462E0000}"/>
    <cellStyle name="Normal 3 3 2 5 2 2 3 2" xfId="26656" xr:uid="{00A22403-9B82-4037-9F69-4BA18FE87C6B}"/>
    <cellStyle name="Normal 3 3 2 5 2 2 4" xfId="13041" xr:uid="{00000000-0005-0000-0000-0000472E0000}"/>
    <cellStyle name="Normal 3 3 2 5 2 3" xfId="13042" xr:uid="{00000000-0005-0000-0000-0000482E0000}"/>
    <cellStyle name="Normal 3 3 2 5 2 4" xfId="13043" xr:uid="{00000000-0005-0000-0000-0000492E0000}"/>
    <cellStyle name="Normal 3 3 2 5 2 4 2" xfId="26658" xr:uid="{6DA70D34-71B2-4EF8-B7DE-87707DBE1866}"/>
    <cellStyle name="Normal 3 3 2 5 2 5" xfId="13044" xr:uid="{00000000-0005-0000-0000-00004A2E0000}"/>
    <cellStyle name="Normal 3 3 2 5 2 5 2" xfId="26659" xr:uid="{7378CF8F-108E-44FF-A1FE-5FFE3B1C2CF6}"/>
    <cellStyle name="Normal 3 3 2 5 2 6" xfId="13045" xr:uid="{00000000-0005-0000-0000-00004B2E0000}"/>
    <cellStyle name="Normal 3 3 2 5 3" xfId="13046" xr:uid="{00000000-0005-0000-0000-00004C2E0000}"/>
    <cellStyle name="Normal 3 3 2 5 3 2" xfId="13047" xr:uid="{00000000-0005-0000-0000-00004D2E0000}"/>
    <cellStyle name="Normal 3 3 2 5 3 2 2" xfId="13048" xr:uid="{00000000-0005-0000-0000-00004E2E0000}"/>
    <cellStyle name="Normal 3 3 2 5 3 2 3" xfId="13049" xr:uid="{00000000-0005-0000-0000-00004F2E0000}"/>
    <cellStyle name="Normal 3 3 2 5 3 3" xfId="13050" xr:uid="{00000000-0005-0000-0000-0000502E0000}"/>
    <cellStyle name="Normal 3 3 2 5 3 4" xfId="13051" xr:uid="{00000000-0005-0000-0000-0000512E0000}"/>
    <cellStyle name="Normal 3 3 2 5 3 4 2" xfId="26662" xr:uid="{299125D4-0495-4D22-BBA6-B6D8137D3922}"/>
    <cellStyle name="Normal 3 3 2 5 3 5" xfId="13052" xr:uid="{00000000-0005-0000-0000-0000522E0000}"/>
    <cellStyle name="Normal 3 3 2 5 3 5 2" xfId="26663" xr:uid="{E845386A-B82B-4867-99B6-70A14115F440}"/>
    <cellStyle name="Normal 3 3 2 5 3 6" xfId="13053" xr:uid="{00000000-0005-0000-0000-0000532E0000}"/>
    <cellStyle name="Normal 3 3 2 5 4" xfId="13054" xr:uid="{00000000-0005-0000-0000-0000542E0000}"/>
    <cellStyle name="Normal 3 3 2 5 4 2" xfId="13055" xr:uid="{00000000-0005-0000-0000-0000552E0000}"/>
    <cellStyle name="Normal 3 3 2 5 4 3" xfId="13056" xr:uid="{00000000-0005-0000-0000-0000562E0000}"/>
    <cellStyle name="Normal 3 3 2 5 5" xfId="13057" xr:uid="{00000000-0005-0000-0000-0000572E0000}"/>
    <cellStyle name="Normal 3 3 2 5 6" xfId="13058" xr:uid="{00000000-0005-0000-0000-0000582E0000}"/>
    <cellStyle name="Normal 3 3 2 5 6 2" xfId="26666" xr:uid="{71395951-1AB5-4D67-B96A-43221D1C8617}"/>
    <cellStyle name="Normal 3 3 2 5 7" xfId="13059" xr:uid="{00000000-0005-0000-0000-0000592E0000}"/>
    <cellStyle name="Normal 3 3 2 5 7 2" xfId="26667" xr:uid="{E8F07DC5-7937-41F2-89BC-1DE4FB9C5196}"/>
    <cellStyle name="Normal 3 3 2 5 8" xfId="13060" xr:uid="{00000000-0005-0000-0000-00005A2E0000}"/>
    <cellStyle name="Normal 3 3 2 6" xfId="13061" xr:uid="{00000000-0005-0000-0000-00005B2E0000}"/>
    <cellStyle name="Normal 3 3 2 6 2" xfId="13062" xr:uid="{00000000-0005-0000-0000-00005C2E0000}"/>
    <cellStyle name="Normal 3 3 2 6 2 2" xfId="13063" xr:uid="{00000000-0005-0000-0000-00005D2E0000}"/>
    <cellStyle name="Normal 3 3 2 6 2 3" xfId="26668" xr:uid="{069544A1-B4DB-4B5E-A81E-9C589D2A4198}"/>
    <cellStyle name="Normal 3 3 2 6 3" xfId="13064" xr:uid="{00000000-0005-0000-0000-00005E2E0000}"/>
    <cellStyle name="Normal 3 3 2 6 4" xfId="13065" xr:uid="{00000000-0005-0000-0000-00005F2E0000}"/>
    <cellStyle name="Normal 3 3 2 6 4 2" xfId="26669" xr:uid="{85C18FB0-BEFB-4334-8FDF-F5174C3A3062}"/>
    <cellStyle name="Normal 3 3 2 6 5" xfId="13066" xr:uid="{00000000-0005-0000-0000-0000602E0000}"/>
    <cellStyle name="Normal 3 3 2 7" xfId="13067" xr:uid="{00000000-0005-0000-0000-0000612E0000}"/>
    <cellStyle name="Normal 3 3 2 7 2" xfId="13068" xr:uid="{00000000-0005-0000-0000-0000622E0000}"/>
    <cellStyle name="Normal 3 3 2 7 2 2" xfId="13069" xr:uid="{00000000-0005-0000-0000-0000632E0000}"/>
    <cellStyle name="Normal 3 3 2 7 2 3" xfId="13070" xr:uid="{00000000-0005-0000-0000-0000642E0000}"/>
    <cellStyle name="Normal 3 3 2 7 3" xfId="13071" xr:uid="{00000000-0005-0000-0000-0000652E0000}"/>
    <cellStyle name="Normal 3 3 2 7 4" xfId="13072" xr:uid="{00000000-0005-0000-0000-0000662E0000}"/>
    <cellStyle name="Normal 3 3 2 7 4 2" xfId="26670" xr:uid="{3D0F10C9-A10A-454F-A277-DA4D4199EBA8}"/>
    <cellStyle name="Normal 3 3 2 7 5" xfId="13073" xr:uid="{00000000-0005-0000-0000-0000672E0000}"/>
    <cellStyle name="Normal 3 3 2 7 5 2" xfId="26671" xr:uid="{399D69EB-32BD-4FF6-BA41-3E8066196F66}"/>
    <cellStyle name="Normal 3 3 2 7 6" xfId="13074" xr:uid="{00000000-0005-0000-0000-0000682E0000}"/>
    <cellStyle name="Normal 3 3 2 8" xfId="13075" xr:uid="{00000000-0005-0000-0000-0000692E0000}"/>
    <cellStyle name="Normal 3 3 2 8 2" xfId="13076" xr:uid="{00000000-0005-0000-0000-00006A2E0000}"/>
    <cellStyle name="Normal 3 3 2 8 2 2" xfId="13077" xr:uid="{00000000-0005-0000-0000-00006B2E0000}"/>
    <cellStyle name="Normal 3 3 2 8 2 3" xfId="13078" xr:uid="{00000000-0005-0000-0000-00006C2E0000}"/>
    <cellStyle name="Normal 3 3 2 8 3" xfId="13079" xr:uid="{00000000-0005-0000-0000-00006D2E0000}"/>
    <cellStyle name="Normal 3 3 2 8 4" xfId="13080" xr:uid="{00000000-0005-0000-0000-00006E2E0000}"/>
    <cellStyle name="Normal 3 3 2 8 4 2" xfId="26672" xr:uid="{1CD5D9E1-B826-4854-A760-776E0F7AF884}"/>
    <cellStyle name="Normal 3 3 2 8 5" xfId="13081" xr:uid="{00000000-0005-0000-0000-00006F2E0000}"/>
    <cellStyle name="Normal 3 3 2 8 5 2" xfId="26673" xr:uid="{D76966AB-5120-4CF9-8324-43AFCF2EE810}"/>
    <cellStyle name="Normal 3 3 2 8 6" xfId="13082" xr:uid="{00000000-0005-0000-0000-0000702E0000}"/>
    <cellStyle name="Normal 3 3 2 9" xfId="13083" xr:uid="{00000000-0005-0000-0000-0000712E0000}"/>
    <cellStyle name="Normal 3 3 2 9 2" xfId="13084" xr:uid="{00000000-0005-0000-0000-0000722E0000}"/>
    <cellStyle name="Normal 3 3 2 9 3" xfId="13085" xr:uid="{00000000-0005-0000-0000-0000732E0000}"/>
    <cellStyle name="Normal 3 3 2 9 3 2" xfId="26674" xr:uid="{E15F90CF-4513-4F8C-8A70-6D8F46373155}"/>
    <cellStyle name="Normal 3 3 2 9 4" xfId="13086" xr:uid="{00000000-0005-0000-0000-0000742E0000}"/>
    <cellStyle name="Normal 3 3 20" xfId="2186" xr:uid="{00000000-0005-0000-0000-000037080000}"/>
    <cellStyle name="Normal 3 3 20 2" xfId="13087" xr:uid="{00000000-0005-0000-0000-0000762E0000}"/>
    <cellStyle name="Normal 3 3 20 3" xfId="13088" xr:uid="{00000000-0005-0000-0000-0000772E0000}"/>
    <cellStyle name="Normal 3 3 21" xfId="2187" xr:uid="{00000000-0005-0000-0000-000038080000}"/>
    <cellStyle name="Normal 3 3 21 2" xfId="13089" xr:uid="{00000000-0005-0000-0000-0000792E0000}"/>
    <cellStyle name="Normal 3 3 21 3" xfId="13090" xr:uid="{00000000-0005-0000-0000-00007A2E0000}"/>
    <cellStyle name="Normal 3 3 22" xfId="2188" xr:uid="{00000000-0005-0000-0000-000039080000}"/>
    <cellStyle name="Normal 3 3 22 2" xfId="13091" xr:uid="{00000000-0005-0000-0000-00007C2E0000}"/>
    <cellStyle name="Normal 3 3 22 3" xfId="13092" xr:uid="{00000000-0005-0000-0000-00007D2E0000}"/>
    <cellStyle name="Normal 3 3 23" xfId="2189" xr:uid="{00000000-0005-0000-0000-00003A080000}"/>
    <cellStyle name="Normal 3 3 23 2" xfId="13093" xr:uid="{00000000-0005-0000-0000-00007F2E0000}"/>
    <cellStyle name="Normal 3 3 23 3" xfId="13094" xr:uid="{00000000-0005-0000-0000-0000802E0000}"/>
    <cellStyle name="Normal 3 3 24" xfId="2889" xr:uid="{00000000-0005-0000-0000-00003B080000}"/>
    <cellStyle name="Normal 3 3 24 2" xfId="13096" xr:uid="{00000000-0005-0000-0000-0000822E0000}"/>
    <cellStyle name="Normal 3 3 24 3" xfId="13097" xr:uid="{00000000-0005-0000-0000-0000832E0000}"/>
    <cellStyle name="Normal 3 3 24 3 2" xfId="26676" xr:uid="{C362129A-59C5-4C1B-8F27-E76A52315014}"/>
    <cellStyle name="Normal 3 3 24 4" xfId="13098" xr:uid="{00000000-0005-0000-0000-0000842E0000}"/>
    <cellStyle name="Normal 3 3 24 5" xfId="13095" xr:uid="{00000000-0005-0000-0000-0000812E0000}"/>
    <cellStyle name="Normal 3 3 24 6" xfId="20961" xr:uid="{07DF36E5-84A6-4A32-8CD0-D0D80E65049D}"/>
    <cellStyle name="Normal 3 3 25" xfId="2943" xr:uid="{00000000-0005-0000-0000-00003C080000}"/>
    <cellStyle name="Normal 3 3 25 2" xfId="13100" xr:uid="{00000000-0005-0000-0000-0000862E0000}"/>
    <cellStyle name="Normal 3 3 25 2 2" xfId="13101" xr:uid="{00000000-0005-0000-0000-0000872E0000}"/>
    <cellStyle name="Normal 3 3 25 2 3" xfId="13102" xr:uid="{00000000-0005-0000-0000-0000882E0000}"/>
    <cellStyle name="Normal 3 3 25 3" xfId="13103" xr:uid="{00000000-0005-0000-0000-0000892E0000}"/>
    <cellStyle name="Normal 3 3 25 4" xfId="13104" xr:uid="{00000000-0005-0000-0000-00008A2E0000}"/>
    <cellStyle name="Normal 3 3 25 4 2" xfId="26679" xr:uid="{D3EDED4E-04FA-4C34-8988-0A41D537EC94}"/>
    <cellStyle name="Normal 3 3 25 5" xfId="13105" xr:uid="{00000000-0005-0000-0000-00008B2E0000}"/>
    <cellStyle name="Normal 3 3 25 5 2" xfId="26680" xr:uid="{9E8E68A2-12A4-4FFF-9B22-1137BBCD415B}"/>
    <cellStyle name="Normal 3 3 25 6" xfId="13106" xr:uid="{00000000-0005-0000-0000-00008C2E0000}"/>
    <cellStyle name="Normal 3 3 25 7" xfId="13099" xr:uid="{00000000-0005-0000-0000-0000852E0000}"/>
    <cellStyle name="Normal 3 3 25 8" xfId="21015" xr:uid="{B981BA51-90FF-4740-A584-05D0F24C457B}"/>
    <cellStyle name="Normal 3 3 26" xfId="13107" xr:uid="{00000000-0005-0000-0000-00008D2E0000}"/>
    <cellStyle name="Normal 3 3 26 2" xfId="13108" xr:uid="{00000000-0005-0000-0000-00008E2E0000}"/>
    <cellStyle name="Normal 3 3 26 2 2" xfId="13109" xr:uid="{00000000-0005-0000-0000-00008F2E0000}"/>
    <cellStyle name="Normal 3 3 26 2 3" xfId="13110" xr:uid="{00000000-0005-0000-0000-0000902E0000}"/>
    <cellStyle name="Normal 3 3 26 3" xfId="13111" xr:uid="{00000000-0005-0000-0000-0000912E0000}"/>
    <cellStyle name="Normal 3 3 26 4" xfId="13112" xr:uid="{00000000-0005-0000-0000-0000922E0000}"/>
    <cellStyle name="Normal 3 3 26 4 2" xfId="26681" xr:uid="{8B3FAD79-CD2C-4724-9EF7-EC167C3A94CA}"/>
    <cellStyle name="Normal 3 3 26 5" xfId="13113" xr:uid="{00000000-0005-0000-0000-0000932E0000}"/>
    <cellStyle name="Normal 3 3 26 6" xfId="13114" xr:uid="{00000000-0005-0000-0000-0000942E0000}"/>
    <cellStyle name="Normal 3 3 27" xfId="13115" xr:uid="{00000000-0005-0000-0000-0000952E0000}"/>
    <cellStyle name="Normal 3 3 27 2" xfId="13116" xr:uid="{00000000-0005-0000-0000-0000962E0000}"/>
    <cellStyle name="Normal 3 3 27 3" xfId="13117" xr:uid="{00000000-0005-0000-0000-0000972E0000}"/>
    <cellStyle name="Normal 3 3 28" xfId="13118" xr:uid="{00000000-0005-0000-0000-0000982E0000}"/>
    <cellStyle name="Normal 3 3 28 2" xfId="13119" xr:uid="{00000000-0005-0000-0000-0000992E0000}"/>
    <cellStyle name="Normal 3 3 28 3" xfId="26684" xr:uid="{467162F1-14DA-42DD-BB1E-45C0B21E1B49}"/>
    <cellStyle name="Normal 3 3 29" xfId="13120" xr:uid="{00000000-0005-0000-0000-00009A2E0000}"/>
    <cellStyle name="Normal 3 3 3" xfId="2190" xr:uid="{00000000-0005-0000-0000-00003D080000}"/>
    <cellStyle name="Normal 3 3 3 10" xfId="13121" xr:uid="{00000000-0005-0000-0000-00009C2E0000}"/>
    <cellStyle name="Normal 3 3 3 10 2" xfId="26686" xr:uid="{758C53AA-6941-420F-A751-F82B96E394F6}"/>
    <cellStyle name="Normal 3 3 3 11" xfId="13122" xr:uid="{00000000-0005-0000-0000-00009D2E0000}"/>
    <cellStyle name="Normal 3 3 3 2" xfId="13123" xr:uid="{00000000-0005-0000-0000-00009E2E0000}"/>
    <cellStyle name="Normal 3 3 3 2 10" xfId="13124" xr:uid="{00000000-0005-0000-0000-00009F2E0000}"/>
    <cellStyle name="Normal 3 3 3 2 2" xfId="13125" xr:uid="{00000000-0005-0000-0000-0000A02E0000}"/>
    <cellStyle name="Normal 3 3 3 2 2 2" xfId="13126" xr:uid="{00000000-0005-0000-0000-0000A12E0000}"/>
    <cellStyle name="Normal 3 3 3 2 2 2 2" xfId="13127" xr:uid="{00000000-0005-0000-0000-0000A22E0000}"/>
    <cellStyle name="Normal 3 3 3 2 2 2 2 2" xfId="13128" xr:uid="{00000000-0005-0000-0000-0000A32E0000}"/>
    <cellStyle name="Normal 3 3 3 2 2 2 2 2 2" xfId="13129" xr:uid="{00000000-0005-0000-0000-0000A42E0000}"/>
    <cellStyle name="Normal 3 3 3 2 2 2 2 2 3" xfId="13130" xr:uid="{00000000-0005-0000-0000-0000A52E0000}"/>
    <cellStyle name="Normal 3 3 3 2 2 2 2 3" xfId="13131" xr:uid="{00000000-0005-0000-0000-0000A62E0000}"/>
    <cellStyle name="Normal 3 3 3 2 2 2 2 4" xfId="13132" xr:uid="{00000000-0005-0000-0000-0000A72E0000}"/>
    <cellStyle name="Normal 3 3 3 2 2 2 2 4 2" xfId="26688" xr:uid="{865E95F6-E136-4DD2-8DA4-2AE73CCDB207}"/>
    <cellStyle name="Normal 3 3 3 2 2 2 2 5" xfId="13133" xr:uid="{00000000-0005-0000-0000-0000A82E0000}"/>
    <cellStyle name="Normal 3 3 3 2 2 2 2 5 2" xfId="26689" xr:uid="{77B1F711-C913-496D-A4D0-33AAC36E5EFC}"/>
    <cellStyle name="Normal 3 3 3 2 2 2 2 6" xfId="13134" xr:uid="{00000000-0005-0000-0000-0000A92E0000}"/>
    <cellStyle name="Normal 3 3 3 2 2 2 3" xfId="13135" xr:uid="{00000000-0005-0000-0000-0000AA2E0000}"/>
    <cellStyle name="Normal 3 3 3 2 2 2 3 2" xfId="13136" xr:uid="{00000000-0005-0000-0000-0000AB2E0000}"/>
    <cellStyle name="Normal 3 3 3 2 2 2 3 2 2" xfId="13137" xr:uid="{00000000-0005-0000-0000-0000AC2E0000}"/>
    <cellStyle name="Normal 3 3 3 2 2 2 3 2 3" xfId="13138" xr:uid="{00000000-0005-0000-0000-0000AD2E0000}"/>
    <cellStyle name="Normal 3 3 3 2 2 2 3 3" xfId="13139" xr:uid="{00000000-0005-0000-0000-0000AE2E0000}"/>
    <cellStyle name="Normal 3 3 3 2 2 2 3 3 2" xfId="13140" xr:uid="{00000000-0005-0000-0000-0000AF2E0000}"/>
    <cellStyle name="Normal 3 3 3 2 2 2 3 3 3" xfId="26691" xr:uid="{E2C49744-E5EB-46B4-AACA-5F06E1FF31EE}"/>
    <cellStyle name="Normal 3 3 3 2 2 2 3 4" xfId="13141" xr:uid="{00000000-0005-0000-0000-0000B02E0000}"/>
    <cellStyle name="Normal 3 3 3 2 2 2 4" xfId="13142" xr:uid="{00000000-0005-0000-0000-0000B12E0000}"/>
    <cellStyle name="Normal 3 3 3 2 2 2 4 2" xfId="13143" xr:uid="{00000000-0005-0000-0000-0000B22E0000}"/>
    <cellStyle name="Normal 3 3 3 2 2 2 4 3" xfId="13144" xr:uid="{00000000-0005-0000-0000-0000B32E0000}"/>
    <cellStyle name="Normal 3 3 3 2 2 2 5" xfId="13145" xr:uid="{00000000-0005-0000-0000-0000B42E0000}"/>
    <cellStyle name="Normal 3 3 3 2 2 2 6" xfId="13146" xr:uid="{00000000-0005-0000-0000-0000B52E0000}"/>
    <cellStyle name="Normal 3 3 3 2 2 2 6 2" xfId="26692" xr:uid="{5BD25285-0EA8-42EF-8AA0-52CAAD105EF9}"/>
    <cellStyle name="Normal 3 3 3 2 2 2 7" xfId="13147" xr:uid="{00000000-0005-0000-0000-0000B62E0000}"/>
    <cellStyle name="Normal 3 3 3 2 2 2 7 2" xfId="26693" xr:uid="{6DBA1953-53BD-4D91-828B-0A4573EF0D8F}"/>
    <cellStyle name="Normal 3 3 3 2 2 2 8" xfId="13148" xr:uid="{00000000-0005-0000-0000-0000B72E0000}"/>
    <cellStyle name="Normal 3 3 3 2 2 3" xfId="13149" xr:uid="{00000000-0005-0000-0000-0000B82E0000}"/>
    <cellStyle name="Normal 3 3 3 2 2 3 2" xfId="13150" xr:uid="{00000000-0005-0000-0000-0000B92E0000}"/>
    <cellStyle name="Normal 3 3 3 2 2 3 2 2" xfId="13151" xr:uid="{00000000-0005-0000-0000-0000BA2E0000}"/>
    <cellStyle name="Normal 3 3 3 2 2 3 2 3" xfId="13152" xr:uid="{00000000-0005-0000-0000-0000BB2E0000}"/>
    <cellStyle name="Normal 3 3 3 2 2 3 3" xfId="13153" xr:uid="{00000000-0005-0000-0000-0000BC2E0000}"/>
    <cellStyle name="Normal 3 3 3 2 2 3 4" xfId="13154" xr:uid="{00000000-0005-0000-0000-0000BD2E0000}"/>
    <cellStyle name="Normal 3 3 3 2 2 3 4 2" xfId="26694" xr:uid="{E4B524DD-6DCB-46A0-BC3C-B329FF80E9E0}"/>
    <cellStyle name="Normal 3 3 3 2 2 3 5" xfId="13155" xr:uid="{00000000-0005-0000-0000-0000BE2E0000}"/>
    <cellStyle name="Normal 3 3 3 2 2 3 5 2" xfId="26695" xr:uid="{06069672-793F-46A3-9287-748144A1C29D}"/>
    <cellStyle name="Normal 3 3 3 2 2 3 6" xfId="13156" xr:uid="{00000000-0005-0000-0000-0000BF2E0000}"/>
    <cellStyle name="Normal 3 3 3 2 2 4" xfId="13157" xr:uid="{00000000-0005-0000-0000-0000C02E0000}"/>
    <cellStyle name="Normal 3 3 3 2 2 4 2" xfId="13158" xr:uid="{00000000-0005-0000-0000-0000C12E0000}"/>
    <cellStyle name="Normal 3 3 3 2 2 4 2 2" xfId="13159" xr:uid="{00000000-0005-0000-0000-0000C22E0000}"/>
    <cellStyle name="Normal 3 3 3 2 2 4 2 3" xfId="13160" xr:uid="{00000000-0005-0000-0000-0000C32E0000}"/>
    <cellStyle name="Normal 3 3 3 2 2 4 3" xfId="13161" xr:uid="{00000000-0005-0000-0000-0000C42E0000}"/>
    <cellStyle name="Normal 3 3 3 2 2 4 3 2" xfId="13162" xr:uid="{00000000-0005-0000-0000-0000C52E0000}"/>
    <cellStyle name="Normal 3 3 3 2 2 4 3 3" xfId="26696" xr:uid="{47E9BC09-AA2E-402A-9A66-DC04E46547B4}"/>
    <cellStyle name="Normal 3 3 3 2 2 4 4" xfId="13163" xr:uid="{00000000-0005-0000-0000-0000C62E0000}"/>
    <cellStyle name="Normal 3 3 3 2 2 5" xfId="13164" xr:uid="{00000000-0005-0000-0000-0000C72E0000}"/>
    <cellStyle name="Normal 3 3 3 2 2 5 2" xfId="13165" xr:uid="{00000000-0005-0000-0000-0000C82E0000}"/>
    <cellStyle name="Normal 3 3 3 2 2 5 3" xfId="13166" xr:uid="{00000000-0005-0000-0000-0000C92E0000}"/>
    <cellStyle name="Normal 3 3 3 2 2 6" xfId="13167" xr:uid="{00000000-0005-0000-0000-0000CA2E0000}"/>
    <cellStyle name="Normal 3 3 3 2 2 7" xfId="13168" xr:uid="{00000000-0005-0000-0000-0000CB2E0000}"/>
    <cellStyle name="Normal 3 3 3 2 2 7 2" xfId="26697" xr:uid="{64531DCD-0510-4352-8464-7549C229768C}"/>
    <cellStyle name="Normal 3 3 3 2 2 8" xfId="13169" xr:uid="{00000000-0005-0000-0000-0000CC2E0000}"/>
    <cellStyle name="Normal 3 3 3 2 2 8 2" xfId="26698" xr:uid="{E8DF3F01-D416-475A-B39B-8BAC7C830A20}"/>
    <cellStyle name="Normal 3 3 3 2 2 9" xfId="13170" xr:uid="{00000000-0005-0000-0000-0000CD2E0000}"/>
    <cellStyle name="Normal 3 3 3 2 3" xfId="13171" xr:uid="{00000000-0005-0000-0000-0000CE2E0000}"/>
    <cellStyle name="Normal 3 3 3 2 3 2" xfId="13172" xr:uid="{00000000-0005-0000-0000-0000CF2E0000}"/>
    <cellStyle name="Normal 3 3 3 2 3 2 2" xfId="13173" xr:uid="{00000000-0005-0000-0000-0000D02E0000}"/>
    <cellStyle name="Normal 3 3 3 2 3 2 2 2" xfId="13174" xr:uid="{00000000-0005-0000-0000-0000D12E0000}"/>
    <cellStyle name="Normal 3 3 3 2 3 2 2 3" xfId="13175" xr:uid="{00000000-0005-0000-0000-0000D22E0000}"/>
    <cellStyle name="Normal 3 3 3 2 3 2 2 3 2" xfId="26699" xr:uid="{3B29215E-1B15-4698-8DE9-2B94F15F4CE6}"/>
    <cellStyle name="Normal 3 3 3 2 3 2 2 4" xfId="13176" xr:uid="{00000000-0005-0000-0000-0000D32E0000}"/>
    <cellStyle name="Normal 3 3 3 2 3 2 3" xfId="13177" xr:uid="{00000000-0005-0000-0000-0000D42E0000}"/>
    <cellStyle name="Normal 3 3 3 2 3 2 4" xfId="13178" xr:uid="{00000000-0005-0000-0000-0000D52E0000}"/>
    <cellStyle name="Normal 3 3 3 2 3 2 4 2" xfId="26700" xr:uid="{DB17DDE4-BA3F-4174-9068-AE6BA1597942}"/>
    <cellStyle name="Normal 3 3 3 2 3 2 5" xfId="13179" xr:uid="{00000000-0005-0000-0000-0000D62E0000}"/>
    <cellStyle name="Normal 3 3 3 2 3 2 5 2" xfId="26701" xr:uid="{1DEEA80F-BC7F-4944-A729-AAC59B5B55C0}"/>
    <cellStyle name="Normal 3 3 3 2 3 2 6" xfId="13180" xr:uid="{00000000-0005-0000-0000-0000D72E0000}"/>
    <cellStyle name="Normal 3 3 3 2 3 3" xfId="13181" xr:uid="{00000000-0005-0000-0000-0000D82E0000}"/>
    <cellStyle name="Normal 3 3 3 2 3 3 2" xfId="13182" xr:uid="{00000000-0005-0000-0000-0000D92E0000}"/>
    <cellStyle name="Normal 3 3 3 2 3 3 2 2" xfId="13183" xr:uid="{00000000-0005-0000-0000-0000DA2E0000}"/>
    <cellStyle name="Normal 3 3 3 2 3 3 2 3" xfId="13184" xr:uid="{00000000-0005-0000-0000-0000DB2E0000}"/>
    <cellStyle name="Normal 3 3 3 2 3 3 3" xfId="13185" xr:uid="{00000000-0005-0000-0000-0000DC2E0000}"/>
    <cellStyle name="Normal 3 3 3 2 3 3 4" xfId="13186" xr:uid="{00000000-0005-0000-0000-0000DD2E0000}"/>
    <cellStyle name="Normal 3 3 3 2 3 3 4 2" xfId="26702" xr:uid="{C830925B-D1CB-4A53-8538-B9E3AC14131B}"/>
    <cellStyle name="Normal 3 3 3 2 3 3 5" xfId="13187" xr:uid="{00000000-0005-0000-0000-0000DE2E0000}"/>
    <cellStyle name="Normal 3 3 3 2 3 3 5 2" xfId="26703" xr:uid="{9283E9F1-200D-49ED-8BD4-4FC79680C326}"/>
    <cellStyle name="Normal 3 3 3 2 3 3 6" xfId="13188" xr:uid="{00000000-0005-0000-0000-0000DF2E0000}"/>
    <cellStyle name="Normal 3 3 3 2 3 4" xfId="13189" xr:uid="{00000000-0005-0000-0000-0000E02E0000}"/>
    <cellStyle name="Normal 3 3 3 2 3 4 2" xfId="13190" xr:uid="{00000000-0005-0000-0000-0000E12E0000}"/>
    <cellStyle name="Normal 3 3 3 2 3 4 3" xfId="13191" xr:uid="{00000000-0005-0000-0000-0000E22E0000}"/>
    <cellStyle name="Normal 3 3 3 2 3 5" xfId="13192" xr:uid="{00000000-0005-0000-0000-0000E32E0000}"/>
    <cellStyle name="Normal 3 3 3 2 3 6" xfId="13193" xr:uid="{00000000-0005-0000-0000-0000E42E0000}"/>
    <cellStyle name="Normal 3 3 3 2 3 6 2" xfId="26704" xr:uid="{022E0372-71EB-499D-8B35-0BB2B7E43C52}"/>
    <cellStyle name="Normal 3 3 3 2 3 7" xfId="13194" xr:uid="{00000000-0005-0000-0000-0000E52E0000}"/>
    <cellStyle name="Normal 3 3 3 2 3 7 2" xfId="26705" xr:uid="{C38E9EA8-0E56-419C-800E-9D1A9744B9B5}"/>
    <cellStyle name="Normal 3 3 3 2 3 8" xfId="13195" xr:uid="{00000000-0005-0000-0000-0000E62E0000}"/>
    <cellStyle name="Normal 3 3 3 2 4" xfId="13196" xr:uid="{00000000-0005-0000-0000-0000E72E0000}"/>
    <cellStyle name="Normal 3 3 3 2 4 2" xfId="13197" xr:uid="{00000000-0005-0000-0000-0000E82E0000}"/>
    <cellStyle name="Normal 3 3 3 2 4 2 2" xfId="13198" xr:uid="{00000000-0005-0000-0000-0000E92E0000}"/>
    <cellStyle name="Normal 3 3 3 2 4 2 3" xfId="13199" xr:uid="{00000000-0005-0000-0000-0000EA2E0000}"/>
    <cellStyle name="Normal 3 3 3 2 4 2 3 2" xfId="26706" xr:uid="{1AC906C5-706D-45D5-857F-0D739698823B}"/>
    <cellStyle name="Normal 3 3 3 2 4 2 4" xfId="13200" xr:uid="{00000000-0005-0000-0000-0000EB2E0000}"/>
    <cellStyle name="Normal 3 3 3 2 4 3" xfId="13201" xr:uid="{00000000-0005-0000-0000-0000EC2E0000}"/>
    <cellStyle name="Normal 3 3 3 2 4 4" xfId="13202" xr:uid="{00000000-0005-0000-0000-0000ED2E0000}"/>
    <cellStyle name="Normal 3 3 3 2 4 4 2" xfId="26707" xr:uid="{9373F996-28F0-4F92-9A86-A963AABA476F}"/>
    <cellStyle name="Normal 3 3 3 2 4 5" xfId="13203" xr:uid="{00000000-0005-0000-0000-0000EE2E0000}"/>
    <cellStyle name="Normal 3 3 3 2 4 5 2" xfId="26708" xr:uid="{4C789765-0888-4BEE-B5A2-F1317A5F053D}"/>
    <cellStyle name="Normal 3 3 3 2 4 6" xfId="13204" xr:uid="{00000000-0005-0000-0000-0000EF2E0000}"/>
    <cellStyle name="Normal 3 3 3 2 5" xfId="13205" xr:uid="{00000000-0005-0000-0000-0000F02E0000}"/>
    <cellStyle name="Normal 3 3 3 2 5 2" xfId="13206" xr:uid="{00000000-0005-0000-0000-0000F12E0000}"/>
    <cellStyle name="Normal 3 3 3 2 5 2 2" xfId="13207" xr:uid="{00000000-0005-0000-0000-0000F22E0000}"/>
    <cellStyle name="Normal 3 3 3 2 5 2 3" xfId="13208" xr:uid="{00000000-0005-0000-0000-0000F32E0000}"/>
    <cellStyle name="Normal 3 3 3 2 5 3" xfId="13209" xr:uid="{00000000-0005-0000-0000-0000F42E0000}"/>
    <cellStyle name="Normal 3 3 3 2 5 4" xfId="13210" xr:uid="{00000000-0005-0000-0000-0000F52E0000}"/>
    <cellStyle name="Normal 3 3 3 2 5 4 2" xfId="26709" xr:uid="{98C1EB63-F828-4C09-8451-811DAAD4F4F4}"/>
    <cellStyle name="Normal 3 3 3 2 5 5" xfId="13211" xr:uid="{00000000-0005-0000-0000-0000F62E0000}"/>
    <cellStyle name="Normal 3 3 3 2 5 5 2" xfId="26710" xr:uid="{0944E217-798D-4A13-A8D1-6D33A21B0E71}"/>
    <cellStyle name="Normal 3 3 3 2 5 6" xfId="13212" xr:uid="{00000000-0005-0000-0000-0000F72E0000}"/>
    <cellStyle name="Normal 3 3 3 2 6" xfId="13213" xr:uid="{00000000-0005-0000-0000-0000F82E0000}"/>
    <cellStyle name="Normal 3 3 3 2 6 2" xfId="13214" xr:uid="{00000000-0005-0000-0000-0000F92E0000}"/>
    <cellStyle name="Normal 3 3 3 2 6 3" xfId="13215" xr:uid="{00000000-0005-0000-0000-0000FA2E0000}"/>
    <cellStyle name="Normal 3 3 3 2 7" xfId="13216" xr:uid="{00000000-0005-0000-0000-0000FB2E0000}"/>
    <cellStyle name="Normal 3 3 3 2 8" xfId="13217" xr:uid="{00000000-0005-0000-0000-0000FC2E0000}"/>
    <cellStyle name="Normal 3 3 3 2 8 2" xfId="26712" xr:uid="{04B69985-CBCD-4615-A11B-3D115893F34E}"/>
    <cellStyle name="Normal 3 3 3 2 9" xfId="13218" xr:uid="{00000000-0005-0000-0000-0000FD2E0000}"/>
    <cellStyle name="Normal 3 3 3 2 9 2" xfId="26713" xr:uid="{69387F65-96C9-469A-83B7-22A5604474B5}"/>
    <cellStyle name="Normal 3 3 3 3" xfId="13219" xr:uid="{00000000-0005-0000-0000-0000FE2E0000}"/>
    <cellStyle name="Normal 3 3 3 3 2" xfId="13220" xr:uid="{00000000-0005-0000-0000-0000FF2E0000}"/>
    <cellStyle name="Normal 3 3 3 3 2 2" xfId="13221" xr:uid="{00000000-0005-0000-0000-0000002F0000}"/>
    <cellStyle name="Normal 3 3 3 3 2 2 2" xfId="13222" xr:uid="{00000000-0005-0000-0000-0000012F0000}"/>
    <cellStyle name="Normal 3 3 3 3 2 2 2 2" xfId="13223" xr:uid="{00000000-0005-0000-0000-0000022F0000}"/>
    <cellStyle name="Normal 3 3 3 3 2 2 2 3" xfId="13224" xr:uid="{00000000-0005-0000-0000-0000032F0000}"/>
    <cellStyle name="Normal 3 3 3 3 2 2 3" xfId="13225" xr:uid="{00000000-0005-0000-0000-0000042F0000}"/>
    <cellStyle name="Normal 3 3 3 3 2 2 4" xfId="13226" xr:uid="{00000000-0005-0000-0000-0000052F0000}"/>
    <cellStyle name="Normal 3 3 3 3 2 2 4 2" xfId="26715" xr:uid="{DB366D60-B96C-425A-83B3-EF4E616DF3E7}"/>
    <cellStyle name="Normal 3 3 3 3 2 2 5" xfId="13227" xr:uid="{00000000-0005-0000-0000-0000062F0000}"/>
    <cellStyle name="Normal 3 3 3 3 2 2 5 2" xfId="26716" xr:uid="{71CDC0B7-9B03-4E63-8365-BFB36CDB3924}"/>
    <cellStyle name="Normal 3 3 3 3 2 2 6" xfId="13228" xr:uid="{00000000-0005-0000-0000-0000072F0000}"/>
    <cellStyle name="Normal 3 3 3 3 2 3" xfId="13229" xr:uid="{00000000-0005-0000-0000-0000082F0000}"/>
    <cellStyle name="Normal 3 3 3 3 2 3 2" xfId="13230" xr:uid="{00000000-0005-0000-0000-0000092F0000}"/>
    <cellStyle name="Normal 3 3 3 3 2 3 2 2" xfId="13231" xr:uid="{00000000-0005-0000-0000-00000A2F0000}"/>
    <cellStyle name="Normal 3 3 3 3 2 3 2 3" xfId="13232" xr:uid="{00000000-0005-0000-0000-00000B2F0000}"/>
    <cellStyle name="Normal 3 3 3 3 2 3 3" xfId="13233" xr:uid="{00000000-0005-0000-0000-00000C2F0000}"/>
    <cellStyle name="Normal 3 3 3 3 2 3 3 2" xfId="13234" xr:uid="{00000000-0005-0000-0000-00000D2F0000}"/>
    <cellStyle name="Normal 3 3 3 3 2 3 3 3" xfId="26717" xr:uid="{4F4127D1-ADD1-469F-A916-EA4183479DAC}"/>
    <cellStyle name="Normal 3 3 3 3 2 3 4" xfId="13235" xr:uid="{00000000-0005-0000-0000-00000E2F0000}"/>
    <cellStyle name="Normal 3 3 3 3 2 4" xfId="13236" xr:uid="{00000000-0005-0000-0000-00000F2F0000}"/>
    <cellStyle name="Normal 3 3 3 3 2 4 2" xfId="13237" xr:uid="{00000000-0005-0000-0000-0000102F0000}"/>
    <cellStyle name="Normal 3 3 3 3 2 4 3" xfId="13238" xr:uid="{00000000-0005-0000-0000-0000112F0000}"/>
    <cellStyle name="Normal 3 3 3 3 2 5" xfId="13239" xr:uid="{00000000-0005-0000-0000-0000122F0000}"/>
    <cellStyle name="Normal 3 3 3 3 2 6" xfId="13240" xr:uid="{00000000-0005-0000-0000-0000132F0000}"/>
    <cellStyle name="Normal 3 3 3 3 2 6 2" xfId="26718" xr:uid="{DBEDAAE7-E99E-4187-BEC9-DD1B98ED6620}"/>
    <cellStyle name="Normal 3 3 3 3 2 7" xfId="13241" xr:uid="{00000000-0005-0000-0000-0000142F0000}"/>
    <cellStyle name="Normal 3 3 3 3 2 7 2" xfId="26719" xr:uid="{13F3874F-4AED-4BDE-8DCF-16ED78F0FB7D}"/>
    <cellStyle name="Normal 3 3 3 3 2 8" xfId="13242" xr:uid="{00000000-0005-0000-0000-0000152F0000}"/>
    <cellStyle name="Normal 3 3 3 3 3" xfId="13243" xr:uid="{00000000-0005-0000-0000-0000162F0000}"/>
    <cellStyle name="Normal 3 3 3 3 3 2" xfId="13244" xr:uid="{00000000-0005-0000-0000-0000172F0000}"/>
    <cellStyle name="Normal 3 3 3 3 3 2 2" xfId="13245" xr:uid="{00000000-0005-0000-0000-0000182F0000}"/>
    <cellStyle name="Normal 3 3 3 3 3 2 3" xfId="13246" xr:uid="{00000000-0005-0000-0000-0000192F0000}"/>
    <cellStyle name="Normal 3 3 3 3 3 3" xfId="13247" xr:uid="{00000000-0005-0000-0000-00001A2F0000}"/>
    <cellStyle name="Normal 3 3 3 3 3 4" xfId="13248" xr:uid="{00000000-0005-0000-0000-00001B2F0000}"/>
    <cellStyle name="Normal 3 3 3 3 3 4 2" xfId="26720" xr:uid="{3584C376-FC17-4138-8CA0-A0597CFA0465}"/>
    <cellStyle name="Normal 3 3 3 3 3 5" xfId="13249" xr:uid="{00000000-0005-0000-0000-00001C2F0000}"/>
    <cellStyle name="Normal 3 3 3 3 3 5 2" xfId="26721" xr:uid="{2D4DF982-A102-4051-A8C8-97E4D087B0F0}"/>
    <cellStyle name="Normal 3 3 3 3 3 6" xfId="13250" xr:uid="{00000000-0005-0000-0000-00001D2F0000}"/>
    <cellStyle name="Normal 3 3 3 3 4" xfId="13251" xr:uid="{00000000-0005-0000-0000-00001E2F0000}"/>
    <cellStyle name="Normal 3 3 3 3 4 2" xfId="13252" xr:uid="{00000000-0005-0000-0000-00001F2F0000}"/>
    <cellStyle name="Normal 3 3 3 3 4 2 2" xfId="13253" xr:uid="{00000000-0005-0000-0000-0000202F0000}"/>
    <cellStyle name="Normal 3 3 3 3 4 2 3" xfId="13254" xr:uid="{00000000-0005-0000-0000-0000212F0000}"/>
    <cellStyle name="Normal 3 3 3 3 4 3" xfId="13255" xr:uid="{00000000-0005-0000-0000-0000222F0000}"/>
    <cellStyle name="Normal 3 3 3 3 4 3 2" xfId="13256" xr:uid="{00000000-0005-0000-0000-0000232F0000}"/>
    <cellStyle name="Normal 3 3 3 3 4 3 3" xfId="26722" xr:uid="{7D4BE5DC-442A-43EA-92EB-95CFC94C14A7}"/>
    <cellStyle name="Normal 3 3 3 3 4 4" xfId="13257" xr:uid="{00000000-0005-0000-0000-0000242F0000}"/>
    <cellStyle name="Normal 3 3 3 3 5" xfId="13258" xr:uid="{00000000-0005-0000-0000-0000252F0000}"/>
    <cellStyle name="Normal 3 3 3 3 5 2" xfId="13259" xr:uid="{00000000-0005-0000-0000-0000262F0000}"/>
    <cellStyle name="Normal 3 3 3 3 5 3" xfId="13260" xr:uid="{00000000-0005-0000-0000-0000272F0000}"/>
    <cellStyle name="Normal 3 3 3 3 6" xfId="13261" xr:uid="{00000000-0005-0000-0000-0000282F0000}"/>
    <cellStyle name="Normal 3 3 3 3 7" xfId="13262" xr:uid="{00000000-0005-0000-0000-0000292F0000}"/>
    <cellStyle name="Normal 3 3 3 3 7 2" xfId="26723" xr:uid="{28B04D2B-2CC4-420E-84B4-7F01B1641B8F}"/>
    <cellStyle name="Normal 3 3 3 3 8" xfId="13263" xr:uid="{00000000-0005-0000-0000-00002A2F0000}"/>
    <cellStyle name="Normal 3 3 3 3 8 2" xfId="26724" xr:uid="{56FE2E4D-8EC7-46B8-B409-D17DA01BF656}"/>
    <cellStyle name="Normal 3 3 3 3 9" xfId="13264" xr:uid="{00000000-0005-0000-0000-00002B2F0000}"/>
    <cellStyle name="Normal 3 3 3 4" xfId="13265" xr:uid="{00000000-0005-0000-0000-00002C2F0000}"/>
    <cellStyle name="Normal 3 3 3 4 2" xfId="13266" xr:uid="{00000000-0005-0000-0000-00002D2F0000}"/>
    <cellStyle name="Normal 3 3 3 4 2 2" xfId="13267" xr:uid="{00000000-0005-0000-0000-00002E2F0000}"/>
    <cellStyle name="Normal 3 3 3 4 2 2 2" xfId="13268" xr:uid="{00000000-0005-0000-0000-00002F2F0000}"/>
    <cellStyle name="Normal 3 3 3 4 2 2 3" xfId="13269" xr:uid="{00000000-0005-0000-0000-0000302F0000}"/>
    <cellStyle name="Normal 3 3 3 4 2 2 3 2" xfId="26725" xr:uid="{759B4002-95EA-4EB0-9B41-D9A98FE0479C}"/>
    <cellStyle name="Normal 3 3 3 4 2 2 4" xfId="13270" xr:uid="{00000000-0005-0000-0000-0000312F0000}"/>
    <cellStyle name="Normal 3 3 3 4 2 3" xfId="13271" xr:uid="{00000000-0005-0000-0000-0000322F0000}"/>
    <cellStyle name="Normal 3 3 3 4 2 4" xfId="13272" xr:uid="{00000000-0005-0000-0000-0000332F0000}"/>
    <cellStyle name="Normal 3 3 3 4 2 4 2" xfId="26726" xr:uid="{7C4D895F-36FC-4C7E-8451-A9D09BC7AE17}"/>
    <cellStyle name="Normal 3 3 3 4 2 5" xfId="13273" xr:uid="{00000000-0005-0000-0000-0000342F0000}"/>
    <cellStyle name="Normal 3 3 3 4 2 5 2" xfId="26727" xr:uid="{B1FD8CD3-92C6-45D9-B4BA-44CC4CF1F980}"/>
    <cellStyle name="Normal 3 3 3 4 2 6" xfId="13274" xr:uid="{00000000-0005-0000-0000-0000352F0000}"/>
    <cellStyle name="Normal 3 3 3 4 3" xfId="13275" xr:uid="{00000000-0005-0000-0000-0000362F0000}"/>
    <cellStyle name="Normal 3 3 3 4 3 2" xfId="13276" xr:uid="{00000000-0005-0000-0000-0000372F0000}"/>
    <cellStyle name="Normal 3 3 3 4 3 2 2" xfId="13277" xr:uid="{00000000-0005-0000-0000-0000382F0000}"/>
    <cellStyle name="Normal 3 3 3 4 3 2 3" xfId="13278" xr:uid="{00000000-0005-0000-0000-0000392F0000}"/>
    <cellStyle name="Normal 3 3 3 4 3 3" xfId="13279" xr:uid="{00000000-0005-0000-0000-00003A2F0000}"/>
    <cellStyle name="Normal 3 3 3 4 3 4" xfId="13280" xr:uid="{00000000-0005-0000-0000-00003B2F0000}"/>
    <cellStyle name="Normal 3 3 3 4 3 4 2" xfId="26728" xr:uid="{CCA8C2FB-D855-48EC-BFD9-85FCD4785347}"/>
    <cellStyle name="Normal 3 3 3 4 3 5" xfId="13281" xr:uid="{00000000-0005-0000-0000-00003C2F0000}"/>
    <cellStyle name="Normal 3 3 3 4 3 5 2" xfId="26729" xr:uid="{E6F37936-CB35-434E-886C-35A78C04C069}"/>
    <cellStyle name="Normal 3 3 3 4 3 6" xfId="13282" xr:uid="{00000000-0005-0000-0000-00003D2F0000}"/>
    <cellStyle name="Normal 3 3 3 4 4" xfId="13283" xr:uid="{00000000-0005-0000-0000-00003E2F0000}"/>
    <cellStyle name="Normal 3 3 3 4 4 2" xfId="13284" xr:uid="{00000000-0005-0000-0000-00003F2F0000}"/>
    <cellStyle name="Normal 3 3 3 4 4 3" xfId="13285" xr:uid="{00000000-0005-0000-0000-0000402F0000}"/>
    <cellStyle name="Normal 3 3 3 4 5" xfId="13286" xr:uid="{00000000-0005-0000-0000-0000412F0000}"/>
    <cellStyle name="Normal 3 3 3 4 6" xfId="13287" xr:uid="{00000000-0005-0000-0000-0000422F0000}"/>
    <cellStyle name="Normal 3 3 3 4 6 2" xfId="26730" xr:uid="{FA858DA4-D7A1-40F5-A80A-37FE884C4D14}"/>
    <cellStyle name="Normal 3 3 3 4 7" xfId="13288" xr:uid="{00000000-0005-0000-0000-0000432F0000}"/>
    <cellStyle name="Normal 3 3 3 4 7 2" xfId="26731" xr:uid="{9F298F38-8F86-4990-A538-AE30680C3EE5}"/>
    <cellStyle name="Normal 3 3 3 4 8" xfId="13289" xr:uid="{00000000-0005-0000-0000-0000442F0000}"/>
    <cellStyle name="Normal 3 3 3 5" xfId="13290" xr:uid="{00000000-0005-0000-0000-0000452F0000}"/>
    <cellStyle name="Normal 3 3 3 5 2" xfId="13291" xr:uid="{00000000-0005-0000-0000-0000462F0000}"/>
    <cellStyle name="Normal 3 3 3 5 2 2" xfId="13292" xr:uid="{00000000-0005-0000-0000-0000472F0000}"/>
    <cellStyle name="Normal 3 3 3 5 2 3" xfId="26732" xr:uid="{05C665B6-1DB0-4F39-BE87-1B0D63C699FB}"/>
    <cellStyle name="Normal 3 3 3 5 3" xfId="13293" xr:uid="{00000000-0005-0000-0000-0000482F0000}"/>
    <cellStyle name="Normal 3 3 3 5 4" xfId="13294" xr:uid="{00000000-0005-0000-0000-0000492F0000}"/>
    <cellStyle name="Normal 3 3 3 5 4 2" xfId="26733" xr:uid="{EF360ADC-6574-40AD-A2A4-5F684B21C92D}"/>
    <cellStyle name="Normal 3 3 3 5 5" xfId="13295" xr:uid="{00000000-0005-0000-0000-00004A2F0000}"/>
    <cellStyle name="Normal 3 3 3 6" xfId="13296" xr:uid="{00000000-0005-0000-0000-00004B2F0000}"/>
    <cellStyle name="Normal 3 3 3 6 2" xfId="13297" xr:uid="{00000000-0005-0000-0000-00004C2F0000}"/>
    <cellStyle name="Normal 3 3 3 6 2 2" xfId="13298" xr:uid="{00000000-0005-0000-0000-00004D2F0000}"/>
    <cellStyle name="Normal 3 3 3 6 2 3" xfId="13299" xr:uid="{00000000-0005-0000-0000-00004E2F0000}"/>
    <cellStyle name="Normal 3 3 3 6 3" xfId="13300" xr:uid="{00000000-0005-0000-0000-00004F2F0000}"/>
    <cellStyle name="Normal 3 3 3 6 4" xfId="13301" xr:uid="{00000000-0005-0000-0000-0000502F0000}"/>
    <cellStyle name="Normal 3 3 3 6 4 2" xfId="26734" xr:uid="{60F6A897-0A4B-448B-8EB4-CAF366B05A2B}"/>
    <cellStyle name="Normal 3 3 3 6 5" xfId="13302" xr:uid="{00000000-0005-0000-0000-0000512F0000}"/>
    <cellStyle name="Normal 3 3 3 6 5 2" xfId="26735" xr:uid="{71806F2D-AA85-41FD-9254-83D10BDAA824}"/>
    <cellStyle name="Normal 3 3 3 6 6" xfId="13303" xr:uid="{00000000-0005-0000-0000-0000522F0000}"/>
    <cellStyle name="Normal 3 3 3 7" xfId="13304" xr:uid="{00000000-0005-0000-0000-0000532F0000}"/>
    <cellStyle name="Normal 3 3 3 7 2" xfId="13305" xr:uid="{00000000-0005-0000-0000-0000542F0000}"/>
    <cellStyle name="Normal 3 3 3 7 2 2" xfId="13306" xr:uid="{00000000-0005-0000-0000-0000552F0000}"/>
    <cellStyle name="Normal 3 3 3 7 2 3" xfId="13307" xr:uid="{00000000-0005-0000-0000-0000562F0000}"/>
    <cellStyle name="Normal 3 3 3 7 3" xfId="13308" xr:uid="{00000000-0005-0000-0000-0000572F0000}"/>
    <cellStyle name="Normal 3 3 3 7 4" xfId="13309" xr:uid="{00000000-0005-0000-0000-0000582F0000}"/>
    <cellStyle name="Normal 3 3 3 7 4 2" xfId="26736" xr:uid="{1EAAF0FF-9EC8-4F5F-B50E-D4F59E251267}"/>
    <cellStyle name="Normal 3 3 3 7 5" xfId="13310" xr:uid="{00000000-0005-0000-0000-0000592F0000}"/>
    <cellStyle name="Normal 3 3 3 7 5 2" xfId="26737" xr:uid="{57AD27B3-2347-486A-95EE-5EB5ED8842FE}"/>
    <cellStyle name="Normal 3 3 3 7 6" xfId="13311" xr:uid="{00000000-0005-0000-0000-00005A2F0000}"/>
    <cellStyle name="Normal 3 3 3 8" xfId="13312" xr:uid="{00000000-0005-0000-0000-00005B2F0000}"/>
    <cellStyle name="Normal 3 3 3 8 2" xfId="13313" xr:uid="{00000000-0005-0000-0000-00005C2F0000}"/>
    <cellStyle name="Normal 3 3 3 8 3" xfId="13314" xr:uid="{00000000-0005-0000-0000-00005D2F0000}"/>
    <cellStyle name="Normal 3 3 3 9" xfId="13315" xr:uid="{00000000-0005-0000-0000-00005E2F0000}"/>
    <cellStyle name="Normal 3 3 30" xfId="5362" xr:uid="{00000000-0005-0000-0000-0000CF2C0000}"/>
    <cellStyle name="Normal 3 3 31" xfId="20819" xr:uid="{5240648F-951F-484A-86AD-4109207085CA}"/>
    <cellStyle name="Normal 3 3 4" xfId="2191" xr:uid="{00000000-0005-0000-0000-00003E080000}"/>
    <cellStyle name="Normal 3 3 4 10" xfId="13316" xr:uid="{00000000-0005-0000-0000-0000602F0000}"/>
    <cellStyle name="Normal 3 3 4 2" xfId="13317" xr:uid="{00000000-0005-0000-0000-0000612F0000}"/>
    <cellStyle name="Normal 3 3 4 2 2" xfId="13318" xr:uid="{00000000-0005-0000-0000-0000622F0000}"/>
    <cellStyle name="Normal 3 3 4 2 2 2" xfId="13319" xr:uid="{00000000-0005-0000-0000-0000632F0000}"/>
    <cellStyle name="Normal 3 3 4 2 2 2 2" xfId="13320" xr:uid="{00000000-0005-0000-0000-0000642F0000}"/>
    <cellStyle name="Normal 3 3 4 2 2 2 2 2" xfId="13321" xr:uid="{00000000-0005-0000-0000-0000652F0000}"/>
    <cellStyle name="Normal 3 3 4 2 2 2 2 3" xfId="13322" xr:uid="{00000000-0005-0000-0000-0000662F0000}"/>
    <cellStyle name="Normal 3 3 4 2 2 2 3" xfId="13323" xr:uid="{00000000-0005-0000-0000-0000672F0000}"/>
    <cellStyle name="Normal 3 3 4 2 2 2 4" xfId="13324" xr:uid="{00000000-0005-0000-0000-0000682F0000}"/>
    <cellStyle name="Normal 3 3 4 2 2 2 4 2" xfId="26738" xr:uid="{5B803695-6CC9-4B0C-B3DD-072C0B0DDBC0}"/>
    <cellStyle name="Normal 3 3 4 2 2 2 5" xfId="13325" xr:uid="{00000000-0005-0000-0000-0000692F0000}"/>
    <cellStyle name="Normal 3 3 4 2 2 2 5 2" xfId="26739" xr:uid="{9AD6FC35-A91A-496E-9AF0-CACD22206CFA}"/>
    <cellStyle name="Normal 3 3 4 2 2 2 6" xfId="13326" xr:uid="{00000000-0005-0000-0000-00006A2F0000}"/>
    <cellStyle name="Normal 3 3 4 2 2 3" xfId="13327" xr:uid="{00000000-0005-0000-0000-00006B2F0000}"/>
    <cellStyle name="Normal 3 3 4 2 2 3 2" xfId="13328" xr:uid="{00000000-0005-0000-0000-00006C2F0000}"/>
    <cellStyle name="Normal 3 3 4 2 2 3 2 2" xfId="13329" xr:uid="{00000000-0005-0000-0000-00006D2F0000}"/>
    <cellStyle name="Normal 3 3 4 2 2 3 2 3" xfId="13330" xr:uid="{00000000-0005-0000-0000-00006E2F0000}"/>
    <cellStyle name="Normal 3 3 4 2 2 3 3" xfId="13331" xr:uid="{00000000-0005-0000-0000-00006F2F0000}"/>
    <cellStyle name="Normal 3 3 4 2 2 3 3 2" xfId="13332" xr:uid="{00000000-0005-0000-0000-0000702F0000}"/>
    <cellStyle name="Normal 3 3 4 2 2 3 3 3" xfId="26740" xr:uid="{6A258BF1-23FC-4370-81BE-E30763BB9FD3}"/>
    <cellStyle name="Normal 3 3 4 2 2 3 4" xfId="13333" xr:uid="{00000000-0005-0000-0000-0000712F0000}"/>
    <cellStyle name="Normal 3 3 4 2 2 4" xfId="13334" xr:uid="{00000000-0005-0000-0000-0000722F0000}"/>
    <cellStyle name="Normal 3 3 4 2 2 4 2" xfId="13335" xr:uid="{00000000-0005-0000-0000-0000732F0000}"/>
    <cellStyle name="Normal 3 3 4 2 2 4 3" xfId="13336" xr:uid="{00000000-0005-0000-0000-0000742F0000}"/>
    <cellStyle name="Normal 3 3 4 2 2 5" xfId="13337" xr:uid="{00000000-0005-0000-0000-0000752F0000}"/>
    <cellStyle name="Normal 3 3 4 2 2 6" xfId="13338" xr:uid="{00000000-0005-0000-0000-0000762F0000}"/>
    <cellStyle name="Normal 3 3 4 2 2 6 2" xfId="26741" xr:uid="{B82FABC6-5036-4311-B6BA-686BCC105F75}"/>
    <cellStyle name="Normal 3 3 4 2 2 7" xfId="13339" xr:uid="{00000000-0005-0000-0000-0000772F0000}"/>
    <cellStyle name="Normal 3 3 4 2 2 7 2" xfId="26742" xr:uid="{F5B9AD7A-C303-4E7A-B5CC-213BCFC47772}"/>
    <cellStyle name="Normal 3 3 4 2 2 8" xfId="13340" xr:uid="{00000000-0005-0000-0000-0000782F0000}"/>
    <cellStyle name="Normal 3 3 4 2 3" xfId="13341" xr:uid="{00000000-0005-0000-0000-0000792F0000}"/>
    <cellStyle name="Normal 3 3 4 2 3 2" xfId="13342" xr:uid="{00000000-0005-0000-0000-00007A2F0000}"/>
    <cellStyle name="Normal 3 3 4 2 3 2 2" xfId="13343" xr:uid="{00000000-0005-0000-0000-00007B2F0000}"/>
    <cellStyle name="Normal 3 3 4 2 3 2 3" xfId="13344" xr:uid="{00000000-0005-0000-0000-00007C2F0000}"/>
    <cellStyle name="Normal 3 3 4 2 3 3" xfId="13345" xr:uid="{00000000-0005-0000-0000-00007D2F0000}"/>
    <cellStyle name="Normal 3 3 4 2 3 4" xfId="13346" xr:uid="{00000000-0005-0000-0000-00007E2F0000}"/>
    <cellStyle name="Normal 3 3 4 2 3 4 2" xfId="26743" xr:uid="{24740FBA-6C38-42C7-B890-11C2D70A2F2A}"/>
    <cellStyle name="Normal 3 3 4 2 3 5" xfId="13347" xr:uid="{00000000-0005-0000-0000-00007F2F0000}"/>
    <cellStyle name="Normal 3 3 4 2 3 5 2" xfId="26744" xr:uid="{7FA25406-0D7E-4052-AD26-0DE8B7D7DA1D}"/>
    <cellStyle name="Normal 3 3 4 2 3 6" xfId="13348" xr:uid="{00000000-0005-0000-0000-0000802F0000}"/>
    <cellStyle name="Normal 3 3 4 2 4" xfId="13349" xr:uid="{00000000-0005-0000-0000-0000812F0000}"/>
    <cellStyle name="Normal 3 3 4 2 4 2" xfId="13350" xr:uid="{00000000-0005-0000-0000-0000822F0000}"/>
    <cellStyle name="Normal 3 3 4 2 4 2 2" xfId="13351" xr:uid="{00000000-0005-0000-0000-0000832F0000}"/>
    <cellStyle name="Normal 3 3 4 2 4 2 3" xfId="13352" xr:uid="{00000000-0005-0000-0000-0000842F0000}"/>
    <cellStyle name="Normal 3 3 4 2 4 3" xfId="13353" xr:uid="{00000000-0005-0000-0000-0000852F0000}"/>
    <cellStyle name="Normal 3 3 4 2 4 3 2" xfId="13354" xr:uid="{00000000-0005-0000-0000-0000862F0000}"/>
    <cellStyle name="Normal 3 3 4 2 4 3 3" xfId="26745" xr:uid="{ED993A38-1447-4B8E-9FFF-41FA1901AE3E}"/>
    <cellStyle name="Normal 3 3 4 2 4 4" xfId="13355" xr:uid="{00000000-0005-0000-0000-0000872F0000}"/>
    <cellStyle name="Normal 3 3 4 2 5" xfId="13356" xr:uid="{00000000-0005-0000-0000-0000882F0000}"/>
    <cellStyle name="Normal 3 3 4 2 5 2" xfId="13357" xr:uid="{00000000-0005-0000-0000-0000892F0000}"/>
    <cellStyle name="Normal 3 3 4 2 5 3" xfId="13358" xr:uid="{00000000-0005-0000-0000-00008A2F0000}"/>
    <cellStyle name="Normal 3 3 4 2 6" xfId="13359" xr:uid="{00000000-0005-0000-0000-00008B2F0000}"/>
    <cellStyle name="Normal 3 3 4 2 7" xfId="13360" xr:uid="{00000000-0005-0000-0000-00008C2F0000}"/>
    <cellStyle name="Normal 3 3 4 2 7 2" xfId="26746" xr:uid="{0788287A-FFBB-4CDE-B888-5EBA4680A9E8}"/>
    <cellStyle name="Normal 3 3 4 2 8" xfId="13361" xr:uid="{00000000-0005-0000-0000-00008D2F0000}"/>
    <cellStyle name="Normal 3 3 4 2 8 2" xfId="26747" xr:uid="{46F8E68F-ACF0-4555-8C03-BA227C6BA79E}"/>
    <cellStyle name="Normal 3 3 4 2 9" xfId="13362" xr:uid="{00000000-0005-0000-0000-00008E2F0000}"/>
    <cellStyle name="Normal 3 3 4 3" xfId="13363" xr:uid="{00000000-0005-0000-0000-00008F2F0000}"/>
    <cellStyle name="Normal 3 3 4 3 2" xfId="13364" xr:uid="{00000000-0005-0000-0000-0000902F0000}"/>
    <cellStyle name="Normal 3 3 4 3 2 2" xfId="13365" xr:uid="{00000000-0005-0000-0000-0000912F0000}"/>
    <cellStyle name="Normal 3 3 4 3 2 2 2" xfId="13366" xr:uid="{00000000-0005-0000-0000-0000922F0000}"/>
    <cellStyle name="Normal 3 3 4 3 2 2 3" xfId="13367" xr:uid="{00000000-0005-0000-0000-0000932F0000}"/>
    <cellStyle name="Normal 3 3 4 3 2 2 3 2" xfId="26748" xr:uid="{01B3F784-D1E8-4591-9A3B-1DDC11ADC70B}"/>
    <cellStyle name="Normal 3 3 4 3 2 2 4" xfId="13368" xr:uid="{00000000-0005-0000-0000-0000942F0000}"/>
    <cellStyle name="Normal 3 3 4 3 2 3" xfId="13369" xr:uid="{00000000-0005-0000-0000-0000952F0000}"/>
    <cellStyle name="Normal 3 3 4 3 2 4" xfId="13370" xr:uid="{00000000-0005-0000-0000-0000962F0000}"/>
    <cellStyle name="Normal 3 3 4 3 2 4 2" xfId="26749" xr:uid="{142BF8F7-0034-4219-B93F-DD242CA12644}"/>
    <cellStyle name="Normal 3 3 4 3 2 5" xfId="13371" xr:uid="{00000000-0005-0000-0000-0000972F0000}"/>
    <cellStyle name="Normal 3 3 4 3 2 5 2" xfId="26750" xr:uid="{285257A2-9F79-4CF5-8E2A-39F05D389D03}"/>
    <cellStyle name="Normal 3 3 4 3 2 6" xfId="13372" xr:uid="{00000000-0005-0000-0000-0000982F0000}"/>
    <cellStyle name="Normal 3 3 4 3 3" xfId="13373" xr:uid="{00000000-0005-0000-0000-0000992F0000}"/>
    <cellStyle name="Normal 3 3 4 3 3 2" xfId="13374" xr:uid="{00000000-0005-0000-0000-00009A2F0000}"/>
    <cellStyle name="Normal 3 3 4 3 3 2 2" xfId="13375" xr:uid="{00000000-0005-0000-0000-00009B2F0000}"/>
    <cellStyle name="Normal 3 3 4 3 3 2 3" xfId="13376" xr:uid="{00000000-0005-0000-0000-00009C2F0000}"/>
    <cellStyle name="Normal 3 3 4 3 3 3" xfId="13377" xr:uid="{00000000-0005-0000-0000-00009D2F0000}"/>
    <cellStyle name="Normal 3 3 4 3 3 4" xfId="13378" xr:uid="{00000000-0005-0000-0000-00009E2F0000}"/>
    <cellStyle name="Normal 3 3 4 3 3 4 2" xfId="26751" xr:uid="{D4672FF6-9EE9-42D6-9268-AE1759BEBB60}"/>
    <cellStyle name="Normal 3 3 4 3 3 5" xfId="13379" xr:uid="{00000000-0005-0000-0000-00009F2F0000}"/>
    <cellStyle name="Normal 3 3 4 3 3 5 2" xfId="26752" xr:uid="{427F3DE3-686E-491C-8C6B-281624CA22C5}"/>
    <cellStyle name="Normal 3 3 4 3 3 6" xfId="13380" xr:uid="{00000000-0005-0000-0000-0000A02F0000}"/>
    <cellStyle name="Normal 3 3 4 3 4" xfId="13381" xr:uid="{00000000-0005-0000-0000-0000A12F0000}"/>
    <cellStyle name="Normal 3 3 4 3 4 2" xfId="13382" xr:uid="{00000000-0005-0000-0000-0000A22F0000}"/>
    <cellStyle name="Normal 3 3 4 3 4 3" xfId="13383" xr:uid="{00000000-0005-0000-0000-0000A32F0000}"/>
    <cellStyle name="Normal 3 3 4 3 5" xfId="13384" xr:uid="{00000000-0005-0000-0000-0000A42F0000}"/>
    <cellStyle name="Normal 3 3 4 3 6" xfId="13385" xr:uid="{00000000-0005-0000-0000-0000A52F0000}"/>
    <cellStyle name="Normal 3 3 4 3 6 2" xfId="26753" xr:uid="{8D2D70B0-F8A0-4196-9BC9-5A8A8106872A}"/>
    <cellStyle name="Normal 3 3 4 3 7" xfId="13386" xr:uid="{00000000-0005-0000-0000-0000A62F0000}"/>
    <cellStyle name="Normal 3 3 4 3 7 2" xfId="26754" xr:uid="{2012EF99-D70D-41F2-8164-D65A03A2D3D4}"/>
    <cellStyle name="Normal 3 3 4 3 8" xfId="13387" xr:uid="{00000000-0005-0000-0000-0000A72F0000}"/>
    <cellStyle name="Normal 3 3 4 4" xfId="13388" xr:uid="{00000000-0005-0000-0000-0000A82F0000}"/>
    <cellStyle name="Normal 3 3 4 4 2" xfId="13389" xr:uid="{00000000-0005-0000-0000-0000A92F0000}"/>
    <cellStyle name="Normal 3 3 4 4 2 2" xfId="13390" xr:uid="{00000000-0005-0000-0000-0000AA2F0000}"/>
    <cellStyle name="Normal 3 3 4 4 2 3" xfId="26755" xr:uid="{C4A1B8C3-24DE-4F33-9BE5-986E584C79AB}"/>
    <cellStyle name="Normal 3 3 4 4 3" xfId="13391" xr:uid="{00000000-0005-0000-0000-0000AB2F0000}"/>
    <cellStyle name="Normal 3 3 4 4 4" xfId="13392" xr:uid="{00000000-0005-0000-0000-0000AC2F0000}"/>
    <cellStyle name="Normal 3 3 4 4 4 2" xfId="26756" xr:uid="{BA8E0917-BB09-449D-B545-DCE7066F0678}"/>
    <cellStyle name="Normal 3 3 4 4 5" xfId="13393" xr:uid="{00000000-0005-0000-0000-0000AD2F0000}"/>
    <cellStyle name="Normal 3 3 4 5" xfId="13394" xr:uid="{00000000-0005-0000-0000-0000AE2F0000}"/>
    <cellStyle name="Normal 3 3 4 5 2" xfId="13395" xr:uid="{00000000-0005-0000-0000-0000AF2F0000}"/>
    <cellStyle name="Normal 3 3 4 5 2 2" xfId="13396" xr:uid="{00000000-0005-0000-0000-0000B02F0000}"/>
    <cellStyle name="Normal 3 3 4 5 2 3" xfId="13397" xr:uid="{00000000-0005-0000-0000-0000B12F0000}"/>
    <cellStyle name="Normal 3 3 4 5 3" xfId="13398" xr:uid="{00000000-0005-0000-0000-0000B22F0000}"/>
    <cellStyle name="Normal 3 3 4 5 4" xfId="13399" xr:uid="{00000000-0005-0000-0000-0000B32F0000}"/>
    <cellStyle name="Normal 3 3 4 5 4 2" xfId="26757" xr:uid="{B5FBC9CF-6F4C-4A45-8208-F0FFB9DC7480}"/>
    <cellStyle name="Normal 3 3 4 5 5" xfId="13400" xr:uid="{00000000-0005-0000-0000-0000B42F0000}"/>
    <cellStyle name="Normal 3 3 4 5 5 2" xfId="26758" xr:uid="{57E5BD9A-D09D-4A95-A6B9-9BAA84E00C2D}"/>
    <cellStyle name="Normal 3 3 4 5 6" xfId="13401" xr:uid="{00000000-0005-0000-0000-0000B52F0000}"/>
    <cellStyle name="Normal 3 3 4 6" xfId="13402" xr:uid="{00000000-0005-0000-0000-0000B62F0000}"/>
    <cellStyle name="Normal 3 3 4 6 2" xfId="13403" xr:uid="{00000000-0005-0000-0000-0000B72F0000}"/>
    <cellStyle name="Normal 3 3 4 6 2 2" xfId="13404" xr:uid="{00000000-0005-0000-0000-0000B82F0000}"/>
    <cellStyle name="Normal 3 3 4 6 2 3" xfId="13405" xr:uid="{00000000-0005-0000-0000-0000B92F0000}"/>
    <cellStyle name="Normal 3 3 4 6 3" xfId="13406" xr:uid="{00000000-0005-0000-0000-0000BA2F0000}"/>
    <cellStyle name="Normal 3 3 4 6 4" xfId="13407" xr:uid="{00000000-0005-0000-0000-0000BB2F0000}"/>
    <cellStyle name="Normal 3 3 4 6 4 2" xfId="26759" xr:uid="{7440CB14-ED50-4110-A45F-DF381168B86B}"/>
    <cellStyle name="Normal 3 3 4 6 5" xfId="13408" xr:uid="{00000000-0005-0000-0000-0000BC2F0000}"/>
    <cellStyle name="Normal 3 3 4 6 5 2" xfId="26760" xr:uid="{E704554B-5B2F-4A35-9C5C-3D42FEDC5410}"/>
    <cellStyle name="Normal 3 3 4 6 6" xfId="13409" xr:uid="{00000000-0005-0000-0000-0000BD2F0000}"/>
    <cellStyle name="Normal 3 3 4 7" xfId="13410" xr:uid="{00000000-0005-0000-0000-0000BE2F0000}"/>
    <cellStyle name="Normal 3 3 4 7 2" xfId="13411" xr:uid="{00000000-0005-0000-0000-0000BF2F0000}"/>
    <cellStyle name="Normal 3 3 4 7 3" xfId="13412" xr:uid="{00000000-0005-0000-0000-0000C02F0000}"/>
    <cellStyle name="Normal 3 3 4 8" xfId="13413" xr:uid="{00000000-0005-0000-0000-0000C12F0000}"/>
    <cellStyle name="Normal 3 3 4 9" xfId="13414" xr:uid="{00000000-0005-0000-0000-0000C22F0000}"/>
    <cellStyle name="Normal 3 3 4 9 2" xfId="26761" xr:uid="{A8AB87D4-1823-41F6-BD44-20280E53291E}"/>
    <cellStyle name="Normal 3 3 5" xfId="2192" xr:uid="{00000000-0005-0000-0000-00003F080000}"/>
    <cellStyle name="Normal 3 3 5 2" xfId="13415" xr:uid="{00000000-0005-0000-0000-0000C42F0000}"/>
    <cellStyle name="Normal 3 3 5 2 2" xfId="13416" xr:uid="{00000000-0005-0000-0000-0000C52F0000}"/>
    <cellStyle name="Normal 3 3 5 2 2 2" xfId="13417" xr:uid="{00000000-0005-0000-0000-0000C62F0000}"/>
    <cellStyle name="Normal 3 3 5 2 2 2 2" xfId="13418" xr:uid="{00000000-0005-0000-0000-0000C72F0000}"/>
    <cellStyle name="Normal 3 3 5 2 2 2 2 2" xfId="13419" xr:uid="{00000000-0005-0000-0000-0000C82F0000}"/>
    <cellStyle name="Normal 3 3 5 2 2 2 2 3" xfId="13420" xr:uid="{00000000-0005-0000-0000-0000C92F0000}"/>
    <cellStyle name="Normal 3 3 5 2 2 2 3" xfId="13421" xr:uid="{00000000-0005-0000-0000-0000CA2F0000}"/>
    <cellStyle name="Normal 3 3 5 2 2 2 3 2" xfId="13422" xr:uid="{00000000-0005-0000-0000-0000CB2F0000}"/>
    <cellStyle name="Normal 3 3 5 2 2 2 3 3" xfId="26762" xr:uid="{B60AD61B-5975-4FD6-8574-E9555F2CF1A6}"/>
    <cellStyle name="Normal 3 3 5 2 2 2 4" xfId="13423" xr:uid="{00000000-0005-0000-0000-0000CC2F0000}"/>
    <cellStyle name="Normal 3 3 5 2 2 3" xfId="13424" xr:uid="{00000000-0005-0000-0000-0000CD2F0000}"/>
    <cellStyle name="Normal 3 3 5 2 2 3 2" xfId="13425" xr:uid="{00000000-0005-0000-0000-0000CE2F0000}"/>
    <cellStyle name="Normal 3 3 5 2 2 3 3" xfId="13426" xr:uid="{00000000-0005-0000-0000-0000CF2F0000}"/>
    <cellStyle name="Normal 3 3 5 2 2 4" xfId="13427" xr:uid="{00000000-0005-0000-0000-0000D02F0000}"/>
    <cellStyle name="Normal 3 3 5 2 2 5" xfId="13428" xr:uid="{00000000-0005-0000-0000-0000D12F0000}"/>
    <cellStyle name="Normal 3 3 5 2 2 5 2" xfId="26763" xr:uid="{385B9D16-9373-4545-8388-FF62A92C137A}"/>
    <cellStyle name="Normal 3 3 5 2 2 6" xfId="13429" xr:uid="{00000000-0005-0000-0000-0000D22F0000}"/>
    <cellStyle name="Normal 3 3 5 2 2 6 2" xfId="26764" xr:uid="{D00BA71B-2250-466A-96F5-CF589BAB1CF7}"/>
    <cellStyle name="Normal 3 3 5 2 2 7" xfId="13430" xr:uid="{00000000-0005-0000-0000-0000D32F0000}"/>
    <cellStyle name="Normal 3 3 5 2 3" xfId="13431" xr:uid="{00000000-0005-0000-0000-0000D42F0000}"/>
    <cellStyle name="Normal 3 3 5 2 3 2" xfId="13432" xr:uid="{00000000-0005-0000-0000-0000D52F0000}"/>
    <cellStyle name="Normal 3 3 5 2 3 2 2" xfId="13433" xr:uid="{00000000-0005-0000-0000-0000D62F0000}"/>
    <cellStyle name="Normal 3 3 5 2 3 2 3" xfId="13434" xr:uid="{00000000-0005-0000-0000-0000D72F0000}"/>
    <cellStyle name="Normal 3 3 5 2 3 3" xfId="13435" xr:uid="{00000000-0005-0000-0000-0000D82F0000}"/>
    <cellStyle name="Normal 3 3 5 2 3 3 2" xfId="13436" xr:uid="{00000000-0005-0000-0000-0000D92F0000}"/>
    <cellStyle name="Normal 3 3 5 2 3 3 3" xfId="26765" xr:uid="{CAFDE25F-1559-42D7-A3BF-C09DACF586DE}"/>
    <cellStyle name="Normal 3 3 5 2 3 4" xfId="13437" xr:uid="{00000000-0005-0000-0000-0000DA2F0000}"/>
    <cellStyle name="Normal 3 3 5 2 4" xfId="13438" xr:uid="{00000000-0005-0000-0000-0000DB2F0000}"/>
    <cellStyle name="Normal 3 3 5 2 5" xfId="13439" xr:uid="{00000000-0005-0000-0000-0000DC2F0000}"/>
    <cellStyle name="Normal 3 3 5 2 5 2" xfId="26766" xr:uid="{20728642-51AE-4021-8B96-E19FCF57AC4B}"/>
    <cellStyle name="Normal 3 3 5 2 6" xfId="13440" xr:uid="{00000000-0005-0000-0000-0000DD2F0000}"/>
    <cellStyle name="Normal 3 3 5 3" xfId="13441" xr:uid="{00000000-0005-0000-0000-0000DE2F0000}"/>
    <cellStyle name="Normal 3 3 5 3 2" xfId="13442" xr:uid="{00000000-0005-0000-0000-0000DF2F0000}"/>
    <cellStyle name="Normal 3 3 5 3 2 2" xfId="13443" xr:uid="{00000000-0005-0000-0000-0000E02F0000}"/>
    <cellStyle name="Normal 3 3 5 3 2 3" xfId="13444" xr:uid="{00000000-0005-0000-0000-0000E12F0000}"/>
    <cellStyle name="Normal 3 3 5 3 2 3 2" xfId="26767" xr:uid="{2BA76F10-412F-4B1C-B76F-95BC164A73FB}"/>
    <cellStyle name="Normal 3 3 5 3 2 4" xfId="13445" xr:uid="{00000000-0005-0000-0000-0000E22F0000}"/>
    <cellStyle name="Normal 3 3 5 3 3" xfId="13446" xr:uid="{00000000-0005-0000-0000-0000E32F0000}"/>
    <cellStyle name="Normal 3 3 5 3 4" xfId="13447" xr:uid="{00000000-0005-0000-0000-0000E42F0000}"/>
    <cellStyle name="Normal 3 3 5 3 4 2" xfId="26768" xr:uid="{C81D2DA9-CD41-4F1B-9CAA-9E5D7A0C0A9A}"/>
    <cellStyle name="Normal 3 3 5 3 5" xfId="13448" xr:uid="{00000000-0005-0000-0000-0000E52F0000}"/>
    <cellStyle name="Normal 3 3 5 3 5 2" xfId="26769" xr:uid="{B8B4DB67-1EF1-4B76-9ACC-12936A882065}"/>
    <cellStyle name="Normal 3 3 5 3 6" xfId="13449" xr:uid="{00000000-0005-0000-0000-0000E62F0000}"/>
    <cellStyle name="Normal 3 3 5 4" xfId="13450" xr:uid="{00000000-0005-0000-0000-0000E72F0000}"/>
    <cellStyle name="Normal 3 3 5 4 2" xfId="13451" xr:uid="{00000000-0005-0000-0000-0000E82F0000}"/>
    <cellStyle name="Normal 3 3 5 4 2 2" xfId="13452" xr:uid="{00000000-0005-0000-0000-0000E92F0000}"/>
    <cellStyle name="Normal 3 3 5 4 2 3" xfId="13453" xr:uid="{00000000-0005-0000-0000-0000EA2F0000}"/>
    <cellStyle name="Normal 3 3 5 4 3" xfId="13454" xr:uid="{00000000-0005-0000-0000-0000EB2F0000}"/>
    <cellStyle name="Normal 3 3 5 4 4" xfId="13455" xr:uid="{00000000-0005-0000-0000-0000EC2F0000}"/>
    <cellStyle name="Normal 3 3 5 4 4 2" xfId="26770" xr:uid="{79B16841-9951-4D3B-B98D-D92AF91FD8FA}"/>
    <cellStyle name="Normal 3 3 5 4 5" xfId="13456" xr:uid="{00000000-0005-0000-0000-0000ED2F0000}"/>
    <cellStyle name="Normal 3 3 5 4 5 2" xfId="26771" xr:uid="{945FE706-2AB5-4130-833C-CD4FDF04B98D}"/>
    <cellStyle name="Normal 3 3 5 4 6" xfId="13457" xr:uid="{00000000-0005-0000-0000-0000EE2F0000}"/>
    <cellStyle name="Normal 3 3 5 5" xfId="13458" xr:uid="{00000000-0005-0000-0000-0000EF2F0000}"/>
    <cellStyle name="Normal 3 3 5 5 2" xfId="13459" xr:uid="{00000000-0005-0000-0000-0000F02F0000}"/>
    <cellStyle name="Normal 3 3 5 5 3" xfId="13460" xr:uid="{00000000-0005-0000-0000-0000F12F0000}"/>
    <cellStyle name="Normal 3 3 5 5 3 2" xfId="26772" xr:uid="{71C93BBB-5E92-4139-A0C7-1B509A5CCD4D}"/>
    <cellStyle name="Normal 3 3 5 5 4" xfId="13461" xr:uid="{00000000-0005-0000-0000-0000F22F0000}"/>
    <cellStyle name="Normal 3 3 5 6" xfId="13462" xr:uid="{00000000-0005-0000-0000-0000F32F0000}"/>
    <cellStyle name="Normal 3 3 5 7" xfId="13463" xr:uid="{00000000-0005-0000-0000-0000F42F0000}"/>
    <cellStyle name="Normal 3 3 5 7 2" xfId="26773" xr:uid="{6467DC64-0D06-4862-8A00-BED66E1E7584}"/>
    <cellStyle name="Normal 3 3 5 8" xfId="13464" xr:uid="{00000000-0005-0000-0000-0000F52F0000}"/>
    <cellStyle name="Normal 3 3 6" xfId="2193" xr:uid="{00000000-0005-0000-0000-000040080000}"/>
    <cellStyle name="Normal 3 3 6 2" xfId="13465" xr:uid="{00000000-0005-0000-0000-0000F72F0000}"/>
    <cellStyle name="Normal 3 3 6 2 2" xfId="13466" xr:uid="{00000000-0005-0000-0000-0000F82F0000}"/>
    <cellStyle name="Normal 3 3 6 2 2 2" xfId="13467" xr:uid="{00000000-0005-0000-0000-0000F92F0000}"/>
    <cellStyle name="Normal 3 3 6 2 2 3" xfId="26774" xr:uid="{75B19F65-D838-46F8-BEE9-A612103D1784}"/>
    <cellStyle name="Normal 3 3 6 2 3" xfId="13468" xr:uid="{00000000-0005-0000-0000-0000FA2F0000}"/>
    <cellStyle name="Normal 3 3 6 2 4" xfId="13469" xr:uid="{00000000-0005-0000-0000-0000FB2F0000}"/>
    <cellStyle name="Normal 3 3 6 2 4 2" xfId="26775" xr:uid="{3CCD6EE4-3EA2-4614-983C-67ADA6DCF6F8}"/>
    <cellStyle name="Normal 3 3 6 2 5" xfId="13470" xr:uid="{00000000-0005-0000-0000-0000FC2F0000}"/>
    <cellStyle name="Normal 3 3 6 3" xfId="13471" xr:uid="{00000000-0005-0000-0000-0000FD2F0000}"/>
    <cellStyle name="Normal 3 3 6 3 2" xfId="13472" xr:uid="{00000000-0005-0000-0000-0000FE2F0000}"/>
    <cellStyle name="Normal 3 3 6 3 2 2" xfId="13473" xr:uid="{00000000-0005-0000-0000-0000FF2F0000}"/>
    <cellStyle name="Normal 3 3 6 3 2 3" xfId="13474" xr:uid="{00000000-0005-0000-0000-000000300000}"/>
    <cellStyle name="Normal 3 3 6 3 3" xfId="13475" xr:uid="{00000000-0005-0000-0000-000001300000}"/>
    <cellStyle name="Normal 3 3 6 3 4" xfId="13476" xr:uid="{00000000-0005-0000-0000-000002300000}"/>
    <cellStyle name="Normal 3 3 6 3 4 2" xfId="26776" xr:uid="{1EB0859D-65DB-40B5-B20F-6D85754F9475}"/>
    <cellStyle name="Normal 3 3 6 3 5" xfId="13477" xr:uid="{00000000-0005-0000-0000-000003300000}"/>
    <cellStyle name="Normal 3 3 6 3 5 2" xfId="26777" xr:uid="{149B33D2-896D-4873-977F-6B48E31B6D57}"/>
    <cellStyle name="Normal 3 3 6 3 6" xfId="13478" xr:uid="{00000000-0005-0000-0000-000004300000}"/>
    <cellStyle name="Normal 3 3 6 4" xfId="13479" xr:uid="{00000000-0005-0000-0000-000005300000}"/>
    <cellStyle name="Normal 3 3 6 4 2" xfId="13480" xr:uid="{00000000-0005-0000-0000-000006300000}"/>
    <cellStyle name="Normal 3 3 6 4 2 2" xfId="13481" xr:uid="{00000000-0005-0000-0000-000007300000}"/>
    <cellStyle name="Normal 3 3 6 4 2 3" xfId="13482" xr:uid="{00000000-0005-0000-0000-000008300000}"/>
    <cellStyle name="Normal 3 3 6 4 3" xfId="13483" xr:uid="{00000000-0005-0000-0000-000009300000}"/>
    <cellStyle name="Normal 3 3 6 4 4" xfId="13484" xr:uid="{00000000-0005-0000-0000-00000A300000}"/>
    <cellStyle name="Normal 3 3 6 4 4 2" xfId="26778" xr:uid="{19E6CFF1-1018-449F-B453-0295A8C82850}"/>
    <cellStyle name="Normal 3 3 6 4 5" xfId="13485" xr:uid="{00000000-0005-0000-0000-00000B300000}"/>
    <cellStyle name="Normal 3 3 6 4 5 2" xfId="26779" xr:uid="{ABFF0674-0158-4085-91A8-1DAE2F2438E5}"/>
    <cellStyle name="Normal 3 3 6 4 6" xfId="13486" xr:uid="{00000000-0005-0000-0000-00000C300000}"/>
    <cellStyle name="Normal 3 3 6 5" xfId="13487" xr:uid="{00000000-0005-0000-0000-00000D300000}"/>
    <cellStyle name="Normal 3 3 6 5 2" xfId="13488" xr:uid="{00000000-0005-0000-0000-00000E300000}"/>
    <cellStyle name="Normal 3 3 6 5 3" xfId="13489" xr:uid="{00000000-0005-0000-0000-00000F300000}"/>
    <cellStyle name="Normal 3 3 6 6" xfId="13490" xr:uid="{00000000-0005-0000-0000-000010300000}"/>
    <cellStyle name="Normal 3 3 6 7" xfId="13491" xr:uid="{00000000-0005-0000-0000-000011300000}"/>
    <cellStyle name="Normal 3 3 6 7 2" xfId="26780" xr:uid="{25E28525-E854-4243-AE5C-0B1567CBCE64}"/>
    <cellStyle name="Normal 3 3 6 8" xfId="13492" xr:uid="{00000000-0005-0000-0000-000012300000}"/>
    <cellStyle name="Normal 3 3 7" xfId="2194" xr:uid="{00000000-0005-0000-0000-000041080000}"/>
    <cellStyle name="Normal 3 3 7 2" xfId="13493" xr:uid="{00000000-0005-0000-0000-000014300000}"/>
    <cellStyle name="Normal 3 3 7 2 2" xfId="13494" xr:uid="{00000000-0005-0000-0000-000015300000}"/>
    <cellStyle name="Normal 3 3 7 2 3" xfId="26781" xr:uid="{DFA00CFC-A33B-48DA-8EA2-3D25D891AC77}"/>
    <cellStyle name="Normal 3 3 7 3" xfId="13495" xr:uid="{00000000-0005-0000-0000-000016300000}"/>
    <cellStyle name="Normal 3 3 7 3 2" xfId="26782" xr:uid="{0528D680-9CF6-4F7F-BBB7-215B6D5F4CF5}"/>
    <cellStyle name="Normal 3 3 7 4" xfId="13496" xr:uid="{00000000-0005-0000-0000-000017300000}"/>
    <cellStyle name="Normal 3 3 7 5" xfId="13497" xr:uid="{00000000-0005-0000-0000-000018300000}"/>
    <cellStyle name="Normal 3 3 8" xfId="2195" xr:uid="{00000000-0005-0000-0000-000042080000}"/>
    <cellStyle name="Normal 3 3 8 2" xfId="13498" xr:uid="{00000000-0005-0000-0000-00001A300000}"/>
    <cellStyle name="Normal 3 3 8 3" xfId="13499" xr:uid="{00000000-0005-0000-0000-00001B300000}"/>
    <cellStyle name="Normal 3 3 9" xfId="2196" xr:uid="{00000000-0005-0000-0000-000043080000}"/>
    <cellStyle name="Normal 3 3 9 2" xfId="13500" xr:uid="{00000000-0005-0000-0000-00001D300000}"/>
    <cellStyle name="Normal 3 3 9 3" xfId="13501" xr:uid="{00000000-0005-0000-0000-00001E300000}"/>
    <cellStyle name="Normal 3 3_App b.3 Unspent_" xfId="2197" xr:uid="{00000000-0005-0000-0000-000044080000}"/>
    <cellStyle name="Normal 3 30" xfId="2198" xr:uid="{00000000-0005-0000-0000-000045080000}"/>
    <cellStyle name="Normal 3 30 10" xfId="2199" xr:uid="{00000000-0005-0000-0000-000046080000}"/>
    <cellStyle name="Normal 3 30 10 2" xfId="13502" xr:uid="{00000000-0005-0000-0000-000021300000}"/>
    <cellStyle name="Normal 3 30 10 3" xfId="13503" xr:uid="{00000000-0005-0000-0000-000022300000}"/>
    <cellStyle name="Normal 3 30 11" xfId="2200" xr:uid="{00000000-0005-0000-0000-000047080000}"/>
    <cellStyle name="Normal 3 30 11 2" xfId="13504" xr:uid="{00000000-0005-0000-0000-000024300000}"/>
    <cellStyle name="Normal 3 30 11 3" xfId="13505" xr:uid="{00000000-0005-0000-0000-000025300000}"/>
    <cellStyle name="Normal 3 30 12" xfId="2201" xr:uid="{00000000-0005-0000-0000-000048080000}"/>
    <cellStyle name="Normal 3 30 12 2" xfId="13506" xr:uid="{00000000-0005-0000-0000-000027300000}"/>
    <cellStyle name="Normal 3 30 12 3" xfId="13507" xr:uid="{00000000-0005-0000-0000-000028300000}"/>
    <cellStyle name="Normal 3 30 13" xfId="2202" xr:uid="{00000000-0005-0000-0000-000049080000}"/>
    <cellStyle name="Normal 3 30 13 2" xfId="13508" xr:uid="{00000000-0005-0000-0000-00002A300000}"/>
    <cellStyle name="Normal 3 30 13 3" xfId="13509" xr:uid="{00000000-0005-0000-0000-00002B300000}"/>
    <cellStyle name="Normal 3 30 14" xfId="2203" xr:uid="{00000000-0005-0000-0000-00004A080000}"/>
    <cellStyle name="Normal 3 30 14 2" xfId="13510" xr:uid="{00000000-0005-0000-0000-00002D300000}"/>
    <cellStyle name="Normal 3 30 14 3" xfId="13511" xr:uid="{00000000-0005-0000-0000-00002E300000}"/>
    <cellStyle name="Normal 3 30 15" xfId="2204" xr:uid="{00000000-0005-0000-0000-00004B080000}"/>
    <cellStyle name="Normal 3 30 15 2" xfId="13512" xr:uid="{00000000-0005-0000-0000-000030300000}"/>
    <cellStyle name="Normal 3 30 15 3" xfId="13513" xr:uid="{00000000-0005-0000-0000-000031300000}"/>
    <cellStyle name="Normal 3 30 16" xfId="2205" xr:uid="{00000000-0005-0000-0000-00004C080000}"/>
    <cellStyle name="Normal 3 30 16 2" xfId="13514" xr:uid="{00000000-0005-0000-0000-000033300000}"/>
    <cellStyle name="Normal 3 30 16 3" xfId="13515" xr:uid="{00000000-0005-0000-0000-000034300000}"/>
    <cellStyle name="Normal 3 30 17" xfId="2206" xr:uid="{00000000-0005-0000-0000-00004D080000}"/>
    <cellStyle name="Normal 3 30 17 2" xfId="13516" xr:uid="{00000000-0005-0000-0000-000036300000}"/>
    <cellStyle name="Normal 3 30 17 3" xfId="13517" xr:uid="{00000000-0005-0000-0000-000037300000}"/>
    <cellStyle name="Normal 3 30 18" xfId="2207" xr:uid="{00000000-0005-0000-0000-00004E080000}"/>
    <cellStyle name="Normal 3 30 18 2" xfId="13518" xr:uid="{00000000-0005-0000-0000-000039300000}"/>
    <cellStyle name="Normal 3 30 18 3" xfId="13519" xr:uid="{00000000-0005-0000-0000-00003A300000}"/>
    <cellStyle name="Normal 3 30 19" xfId="2208" xr:uid="{00000000-0005-0000-0000-00004F080000}"/>
    <cellStyle name="Normal 3 30 19 2" xfId="13520" xr:uid="{00000000-0005-0000-0000-00003C300000}"/>
    <cellStyle name="Normal 3 30 19 3" xfId="13521" xr:uid="{00000000-0005-0000-0000-00003D300000}"/>
    <cellStyle name="Normal 3 30 2" xfId="2209" xr:uid="{00000000-0005-0000-0000-000050080000}"/>
    <cellStyle name="Normal 3 30 2 2" xfId="13522" xr:uid="{00000000-0005-0000-0000-00003F300000}"/>
    <cellStyle name="Normal 3 30 2 3" xfId="13523" xr:uid="{00000000-0005-0000-0000-000040300000}"/>
    <cellStyle name="Normal 3 30 20" xfId="2210" xr:uid="{00000000-0005-0000-0000-000051080000}"/>
    <cellStyle name="Normal 3 30 20 2" xfId="13524" xr:uid="{00000000-0005-0000-0000-000042300000}"/>
    <cellStyle name="Normal 3 30 20 3" xfId="13525" xr:uid="{00000000-0005-0000-0000-000043300000}"/>
    <cellStyle name="Normal 3 30 21" xfId="2211" xr:uid="{00000000-0005-0000-0000-000052080000}"/>
    <cellStyle name="Normal 3 30 21 2" xfId="13526" xr:uid="{00000000-0005-0000-0000-000045300000}"/>
    <cellStyle name="Normal 3 30 21 3" xfId="13527" xr:uid="{00000000-0005-0000-0000-000046300000}"/>
    <cellStyle name="Normal 3 30 22" xfId="2212" xr:uid="{00000000-0005-0000-0000-000053080000}"/>
    <cellStyle name="Normal 3 30 22 2" xfId="13528" xr:uid="{00000000-0005-0000-0000-000048300000}"/>
    <cellStyle name="Normal 3 30 22 3" xfId="13529" xr:uid="{00000000-0005-0000-0000-000049300000}"/>
    <cellStyle name="Normal 3 30 23" xfId="2213" xr:uid="{00000000-0005-0000-0000-000054080000}"/>
    <cellStyle name="Normal 3 30 23 2" xfId="13530" xr:uid="{00000000-0005-0000-0000-00004B300000}"/>
    <cellStyle name="Normal 3 30 23 3" xfId="13531" xr:uid="{00000000-0005-0000-0000-00004C300000}"/>
    <cellStyle name="Normal 3 30 24" xfId="13532" xr:uid="{00000000-0005-0000-0000-00004D300000}"/>
    <cellStyle name="Normal 3 30 25" xfId="13533" xr:uid="{00000000-0005-0000-0000-00004E300000}"/>
    <cellStyle name="Normal 3 30 3" xfId="2214" xr:uid="{00000000-0005-0000-0000-000055080000}"/>
    <cellStyle name="Normal 3 30 3 2" xfId="13534" xr:uid="{00000000-0005-0000-0000-000050300000}"/>
    <cellStyle name="Normal 3 30 3 3" xfId="13535" xr:uid="{00000000-0005-0000-0000-000051300000}"/>
    <cellStyle name="Normal 3 30 4" xfId="2215" xr:uid="{00000000-0005-0000-0000-000056080000}"/>
    <cellStyle name="Normal 3 30 4 2" xfId="13536" xr:uid="{00000000-0005-0000-0000-000053300000}"/>
    <cellStyle name="Normal 3 30 4 3" xfId="13537" xr:uid="{00000000-0005-0000-0000-000054300000}"/>
    <cellStyle name="Normal 3 30 5" xfId="2216" xr:uid="{00000000-0005-0000-0000-000057080000}"/>
    <cellStyle name="Normal 3 30 5 2" xfId="13538" xr:uid="{00000000-0005-0000-0000-000056300000}"/>
    <cellStyle name="Normal 3 30 5 3" xfId="13539" xr:uid="{00000000-0005-0000-0000-000057300000}"/>
    <cellStyle name="Normal 3 30 6" xfId="2217" xr:uid="{00000000-0005-0000-0000-000058080000}"/>
    <cellStyle name="Normal 3 30 6 2" xfId="13540" xr:uid="{00000000-0005-0000-0000-000059300000}"/>
    <cellStyle name="Normal 3 30 6 3" xfId="13541" xr:uid="{00000000-0005-0000-0000-00005A300000}"/>
    <cellStyle name="Normal 3 30 7" xfId="2218" xr:uid="{00000000-0005-0000-0000-000059080000}"/>
    <cellStyle name="Normal 3 30 7 2" xfId="13542" xr:uid="{00000000-0005-0000-0000-00005C300000}"/>
    <cellStyle name="Normal 3 30 7 3" xfId="13543" xr:uid="{00000000-0005-0000-0000-00005D300000}"/>
    <cellStyle name="Normal 3 30 8" xfId="2219" xr:uid="{00000000-0005-0000-0000-00005A080000}"/>
    <cellStyle name="Normal 3 30 8 2" xfId="13544" xr:uid="{00000000-0005-0000-0000-00005F300000}"/>
    <cellStyle name="Normal 3 30 8 3" xfId="13545" xr:uid="{00000000-0005-0000-0000-000060300000}"/>
    <cellStyle name="Normal 3 30 9" xfId="2220" xr:uid="{00000000-0005-0000-0000-00005B080000}"/>
    <cellStyle name="Normal 3 30 9 2" xfId="13546" xr:uid="{00000000-0005-0000-0000-000062300000}"/>
    <cellStyle name="Normal 3 30 9 3" xfId="13547" xr:uid="{00000000-0005-0000-0000-000063300000}"/>
    <cellStyle name="Normal 3 31" xfId="2221" xr:uid="{00000000-0005-0000-0000-00005C080000}"/>
    <cellStyle name="Normal 3 31 10" xfId="2222" xr:uid="{00000000-0005-0000-0000-00005D080000}"/>
    <cellStyle name="Normal 3 31 10 2" xfId="13548" xr:uid="{00000000-0005-0000-0000-000066300000}"/>
    <cellStyle name="Normal 3 31 10 3" xfId="13549" xr:uid="{00000000-0005-0000-0000-000067300000}"/>
    <cellStyle name="Normal 3 31 11" xfId="2223" xr:uid="{00000000-0005-0000-0000-00005E080000}"/>
    <cellStyle name="Normal 3 31 11 2" xfId="13550" xr:uid="{00000000-0005-0000-0000-000069300000}"/>
    <cellStyle name="Normal 3 31 11 3" xfId="13551" xr:uid="{00000000-0005-0000-0000-00006A300000}"/>
    <cellStyle name="Normal 3 31 12" xfId="2224" xr:uid="{00000000-0005-0000-0000-00005F080000}"/>
    <cellStyle name="Normal 3 31 12 2" xfId="13552" xr:uid="{00000000-0005-0000-0000-00006C300000}"/>
    <cellStyle name="Normal 3 31 12 3" xfId="13553" xr:uid="{00000000-0005-0000-0000-00006D300000}"/>
    <cellStyle name="Normal 3 31 13" xfId="2225" xr:uid="{00000000-0005-0000-0000-000060080000}"/>
    <cellStyle name="Normal 3 31 13 2" xfId="13554" xr:uid="{00000000-0005-0000-0000-00006F300000}"/>
    <cellStyle name="Normal 3 31 13 3" xfId="13555" xr:uid="{00000000-0005-0000-0000-000070300000}"/>
    <cellStyle name="Normal 3 31 14" xfId="2226" xr:uid="{00000000-0005-0000-0000-000061080000}"/>
    <cellStyle name="Normal 3 31 14 2" xfId="13556" xr:uid="{00000000-0005-0000-0000-000072300000}"/>
    <cellStyle name="Normal 3 31 14 3" xfId="13557" xr:uid="{00000000-0005-0000-0000-000073300000}"/>
    <cellStyle name="Normal 3 31 15" xfId="2227" xr:uid="{00000000-0005-0000-0000-000062080000}"/>
    <cellStyle name="Normal 3 31 15 2" xfId="13558" xr:uid="{00000000-0005-0000-0000-000075300000}"/>
    <cellStyle name="Normal 3 31 15 3" xfId="13559" xr:uid="{00000000-0005-0000-0000-000076300000}"/>
    <cellStyle name="Normal 3 31 16" xfId="2228" xr:uid="{00000000-0005-0000-0000-000063080000}"/>
    <cellStyle name="Normal 3 31 16 2" xfId="13560" xr:uid="{00000000-0005-0000-0000-000078300000}"/>
    <cellStyle name="Normal 3 31 16 3" xfId="13561" xr:uid="{00000000-0005-0000-0000-000079300000}"/>
    <cellStyle name="Normal 3 31 17" xfId="2229" xr:uid="{00000000-0005-0000-0000-000064080000}"/>
    <cellStyle name="Normal 3 31 17 2" xfId="13562" xr:uid="{00000000-0005-0000-0000-00007B300000}"/>
    <cellStyle name="Normal 3 31 17 3" xfId="13563" xr:uid="{00000000-0005-0000-0000-00007C300000}"/>
    <cellStyle name="Normal 3 31 18" xfId="2230" xr:uid="{00000000-0005-0000-0000-000065080000}"/>
    <cellStyle name="Normal 3 31 18 2" xfId="13564" xr:uid="{00000000-0005-0000-0000-00007E300000}"/>
    <cellStyle name="Normal 3 31 18 3" xfId="13565" xr:uid="{00000000-0005-0000-0000-00007F300000}"/>
    <cellStyle name="Normal 3 31 19" xfId="2231" xr:uid="{00000000-0005-0000-0000-000066080000}"/>
    <cellStyle name="Normal 3 31 19 2" xfId="13566" xr:uid="{00000000-0005-0000-0000-000081300000}"/>
    <cellStyle name="Normal 3 31 19 3" xfId="13567" xr:uid="{00000000-0005-0000-0000-000082300000}"/>
    <cellStyle name="Normal 3 31 2" xfId="2232" xr:uid="{00000000-0005-0000-0000-000067080000}"/>
    <cellStyle name="Normal 3 31 2 2" xfId="13568" xr:uid="{00000000-0005-0000-0000-000084300000}"/>
    <cellStyle name="Normal 3 31 2 3" xfId="13569" xr:uid="{00000000-0005-0000-0000-000085300000}"/>
    <cellStyle name="Normal 3 31 20" xfId="2233" xr:uid="{00000000-0005-0000-0000-000068080000}"/>
    <cellStyle name="Normal 3 31 20 2" xfId="13570" xr:uid="{00000000-0005-0000-0000-000087300000}"/>
    <cellStyle name="Normal 3 31 20 3" xfId="13571" xr:uid="{00000000-0005-0000-0000-000088300000}"/>
    <cellStyle name="Normal 3 31 21" xfId="2234" xr:uid="{00000000-0005-0000-0000-000069080000}"/>
    <cellStyle name="Normal 3 31 21 2" xfId="13572" xr:uid="{00000000-0005-0000-0000-00008A300000}"/>
    <cellStyle name="Normal 3 31 21 3" xfId="13573" xr:uid="{00000000-0005-0000-0000-00008B300000}"/>
    <cellStyle name="Normal 3 31 22" xfId="2235" xr:uid="{00000000-0005-0000-0000-00006A080000}"/>
    <cellStyle name="Normal 3 31 22 2" xfId="13574" xr:uid="{00000000-0005-0000-0000-00008D300000}"/>
    <cellStyle name="Normal 3 31 22 3" xfId="13575" xr:uid="{00000000-0005-0000-0000-00008E300000}"/>
    <cellStyle name="Normal 3 31 23" xfId="2236" xr:uid="{00000000-0005-0000-0000-00006B080000}"/>
    <cellStyle name="Normal 3 31 23 2" xfId="13576" xr:uid="{00000000-0005-0000-0000-000090300000}"/>
    <cellStyle name="Normal 3 31 23 3" xfId="13577" xr:uid="{00000000-0005-0000-0000-000091300000}"/>
    <cellStyle name="Normal 3 31 24" xfId="13578" xr:uid="{00000000-0005-0000-0000-000092300000}"/>
    <cellStyle name="Normal 3 31 25" xfId="13579" xr:uid="{00000000-0005-0000-0000-000093300000}"/>
    <cellStyle name="Normal 3 31 3" xfId="2237" xr:uid="{00000000-0005-0000-0000-00006C080000}"/>
    <cellStyle name="Normal 3 31 3 2" xfId="13580" xr:uid="{00000000-0005-0000-0000-000095300000}"/>
    <cellStyle name="Normal 3 31 3 3" xfId="13581" xr:uid="{00000000-0005-0000-0000-000096300000}"/>
    <cellStyle name="Normal 3 31 4" xfId="2238" xr:uid="{00000000-0005-0000-0000-00006D080000}"/>
    <cellStyle name="Normal 3 31 4 2" xfId="13582" xr:uid="{00000000-0005-0000-0000-000098300000}"/>
    <cellStyle name="Normal 3 31 4 3" xfId="13583" xr:uid="{00000000-0005-0000-0000-000099300000}"/>
    <cellStyle name="Normal 3 31 5" xfId="2239" xr:uid="{00000000-0005-0000-0000-00006E080000}"/>
    <cellStyle name="Normal 3 31 5 2" xfId="13584" xr:uid="{00000000-0005-0000-0000-00009B300000}"/>
    <cellStyle name="Normal 3 31 5 3" xfId="13585" xr:uid="{00000000-0005-0000-0000-00009C300000}"/>
    <cellStyle name="Normal 3 31 6" xfId="2240" xr:uid="{00000000-0005-0000-0000-00006F080000}"/>
    <cellStyle name="Normal 3 31 6 2" xfId="13586" xr:uid="{00000000-0005-0000-0000-00009E300000}"/>
    <cellStyle name="Normal 3 31 6 3" xfId="13587" xr:uid="{00000000-0005-0000-0000-00009F300000}"/>
    <cellStyle name="Normal 3 31 7" xfId="2241" xr:uid="{00000000-0005-0000-0000-000070080000}"/>
    <cellStyle name="Normal 3 31 7 2" xfId="13588" xr:uid="{00000000-0005-0000-0000-0000A1300000}"/>
    <cellStyle name="Normal 3 31 7 3" xfId="13589" xr:uid="{00000000-0005-0000-0000-0000A2300000}"/>
    <cellStyle name="Normal 3 31 8" xfId="2242" xr:uid="{00000000-0005-0000-0000-000071080000}"/>
    <cellStyle name="Normal 3 31 8 2" xfId="13590" xr:uid="{00000000-0005-0000-0000-0000A4300000}"/>
    <cellStyle name="Normal 3 31 8 3" xfId="13591" xr:uid="{00000000-0005-0000-0000-0000A5300000}"/>
    <cellStyle name="Normal 3 31 9" xfId="2243" xr:uid="{00000000-0005-0000-0000-000072080000}"/>
    <cellStyle name="Normal 3 31 9 2" xfId="13592" xr:uid="{00000000-0005-0000-0000-0000A7300000}"/>
    <cellStyle name="Normal 3 31 9 3" xfId="13593" xr:uid="{00000000-0005-0000-0000-0000A8300000}"/>
    <cellStyle name="Normal 3 32" xfId="2244" xr:uid="{00000000-0005-0000-0000-000073080000}"/>
    <cellStyle name="Normal 3 32 10" xfId="2245" xr:uid="{00000000-0005-0000-0000-000074080000}"/>
    <cellStyle name="Normal 3 32 10 2" xfId="13595" xr:uid="{00000000-0005-0000-0000-0000AB300000}"/>
    <cellStyle name="Normal 3 32 10 3" xfId="13596" xr:uid="{00000000-0005-0000-0000-0000AC300000}"/>
    <cellStyle name="Normal 3 32 11" xfId="2246" xr:uid="{00000000-0005-0000-0000-000075080000}"/>
    <cellStyle name="Normal 3 32 11 2" xfId="13597" xr:uid="{00000000-0005-0000-0000-0000AE300000}"/>
    <cellStyle name="Normal 3 32 11 3" xfId="13598" xr:uid="{00000000-0005-0000-0000-0000AF300000}"/>
    <cellStyle name="Normal 3 32 12" xfId="2247" xr:uid="{00000000-0005-0000-0000-000076080000}"/>
    <cellStyle name="Normal 3 32 12 2" xfId="13600" xr:uid="{00000000-0005-0000-0000-0000B1300000}"/>
    <cellStyle name="Normal 3 32 12 3" xfId="13601" xr:uid="{00000000-0005-0000-0000-0000B2300000}"/>
    <cellStyle name="Normal 3 32 13" xfId="2248" xr:uid="{00000000-0005-0000-0000-000077080000}"/>
    <cellStyle name="Normal 3 32 13 2" xfId="13603" xr:uid="{00000000-0005-0000-0000-0000B4300000}"/>
    <cellStyle name="Normal 3 32 13 3" xfId="13604" xr:uid="{00000000-0005-0000-0000-0000B5300000}"/>
    <cellStyle name="Normal 3 32 14" xfId="2249" xr:uid="{00000000-0005-0000-0000-000078080000}"/>
    <cellStyle name="Normal 3 32 14 2" xfId="13605" xr:uid="{00000000-0005-0000-0000-0000B7300000}"/>
    <cellStyle name="Normal 3 32 14 3" xfId="13606" xr:uid="{00000000-0005-0000-0000-0000B8300000}"/>
    <cellStyle name="Normal 3 32 15" xfId="2250" xr:uid="{00000000-0005-0000-0000-000079080000}"/>
    <cellStyle name="Normal 3 32 15 2" xfId="13607" xr:uid="{00000000-0005-0000-0000-0000BA300000}"/>
    <cellStyle name="Normal 3 32 15 3" xfId="13608" xr:uid="{00000000-0005-0000-0000-0000BB300000}"/>
    <cellStyle name="Normal 3 32 16" xfId="2251" xr:uid="{00000000-0005-0000-0000-00007A080000}"/>
    <cellStyle name="Normal 3 32 16 2" xfId="13609" xr:uid="{00000000-0005-0000-0000-0000BD300000}"/>
    <cellStyle name="Normal 3 32 16 3" xfId="13610" xr:uid="{00000000-0005-0000-0000-0000BE300000}"/>
    <cellStyle name="Normal 3 32 17" xfId="2252" xr:uid="{00000000-0005-0000-0000-00007B080000}"/>
    <cellStyle name="Normal 3 32 17 2" xfId="13611" xr:uid="{00000000-0005-0000-0000-0000C0300000}"/>
    <cellStyle name="Normal 3 32 17 3" xfId="13612" xr:uid="{00000000-0005-0000-0000-0000C1300000}"/>
    <cellStyle name="Normal 3 32 18" xfId="2253" xr:uid="{00000000-0005-0000-0000-00007C080000}"/>
    <cellStyle name="Normal 3 32 18 2" xfId="13613" xr:uid="{00000000-0005-0000-0000-0000C3300000}"/>
    <cellStyle name="Normal 3 32 18 3" xfId="13614" xr:uid="{00000000-0005-0000-0000-0000C4300000}"/>
    <cellStyle name="Normal 3 32 19" xfId="2254" xr:uid="{00000000-0005-0000-0000-00007D080000}"/>
    <cellStyle name="Normal 3 32 19 2" xfId="13616" xr:uid="{00000000-0005-0000-0000-0000C6300000}"/>
    <cellStyle name="Normal 3 32 19 3" xfId="13617" xr:uid="{00000000-0005-0000-0000-0000C7300000}"/>
    <cellStyle name="Normal 3 32 2" xfId="2255" xr:uid="{00000000-0005-0000-0000-00007E080000}"/>
    <cellStyle name="Normal 3 32 2 2" xfId="13619" xr:uid="{00000000-0005-0000-0000-0000C9300000}"/>
    <cellStyle name="Normal 3 32 2 3" xfId="13620" xr:uid="{00000000-0005-0000-0000-0000CA300000}"/>
    <cellStyle name="Normal 3 32 20" xfId="2256" xr:uid="{00000000-0005-0000-0000-00007F080000}"/>
    <cellStyle name="Normal 3 32 20 2" xfId="13622" xr:uid="{00000000-0005-0000-0000-0000CC300000}"/>
    <cellStyle name="Normal 3 32 20 3" xfId="13623" xr:uid="{00000000-0005-0000-0000-0000CD300000}"/>
    <cellStyle name="Normal 3 32 21" xfId="2257" xr:uid="{00000000-0005-0000-0000-000080080000}"/>
    <cellStyle name="Normal 3 32 21 2" xfId="13624" xr:uid="{00000000-0005-0000-0000-0000CF300000}"/>
    <cellStyle name="Normal 3 32 21 3" xfId="13625" xr:uid="{00000000-0005-0000-0000-0000D0300000}"/>
    <cellStyle name="Normal 3 32 22" xfId="2258" xr:uid="{00000000-0005-0000-0000-000081080000}"/>
    <cellStyle name="Normal 3 32 22 2" xfId="13626" xr:uid="{00000000-0005-0000-0000-0000D2300000}"/>
    <cellStyle name="Normal 3 32 22 3" xfId="13627" xr:uid="{00000000-0005-0000-0000-0000D3300000}"/>
    <cellStyle name="Normal 3 32 23" xfId="2259" xr:uid="{00000000-0005-0000-0000-000082080000}"/>
    <cellStyle name="Normal 3 32 23 2" xfId="13628" xr:uid="{00000000-0005-0000-0000-0000D5300000}"/>
    <cellStyle name="Normal 3 32 23 3" xfId="13629" xr:uid="{00000000-0005-0000-0000-0000D6300000}"/>
    <cellStyle name="Normal 3 32 24" xfId="13630" xr:uid="{00000000-0005-0000-0000-0000D7300000}"/>
    <cellStyle name="Normal 3 32 25" xfId="13631" xr:uid="{00000000-0005-0000-0000-0000D8300000}"/>
    <cellStyle name="Normal 3 32 3" xfId="2260" xr:uid="{00000000-0005-0000-0000-000083080000}"/>
    <cellStyle name="Normal 3 32 3 2" xfId="13632" xr:uid="{00000000-0005-0000-0000-0000DA300000}"/>
    <cellStyle name="Normal 3 32 3 3" xfId="13633" xr:uid="{00000000-0005-0000-0000-0000DB300000}"/>
    <cellStyle name="Normal 3 32 4" xfId="2261" xr:uid="{00000000-0005-0000-0000-000084080000}"/>
    <cellStyle name="Normal 3 32 4 2" xfId="13634" xr:uid="{00000000-0005-0000-0000-0000DD300000}"/>
    <cellStyle name="Normal 3 32 4 3" xfId="13635" xr:uid="{00000000-0005-0000-0000-0000DE300000}"/>
    <cellStyle name="Normal 3 32 5" xfId="2262" xr:uid="{00000000-0005-0000-0000-000085080000}"/>
    <cellStyle name="Normal 3 32 5 2" xfId="13636" xr:uid="{00000000-0005-0000-0000-0000E0300000}"/>
    <cellStyle name="Normal 3 32 5 3" xfId="13637" xr:uid="{00000000-0005-0000-0000-0000E1300000}"/>
    <cellStyle name="Normal 3 32 6" xfId="2263" xr:uid="{00000000-0005-0000-0000-000086080000}"/>
    <cellStyle name="Normal 3 32 6 2" xfId="13638" xr:uid="{00000000-0005-0000-0000-0000E3300000}"/>
    <cellStyle name="Normal 3 32 6 3" xfId="13639" xr:uid="{00000000-0005-0000-0000-0000E4300000}"/>
    <cellStyle name="Normal 3 32 7" xfId="2264" xr:uid="{00000000-0005-0000-0000-000087080000}"/>
    <cellStyle name="Normal 3 32 7 2" xfId="13640" xr:uid="{00000000-0005-0000-0000-0000E6300000}"/>
    <cellStyle name="Normal 3 32 7 3" xfId="13641" xr:uid="{00000000-0005-0000-0000-0000E7300000}"/>
    <cellStyle name="Normal 3 32 8" xfId="2265" xr:uid="{00000000-0005-0000-0000-000088080000}"/>
    <cellStyle name="Normal 3 32 8 2" xfId="13642" xr:uid="{00000000-0005-0000-0000-0000E9300000}"/>
    <cellStyle name="Normal 3 32 8 3" xfId="13643" xr:uid="{00000000-0005-0000-0000-0000EA300000}"/>
    <cellStyle name="Normal 3 32 9" xfId="2266" xr:uid="{00000000-0005-0000-0000-000089080000}"/>
    <cellStyle name="Normal 3 32 9 2" xfId="13644" xr:uid="{00000000-0005-0000-0000-0000EC300000}"/>
    <cellStyle name="Normal 3 32 9 3" xfId="13645" xr:uid="{00000000-0005-0000-0000-0000ED300000}"/>
    <cellStyle name="Normal 3 33" xfId="2267" xr:uid="{00000000-0005-0000-0000-00008A080000}"/>
    <cellStyle name="Normal 3 33 10" xfId="2268" xr:uid="{00000000-0005-0000-0000-00008B080000}"/>
    <cellStyle name="Normal 3 33 10 2" xfId="13646" xr:uid="{00000000-0005-0000-0000-0000F0300000}"/>
    <cellStyle name="Normal 3 33 10 3" xfId="13647" xr:uid="{00000000-0005-0000-0000-0000F1300000}"/>
    <cellStyle name="Normal 3 33 11" xfId="2269" xr:uid="{00000000-0005-0000-0000-00008C080000}"/>
    <cellStyle name="Normal 3 33 11 2" xfId="13648" xr:uid="{00000000-0005-0000-0000-0000F3300000}"/>
    <cellStyle name="Normal 3 33 11 3" xfId="13649" xr:uid="{00000000-0005-0000-0000-0000F4300000}"/>
    <cellStyle name="Normal 3 33 12" xfId="2270" xr:uid="{00000000-0005-0000-0000-00008D080000}"/>
    <cellStyle name="Normal 3 33 12 2" xfId="13650" xr:uid="{00000000-0005-0000-0000-0000F6300000}"/>
    <cellStyle name="Normal 3 33 12 3" xfId="13651" xr:uid="{00000000-0005-0000-0000-0000F7300000}"/>
    <cellStyle name="Normal 3 33 13" xfId="2271" xr:uid="{00000000-0005-0000-0000-00008E080000}"/>
    <cellStyle name="Normal 3 33 13 2" xfId="13652" xr:uid="{00000000-0005-0000-0000-0000F9300000}"/>
    <cellStyle name="Normal 3 33 13 3" xfId="13653" xr:uid="{00000000-0005-0000-0000-0000FA300000}"/>
    <cellStyle name="Normal 3 33 14" xfId="2272" xr:uid="{00000000-0005-0000-0000-00008F080000}"/>
    <cellStyle name="Normal 3 33 14 2" xfId="13654" xr:uid="{00000000-0005-0000-0000-0000FC300000}"/>
    <cellStyle name="Normal 3 33 14 3" xfId="13655" xr:uid="{00000000-0005-0000-0000-0000FD300000}"/>
    <cellStyle name="Normal 3 33 15" xfId="2273" xr:uid="{00000000-0005-0000-0000-000090080000}"/>
    <cellStyle name="Normal 3 33 15 2" xfId="13656" xr:uid="{00000000-0005-0000-0000-0000FF300000}"/>
    <cellStyle name="Normal 3 33 15 3" xfId="13657" xr:uid="{00000000-0005-0000-0000-000000310000}"/>
    <cellStyle name="Normal 3 33 16" xfId="2274" xr:uid="{00000000-0005-0000-0000-000091080000}"/>
    <cellStyle name="Normal 3 33 16 2" xfId="13658" xr:uid="{00000000-0005-0000-0000-000002310000}"/>
    <cellStyle name="Normal 3 33 16 3" xfId="13659" xr:uid="{00000000-0005-0000-0000-000003310000}"/>
    <cellStyle name="Normal 3 33 17" xfId="2275" xr:uid="{00000000-0005-0000-0000-000092080000}"/>
    <cellStyle name="Normal 3 33 17 2" xfId="13660" xr:uid="{00000000-0005-0000-0000-000005310000}"/>
    <cellStyle name="Normal 3 33 17 3" xfId="13661" xr:uid="{00000000-0005-0000-0000-000006310000}"/>
    <cellStyle name="Normal 3 33 18" xfId="2276" xr:uid="{00000000-0005-0000-0000-000093080000}"/>
    <cellStyle name="Normal 3 33 18 2" xfId="13662" xr:uid="{00000000-0005-0000-0000-000008310000}"/>
    <cellStyle name="Normal 3 33 18 3" xfId="13663" xr:uid="{00000000-0005-0000-0000-000009310000}"/>
    <cellStyle name="Normal 3 33 19" xfId="2277" xr:uid="{00000000-0005-0000-0000-000094080000}"/>
    <cellStyle name="Normal 3 33 19 2" xfId="13664" xr:uid="{00000000-0005-0000-0000-00000B310000}"/>
    <cellStyle name="Normal 3 33 19 3" xfId="13665" xr:uid="{00000000-0005-0000-0000-00000C310000}"/>
    <cellStyle name="Normal 3 33 2" xfId="2278" xr:uid="{00000000-0005-0000-0000-000095080000}"/>
    <cellStyle name="Normal 3 33 2 2" xfId="13666" xr:uid="{00000000-0005-0000-0000-00000E310000}"/>
    <cellStyle name="Normal 3 33 2 3" xfId="13667" xr:uid="{00000000-0005-0000-0000-00000F310000}"/>
    <cellStyle name="Normal 3 33 20" xfId="2279" xr:uid="{00000000-0005-0000-0000-000096080000}"/>
    <cellStyle name="Normal 3 33 20 2" xfId="13668" xr:uid="{00000000-0005-0000-0000-000011310000}"/>
    <cellStyle name="Normal 3 33 20 3" xfId="13669" xr:uid="{00000000-0005-0000-0000-000012310000}"/>
    <cellStyle name="Normal 3 33 21" xfId="2280" xr:uid="{00000000-0005-0000-0000-000097080000}"/>
    <cellStyle name="Normal 3 33 21 2" xfId="13670" xr:uid="{00000000-0005-0000-0000-000014310000}"/>
    <cellStyle name="Normal 3 33 21 3" xfId="13671" xr:uid="{00000000-0005-0000-0000-000015310000}"/>
    <cellStyle name="Normal 3 33 22" xfId="2281" xr:uid="{00000000-0005-0000-0000-000098080000}"/>
    <cellStyle name="Normal 3 33 22 2" xfId="13672" xr:uid="{00000000-0005-0000-0000-000017310000}"/>
    <cellStyle name="Normal 3 33 22 3" xfId="13673" xr:uid="{00000000-0005-0000-0000-000018310000}"/>
    <cellStyle name="Normal 3 33 23" xfId="2282" xr:uid="{00000000-0005-0000-0000-000099080000}"/>
    <cellStyle name="Normal 3 33 23 2" xfId="13674" xr:uid="{00000000-0005-0000-0000-00001A310000}"/>
    <cellStyle name="Normal 3 33 23 3" xfId="13675" xr:uid="{00000000-0005-0000-0000-00001B310000}"/>
    <cellStyle name="Normal 3 33 24" xfId="13676" xr:uid="{00000000-0005-0000-0000-00001C310000}"/>
    <cellStyle name="Normal 3 33 25" xfId="13677" xr:uid="{00000000-0005-0000-0000-00001D310000}"/>
    <cellStyle name="Normal 3 33 3" xfId="2283" xr:uid="{00000000-0005-0000-0000-00009A080000}"/>
    <cellStyle name="Normal 3 33 3 2" xfId="13678" xr:uid="{00000000-0005-0000-0000-00001F310000}"/>
    <cellStyle name="Normal 3 33 3 3" xfId="13679" xr:uid="{00000000-0005-0000-0000-000020310000}"/>
    <cellStyle name="Normal 3 33 4" xfId="2284" xr:uid="{00000000-0005-0000-0000-00009B080000}"/>
    <cellStyle name="Normal 3 33 4 2" xfId="13680" xr:uid="{00000000-0005-0000-0000-000022310000}"/>
    <cellStyle name="Normal 3 33 4 3" xfId="13681" xr:uid="{00000000-0005-0000-0000-000023310000}"/>
    <cellStyle name="Normal 3 33 5" xfId="2285" xr:uid="{00000000-0005-0000-0000-00009C080000}"/>
    <cellStyle name="Normal 3 33 5 2" xfId="13682" xr:uid="{00000000-0005-0000-0000-000025310000}"/>
    <cellStyle name="Normal 3 33 5 3" xfId="13683" xr:uid="{00000000-0005-0000-0000-000026310000}"/>
    <cellStyle name="Normal 3 33 6" xfId="2286" xr:uid="{00000000-0005-0000-0000-00009D080000}"/>
    <cellStyle name="Normal 3 33 6 2" xfId="13684" xr:uid="{00000000-0005-0000-0000-000028310000}"/>
    <cellStyle name="Normal 3 33 6 3" xfId="13685" xr:uid="{00000000-0005-0000-0000-000029310000}"/>
    <cellStyle name="Normal 3 33 7" xfId="2287" xr:uid="{00000000-0005-0000-0000-00009E080000}"/>
    <cellStyle name="Normal 3 33 7 2" xfId="13686" xr:uid="{00000000-0005-0000-0000-00002B310000}"/>
    <cellStyle name="Normal 3 33 7 3" xfId="13687" xr:uid="{00000000-0005-0000-0000-00002C310000}"/>
    <cellStyle name="Normal 3 33 8" xfId="2288" xr:uid="{00000000-0005-0000-0000-00009F080000}"/>
    <cellStyle name="Normal 3 33 8 2" xfId="13688" xr:uid="{00000000-0005-0000-0000-00002E310000}"/>
    <cellStyle name="Normal 3 33 8 3" xfId="13689" xr:uid="{00000000-0005-0000-0000-00002F310000}"/>
    <cellStyle name="Normal 3 33 9" xfId="2289" xr:uid="{00000000-0005-0000-0000-0000A0080000}"/>
    <cellStyle name="Normal 3 33 9 2" xfId="13690" xr:uid="{00000000-0005-0000-0000-000031310000}"/>
    <cellStyle name="Normal 3 33 9 3" xfId="13691" xr:uid="{00000000-0005-0000-0000-000032310000}"/>
    <cellStyle name="Normal 3 34" xfId="2290" xr:uid="{00000000-0005-0000-0000-0000A1080000}"/>
    <cellStyle name="Normal 3 34 2" xfId="13692" xr:uid="{00000000-0005-0000-0000-000034310000}"/>
    <cellStyle name="Normal 3 34 3" xfId="13693" xr:uid="{00000000-0005-0000-0000-000035310000}"/>
    <cellStyle name="Normal 3 35" xfId="2291" xr:uid="{00000000-0005-0000-0000-0000A2080000}"/>
    <cellStyle name="Normal 3 35 2" xfId="13694" xr:uid="{00000000-0005-0000-0000-000037310000}"/>
    <cellStyle name="Normal 3 35 3" xfId="13695" xr:uid="{00000000-0005-0000-0000-000038310000}"/>
    <cellStyle name="Normal 3 36" xfId="2292" xr:uid="{00000000-0005-0000-0000-0000A3080000}"/>
    <cellStyle name="Normal 3 36 2" xfId="13696" xr:uid="{00000000-0005-0000-0000-00003A310000}"/>
    <cellStyle name="Normal 3 36 3" xfId="13697" xr:uid="{00000000-0005-0000-0000-00003B310000}"/>
    <cellStyle name="Normal 3 37" xfId="2293" xr:uid="{00000000-0005-0000-0000-0000A4080000}"/>
    <cellStyle name="Normal 3 37 2" xfId="13698" xr:uid="{00000000-0005-0000-0000-00003D310000}"/>
    <cellStyle name="Normal 3 37 3" xfId="13699" xr:uid="{00000000-0005-0000-0000-00003E310000}"/>
    <cellStyle name="Normal 3 38" xfId="2294" xr:uid="{00000000-0005-0000-0000-0000A5080000}"/>
    <cellStyle name="Normal 3 38 2" xfId="13700" xr:uid="{00000000-0005-0000-0000-000040310000}"/>
    <cellStyle name="Normal 3 38 3" xfId="13701" xr:uid="{00000000-0005-0000-0000-000041310000}"/>
    <cellStyle name="Normal 3 39" xfId="2295" xr:uid="{00000000-0005-0000-0000-0000A6080000}"/>
    <cellStyle name="Normal 3 39 2" xfId="13702" xr:uid="{00000000-0005-0000-0000-000043310000}"/>
    <cellStyle name="Normal 3 39 3" xfId="13703" xr:uid="{00000000-0005-0000-0000-000044310000}"/>
    <cellStyle name="Normal 3 4" xfId="2296" xr:uid="{00000000-0005-0000-0000-0000A7080000}"/>
    <cellStyle name="Normal 3 4 10" xfId="2297" xr:uid="{00000000-0005-0000-0000-0000A8080000}"/>
    <cellStyle name="Normal 3 4 10 2" xfId="13704" xr:uid="{00000000-0005-0000-0000-000047310000}"/>
    <cellStyle name="Normal 3 4 10 3" xfId="13705" xr:uid="{00000000-0005-0000-0000-000048310000}"/>
    <cellStyle name="Normal 3 4 11" xfId="2298" xr:uid="{00000000-0005-0000-0000-0000A9080000}"/>
    <cellStyle name="Normal 3 4 11 2" xfId="13706" xr:uid="{00000000-0005-0000-0000-00004A310000}"/>
    <cellStyle name="Normal 3 4 11 3" xfId="13707" xr:uid="{00000000-0005-0000-0000-00004B310000}"/>
    <cellStyle name="Normal 3 4 12" xfId="2299" xr:uid="{00000000-0005-0000-0000-0000AA080000}"/>
    <cellStyle name="Normal 3 4 12 2" xfId="13708" xr:uid="{00000000-0005-0000-0000-00004D310000}"/>
    <cellStyle name="Normal 3 4 12 3" xfId="13709" xr:uid="{00000000-0005-0000-0000-00004E310000}"/>
    <cellStyle name="Normal 3 4 13" xfId="2300" xr:uid="{00000000-0005-0000-0000-0000AB080000}"/>
    <cellStyle name="Normal 3 4 13 2" xfId="13710" xr:uid="{00000000-0005-0000-0000-000050310000}"/>
    <cellStyle name="Normal 3 4 13 3" xfId="13711" xr:uid="{00000000-0005-0000-0000-000051310000}"/>
    <cellStyle name="Normal 3 4 14" xfId="2301" xr:uid="{00000000-0005-0000-0000-0000AC080000}"/>
    <cellStyle name="Normal 3 4 14 2" xfId="13712" xr:uid="{00000000-0005-0000-0000-000053310000}"/>
    <cellStyle name="Normal 3 4 14 3" xfId="13713" xr:uid="{00000000-0005-0000-0000-000054310000}"/>
    <cellStyle name="Normal 3 4 15" xfId="2302" xr:uid="{00000000-0005-0000-0000-0000AD080000}"/>
    <cellStyle name="Normal 3 4 15 2" xfId="13714" xr:uid="{00000000-0005-0000-0000-000056310000}"/>
    <cellStyle name="Normal 3 4 15 3" xfId="13715" xr:uid="{00000000-0005-0000-0000-000057310000}"/>
    <cellStyle name="Normal 3 4 16" xfId="2303" xr:uid="{00000000-0005-0000-0000-0000AE080000}"/>
    <cellStyle name="Normal 3 4 16 2" xfId="13716" xr:uid="{00000000-0005-0000-0000-000059310000}"/>
    <cellStyle name="Normal 3 4 16 3" xfId="13717" xr:uid="{00000000-0005-0000-0000-00005A310000}"/>
    <cellStyle name="Normal 3 4 17" xfId="2304" xr:uid="{00000000-0005-0000-0000-0000AF080000}"/>
    <cellStyle name="Normal 3 4 17 2" xfId="13718" xr:uid="{00000000-0005-0000-0000-00005C310000}"/>
    <cellStyle name="Normal 3 4 17 3" xfId="13719" xr:uid="{00000000-0005-0000-0000-00005D310000}"/>
    <cellStyle name="Normal 3 4 18" xfId="2305" xr:uid="{00000000-0005-0000-0000-0000B0080000}"/>
    <cellStyle name="Normal 3 4 18 2" xfId="13720" xr:uid="{00000000-0005-0000-0000-00005F310000}"/>
    <cellStyle name="Normal 3 4 18 3" xfId="13721" xr:uid="{00000000-0005-0000-0000-000060310000}"/>
    <cellStyle name="Normal 3 4 19" xfId="2306" xr:uid="{00000000-0005-0000-0000-0000B1080000}"/>
    <cellStyle name="Normal 3 4 19 2" xfId="13722" xr:uid="{00000000-0005-0000-0000-000062310000}"/>
    <cellStyle name="Normal 3 4 19 3" xfId="13723" xr:uid="{00000000-0005-0000-0000-000063310000}"/>
    <cellStyle name="Normal 3 4 2" xfId="2307" xr:uid="{00000000-0005-0000-0000-0000B2080000}"/>
    <cellStyle name="Normal 3 4 2 2" xfId="13724" xr:uid="{00000000-0005-0000-0000-000065310000}"/>
    <cellStyle name="Normal 3 4 2 3" xfId="13725" xr:uid="{00000000-0005-0000-0000-000066310000}"/>
    <cellStyle name="Normal 3 4 20" xfId="2308" xr:uid="{00000000-0005-0000-0000-0000B3080000}"/>
    <cellStyle name="Normal 3 4 20 2" xfId="13726" xr:uid="{00000000-0005-0000-0000-000068310000}"/>
    <cellStyle name="Normal 3 4 20 3" xfId="13727" xr:uid="{00000000-0005-0000-0000-000069310000}"/>
    <cellStyle name="Normal 3 4 21" xfId="2309" xr:uid="{00000000-0005-0000-0000-0000B4080000}"/>
    <cellStyle name="Normal 3 4 21 2" xfId="13728" xr:uid="{00000000-0005-0000-0000-00006B310000}"/>
    <cellStyle name="Normal 3 4 21 3" xfId="13729" xr:uid="{00000000-0005-0000-0000-00006C310000}"/>
    <cellStyle name="Normal 3 4 22" xfId="2310" xr:uid="{00000000-0005-0000-0000-0000B5080000}"/>
    <cellStyle name="Normal 3 4 22 2" xfId="13730" xr:uid="{00000000-0005-0000-0000-00006E310000}"/>
    <cellStyle name="Normal 3 4 22 3" xfId="13731" xr:uid="{00000000-0005-0000-0000-00006F310000}"/>
    <cellStyle name="Normal 3 4 23" xfId="2311" xr:uid="{00000000-0005-0000-0000-0000B6080000}"/>
    <cellStyle name="Normal 3 4 23 2" xfId="13732" xr:uid="{00000000-0005-0000-0000-000071310000}"/>
    <cellStyle name="Normal 3 4 23 3" xfId="13733" xr:uid="{00000000-0005-0000-0000-000072310000}"/>
    <cellStyle name="Normal 3 4 24" xfId="13734" xr:uid="{00000000-0005-0000-0000-000073310000}"/>
    <cellStyle name="Normal 3 4 24 2" xfId="13735" xr:uid="{00000000-0005-0000-0000-000074310000}"/>
    <cellStyle name="Normal 3 4 24 3" xfId="13736" xr:uid="{00000000-0005-0000-0000-000075310000}"/>
    <cellStyle name="Normal 3 4 24 4" xfId="13737" xr:uid="{00000000-0005-0000-0000-000076310000}"/>
    <cellStyle name="Normal 3 4 25" xfId="13738" xr:uid="{00000000-0005-0000-0000-000077310000}"/>
    <cellStyle name="Normal 3 4 26" xfId="13739" xr:uid="{00000000-0005-0000-0000-000078310000}"/>
    <cellStyle name="Normal 3 4 27" xfId="5360" xr:uid="{00000000-0005-0000-0000-000045310000}"/>
    <cellStyle name="Normal 3 4 3" xfId="2312" xr:uid="{00000000-0005-0000-0000-0000B7080000}"/>
    <cellStyle name="Normal 3 4 3 2" xfId="13740" xr:uid="{00000000-0005-0000-0000-00007A310000}"/>
    <cellStyle name="Normal 3 4 3 3" xfId="13741" xr:uid="{00000000-0005-0000-0000-00007B310000}"/>
    <cellStyle name="Normal 3 4 4" xfId="2313" xr:uid="{00000000-0005-0000-0000-0000B8080000}"/>
    <cellStyle name="Normal 3 4 4 2" xfId="13742" xr:uid="{00000000-0005-0000-0000-00007D310000}"/>
    <cellStyle name="Normal 3 4 4 3" xfId="13743" xr:uid="{00000000-0005-0000-0000-00007E310000}"/>
    <cellStyle name="Normal 3 4 5" xfId="2314" xr:uid="{00000000-0005-0000-0000-0000B9080000}"/>
    <cellStyle name="Normal 3 4 5 2" xfId="13744" xr:uid="{00000000-0005-0000-0000-000080310000}"/>
    <cellStyle name="Normal 3 4 5 3" xfId="13745" xr:uid="{00000000-0005-0000-0000-000081310000}"/>
    <cellStyle name="Normal 3 4 6" xfId="2315" xr:uid="{00000000-0005-0000-0000-0000BA080000}"/>
    <cellStyle name="Normal 3 4 6 2" xfId="13746" xr:uid="{00000000-0005-0000-0000-000083310000}"/>
    <cellStyle name="Normal 3 4 6 3" xfId="13747" xr:uid="{00000000-0005-0000-0000-000084310000}"/>
    <cellStyle name="Normal 3 4 7" xfId="2316" xr:uid="{00000000-0005-0000-0000-0000BB080000}"/>
    <cellStyle name="Normal 3 4 7 2" xfId="13748" xr:uid="{00000000-0005-0000-0000-000086310000}"/>
    <cellStyle name="Normal 3 4 7 3" xfId="13749" xr:uid="{00000000-0005-0000-0000-000087310000}"/>
    <cellStyle name="Normal 3 4 8" xfId="2317" xr:uid="{00000000-0005-0000-0000-0000BC080000}"/>
    <cellStyle name="Normal 3 4 8 2" xfId="13750" xr:uid="{00000000-0005-0000-0000-000089310000}"/>
    <cellStyle name="Normal 3 4 8 3" xfId="13751" xr:uid="{00000000-0005-0000-0000-00008A310000}"/>
    <cellStyle name="Normal 3 4 9" xfId="2318" xr:uid="{00000000-0005-0000-0000-0000BD080000}"/>
    <cellStyle name="Normal 3 4 9 2" xfId="13752" xr:uid="{00000000-0005-0000-0000-00008C310000}"/>
    <cellStyle name="Normal 3 4 9 3" xfId="13753" xr:uid="{00000000-0005-0000-0000-00008D310000}"/>
    <cellStyle name="Normal 3 40" xfId="2319" xr:uid="{00000000-0005-0000-0000-0000BE080000}"/>
    <cellStyle name="Normal 3 40 2" xfId="13754" xr:uid="{00000000-0005-0000-0000-00008F310000}"/>
    <cellStyle name="Normal 3 40 3" xfId="13755" xr:uid="{00000000-0005-0000-0000-000090310000}"/>
    <cellStyle name="Normal 3 41" xfId="2320" xr:uid="{00000000-0005-0000-0000-0000BF080000}"/>
    <cellStyle name="Normal 3 41 2" xfId="13756" xr:uid="{00000000-0005-0000-0000-000092310000}"/>
    <cellStyle name="Normal 3 41 3" xfId="13757" xr:uid="{00000000-0005-0000-0000-000093310000}"/>
    <cellStyle name="Normal 3 42" xfId="2321" xr:uid="{00000000-0005-0000-0000-0000C0080000}"/>
    <cellStyle name="Normal 3 42 2" xfId="13758" xr:uid="{00000000-0005-0000-0000-000095310000}"/>
    <cellStyle name="Normal 3 42 3" xfId="13759" xr:uid="{00000000-0005-0000-0000-000096310000}"/>
    <cellStyle name="Normal 3 43" xfId="2322" xr:uid="{00000000-0005-0000-0000-0000C1080000}"/>
    <cellStyle name="Normal 3 43 2" xfId="13760" xr:uid="{00000000-0005-0000-0000-000098310000}"/>
    <cellStyle name="Normal 3 43 3" xfId="13761" xr:uid="{00000000-0005-0000-0000-000099310000}"/>
    <cellStyle name="Normal 3 44" xfId="2323" xr:uid="{00000000-0005-0000-0000-0000C2080000}"/>
    <cellStyle name="Normal 3 44 2" xfId="13762" xr:uid="{00000000-0005-0000-0000-00009B310000}"/>
    <cellStyle name="Normal 3 44 3" xfId="13763" xr:uid="{00000000-0005-0000-0000-00009C310000}"/>
    <cellStyle name="Normal 3 45" xfId="2324" xr:uid="{00000000-0005-0000-0000-0000C3080000}"/>
    <cellStyle name="Normal 3 45 2" xfId="13764" xr:uid="{00000000-0005-0000-0000-00009E310000}"/>
    <cellStyle name="Normal 3 45 3" xfId="13765" xr:uid="{00000000-0005-0000-0000-00009F310000}"/>
    <cellStyle name="Normal 3 46" xfId="2325" xr:uid="{00000000-0005-0000-0000-0000C4080000}"/>
    <cellStyle name="Normal 3 46 2" xfId="13766" xr:uid="{00000000-0005-0000-0000-0000A1310000}"/>
    <cellStyle name="Normal 3 46 3" xfId="13767" xr:uid="{00000000-0005-0000-0000-0000A2310000}"/>
    <cellStyle name="Normal 3 47" xfId="2326" xr:uid="{00000000-0005-0000-0000-0000C5080000}"/>
    <cellStyle name="Normal 3 47 2" xfId="13768" xr:uid="{00000000-0005-0000-0000-0000A4310000}"/>
    <cellStyle name="Normal 3 47 3" xfId="13769" xr:uid="{00000000-0005-0000-0000-0000A5310000}"/>
    <cellStyle name="Normal 3 48" xfId="2327" xr:uid="{00000000-0005-0000-0000-0000C6080000}"/>
    <cellStyle name="Normal 3 48 2" xfId="13770" xr:uid="{00000000-0005-0000-0000-0000A7310000}"/>
    <cellStyle name="Normal 3 48 3" xfId="13771" xr:uid="{00000000-0005-0000-0000-0000A8310000}"/>
    <cellStyle name="Normal 3 49" xfId="2328" xr:uid="{00000000-0005-0000-0000-0000C7080000}"/>
    <cellStyle name="Normal 3 49 2" xfId="13772" xr:uid="{00000000-0005-0000-0000-0000AA310000}"/>
    <cellStyle name="Normal 3 49 3" xfId="13773" xr:uid="{00000000-0005-0000-0000-0000AB310000}"/>
    <cellStyle name="Normal 3 5" xfId="2329" xr:uid="{00000000-0005-0000-0000-0000C8080000}"/>
    <cellStyle name="Normal 3 5 10" xfId="2330" xr:uid="{00000000-0005-0000-0000-0000C9080000}"/>
    <cellStyle name="Normal 3 5 10 2" xfId="13774" xr:uid="{00000000-0005-0000-0000-0000AE310000}"/>
    <cellStyle name="Normal 3 5 10 3" xfId="13775" xr:uid="{00000000-0005-0000-0000-0000AF310000}"/>
    <cellStyle name="Normal 3 5 11" xfId="2331" xr:uid="{00000000-0005-0000-0000-0000CA080000}"/>
    <cellStyle name="Normal 3 5 11 2" xfId="13776" xr:uid="{00000000-0005-0000-0000-0000B1310000}"/>
    <cellStyle name="Normal 3 5 11 3" xfId="13777" xr:uid="{00000000-0005-0000-0000-0000B2310000}"/>
    <cellStyle name="Normal 3 5 12" xfId="2332" xr:uid="{00000000-0005-0000-0000-0000CB080000}"/>
    <cellStyle name="Normal 3 5 12 2" xfId="13778" xr:uid="{00000000-0005-0000-0000-0000B4310000}"/>
    <cellStyle name="Normal 3 5 12 3" xfId="13779" xr:uid="{00000000-0005-0000-0000-0000B5310000}"/>
    <cellStyle name="Normal 3 5 13" xfId="2333" xr:uid="{00000000-0005-0000-0000-0000CC080000}"/>
    <cellStyle name="Normal 3 5 13 2" xfId="13780" xr:uid="{00000000-0005-0000-0000-0000B7310000}"/>
    <cellStyle name="Normal 3 5 13 3" xfId="13781" xr:uid="{00000000-0005-0000-0000-0000B8310000}"/>
    <cellStyle name="Normal 3 5 14" xfId="2334" xr:uid="{00000000-0005-0000-0000-0000CD080000}"/>
    <cellStyle name="Normal 3 5 14 2" xfId="13782" xr:uid="{00000000-0005-0000-0000-0000BA310000}"/>
    <cellStyle name="Normal 3 5 14 3" xfId="13783" xr:uid="{00000000-0005-0000-0000-0000BB310000}"/>
    <cellStyle name="Normal 3 5 15" xfId="2335" xr:uid="{00000000-0005-0000-0000-0000CE080000}"/>
    <cellStyle name="Normal 3 5 15 2" xfId="13784" xr:uid="{00000000-0005-0000-0000-0000BD310000}"/>
    <cellStyle name="Normal 3 5 15 3" xfId="13785" xr:uid="{00000000-0005-0000-0000-0000BE310000}"/>
    <cellStyle name="Normal 3 5 16" xfId="2336" xr:uid="{00000000-0005-0000-0000-0000CF080000}"/>
    <cellStyle name="Normal 3 5 16 2" xfId="13786" xr:uid="{00000000-0005-0000-0000-0000C0310000}"/>
    <cellStyle name="Normal 3 5 16 3" xfId="13787" xr:uid="{00000000-0005-0000-0000-0000C1310000}"/>
    <cellStyle name="Normal 3 5 17" xfId="2337" xr:uid="{00000000-0005-0000-0000-0000D0080000}"/>
    <cellStyle name="Normal 3 5 17 2" xfId="13788" xr:uid="{00000000-0005-0000-0000-0000C3310000}"/>
    <cellStyle name="Normal 3 5 17 3" xfId="13789" xr:uid="{00000000-0005-0000-0000-0000C4310000}"/>
    <cellStyle name="Normal 3 5 18" xfId="2338" xr:uid="{00000000-0005-0000-0000-0000D1080000}"/>
    <cellStyle name="Normal 3 5 18 2" xfId="13790" xr:uid="{00000000-0005-0000-0000-0000C6310000}"/>
    <cellStyle name="Normal 3 5 18 3" xfId="13791" xr:uid="{00000000-0005-0000-0000-0000C7310000}"/>
    <cellStyle name="Normal 3 5 19" xfId="2339" xr:uid="{00000000-0005-0000-0000-0000D2080000}"/>
    <cellStyle name="Normal 3 5 19 2" xfId="13792" xr:uid="{00000000-0005-0000-0000-0000C9310000}"/>
    <cellStyle name="Normal 3 5 19 3" xfId="13793" xr:uid="{00000000-0005-0000-0000-0000CA310000}"/>
    <cellStyle name="Normal 3 5 2" xfId="2340" xr:uid="{00000000-0005-0000-0000-0000D3080000}"/>
    <cellStyle name="Normal 3 5 2 2" xfId="13794" xr:uid="{00000000-0005-0000-0000-0000CC310000}"/>
    <cellStyle name="Normal 3 5 2 3" xfId="13795" xr:uid="{00000000-0005-0000-0000-0000CD310000}"/>
    <cellStyle name="Normal 3 5 20" xfId="2341" xr:uid="{00000000-0005-0000-0000-0000D4080000}"/>
    <cellStyle name="Normal 3 5 20 2" xfId="13796" xr:uid="{00000000-0005-0000-0000-0000CF310000}"/>
    <cellStyle name="Normal 3 5 20 3" xfId="13797" xr:uid="{00000000-0005-0000-0000-0000D0310000}"/>
    <cellStyle name="Normal 3 5 21" xfId="2342" xr:uid="{00000000-0005-0000-0000-0000D5080000}"/>
    <cellStyle name="Normal 3 5 21 2" xfId="13798" xr:uid="{00000000-0005-0000-0000-0000D2310000}"/>
    <cellStyle name="Normal 3 5 21 3" xfId="13799" xr:uid="{00000000-0005-0000-0000-0000D3310000}"/>
    <cellStyle name="Normal 3 5 22" xfId="2343" xr:uid="{00000000-0005-0000-0000-0000D6080000}"/>
    <cellStyle name="Normal 3 5 22 2" xfId="13800" xr:uid="{00000000-0005-0000-0000-0000D5310000}"/>
    <cellStyle name="Normal 3 5 22 3" xfId="13801" xr:uid="{00000000-0005-0000-0000-0000D6310000}"/>
    <cellStyle name="Normal 3 5 23" xfId="2344" xr:uid="{00000000-0005-0000-0000-0000D7080000}"/>
    <cellStyle name="Normal 3 5 23 2" xfId="13802" xr:uid="{00000000-0005-0000-0000-0000D8310000}"/>
    <cellStyle name="Normal 3 5 23 3" xfId="13803" xr:uid="{00000000-0005-0000-0000-0000D9310000}"/>
    <cellStyle name="Normal 3 5 24" xfId="13804" xr:uid="{00000000-0005-0000-0000-0000DA310000}"/>
    <cellStyle name="Normal 3 5 24 2" xfId="13805" xr:uid="{00000000-0005-0000-0000-0000DB310000}"/>
    <cellStyle name="Normal 3 5 24 3" xfId="13806" xr:uid="{00000000-0005-0000-0000-0000DC310000}"/>
    <cellStyle name="Normal 3 5 24 4" xfId="13807" xr:uid="{00000000-0005-0000-0000-0000DD310000}"/>
    <cellStyle name="Normal 3 5 25" xfId="13808" xr:uid="{00000000-0005-0000-0000-0000DE310000}"/>
    <cellStyle name="Normal 3 5 26" xfId="13809" xr:uid="{00000000-0005-0000-0000-0000DF310000}"/>
    <cellStyle name="Normal 3 5 3" xfId="2345" xr:uid="{00000000-0005-0000-0000-0000D8080000}"/>
    <cellStyle name="Normal 3 5 3 2" xfId="13810" xr:uid="{00000000-0005-0000-0000-0000E1310000}"/>
    <cellStyle name="Normal 3 5 3 3" xfId="13811" xr:uid="{00000000-0005-0000-0000-0000E2310000}"/>
    <cellStyle name="Normal 3 5 4" xfId="2346" xr:uid="{00000000-0005-0000-0000-0000D9080000}"/>
    <cellStyle name="Normal 3 5 4 2" xfId="13812" xr:uid="{00000000-0005-0000-0000-0000E4310000}"/>
    <cellStyle name="Normal 3 5 4 3" xfId="13813" xr:uid="{00000000-0005-0000-0000-0000E5310000}"/>
    <cellStyle name="Normal 3 5 5" xfId="2347" xr:uid="{00000000-0005-0000-0000-0000DA080000}"/>
    <cellStyle name="Normal 3 5 5 2" xfId="13814" xr:uid="{00000000-0005-0000-0000-0000E7310000}"/>
    <cellStyle name="Normal 3 5 5 3" xfId="13815" xr:uid="{00000000-0005-0000-0000-0000E8310000}"/>
    <cellStyle name="Normal 3 5 6" xfId="2348" xr:uid="{00000000-0005-0000-0000-0000DB080000}"/>
    <cellStyle name="Normal 3 5 6 2" xfId="13816" xr:uid="{00000000-0005-0000-0000-0000EA310000}"/>
    <cellStyle name="Normal 3 5 6 3" xfId="13817" xr:uid="{00000000-0005-0000-0000-0000EB310000}"/>
    <cellStyle name="Normal 3 5 7" xfId="2349" xr:uid="{00000000-0005-0000-0000-0000DC080000}"/>
    <cellStyle name="Normal 3 5 7 2" xfId="13818" xr:uid="{00000000-0005-0000-0000-0000ED310000}"/>
    <cellStyle name="Normal 3 5 7 3" xfId="13819" xr:uid="{00000000-0005-0000-0000-0000EE310000}"/>
    <cellStyle name="Normal 3 5 8" xfId="2350" xr:uid="{00000000-0005-0000-0000-0000DD080000}"/>
    <cellStyle name="Normal 3 5 8 2" xfId="13820" xr:uid="{00000000-0005-0000-0000-0000F0310000}"/>
    <cellStyle name="Normal 3 5 8 3" xfId="13821" xr:uid="{00000000-0005-0000-0000-0000F1310000}"/>
    <cellStyle name="Normal 3 5 9" xfId="2351" xr:uid="{00000000-0005-0000-0000-0000DE080000}"/>
    <cellStyle name="Normal 3 5 9 2" xfId="13822" xr:uid="{00000000-0005-0000-0000-0000F3310000}"/>
    <cellStyle name="Normal 3 5 9 3" xfId="13823" xr:uid="{00000000-0005-0000-0000-0000F4310000}"/>
    <cellStyle name="Normal 3 50" xfId="2352" xr:uid="{00000000-0005-0000-0000-0000DF080000}"/>
    <cellStyle name="Normal 3 50 2" xfId="13824" xr:uid="{00000000-0005-0000-0000-0000F6310000}"/>
    <cellStyle name="Normal 3 50 3" xfId="13825" xr:uid="{00000000-0005-0000-0000-0000F7310000}"/>
    <cellStyle name="Normal 3 51" xfId="2353" xr:uid="{00000000-0005-0000-0000-0000E0080000}"/>
    <cellStyle name="Normal 3 51 2" xfId="13826" xr:uid="{00000000-0005-0000-0000-0000F9310000}"/>
    <cellStyle name="Normal 3 51 3" xfId="13827" xr:uid="{00000000-0005-0000-0000-0000FA310000}"/>
    <cellStyle name="Normal 3 52" xfId="2354" xr:uid="{00000000-0005-0000-0000-0000E1080000}"/>
    <cellStyle name="Normal 3 52 2" xfId="13828" xr:uid="{00000000-0005-0000-0000-0000FC310000}"/>
    <cellStyle name="Normal 3 52 3" xfId="13829" xr:uid="{00000000-0005-0000-0000-0000FD310000}"/>
    <cellStyle name="Normal 3 53" xfId="2355" xr:uid="{00000000-0005-0000-0000-0000E2080000}"/>
    <cellStyle name="Normal 3 53 2" xfId="13830" xr:uid="{00000000-0005-0000-0000-0000FF310000}"/>
    <cellStyle name="Normal 3 53 3" xfId="13831" xr:uid="{00000000-0005-0000-0000-000000320000}"/>
    <cellStyle name="Normal 3 54" xfId="2356" xr:uid="{00000000-0005-0000-0000-0000E3080000}"/>
    <cellStyle name="Normal 3 54 2" xfId="13832" xr:uid="{00000000-0005-0000-0000-000002320000}"/>
    <cellStyle name="Normal 3 54 3" xfId="13833" xr:uid="{00000000-0005-0000-0000-000003320000}"/>
    <cellStyle name="Normal 3 55" xfId="2357" xr:uid="{00000000-0005-0000-0000-0000E4080000}"/>
    <cellStyle name="Normal 3 55 2" xfId="13834" xr:uid="{00000000-0005-0000-0000-000005320000}"/>
    <cellStyle name="Normal 3 55 3" xfId="13835" xr:uid="{00000000-0005-0000-0000-000006320000}"/>
    <cellStyle name="Normal 3 56" xfId="2358" xr:uid="{00000000-0005-0000-0000-0000E5080000}"/>
    <cellStyle name="Normal 3 56 2" xfId="13836" xr:uid="{00000000-0005-0000-0000-000008320000}"/>
    <cellStyle name="Normal 3 56 3" xfId="13837" xr:uid="{00000000-0005-0000-0000-000009320000}"/>
    <cellStyle name="Normal 3 57" xfId="2359" xr:uid="{00000000-0005-0000-0000-0000E6080000}"/>
    <cellStyle name="Normal 3 57 2" xfId="13838" xr:uid="{00000000-0005-0000-0000-00000B320000}"/>
    <cellStyle name="Normal 3 57 3" xfId="13839" xr:uid="{00000000-0005-0000-0000-00000C320000}"/>
    <cellStyle name="Normal 3 58" xfId="2360" xr:uid="{00000000-0005-0000-0000-0000E7080000}"/>
    <cellStyle name="Normal 3 58 2" xfId="13840" xr:uid="{00000000-0005-0000-0000-00000E320000}"/>
    <cellStyle name="Normal 3 58 3" xfId="13841" xr:uid="{00000000-0005-0000-0000-00000F320000}"/>
    <cellStyle name="Normal 3 59" xfId="2361" xr:uid="{00000000-0005-0000-0000-0000E8080000}"/>
    <cellStyle name="Normal 3 59 2" xfId="13842" xr:uid="{00000000-0005-0000-0000-000011320000}"/>
    <cellStyle name="Normal 3 59 3" xfId="13843" xr:uid="{00000000-0005-0000-0000-000012320000}"/>
    <cellStyle name="Normal 3 6" xfId="2362" xr:uid="{00000000-0005-0000-0000-0000E9080000}"/>
    <cellStyle name="Normal 3 6 10" xfId="2363" xr:uid="{00000000-0005-0000-0000-0000EA080000}"/>
    <cellStyle name="Normal 3 6 10 2" xfId="13844" xr:uid="{00000000-0005-0000-0000-000015320000}"/>
    <cellStyle name="Normal 3 6 10 3" xfId="13845" xr:uid="{00000000-0005-0000-0000-000016320000}"/>
    <cellStyle name="Normal 3 6 11" xfId="2364" xr:uid="{00000000-0005-0000-0000-0000EB080000}"/>
    <cellStyle name="Normal 3 6 11 2" xfId="13846" xr:uid="{00000000-0005-0000-0000-000018320000}"/>
    <cellStyle name="Normal 3 6 11 3" xfId="13847" xr:uid="{00000000-0005-0000-0000-000019320000}"/>
    <cellStyle name="Normal 3 6 12" xfId="2365" xr:uid="{00000000-0005-0000-0000-0000EC080000}"/>
    <cellStyle name="Normal 3 6 12 2" xfId="13848" xr:uid="{00000000-0005-0000-0000-00001B320000}"/>
    <cellStyle name="Normal 3 6 12 3" xfId="13849" xr:uid="{00000000-0005-0000-0000-00001C320000}"/>
    <cellStyle name="Normal 3 6 13" xfId="2366" xr:uid="{00000000-0005-0000-0000-0000ED080000}"/>
    <cellStyle name="Normal 3 6 13 2" xfId="13850" xr:uid="{00000000-0005-0000-0000-00001E320000}"/>
    <cellStyle name="Normal 3 6 13 3" xfId="13851" xr:uid="{00000000-0005-0000-0000-00001F320000}"/>
    <cellStyle name="Normal 3 6 14" xfId="2367" xr:uid="{00000000-0005-0000-0000-0000EE080000}"/>
    <cellStyle name="Normal 3 6 14 2" xfId="13852" xr:uid="{00000000-0005-0000-0000-000021320000}"/>
    <cellStyle name="Normal 3 6 14 3" xfId="13853" xr:uid="{00000000-0005-0000-0000-000022320000}"/>
    <cellStyle name="Normal 3 6 15" xfId="2368" xr:uid="{00000000-0005-0000-0000-0000EF080000}"/>
    <cellStyle name="Normal 3 6 15 2" xfId="13854" xr:uid="{00000000-0005-0000-0000-000024320000}"/>
    <cellStyle name="Normal 3 6 15 3" xfId="13855" xr:uid="{00000000-0005-0000-0000-000025320000}"/>
    <cellStyle name="Normal 3 6 16" xfId="2369" xr:uid="{00000000-0005-0000-0000-0000F0080000}"/>
    <cellStyle name="Normal 3 6 16 2" xfId="13856" xr:uid="{00000000-0005-0000-0000-000027320000}"/>
    <cellStyle name="Normal 3 6 16 3" xfId="13857" xr:uid="{00000000-0005-0000-0000-000028320000}"/>
    <cellStyle name="Normal 3 6 17" xfId="2370" xr:uid="{00000000-0005-0000-0000-0000F1080000}"/>
    <cellStyle name="Normal 3 6 17 2" xfId="13858" xr:uid="{00000000-0005-0000-0000-00002A320000}"/>
    <cellStyle name="Normal 3 6 17 3" xfId="13859" xr:uid="{00000000-0005-0000-0000-00002B320000}"/>
    <cellStyle name="Normal 3 6 18" xfId="2371" xr:uid="{00000000-0005-0000-0000-0000F2080000}"/>
    <cellStyle name="Normal 3 6 18 2" xfId="13860" xr:uid="{00000000-0005-0000-0000-00002D320000}"/>
    <cellStyle name="Normal 3 6 18 3" xfId="13861" xr:uid="{00000000-0005-0000-0000-00002E320000}"/>
    <cellStyle name="Normal 3 6 19" xfId="2372" xr:uid="{00000000-0005-0000-0000-0000F3080000}"/>
    <cellStyle name="Normal 3 6 19 2" xfId="13862" xr:uid="{00000000-0005-0000-0000-000030320000}"/>
    <cellStyle name="Normal 3 6 19 3" xfId="13863" xr:uid="{00000000-0005-0000-0000-000031320000}"/>
    <cellStyle name="Normal 3 6 2" xfId="2373" xr:uid="{00000000-0005-0000-0000-0000F4080000}"/>
    <cellStyle name="Normal 3 6 2 2" xfId="13864" xr:uid="{00000000-0005-0000-0000-000033320000}"/>
    <cellStyle name="Normal 3 6 2 3" xfId="13865" xr:uid="{00000000-0005-0000-0000-000034320000}"/>
    <cellStyle name="Normal 3 6 20" xfId="2374" xr:uid="{00000000-0005-0000-0000-0000F5080000}"/>
    <cellStyle name="Normal 3 6 20 2" xfId="13866" xr:uid="{00000000-0005-0000-0000-000036320000}"/>
    <cellStyle name="Normal 3 6 20 3" xfId="13867" xr:uid="{00000000-0005-0000-0000-000037320000}"/>
    <cellStyle name="Normal 3 6 21" xfId="2375" xr:uid="{00000000-0005-0000-0000-0000F6080000}"/>
    <cellStyle name="Normal 3 6 21 2" xfId="13868" xr:uid="{00000000-0005-0000-0000-000039320000}"/>
    <cellStyle name="Normal 3 6 21 3" xfId="13869" xr:uid="{00000000-0005-0000-0000-00003A320000}"/>
    <cellStyle name="Normal 3 6 22" xfId="2376" xr:uid="{00000000-0005-0000-0000-0000F7080000}"/>
    <cellStyle name="Normal 3 6 22 2" xfId="13870" xr:uid="{00000000-0005-0000-0000-00003C320000}"/>
    <cellStyle name="Normal 3 6 22 3" xfId="13871" xr:uid="{00000000-0005-0000-0000-00003D320000}"/>
    <cellStyle name="Normal 3 6 23" xfId="2377" xr:uid="{00000000-0005-0000-0000-0000F8080000}"/>
    <cellStyle name="Normal 3 6 23 2" xfId="13872" xr:uid="{00000000-0005-0000-0000-00003F320000}"/>
    <cellStyle name="Normal 3 6 23 3" xfId="13873" xr:uid="{00000000-0005-0000-0000-000040320000}"/>
    <cellStyle name="Normal 3 6 24" xfId="13874" xr:uid="{00000000-0005-0000-0000-000041320000}"/>
    <cellStyle name="Normal 3 6 25" xfId="13875" xr:uid="{00000000-0005-0000-0000-000042320000}"/>
    <cellStyle name="Normal 3 6 3" xfId="2378" xr:uid="{00000000-0005-0000-0000-0000F9080000}"/>
    <cellStyle name="Normal 3 6 3 2" xfId="13876" xr:uid="{00000000-0005-0000-0000-000044320000}"/>
    <cellStyle name="Normal 3 6 3 3" xfId="13877" xr:uid="{00000000-0005-0000-0000-000045320000}"/>
    <cellStyle name="Normal 3 6 4" xfId="2379" xr:uid="{00000000-0005-0000-0000-0000FA080000}"/>
    <cellStyle name="Normal 3 6 4 2" xfId="13878" xr:uid="{00000000-0005-0000-0000-000047320000}"/>
    <cellStyle name="Normal 3 6 4 3" xfId="13879" xr:uid="{00000000-0005-0000-0000-000048320000}"/>
    <cellStyle name="Normal 3 6 5" xfId="2380" xr:uid="{00000000-0005-0000-0000-0000FB080000}"/>
    <cellStyle name="Normal 3 6 5 2" xfId="13880" xr:uid="{00000000-0005-0000-0000-00004A320000}"/>
    <cellStyle name="Normal 3 6 5 3" xfId="13881" xr:uid="{00000000-0005-0000-0000-00004B320000}"/>
    <cellStyle name="Normal 3 6 6" xfId="2381" xr:uid="{00000000-0005-0000-0000-0000FC080000}"/>
    <cellStyle name="Normal 3 6 6 2" xfId="13882" xr:uid="{00000000-0005-0000-0000-00004D320000}"/>
    <cellStyle name="Normal 3 6 6 3" xfId="13883" xr:uid="{00000000-0005-0000-0000-00004E320000}"/>
    <cellStyle name="Normal 3 6 7" xfId="2382" xr:uid="{00000000-0005-0000-0000-0000FD080000}"/>
    <cellStyle name="Normal 3 6 7 2" xfId="13885" xr:uid="{00000000-0005-0000-0000-000050320000}"/>
    <cellStyle name="Normal 3 6 7 3" xfId="13886" xr:uid="{00000000-0005-0000-0000-000051320000}"/>
    <cellStyle name="Normal 3 6 8" xfId="2383" xr:uid="{00000000-0005-0000-0000-0000FE080000}"/>
    <cellStyle name="Normal 3 6 8 2" xfId="13887" xr:uid="{00000000-0005-0000-0000-000053320000}"/>
    <cellStyle name="Normal 3 6 8 3" xfId="13888" xr:uid="{00000000-0005-0000-0000-000054320000}"/>
    <cellStyle name="Normal 3 6 9" xfId="2384" xr:uid="{00000000-0005-0000-0000-0000FF080000}"/>
    <cellStyle name="Normal 3 6 9 2" xfId="13889" xr:uid="{00000000-0005-0000-0000-000056320000}"/>
    <cellStyle name="Normal 3 6 9 3" xfId="13890" xr:uid="{00000000-0005-0000-0000-000057320000}"/>
    <cellStyle name="Normal 3 60" xfId="2385" xr:uid="{00000000-0005-0000-0000-000000090000}"/>
    <cellStyle name="Normal 3 60 2" xfId="13891" xr:uid="{00000000-0005-0000-0000-000059320000}"/>
    <cellStyle name="Normal 3 60 3" xfId="13892" xr:uid="{00000000-0005-0000-0000-00005A320000}"/>
    <cellStyle name="Normal 3 61" xfId="2386" xr:uid="{00000000-0005-0000-0000-000001090000}"/>
    <cellStyle name="Normal 3 61 2" xfId="13893" xr:uid="{00000000-0005-0000-0000-00005C320000}"/>
    <cellStyle name="Normal 3 61 3" xfId="13894" xr:uid="{00000000-0005-0000-0000-00005D320000}"/>
    <cellStyle name="Normal 3 62" xfId="2387" xr:uid="{00000000-0005-0000-0000-000002090000}"/>
    <cellStyle name="Normal 3 62 2" xfId="13895" xr:uid="{00000000-0005-0000-0000-00005F320000}"/>
    <cellStyle name="Normal 3 62 3" xfId="13896" xr:uid="{00000000-0005-0000-0000-000060320000}"/>
    <cellStyle name="Normal 3 63" xfId="2388" xr:uid="{00000000-0005-0000-0000-000003090000}"/>
    <cellStyle name="Normal 3 63 2" xfId="13897" xr:uid="{00000000-0005-0000-0000-000062320000}"/>
    <cellStyle name="Normal 3 63 3" xfId="13898" xr:uid="{00000000-0005-0000-0000-000063320000}"/>
    <cellStyle name="Normal 3 64" xfId="2389" xr:uid="{00000000-0005-0000-0000-000004090000}"/>
    <cellStyle name="Normal 3 64 2" xfId="13899" xr:uid="{00000000-0005-0000-0000-000065320000}"/>
    <cellStyle name="Normal 3 64 3" xfId="13900" xr:uid="{00000000-0005-0000-0000-000066320000}"/>
    <cellStyle name="Normal 3 65" xfId="2390" xr:uid="{00000000-0005-0000-0000-000005090000}"/>
    <cellStyle name="Normal 3 65 2" xfId="13901" xr:uid="{00000000-0005-0000-0000-000068320000}"/>
    <cellStyle name="Normal 3 65 3" xfId="13902" xr:uid="{00000000-0005-0000-0000-000069320000}"/>
    <cellStyle name="Normal 3 66" xfId="13903" xr:uid="{00000000-0005-0000-0000-00006A320000}"/>
    <cellStyle name="Normal 3 66 2" xfId="13904" xr:uid="{00000000-0005-0000-0000-00006B320000}"/>
    <cellStyle name="Normal 3 66 2 2" xfId="13905" xr:uid="{00000000-0005-0000-0000-00006C320000}"/>
    <cellStyle name="Normal 3 66 2 3" xfId="13906" xr:uid="{00000000-0005-0000-0000-00006D320000}"/>
    <cellStyle name="Normal 3 66 2 3 2" xfId="26811" xr:uid="{CCD97693-A79C-460A-A9E2-EA48EEAE8511}"/>
    <cellStyle name="Normal 3 66 2 4" xfId="13907" xr:uid="{00000000-0005-0000-0000-00006E320000}"/>
    <cellStyle name="Normal 3 66 3" xfId="13908" xr:uid="{00000000-0005-0000-0000-00006F320000}"/>
    <cellStyle name="Normal 3 66 4" xfId="13909" xr:uid="{00000000-0005-0000-0000-000070320000}"/>
    <cellStyle name="Normal 3 66 4 2" xfId="26813" xr:uid="{5ADA411B-FB0D-4D44-AC50-9299687DD2A8}"/>
    <cellStyle name="Normal 3 66 5" xfId="13910" xr:uid="{00000000-0005-0000-0000-000071320000}"/>
    <cellStyle name="Normal 3 66 5 2" xfId="26814" xr:uid="{00A8051B-CCFE-4E28-B03F-196C26171B8D}"/>
    <cellStyle name="Normal 3 66 6" xfId="13911" xr:uid="{00000000-0005-0000-0000-000072320000}"/>
    <cellStyle name="Normal 3 67" xfId="13912" xr:uid="{00000000-0005-0000-0000-000073320000}"/>
    <cellStyle name="Normal 3 67 2" xfId="13913" xr:uid="{00000000-0005-0000-0000-000074320000}"/>
    <cellStyle name="Normal 3 67 2 2" xfId="13914" xr:uid="{00000000-0005-0000-0000-000075320000}"/>
    <cellStyle name="Normal 3 67 2 2 2" xfId="26817" xr:uid="{FBC1A413-5DFB-4B30-A488-202C72E94B64}"/>
    <cellStyle name="Normal 3 67 3" xfId="13915" xr:uid="{00000000-0005-0000-0000-000076320000}"/>
    <cellStyle name="Normal 3 67 3 2" xfId="26818" xr:uid="{A6E652A4-D1E7-4207-B49E-A095B31DA9A6}"/>
    <cellStyle name="Normal 3 67 4" xfId="26815" xr:uid="{EE8F6AB6-D452-47C8-B09A-180DC2046DB3}"/>
    <cellStyle name="Normal 3 68" xfId="13916" xr:uid="{00000000-0005-0000-0000-000077320000}"/>
    <cellStyle name="Normal 3 68 2" xfId="13917" xr:uid="{00000000-0005-0000-0000-000078320000}"/>
    <cellStyle name="Normal 3 68 2 2" xfId="26819" xr:uid="{92794062-C850-4B86-9D18-AB015528F5C5}"/>
    <cellStyle name="Normal 3 69" xfId="13918" xr:uid="{00000000-0005-0000-0000-000079320000}"/>
    <cellStyle name="Normal 3 69 2" xfId="13919" xr:uid="{00000000-0005-0000-0000-00007A320000}"/>
    <cellStyle name="Normal 3 7" xfId="2391" xr:uid="{00000000-0005-0000-0000-000006090000}"/>
    <cellStyle name="Normal 3 7 10" xfId="2392" xr:uid="{00000000-0005-0000-0000-000007090000}"/>
    <cellStyle name="Normal 3 7 10 2" xfId="13920" xr:uid="{00000000-0005-0000-0000-00007D320000}"/>
    <cellStyle name="Normal 3 7 10 3" xfId="13921" xr:uid="{00000000-0005-0000-0000-00007E320000}"/>
    <cellStyle name="Normal 3 7 11" xfId="2393" xr:uid="{00000000-0005-0000-0000-000008090000}"/>
    <cellStyle name="Normal 3 7 11 2" xfId="13922" xr:uid="{00000000-0005-0000-0000-000080320000}"/>
    <cellStyle name="Normal 3 7 11 3" xfId="13923" xr:uid="{00000000-0005-0000-0000-000081320000}"/>
    <cellStyle name="Normal 3 7 12" xfId="2394" xr:uid="{00000000-0005-0000-0000-000009090000}"/>
    <cellStyle name="Normal 3 7 12 2" xfId="13924" xr:uid="{00000000-0005-0000-0000-000083320000}"/>
    <cellStyle name="Normal 3 7 12 3" xfId="13925" xr:uid="{00000000-0005-0000-0000-000084320000}"/>
    <cellStyle name="Normal 3 7 13" xfId="2395" xr:uid="{00000000-0005-0000-0000-00000A090000}"/>
    <cellStyle name="Normal 3 7 13 2" xfId="13926" xr:uid="{00000000-0005-0000-0000-000086320000}"/>
    <cellStyle name="Normal 3 7 13 3" xfId="13927" xr:uid="{00000000-0005-0000-0000-000087320000}"/>
    <cellStyle name="Normal 3 7 14" xfId="2396" xr:uid="{00000000-0005-0000-0000-00000B090000}"/>
    <cellStyle name="Normal 3 7 14 2" xfId="13928" xr:uid="{00000000-0005-0000-0000-000089320000}"/>
    <cellStyle name="Normal 3 7 14 3" xfId="13929" xr:uid="{00000000-0005-0000-0000-00008A320000}"/>
    <cellStyle name="Normal 3 7 15" xfId="2397" xr:uid="{00000000-0005-0000-0000-00000C090000}"/>
    <cellStyle name="Normal 3 7 15 2" xfId="13930" xr:uid="{00000000-0005-0000-0000-00008C320000}"/>
    <cellStyle name="Normal 3 7 15 3" xfId="13931" xr:uid="{00000000-0005-0000-0000-00008D320000}"/>
    <cellStyle name="Normal 3 7 16" xfId="2398" xr:uid="{00000000-0005-0000-0000-00000D090000}"/>
    <cellStyle name="Normal 3 7 16 2" xfId="13932" xr:uid="{00000000-0005-0000-0000-00008F320000}"/>
    <cellStyle name="Normal 3 7 16 3" xfId="13933" xr:uid="{00000000-0005-0000-0000-000090320000}"/>
    <cellStyle name="Normal 3 7 17" xfId="2399" xr:uid="{00000000-0005-0000-0000-00000E090000}"/>
    <cellStyle name="Normal 3 7 17 2" xfId="13934" xr:uid="{00000000-0005-0000-0000-000092320000}"/>
    <cellStyle name="Normal 3 7 17 3" xfId="13935" xr:uid="{00000000-0005-0000-0000-000093320000}"/>
    <cellStyle name="Normal 3 7 18" xfId="2400" xr:uid="{00000000-0005-0000-0000-00000F090000}"/>
    <cellStyle name="Normal 3 7 18 2" xfId="13936" xr:uid="{00000000-0005-0000-0000-000095320000}"/>
    <cellStyle name="Normal 3 7 18 3" xfId="13937" xr:uid="{00000000-0005-0000-0000-000096320000}"/>
    <cellStyle name="Normal 3 7 19" xfId="2401" xr:uid="{00000000-0005-0000-0000-000010090000}"/>
    <cellStyle name="Normal 3 7 19 2" xfId="13938" xr:uid="{00000000-0005-0000-0000-000098320000}"/>
    <cellStyle name="Normal 3 7 19 3" xfId="13939" xr:uid="{00000000-0005-0000-0000-000099320000}"/>
    <cellStyle name="Normal 3 7 2" xfId="2402" xr:uid="{00000000-0005-0000-0000-000011090000}"/>
    <cellStyle name="Normal 3 7 2 2" xfId="13940" xr:uid="{00000000-0005-0000-0000-00009B320000}"/>
    <cellStyle name="Normal 3 7 2 3" xfId="13941" xr:uid="{00000000-0005-0000-0000-00009C320000}"/>
    <cellStyle name="Normal 3 7 20" xfId="2403" xr:uid="{00000000-0005-0000-0000-000012090000}"/>
    <cellStyle name="Normal 3 7 20 2" xfId="13942" xr:uid="{00000000-0005-0000-0000-00009E320000}"/>
    <cellStyle name="Normal 3 7 20 3" xfId="13943" xr:uid="{00000000-0005-0000-0000-00009F320000}"/>
    <cellStyle name="Normal 3 7 21" xfId="2404" xr:uid="{00000000-0005-0000-0000-000013090000}"/>
    <cellStyle name="Normal 3 7 21 2" xfId="13944" xr:uid="{00000000-0005-0000-0000-0000A1320000}"/>
    <cellStyle name="Normal 3 7 21 3" xfId="13945" xr:uid="{00000000-0005-0000-0000-0000A2320000}"/>
    <cellStyle name="Normal 3 7 22" xfId="2405" xr:uid="{00000000-0005-0000-0000-000014090000}"/>
    <cellStyle name="Normal 3 7 22 2" xfId="13946" xr:uid="{00000000-0005-0000-0000-0000A4320000}"/>
    <cellStyle name="Normal 3 7 22 3" xfId="13947" xr:uid="{00000000-0005-0000-0000-0000A5320000}"/>
    <cellStyle name="Normal 3 7 23" xfId="2406" xr:uid="{00000000-0005-0000-0000-000015090000}"/>
    <cellStyle name="Normal 3 7 23 2" xfId="13948" xr:uid="{00000000-0005-0000-0000-0000A7320000}"/>
    <cellStyle name="Normal 3 7 23 3" xfId="13949" xr:uid="{00000000-0005-0000-0000-0000A8320000}"/>
    <cellStyle name="Normal 3 7 24" xfId="13950" xr:uid="{00000000-0005-0000-0000-0000A9320000}"/>
    <cellStyle name="Normal 3 7 24 2" xfId="13951" xr:uid="{00000000-0005-0000-0000-0000AA320000}"/>
    <cellStyle name="Normal 3 7 25" xfId="13952" xr:uid="{00000000-0005-0000-0000-0000AB320000}"/>
    <cellStyle name="Normal 3 7 3" xfId="2407" xr:uid="{00000000-0005-0000-0000-000016090000}"/>
    <cellStyle name="Normal 3 7 3 2" xfId="13953" xr:uid="{00000000-0005-0000-0000-0000AD320000}"/>
    <cellStyle name="Normal 3 7 3 3" xfId="13954" xr:uid="{00000000-0005-0000-0000-0000AE320000}"/>
    <cellStyle name="Normal 3 7 4" xfId="2408" xr:uid="{00000000-0005-0000-0000-000017090000}"/>
    <cellStyle name="Normal 3 7 4 2" xfId="13955" xr:uid="{00000000-0005-0000-0000-0000B0320000}"/>
    <cellStyle name="Normal 3 7 4 3" xfId="13956" xr:uid="{00000000-0005-0000-0000-0000B1320000}"/>
    <cellStyle name="Normal 3 7 5" xfId="2409" xr:uid="{00000000-0005-0000-0000-000018090000}"/>
    <cellStyle name="Normal 3 7 5 2" xfId="13957" xr:uid="{00000000-0005-0000-0000-0000B3320000}"/>
    <cellStyle name="Normal 3 7 5 3" xfId="13958" xr:uid="{00000000-0005-0000-0000-0000B4320000}"/>
    <cellStyle name="Normal 3 7 6" xfId="2410" xr:uid="{00000000-0005-0000-0000-000019090000}"/>
    <cellStyle name="Normal 3 7 6 2" xfId="13959" xr:uid="{00000000-0005-0000-0000-0000B6320000}"/>
    <cellStyle name="Normal 3 7 6 3" xfId="13960" xr:uid="{00000000-0005-0000-0000-0000B7320000}"/>
    <cellStyle name="Normal 3 7 7" xfId="2411" xr:uid="{00000000-0005-0000-0000-00001A090000}"/>
    <cellStyle name="Normal 3 7 7 2" xfId="13961" xr:uid="{00000000-0005-0000-0000-0000B9320000}"/>
    <cellStyle name="Normal 3 7 7 3" xfId="13962" xr:uid="{00000000-0005-0000-0000-0000BA320000}"/>
    <cellStyle name="Normal 3 7 8" xfId="2412" xr:uid="{00000000-0005-0000-0000-00001B090000}"/>
    <cellStyle name="Normal 3 7 8 2" xfId="13963" xr:uid="{00000000-0005-0000-0000-0000BC320000}"/>
    <cellStyle name="Normal 3 7 8 3" xfId="13964" xr:uid="{00000000-0005-0000-0000-0000BD320000}"/>
    <cellStyle name="Normal 3 7 9" xfId="2413" xr:uid="{00000000-0005-0000-0000-00001C090000}"/>
    <cellStyle name="Normal 3 7 9 2" xfId="13965" xr:uid="{00000000-0005-0000-0000-0000BF320000}"/>
    <cellStyle name="Normal 3 7 9 3" xfId="13966" xr:uid="{00000000-0005-0000-0000-0000C0320000}"/>
    <cellStyle name="Normal 3 70" xfId="13967" xr:uid="{00000000-0005-0000-0000-0000C1320000}"/>
    <cellStyle name="Normal 3 70 2" xfId="13968" xr:uid="{00000000-0005-0000-0000-0000C2320000}"/>
    <cellStyle name="Normal 3 71" xfId="13969" xr:uid="{00000000-0005-0000-0000-0000C3320000}"/>
    <cellStyle name="Normal 3 71 2" xfId="13970" xr:uid="{00000000-0005-0000-0000-0000C4320000}"/>
    <cellStyle name="Normal 3 72" xfId="13971" xr:uid="{00000000-0005-0000-0000-0000C5320000}"/>
    <cellStyle name="Normal 3 72 2" xfId="13972" xr:uid="{00000000-0005-0000-0000-0000C6320000}"/>
    <cellStyle name="Normal 3 72 3" xfId="26829" xr:uid="{B9EAEE66-EBDE-4001-B80B-AB18134E9E7E}"/>
    <cellStyle name="Normal 3 73" xfId="13973" xr:uid="{00000000-0005-0000-0000-0000C7320000}"/>
    <cellStyle name="Normal 3 74" xfId="13974" xr:uid="{00000000-0005-0000-0000-0000C8320000}"/>
    <cellStyle name="Normal 3 75" xfId="13975" xr:uid="{00000000-0005-0000-0000-0000C9320000}"/>
    <cellStyle name="Normal 3 76" xfId="13976" xr:uid="{00000000-0005-0000-0000-0000CA320000}"/>
    <cellStyle name="Normal 3 77" xfId="13977" xr:uid="{00000000-0005-0000-0000-0000CB320000}"/>
    <cellStyle name="Normal 3 78" xfId="13978" xr:uid="{00000000-0005-0000-0000-0000CC320000}"/>
    <cellStyle name="Normal 3 79" xfId="13979" xr:uid="{00000000-0005-0000-0000-0000CD320000}"/>
    <cellStyle name="Normal 3 8" xfId="2414" xr:uid="{00000000-0005-0000-0000-00001D090000}"/>
    <cellStyle name="Normal 3 8 10" xfId="2415" xr:uid="{00000000-0005-0000-0000-00001E090000}"/>
    <cellStyle name="Normal 3 8 10 2" xfId="13980" xr:uid="{00000000-0005-0000-0000-0000D0320000}"/>
    <cellStyle name="Normal 3 8 10 3" xfId="13981" xr:uid="{00000000-0005-0000-0000-0000D1320000}"/>
    <cellStyle name="Normal 3 8 11" xfId="2416" xr:uid="{00000000-0005-0000-0000-00001F090000}"/>
    <cellStyle name="Normal 3 8 11 2" xfId="13982" xr:uid="{00000000-0005-0000-0000-0000D3320000}"/>
    <cellStyle name="Normal 3 8 11 3" xfId="13983" xr:uid="{00000000-0005-0000-0000-0000D4320000}"/>
    <cellStyle name="Normal 3 8 12" xfId="2417" xr:uid="{00000000-0005-0000-0000-000020090000}"/>
    <cellStyle name="Normal 3 8 12 2" xfId="13984" xr:uid="{00000000-0005-0000-0000-0000D6320000}"/>
    <cellStyle name="Normal 3 8 12 3" xfId="13985" xr:uid="{00000000-0005-0000-0000-0000D7320000}"/>
    <cellStyle name="Normal 3 8 13" xfId="2418" xr:uid="{00000000-0005-0000-0000-000021090000}"/>
    <cellStyle name="Normal 3 8 13 2" xfId="13986" xr:uid="{00000000-0005-0000-0000-0000D9320000}"/>
    <cellStyle name="Normal 3 8 13 3" xfId="13987" xr:uid="{00000000-0005-0000-0000-0000DA320000}"/>
    <cellStyle name="Normal 3 8 14" xfId="2419" xr:uid="{00000000-0005-0000-0000-000022090000}"/>
    <cellStyle name="Normal 3 8 14 2" xfId="13988" xr:uid="{00000000-0005-0000-0000-0000DC320000}"/>
    <cellStyle name="Normal 3 8 14 3" xfId="13989" xr:uid="{00000000-0005-0000-0000-0000DD320000}"/>
    <cellStyle name="Normal 3 8 15" xfId="2420" xr:uid="{00000000-0005-0000-0000-000023090000}"/>
    <cellStyle name="Normal 3 8 15 2" xfId="13990" xr:uid="{00000000-0005-0000-0000-0000DF320000}"/>
    <cellStyle name="Normal 3 8 15 3" xfId="13991" xr:uid="{00000000-0005-0000-0000-0000E0320000}"/>
    <cellStyle name="Normal 3 8 16" xfId="2421" xr:uid="{00000000-0005-0000-0000-000024090000}"/>
    <cellStyle name="Normal 3 8 16 2" xfId="13992" xr:uid="{00000000-0005-0000-0000-0000E2320000}"/>
    <cellStyle name="Normal 3 8 16 3" xfId="13993" xr:uid="{00000000-0005-0000-0000-0000E3320000}"/>
    <cellStyle name="Normal 3 8 17" xfId="2422" xr:uid="{00000000-0005-0000-0000-000025090000}"/>
    <cellStyle name="Normal 3 8 17 2" xfId="13994" xr:uid="{00000000-0005-0000-0000-0000E5320000}"/>
    <cellStyle name="Normal 3 8 17 3" xfId="13995" xr:uid="{00000000-0005-0000-0000-0000E6320000}"/>
    <cellStyle name="Normal 3 8 18" xfId="2423" xr:uid="{00000000-0005-0000-0000-000026090000}"/>
    <cellStyle name="Normal 3 8 18 2" xfId="13996" xr:uid="{00000000-0005-0000-0000-0000E8320000}"/>
    <cellStyle name="Normal 3 8 18 3" xfId="13997" xr:uid="{00000000-0005-0000-0000-0000E9320000}"/>
    <cellStyle name="Normal 3 8 19" xfId="2424" xr:uid="{00000000-0005-0000-0000-000027090000}"/>
    <cellStyle name="Normal 3 8 19 2" xfId="13998" xr:uid="{00000000-0005-0000-0000-0000EB320000}"/>
    <cellStyle name="Normal 3 8 19 3" xfId="13999" xr:uid="{00000000-0005-0000-0000-0000EC320000}"/>
    <cellStyle name="Normal 3 8 2" xfId="2425" xr:uid="{00000000-0005-0000-0000-000028090000}"/>
    <cellStyle name="Normal 3 8 2 2" xfId="14000" xr:uid="{00000000-0005-0000-0000-0000EE320000}"/>
    <cellStyle name="Normal 3 8 2 3" xfId="14001" xr:uid="{00000000-0005-0000-0000-0000EF320000}"/>
    <cellStyle name="Normal 3 8 20" xfId="2426" xr:uid="{00000000-0005-0000-0000-000029090000}"/>
    <cellStyle name="Normal 3 8 20 2" xfId="14002" xr:uid="{00000000-0005-0000-0000-0000F1320000}"/>
    <cellStyle name="Normal 3 8 20 3" xfId="14003" xr:uid="{00000000-0005-0000-0000-0000F2320000}"/>
    <cellStyle name="Normal 3 8 21" xfId="2427" xr:uid="{00000000-0005-0000-0000-00002A090000}"/>
    <cellStyle name="Normal 3 8 21 2" xfId="14004" xr:uid="{00000000-0005-0000-0000-0000F4320000}"/>
    <cellStyle name="Normal 3 8 21 3" xfId="14005" xr:uid="{00000000-0005-0000-0000-0000F5320000}"/>
    <cellStyle name="Normal 3 8 22" xfId="2428" xr:uid="{00000000-0005-0000-0000-00002B090000}"/>
    <cellStyle name="Normal 3 8 22 2" xfId="14006" xr:uid="{00000000-0005-0000-0000-0000F7320000}"/>
    <cellStyle name="Normal 3 8 22 3" xfId="14007" xr:uid="{00000000-0005-0000-0000-0000F8320000}"/>
    <cellStyle name="Normal 3 8 23" xfId="2429" xr:uid="{00000000-0005-0000-0000-00002C090000}"/>
    <cellStyle name="Normal 3 8 23 2" xfId="14008" xr:uid="{00000000-0005-0000-0000-0000FA320000}"/>
    <cellStyle name="Normal 3 8 23 3" xfId="14009" xr:uid="{00000000-0005-0000-0000-0000FB320000}"/>
    <cellStyle name="Normal 3 8 24" xfId="14010" xr:uid="{00000000-0005-0000-0000-0000FC320000}"/>
    <cellStyle name="Normal 3 8 25" xfId="14011" xr:uid="{00000000-0005-0000-0000-0000FD320000}"/>
    <cellStyle name="Normal 3 8 3" xfId="2430" xr:uid="{00000000-0005-0000-0000-00002D090000}"/>
    <cellStyle name="Normal 3 8 3 2" xfId="14012" xr:uid="{00000000-0005-0000-0000-0000FF320000}"/>
    <cellStyle name="Normal 3 8 3 3" xfId="14013" xr:uid="{00000000-0005-0000-0000-000000330000}"/>
    <cellStyle name="Normal 3 8 4" xfId="2431" xr:uid="{00000000-0005-0000-0000-00002E090000}"/>
    <cellStyle name="Normal 3 8 4 2" xfId="14014" xr:uid="{00000000-0005-0000-0000-000002330000}"/>
    <cellStyle name="Normal 3 8 4 3" xfId="14015" xr:uid="{00000000-0005-0000-0000-000003330000}"/>
    <cellStyle name="Normal 3 8 5" xfId="2432" xr:uid="{00000000-0005-0000-0000-00002F090000}"/>
    <cellStyle name="Normal 3 8 5 2" xfId="14016" xr:uid="{00000000-0005-0000-0000-000005330000}"/>
    <cellStyle name="Normal 3 8 5 3" xfId="14017" xr:uid="{00000000-0005-0000-0000-000006330000}"/>
    <cellStyle name="Normal 3 8 6" xfId="2433" xr:uid="{00000000-0005-0000-0000-000030090000}"/>
    <cellStyle name="Normal 3 8 6 2" xfId="14018" xr:uid="{00000000-0005-0000-0000-000008330000}"/>
    <cellStyle name="Normal 3 8 6 3" xfId="14019" xr:uid="{00000000-0005-0000-0000-000009330000}"/>
    <cellStyle name="Normal 3 8 7" xfId="2434" xr:uid="{00000000-0005-0000-0000-000031090000}"/>
    <cellStyle name="Normal 3 8 7 2" xfId="14020" xr:uid="{00000000-0005-0000-0000-00000B330000}"/>
    <cellStyle name="Normal 3 8 7 3" xfId="14021" xr:uid="{00000000-0005-0000-0000-00000C330000}"/>
    <cellStyle name="Normal 3 8 8" xfId="2435" xr:uid="{00000000-0005-0000-0000-000032090000}"/>
    <cellStyle name="Normal 3 8 8 2" xfId="14022" xr:uid="{00000000-0005-0000-0000-00000E330000}"/>
    <cellStyle name="Normal 3 8 8 3" xfId="14023" xr:uid="{00000000-0005-0000-0000-00000F330000}"/>
    <cellStyle name="Normal 3 8 9" xfId="2436" xr:uid="{00000000-0005-0000-0000-000033090000}"/>
    <cellStyle name="Normal 3 8 9 2" xfId="14024" xr:uid="{00000000-0005-0000-0000-000011330000}"/>
    <cellStyle name="Normal 3 8 9 3" xfId="14025" xr:uid="{00000000-0005-0000-0000-000012330000}"/>
    <cellStyle name="Normal 3 80" xfId="14026" xr:uid="{00000000-0005-0000-0000-000013330000}"/>
    <cellStyle name="Normal 3 81" xfId="14027" xr:uid="{00000000-0005-0000-0000-000014330000}"/>
    <cellStyle name="Normal 3 82" xfId="14028" xr:uid="{00000000-0005-0000-0000-000015330000}"/>
    <cellStyle name="Normal 3 83" xfId="14029" xr:uid="{00000000-0005-0000-0000-000016330000}"/>
    <cellStyle name="Normal 3 84" xfId="14030" xr:uid="{00000000-0005-0000-0000-000017330000}"/>
    <cellStyle name="Normal 3 85" xfId="14031" xr:uid="{00000000-0005-0000-0000-000018330000}"/>
    <cellStyle name="Normal 3 86" xfId="14032" xr:uid="{00000000-0005-0000-0000-000019330000}"/>
    <cellStyle name="Normal 3 87" xfId="14033" xr:uid="{00000000-0005-0000-0000-00001A330000}"/>
    <cellStyle name="Normal 3 88" xfId="14034" xr:uid="{00000000-0005-0000-0000-00001B330000}"/>
    <cellStyle name="Normal 3 89" xfId="14035" xr:uid="{00000000-0005-0000-0000-00001C330000}"/>
    <cellStyle name="Normal 3 9" xfId="2437" xr:uid="{00000000-0005-0000-0000-000034090000}"/>
    <cellStyle name="Normal 3 9 10" xfId="2438" xr:uid="{00000000-0005-0000-0000-000035090000}"/>
    <cellStyle name="Normal 3 9 10 2" xfId="14036" xr:uid="{00000000-0005-0000-0000-00001F330000}"/>
    <cellStyle name="Normal 3 9 10 3" xfId="14037" xr:uid="{00000000-0005-0000-0000-000020330000}"/>
    <cellStyle name="Normal 3 9 11" xfId="2439" xr:uid="{00000000-0005-0000-0000-000036090000}"/>
    <cellStyle name="Normal 3 9 11 2" xfId="14038" xr:uid="{00000000-0005-0000-0000-000022330000}"/>
    <cellStyle name="Normal 3 9 11 3" xfId="14039" xr:uid="{00000000-0005-0000-0000-000023330000}"/>
    <cellStyle name="Normal 3 9 12" xfId="2440" xr:uid="{00000000-0005-0000-0000-000037090000}"/>
    <cellStyle name="Normal 3 9 12 2" xfId="14040" xr:uid="{00000000-0005-0000-0000-000025330000}"/>
    <cellStyle name="Normal 3 9 12 3" xfId="14041" xr:uid="{00000000-0005-0000-0000-000026330000}"/>
    <cellStyle name="Normal 3 9 13" xfId="2441" xr:uid="{00000000-0005-0000-0000-000038090000}"/>
    <cellStyle name="Normal 3 9 13 2" xfId="14042" xr:uid="{00000000-0005-0000-0000-000028330000}"/>
    <cellStyle name="Normal 3 9 13 3" xfId="14043" xr:uid="{00000000-0005-0000-0000-000029330000}"/>
    <cellStyle name="Normal 3 9 14" xfId="2442" xr:uid="{00000000-0005-0000-0000-000039090000}"/>
    <cellStyle name="Normal 3 9 14 2" xfId="14044" xr:uid="{00000000-0005-0000-0000-00002B330000}"/>
    <cellStyle name="Normal 3 9 14 3" xfId="14045" xr:uid="{00000000-0005-0000-0000-00002C330000}"/>
    <cellStyle name="Normal 3 9 15" xfId="2443" xr:uid="{00000000-0005-0000-0000-00003A090000}"/>
    <cellStyle name="Normal 3 9 15 2" xfId="14046" xr:uid="{00000000-0005-0000-0000-00002E330000}"/>
    <cellStyle name="Normal 3 9 15 3" xfId="14047" xr:uid="{00000000-0005-0000-0000-00002F330000}"/>
    <cellStyle name="Normal 3 9 16" xfId="2444" xr:uid="{00000000-0005-0000-0000-00003B090000}"/>
    <cellStyle name="Normal 3 9 16 2" xfId="14048" xr:uid="{00000000-0005-0000-0000-000031330000}"/>
    <cellStyle name="Normal 3 9 16 3" xfId="14049" xr:uid="{00000000-0005-0000-0000-000032330000}"/>
    <cellStyle name="Normal 3 9 17" xfId="2445" xr:uid="{00000000-0005-0000-0000-00003C090000}"/>
    <cellStyle name="Normal 3 9 17 2" xfId="14050" xr:uid="{00000000-0005-0000-0000-000034330000}"/>
    <cellStyle name="Normal 3 9 17 3" xfId="14051" xr:uid="{00000000-0005-0000-0000-000035330000}"/>
    <cellStyle name="Normal 3 9 18" xfId="2446" xr:uid="{00000000-0005-0000-0000-00003D090000}"/>
    <cellStyle name="Normal 3 9 18 2" xfId="14052" xr:uid="{00000000-0005-0000-0000-000037330000}"/>
    <cellStyle name="Normal 3 9 18 3" xfId="14053" xr:uid="{00000000-0005-0000-0000-000038330000}"/>
    <cellStyle name="Normal 3 9 19" xfId="2447" xr:uid="{00000000-0005-0000-0000-00003E090000}"/>
    <cellStyle name="Normal 3 9 19 2" xfId="14054" xr:uid="{00000000-0005-0000-0000-00003A330000}"/>
    <cellStyle name="Normal 3 9 19 3" xfId="14055" xr:uid="{00000000-0005-0000-0000-00003B330000}"/>
    <cellStyle name="Normal 3 9 2" xfId="2448" xr:uid="{00000000-0005-0000-0000-00003F090000}"/>
    <cellStyle name="Normal 3 9 2 2" xfId="14056" xr:uid="{00000000-0005-0000-0000-00003D330000}"/>
    <cellStyle name="Normal 3 9 2 3" xfId="14057" xr:uid="{00000000-0005-0000-0000-00003E330000}"/>
    <cellStyle name="Normal 3 9 20" xfId="2449" xr:uid="{00000000-0005-0000-0000-000040090000}"/>
    <cellStyle name="Normal 3 9 20 2" xfId="14058" xr:uid="{00000000-0005-0000-0000-000040330000}"/>
    <cellStyle name="Normal 3 9 20 3" xfId="14059" xr:uid="{00000000-0005-0000-0000-000041330000}"/>
    <cellStyle name="Normal 3 9 21" xfId="2450" xr:uid="{00000000-0005-0000-0000-000041090000}"/>
    <cellStyle name="Normal 3 9 21 2" xfId="14060" xr:uid="{00000000-0005-0000-0000-000043330000}"/>
    <cellStyle name="Normal 3 9 21 3" xfId="14061" xr:uid="{00000000-0005-0000-0000-000044330000}"/>
    <cellStyle name="Normal 3 9 22" xfId="2451" xr:uid="{00000000-0005-0000-0000-000042090000}"/>
    <cellStyle name="Normal 3 9 22 2" xfId="14062" xr:uid="{00000000-0005-0000-0000-000046330000}"/>
    <cellStyle name="Normal 3 9 22 3" xfId="14063" xr:uid="{00000000-0005-0000-0000-000047330000}"/>
    <cellStyle name="Normal 3 9 23" xfId="2452" xr:uid="{00000000-0005-0000-0000-000043090000}"/>
    <cellStyle name="Normal 3 9 23 2" xfId="14064" xr:uid="{00000000-0005-0000-0000-000049330000}"/>
    <cellStyle name="Normal 3 9 23 3" xfId="14065" xr:uid="{00000000-0005-0000-0000-00004A330000}"/>
    <cellStyle name="Normal 3 9 24" xfId="14066" xr:uid="{00000000-0005-0000-0000-00004B330000}"/>
    <cellStyle name="Normal 3 9 25" xfId="14067" xr:uid="{00000000-0005-0000-0000-00004C330000}"/>
    <cellStyle name="Normal 3 9 3" xfId="2453" xr:uid="{00000000-0005-0000-0000-000044090000}"/>
    <cellStyle name="Normal 3 9 3 2" xfId="14068" xr:uid="{00000000-0005-0000-0000-00004E330000}"/>
    <cellStyle name="Normal 3 9 3 3" xfId="14069" xr:uid="{00000000-0005-0000-0000-00004F330000}"/>
    <cellStyle name="Normal 3 9 4" xfId="2454" xr:uid="{00000000-0005-0000-0000-000045090000}"/>
    <cellStyle name="Normal 3 9 4 2" xfId="14070" xr:uid="{00000000-0005-0000-0000-000051330000}"/>
    <cellStyle name="Normal 3 9 4 3" xfId="14071" xr:uid="{00000000-0005-0000-0000-000052330000}"/>
    <cellStyle name="Normal 3 9 5" xfId="2455" xr:uid="{00000000-0005-0000-0000-000046090000}"/>
    <cellStyle name="Normal 3 9 5 2" xfId="14072" xr:uid="{00000000-0005-0000-0000-000054330000}"/>
    <cellStyle name="Normal 3 9 5 3" xfId="14073" xr:uid="{00000000-0005-0000-0000-000055330000}"/>
    <cellStyle name="Normal 3 9 6" xfId="2456" xr:uid="{00000000-0005-0000-0000-000047090000}"/>
    <cellStyle name="Normal 3 9 6 2" xfId="14074" xr:uid="{00000000-0005-0000-0000-000057330000}"/>
    <cellStyle name="Normal 3 9 6 3" xfId="14075" xr:uid="{00000000-0005-0000-0000-000058330000}"/>
    <cellStyle name="Normal 3 9 7" xfId="2457" xr:uid="{00000000-0005-0000-0000-000048090000}"/>
    <cellStyle name="Normal 3 9 7 2" xfId="14076" xr:uid="{00000000-0005-0000-0000-00005A330000}"/>
    <cellStyle name="Normal 3 9 7 3" xfId="14077" xr:uid="{00000000-0005-0000-0000-00005B330000}"/>
    <cellStyle name="Normal 3 9 8" xfId="2458" xr:uid="{00000000-0005-0000-0000-000049090000}"/>
    <cellStyle name="Normal 3 9 8 2" xfId="14078" xr:uid="{00000000-0005-0000-0000-00005D330000}"/>
    <cellStyle name="Normal 3 9 8 3" xfId="14079" xr:uid="{00000000-0005-0000-0000-00005E330000}"/>
    <cellStyle name="Normal 3 9 9" xfId="2459" xr:uid="{00000000-0005-0000-0000-00004A090000}"/>
    <cellStyle name="Normal 3 9 9 2" xfId="14080" xr:uid="{00000000-0005-0000-0000-000060330000}"/>
    <cellStyle name="Normal 3 9 9 3" xfId="14081" xr:uid="{00000000-0005-0000-0000-000061330000}"/>
    <cellStyle name="Normal 3 90" xfId="14082" xr:uid="{00000000-0005-0000-0000-000062330000}"/>
    <cellStyle name="Normal 3 91" xfId="14083" xr:uid="{00000000-0005-0000-0000-000063330000}"/>
    <cellStyle name="Normal 3 92" xfId="14084" xr:uid="{00000000-0005-0000-0000-000064330000}"/>
    <cellStyle name="Normal 3 93" xfId="14085" xr:uid="{00000000-0005-0000-0000-000065330000}"/>
    <cellStyle name="Normal 3 94" xfId="14086" xr:uid="{00000000-0005-0000-0000-000066330000}"/>
    <cellStyle name="Normal 3 95" xfId="14087" xr:uid="{00000000-0005-0000-0000-000067330000}"/>
    <cellStyle name="Normal 3 96" xfId="14088" xr:uid="{00000000-0005-0000-0000-000068330000}"/>
    <cellStyle name="Normal 3 97" xfId="14089" xr:uid="{00000000-0005-0000-0000-000069330000}"/>
    <cellStyle name="Normal 3 98" xfId="14090" xr:uid="{00000000-0005-0000-0000-00006A330000}"/>
    <cellStyle name="Normal 3 99" xfId="14091" xr:uid="{00000000-0005-0000-0000-00006B330000}"/>
    <cellStyle name="Normal 3_Commitments" xfId="14092" xr:uid="{00000000-0005-0000-0000-00006C330000}"/>
    <cellStyle name="Normal 30" xfId="2919" xr:uid="{00000000-0005-0000-0000-00004C090000}"/>
    <cellStyle name="Normal 30 2" xfId="14093" xr:uid="{00000000-0005-0000-0000-00006E330000}"/>
    <cellStyle name="Normal 30 3" xfId="30" xr:uid="{00000000-0005-0000-0000-000020000000}"/>
    <cellStyle name="Normal 30 3 2" xfId="132" xr:uid="{00000000-0005-0000-0000-000020000000}"/>
    <cellStyle name="Normal 30 3 2 2" xfId="20696" xr:uid="{4BA7CCCC-0BC3-44FA-B966-DC3C8982227A}"/>
    <cellStyle name="Normal 30 3 3" xfId="14094" xr:uid="{00000000-0005-0000-0000-00006F330000}"/>
    <cellStyle name="Normal 30 3 4" xfId="20623" xr:uid="{DE459E87-FE9D-47D0-AFB8-6DB83797BAB6}"/>
    <cellStyle name="Normal 30 4" xfId="14095" xr:uid="{00000000-0005-0000-0000-000070330000}"/>
    <cellStyle name="Normal 30 5" xfId="14096" xr:uid="{00000000-0005-0000-0000-000071330000}"/>
    <cellStyle name="Normal 30 6" xfId="5359" xr:uid="{00000000-0005-0000-0000-00006D330000}"/>
    <cellStyle name="Normal 30 7" xfId="20991" xr:uid="{CAAACF5A-075B-4290-836B-4439370579E0}"/>
    <cellStyle name="Normal 31" xfId="2918" xr:uid="{00000000-0005-0000-0000-00004D090000}"/>
    <cellStyle name="Normal 31 2" xfId="14097" xr:uid="{00000000-0005-0000-0000-000073330000}"/>
    <cellStyle name="Normal 31 3" xfId="14098" xr:uid="{00000000-0005-0000-0000-000074330000}"/>
    <cellStyle name="Normal 31 4" xfId="14099" xr:uid="{00000000-0005-0000-0000-000075330000}"/>
    <cellStyle name="Normal 31 5" xfId="14100" xr:uid="{00000000-0005-0000-0000-000076330000}"/>
    <cellStyle name="Normal 31 6" xfId="5358" xr:uid="{00000000-0005-0000-0000-000072330000}"/>
    <cellStyle name="Normal 31 7" xfId="20990" xr:uid="{198FDA8A-01C1-4D7C-A158-0E4036930A80}"/>
    <cellStyle name="Normal 32" xfId="2996" xr:uid="{00000000-0005-0000-0000-00004E090000}"/>
    <cellStyle name="Normal 32 2" xfId="14101" xr:uid="{00000000-0005-0000-0000-000078330000}"/>
    <cellStyle name="Normal 32 3" xfId="14102" xr:uid="{00000000-0005-0000-0000-000079330000}"/>
    <cellStyle name="Normal 32 4" xfId="14103" xr:uid="{00000000-0005-0000-0000-00007A330000}"/>
    <cellStyle name="Normal 32 5" xfId="14104" xr:uid="{00000000-0005-0000-0000-00007B330000}"/>
    <cellStyle name="Normal 32 6" xfId="5357" xr:uid="{00000000-0005-0000-0000-000077330000}"/>
    <cellStyle name="Normal 32 7" xfId="21068" xr:uid="{E83BAB6D-39A8-40E6-AFE2-9864922C1220}"/>
    <cellStyle name="Normal 33" xfId="2993" xr:uid="{00000000-0005-0000-0000-00004F090000}"/>
    <cellStyle name="Normal 33 2" xfId="14105" xr:uid="{00000000-0005-0000-0000-00007D330000}"/>
    <cellStyle name="Normal 33 2 2" xfId="14106" xr:uid="{00000000-0005-0000-0000-00007E330000}"/>
    <cellStyle name="Normal 33 2 3" xfId="14107" xr:uid="{00000000-0005-0000-0000-00007F330000}"/>
    <cellStyle name="Normal 33 3" xfId="46" xr:uid="{00000000-0005-0000-0000-000021000000}"/>
    <cellStyle name="Normal 33 3 2" xfId="148" xr:uid="{00000000-0005-0000-0000-000021000000}"/>
    <cellStyle name="Normal 33 3 2 2" xfId="20712" xr:uid="{C47BAA36-14AC-4B94-9E61-F4760D1AFFF4}"/>
    <cellStyle name="Normal 33 3 3" xfId="14108" xr:uid="{00000000-0005-0000-0000-000080330000}"/>
    <cellStyle name="Normal 33 3 4" xfId="20639" xr:uid="{39040070-7E06-41FB-B8F0-9DAF8585B921}"/>
    <cellStyle name="Normal 33 4" xfId="14109" xr:uid="{00000000-0005-0000-0000-000081330000}"/>
    <cellStyle name="Normal 33 5" xfId="14110" xr:uid="{00000000-0005-0000-0000-000082330000}"/>
    <cellStyle name="Normal 33 6" xfId="14111" xr:uid="{00000000-0005-0000-0000-000083330000}"/>
    <cellStyle name="Normal 33 7" xfId="5356" xr:uid="{00000000-0005-0000-0000-00007C330000}"/>
    <cellStyle name="Normal 33 8" xfId="21065" xr:uid="{F3721A70-0D3D-46A1-B867-7168A30FEFE7}"/>
    <cellStyle name="Normal 34" xfId="2992" xr:uid="{00000000-0005-0000-0000-000050090000}"/>
    <cellStyle name="Normal 34 2" xfId="14112" xr:uid="{00000000-0005-0000-0000-000085330000}"/>
    <cellStyle name="Normal 34 3" xfId="47" xr:uid="{00000000-0005-0000-0000-000022000000}"/>
    <cellStyle name="Normal 34 3 2" xfId="149" xr:uid="{00000000-0005-0000-0000-000022000000}"/>
    <cellStyle name="Normal 34 3 2 2" xfId="20713" xr:uid="{EFB4D0B0-6D4C-4457-A62B-1B220A468A1A}"/>
    <cellStyle name="Normal 34 3 3" xfId="14113" xr:uid="{00000000-0005-0000-0000-000086330000}"/>
    <cellStyle name="Normal 34 3 4" xfId="20640" xr:uid="{3807D229-66A8-4EA0-8085-989A6A918E96}"/>
    <cellStyle name="Normal 34 4" xfId="14114" xr:uid="{00000000-0005-0000-0000-000087330000}"/>
    <cellStyle name="Normal 34 5" xfId="14115" xr:uid="{00000000-0005-0000-0000-000088330000}"/>
    <cellStyle name="Normal 34 6" xfId="5355" xr:uid="{00000000-0005-0000-0000-000084330000}"/>
    <cellStyle name="Normal 34 7" xfId="21064" xr:uid="{D4D89274-B876-46AA-8B11-8948CE6F027D}"/>
    <cellStyle name="Normal 344 6" xfId="20569" xr:uid="{C796EF72-A3AD-49B7-A90F-CDCDC6477B26}"/>
    <cellStyle name="Normal 344 6 2" xfId="28942" xr:uid="{34E01046-E2C4-4B0E-A279-973645774B9F}"/>
    <cellStyle name="Normal 344 6 3" xfId="31621" xr:uid="{92403C57-F9C9-4C39-91DF-25B8400C0AD5}"/>
    <cellStyle name="Normal 344 6 4" xfId="31633" xr:uid="{3C608C26-B62E-4270-B4D8-3F06AB608DAD}"/>
    <cellStyle name="Normal 35" xfId="2989" xr:uid="{00000000-0005-0000-0000-000051090000}"/>
    <cellStyle name="Normal 35 2" xfId="14116" xr:uid="{00000000-0005-0000-0000-00008A330000}"/>
    <cellStyle name="Normal 35 3" xfId="48" xr:uid="{00000000-0005-0000-0000-000023000000}"/>
    <cellStyle name="Normal 35 3 2" xfId="150" xr:uid="{00000000-0005-0000-0000-000023000000}"/>
    <cellStyle name="Normal 35 3 2 2" xfId="20714" xr:uid="{41028DC6-2A6A-4274-8994-982CECE8ECB9}"/>
    <cellStyle name="Normal 35 3 3" xfId="14117" xr:uid="{00000000-0005-0000-0000-00008B330000}"/>
    <cellStyle name="Normal 35 3 4" xfId="20641" xr:uid="{107FF608-C9D1-464D-926D-ED723780AE3C}"/>
    <cellStyle name="Normal 35 4" xfId="14118" xr:uid="{00000000-0005-0000-0000-00008C330000}"/>
    <cellStyle name="Normal 35 5" xfId="14119" xr:uid="{00000000-0005-0000-0000-00008D330000}"/>
    <cellStyle name="Normal 35 6" xfId="5354" xr:uid="{00000000-0005-0000-0000-000089330000}"/>
    <cellStyle name="Normal 35 7" xfId="21061" xr:uid="{07FD66D9-3A18-475C-90D9-DB8999C7C13F}"/>
    <cellStyle name="Normal 36" xfId="2986" xr:uid="{00000000-0005-0000-0000-000052090000}"/>
    <cellStyle name="Normal 36 2" xfId="14120" xr:uid="{00000000-0005-0000-0000-00008F330000}"/>
    <cellStyle name="Normal 36 3" xfId="14121" xr:uid="{00000000-0005-0000-0000-000090330000}"/>
    <cellStyle name="Normal 36 4" xfId="14122" xr:uid="{00000000-0005-0000-0000-000091330000}"/>
    <cellStyle name="Normal 36 5" xfId="14123" xr:uid="{00000000-0005-0000-0000-000092330000}"/>
    <cellStyle name="Normal 36 6" xfId="5353" xr:uid="{00000000-0005-0000-0000-00008E330000}"/>
    <cellStyle name="Normal 36 7" xfId="21058" xr:uid="{F775CFE4-091C-4F33-862B-E3D421D9A80C}"/>
    <cellStyle name="Normal 37" xfId="2983" xr:uid="{00000000-0005-0000-0000-000053090000}"/>
    <cellStyle name="Normal 37 2" xfId="14124" xr:uid="{00000000-0005-0000-0000-000094330000}"/>
    <cellStyle name="Normal 37 3" xfId="14125" xr:uid="{00000000-0005-0000-0000-000095330000}"/>
    <cellStyle name="Normal 37 4" xfId="14126" xr:uid="{00000000-0005-0000-0000-000096330000}"/>
    <cellStyle name="Normal 37 5" xfId="14127" xr:uid="{00000000-0005-0000-0000-000097330000}"/>
    <cellStyle name="Normal 37 6" xfId="5352" xr:uid="{00000000-0005-0000-0000-000093330000}"/>
    <cellStyle name="Normal 37 7" xfId="21055" xr:uid="{977A430D-432C-4475-B25E-F01B151F9CC7}"/>
    <cellStyle name="Normal 38" xfId="2980" xr:uid="{00000000-0005-0000-0000-000054090000}"/>
    <cellStyle name="Normal 38 2" xfId="14128" xr:uid="{00000000-0005-0000-0000-000099330000}"/>
    <cellStyle name="Normal 38 3" xfId="32" xr:uid="{00000000-0005-0000-0000-000024000000}"/>
    <cellStyle name="Normal 38 3 2" xfId="134" xr:uid="{00000000-0005-0000-0000-000024000000}"/>
    <cellStyle name="Normal 38 3 2 2" xfId="20698" xr:uid="{6F77249B-14E2-4E36-B1C5-07BA848B2FF8}"/>
    <cellStyle name="Normal 38 3 3" xfId="14129" xr:uid="{00000000-0005-0000-0000-00009A330000}"/>
    <cellStyle name="Normal 38 3 4" xfId="20625" xr:uid="{A3DC047E-F5E1-415C-A4EA-54E2666C3312}"/>
    <cellStyle name="Normal 38 4" xfId="14130" xr:uid="{00000000-0005-0000-0000-00009B330000}"/>
    <cellStyle name="Normal 38 5" xfId="14131" xr:uid="{00000000-0005-0000-0000-00009C330000}"/>
    <cellStyle name="Normal 38 6" xfId="5351" xr:uid="{00000000-0005-0000-0000-000098330000}"/>
    <cellStyle name="Normal 38 7" xfId="21052" xr:uid="{86CCC62E-A55A-4FC6-BDF2-072ACD843264}"/>
    <cellStyle name="Normal 39" xfId="2977" xr:uid="{00000000-0005-0000-0000-000055090000}"/>
    <cellStyle name="Normal 39 2" xfId="14132" xr:uid="{00000000-0005-0000-0000-00009E330000}"/>
    <cellStyle name="Normal 39 2 2" xfId="14133" xr:uid="{00000000-0005-0000-0000-00009F330000}"/>
    <cellStyle name="Normal 39 2 2 2" xfId="14134" xr:uid="{00000000-0005-0000-0000-0000A0330000}"/>
    <cellStyle name="Normal 39 2 3" xfId="14135" xr:uid="{00000000-0005-0000-0000-0000A1330000}"/>
    <cellStyle name="Normal 39 3" xfId="33" xr:uid="{00000000-0005-0000-0000-000025000000}"/>
    <cellStyle name="Normal 39 3 2" xfId="135" xr:uid="{00000000-0005-0000-0000-000025000000}"/>
    <cellStyle name="Normal 39 3 2 2" xfId="20699" xr:uid="{F87D821D-5D02-49D1-B766-7DA1D8B2EC02}"/>
    <cellStyle name="Normal 39 3 3" xfId="14136" xr:uid="{00000000-0005-0000-0000-0000A2330000}"/>
    <cellStyle name="Normal 39 3 4" xfId="20626" xr:uid="{AB2D7E7F-67F0-44B9-AA6E-74A3AB7F63D5}"/>
    <cellStyle name="Normal 39 4" xfId="14137" xr:uid="{00000000-0005-0000-0000-0000A3330000}"/>
    <cellStyle name="Normal 39 5" xfId="14138" xr:uid="{00000000-0005-0000-0000-0000A4330000}"/>
    <cellStyle name="Normal 39 6" xfId="14139" xr:uid="{00000000-0005-0000-0000-0000A5330000}"/>
    <cellStyle name="Normal 39 7" xfId="5350" xr:uid="{00000000-0005-0000-0000-00009D330000}"/>
    <cellStyle name="Normal 39 8" xfId="21049" xr:uid="{1860ED42-4BBC-4020-9EE2-E77EB128A335}"/>
    <cellStyle name="Normal 4" xfId="2460" xr:uid="{00000000-0005-0000-0000-000056090000}"/>
    <cellStyle name="Normal 4 10" xfId="14140" xr:uid="{00000000-0005-0000-0000-0000A7330000}"/>
    <cellStyle name="Normal 4 10 2" xfId="14141" xr:uid="{00000000-0005-0000-0000-0000A8330000}"/>
    <cellStyle name="Normal 4 10 2 2" xfId="14142" xr:uid="{00000000-0005-0000-0000-0000A9330000}"/>
    <cellStyle name="Normal 4 10 2 2 2" xfId="14143" xr:uid="{00000000-0005-0000-0000-0000AA330000}"/>
    <cellStyle name="Normal 4 10 2 2 3" xfId="14144" xr:uid="{00000000-0005-0000-0000-0000AB330000}"/>
    <cellStyle name="Normal 4 10 2 3" xfId="14145" xr:uid="{00000000-0005-0000-0000-0000AC330000}"/>
    <cellStyle name="Normal 4 10 2 4" xfId="14146" xr:uid="{00000000-0005-0000-0000-0000AD330000}"/>
    <cellStyle name="Normal 4 10 2 4 2" xfId="26837" xr:uid="{A2B435F7-64A5-49E0-9193-EBC514FA681C}"/>
    <cellStyle name="Normal 4 10 2 5" xfId="14147" xr:uid="{00000000-0005-0000-0000-0000AE330000}"/>
    <cellStyle name="Normal 4 10 2 5 2" xfId="26838" xr:uid="{54DFB3B5-6507-4DD8-986E-0B91DCF314F9}"/>
    <cellStyle name="Normal 4 10 2 6" xfId="14148" xr:uid="{00000000-0005-0000-0000-0000AF330000}"/>
    <cellStyle name="Normal 4 10 3" xfId="14149" xr:uid="{00000000-0005-0000-0000-0000B0330000}"/>
    <cellStyle name="Normal 4 10 3 2" xfId="14150" xr:uid="{00000000-0005-0000-0000-0000B1330000}"/>
    <cellStyle name="Normal 4 10 3 3" xfId="14151" xr:uid="{00000000-0005-0000-0000-0000B2330000}"/>
    <cellStyle name="Normal 4 10 4" xfId="14152" xr:uid="{00000000-0005-0000-0000-0000B3330000}"/>
    <cellStyle name="Normal 4 10 5" xfId="14153" xr:uid="{00000000-0005-0000-0000-0000B4330000}"/>
    <cellStyle name="Normal 4 10 5 2" xfId="26840" xr:uid="{0D2771B0-AE4A-45AD-8AEA-27EB89B9993D}"/>
    <cellStyle name="Normal 4 10 6" xfId="14154" xr:uid="{00000000-0005-0000-0000-0000B5330000}"/>
    <cellStyle name="Normal 4 10 6 2" xfId="26841" xr:uid="{CCD4242A-DE7A-4899-A058-75B83F29C78B}"/>
    <cellStyle name="Normal 4 10 7" xfId="14155" xr:uid="{00000000-0005-0000-0000-0000B6330000}"/>
    <cellStyle name="Normal 4 11" xfId="14156" xr:uid="{00000000-0005-0000-0000-0000B7330000}"/>
    <cellStyle name="Normal 4 11 2" xfId="14157" xr:uid="{00000000-0005-0000-0000-0000B8330000}"/>
    <cellStyle name="Normal 4 11 2 2" xfId="14158" xr:uid="{00000000-0005-0000-0000-0000B9330000}"/>
    <cellStyle name="Normal 4 11 2 2 2" xfId="14159" xr:uid="{00000000-0005-0000-0000-0000BA330000}"/>
    <cellStyle name="Normal 4 11 2 2 3" xfId="14160" xr:uid="{00000000-0005-0000-0000-0000BB330000}"/>
    <cellStyle name="Normal 4 11 2 3" xfId="14161" xr:uid="{00000000-0005-0000-0000-0000BC330000}"/>
    <cellStyle name="Normal 4 11 2 4" xfId="14162" xr:uid="{00000000-0005-0000-0000-0000BD330000}"/>
    <cellStyle name="Normal 4 11 2 4 2" xfId="26842" xr:uid="{0989AA4C-41D4-4782-BBD5-212CC431C577}"/>
    <cellStyle name="Normal 4 11 2 5" xfId="14163" xr:uid="{00000000-0005-0000-0000-0000BE330000}"/>
    <cellStyle name="Normal 4 11 2 5 2" xfId="26843" xr:uid="{A592EB87-F5CA-497A-973D-11F6B3EA25C9}"/>
    <cellStyle name="Normal 4 11 2 6" xfId="14164" xr:uid="{00000000-0005-0000-0000-0000BF330000}"/>
    <cellStyle name="Normal 4 11 3" xfId="14165" xr:uid="{00000000-0005-0000-0000-0000C0330000}"/>
    <cellStyle name="Normal 4 11 3 2" xfId="14166" xr:uid="{00000000-0005-0000-0000-0000C1330000}"/>
    <cellStyle name="Normal 4 11 3 3" xfId="14167" xr:uid="{00000000-0005-0000-0000-0000C2330000}"/>
    <cellStyle name="Normal 4 11 4" xfId="14168" xr:uid="{00000000-0005-0000-0000-0000C3330000}"/>
    <cellStyle name="Normal 4 11 5" xfId="14169" xr:uid="{00000000-0005-0000-0000-0000C4330000}"/>
    <cellStyle name="Normal 4 11 5 2" xfId="26844" xr:uid="{E9BDC7BD-61E4-4610-AEAF-DEA26EBF4420}"/>
    <cellStyle name="Normal 4 11 6" xfId="14170" xr:uid="{00000000-0005-0000-0000-0000C5330000}"/>
    <cellStyle name="Normal 4 11 6 2" xfId="26845" xr:uid="{66F47A55-8358-4870-9C17-7FC1BCDED3B9}"/>
    <cellStyle name="Normal 4 11 7" xfId="14171" xr:uid="{00000000-0005-0000-0000-0000C6330000}"/>
    <cellStyle name="Normal 4 12" xfId="14172" xr:uid="{00000000-0005-0000-0000-0000C7330000}"/>
    <cellStyle name="Normal 4 12 2" xfId="14173" xr:uid="{00000000-0005-0000-0000-0000C8330000}"/>
    <cellStyle name="Normal 4 12 2 2" xfId="14174" xr:uid="{00000000-0005-0000-0000-0000C9330000}"/>
    <cellStyle name="Normal 4 12 2 2 2" xfId="14175" xr:uid="{00000000-0005-0000-0000-0000CA330000}"/>
    <cellStyle name="Normal 4 12 2 2 3" xfId="14176" xr:uid="{00000000-0005-0000-0000-0000CB330000}"/>
    <cellStyle name="Normal 4 12 2 3" xfId="14177" xr:uid="{00000000-0005-0000-0000-0000CC330000}"/>
    <cellStyle name="Normal 4 12 2 4" xfId="14178" xr:uid="{00000000-0005-0000-0000-0000CD330000}"/>
    <cellStyle name="Normal 4 12 2 4 2" xfId="26846" xr:uid="{75508D9E-F687-4F76-B7F4-F90383C82B19}"/>
    <cellStyle name="Normal 4 12 2 5" xfId="14179" xr:uid="{00000000-0005-0000-0000-0000CE330000}"/>
    <cellStyle name="Normal 4 12 2 5 2" xfId="26847" xr:uid="{133728DB-2A13-44CD-A28C-A70A00937B1A}"/>
    <cellStyle name="Normal 4 12 2 6" xfId="14180" xr:uid="{00000000-0005-0000-0000-0000CF330000}"/>
    <cellStyle name="Normal 4 12 3" xfId="14181" xr:uid="{00000000-0005-0000-0000-0000D0330000}"/>
    <cellStyle name="Normal 4 12 3 2" xfId="14182" xr:uid="{00000000-0005-0000-0000-0000D1330000}"/>
    <cellStyle name="Normal 4 12 3 3" xfId="14183" xr:uid="{00000000-0005-0000-0000-0000D2330000}"/>
    <cellStyle name="Normal 4 12 4" xfId="14184" xr:uid="{00000000-0005-0000-0000-0000D3330000}"/>
    <cellStyle name="Normal 4 12 5" xfId="14185" xr:uid="{00000000-0005-0000-0000-0000D4330000}"/>
    <cellStyle name="Normal 4 12 5 2" xfId="26848" xr:uid="{7F26881B-510C-4229-BB95-5350DB895EA1}"/>
    <cellStyle name="Normal 4 12 6" xfId="14186" xr:uid="{00000000-0005-0000-0000-0000D5330000}"/>
    <cellStyle name="Normal 4 12 6 2" xfId="26849" xr:uid="{A97E7A91-9805-4D27-976D-6A917AE46321}"/>
    <cellStyle name="Normal 4 12 7" xfId="14187" xr:uid="{00000000-0005-0000-0000-0000D6330000}"/>
    <cellStyle name="Normal 4 13" xfId="14188" xr:uid="{00000000-0005-0000-0000-0000D7330000}"/>
    <cellStyle name="Normal 4 13 2" xfId="14189" xr:uid="{00000000-0005-0000-0000-0000D8330000}"/>
    <cellStyle name="Normal 4 13 2 2" xfId="14190" xr:uid="{00000000-0005-0000-0000-0000D9330000}"/>
    <cellStyle name="Normal 4 13 2 3" xfId="14191" xr:uid="{00000000-0005-0000-0000-0000DA330000}"/>
    <cellStyle name="Normal 4 13 3" xfId="14192" xr:uid="{00000000-0005-0000-0000-0000DB330000}"/>
    <cellStyle name="Normal 4 13 4" xfId="14193" xr:uid="{00000000-0005-0000-0000-0000DC330000}"/>
    <cellStyle name="Normal 4 13 4 2" xfId="26850" xr:uid="{E53645F8-60C4-4298-BF2A-F4F8A83E8E51}"/>
    <cellStyle name="Normal 4 13 5" xfId="14194" xr:uid="{00000000-0005-0000-0000-0000DD330000}"/>
    <cellStyle name="Normal 4 13 6" xfId="14195" xr:uid="{00000000-0005-0000-0000-0000DE330000}"/>
    <cellStyle name="Normal 4 14" xfId="14196" xr:uid="{00000000-0005-0000-0000-0000DF330000}"/>
    <cellStyle name="Normal 4 14 2" xfId="14197" xr:uid="{00000000-0005-0000-0000-0000E0330000}"/>
    <cellStyle name="Normal 4 14 2 2" xfId="14198" xr:uid="{00000000-0005-0000-0000-0000E1330000}"/>
    <cellStyle name="Normal 4 14 2 3" xfId="14199" xr:uid="{00000000-0005-0000-0000-0000E2330000}"/>
    <cellStyle name="Normal 4 14 3" xfId="14200" xr:uid="{00000000-0005-0000-0000-0000E3330000}"/>
    <cellStyle name="Normal 4 14 4" xfId="14201" xr:uid="{00000000-0005-0000-0000-0000E4330000}"/>
    <cellStyle name="Normal 4 14 4 2" xfId="26851" xr:uid="{2018C17D-7820-4E3A-A16A-F5440873C3BA}"/>
    <cellStyle name="Normal 4 14 5" xfId="14202" xr:uid="{00000000-0005-0000-0000-0000E5330000}"/>
    <cellStyle name="Normal 4 14 5 2" xfId="26852" xr:uid="{00A00710-83FF-4E2A-A3B7-8E821DE5AAD4}"/>
    <cellStyle name="Normal 4 14 6" xfId="14203" xr:uid="{00000000-0005-0000-0000-0000E6330000}"/>
    <cellStyle name="Normal 4 15" xfId="14204" xr:uid="{00000000-0005-0000-0000-0000E7330000}"/>
    <cellStyle name="Normal 4 15 2" xfId="14205" xr:uid="{00000000-0005-0000-0000-0000E8330000}"/>
    <cellStyle name="Normal 4 15 2 2" xfId="14206" xr:uid="{00000000-0005-0000-0000-0000E9330000}"/>
    <cellStyle name="Normal 4 15 2 3" xfId="14207" xr:uid="{00000000-0005-0000-0000-0000EA330000}"/>
    <cellStyle name="Normal 4 15 3" xfId="14208" xr:uid="{00000000-0005-0000-0000-0000EB330000}"/>
    <cellStyle name="Normal 4 15 3 2" xfId="14209" xr:uid="{00000000-0005-0000-0000-0000EC330000}"/>
    <cellStyle name="Normal 4 15 3 3" xfId="26853" xr:uid="{610E23B6-4C79-4EA9-8F61-CF3AEA429957}"/>
    <cellStyle name="Normal 4 15 4" xfId="14210" xr:uid="{00000000-0005-0000-0000-0000ED330000}"/>
    <cellStyle name="Normal 4 16" xfId="14211" xr:uid="{00000000-0005-0000-0000-0000EE330000}"/>
    <cellStyle name="Normal 4 16 2" xfId="14212" xr:uid="{00000000-0005-0000-0000-0000EF330000}"/>
    <cellStyle name="Normal 4 16 3" xfId="14213" xr:uid="{00000000-0005-0000-0000-0000F0330000}"/>
    <cellStyle name="Normal 4 17" xfId="14214" xr:uid="{00000000-0005-0000-0000-0000F1330000}"/>
    <cellStyle name="Normal 4 17 2" xfId="14215" xr:uid="{00000000-0005-0000-0000-0000F2330000}"/>
    <cellStyle name="Normal 4 17 2 2" xfId="26855" xr:uid="{C9A32BEC-4F8E-4649-B656-8DE8D90FD8A5}"/>
    <cellStyle name="Normal 4 17 3" xfId="14216" xr:uid="{00000000-0005-0000-0000-0000F3330000}"/>
    <cellStyle name="Normal 4 17 3 2" xfId="26856" xr:uid="{98D99EB2-D9C9-4BBC-972F-73666D94CE22}"/>
    <cellStyle name="Normal 4 17 4" xfId="26854" xr:uid="{6251EFDF-EF4E-48B6-9785-D36C69A2694E}"/>
    <cellStyle name="Normal 4 18" xfId="14217" xr:uid="{00000000-0005-0000-0000-0000F4330000}"/>
    <cellStyle name="Normal 4 18 2" xfId="14218" xr:uid="{00000000-0005-0000-0000-0000F5330000}"/>
    <cellStyle name="Normal 4 18 2 2" xfId="26857" xr:uid="{1C54F170-7FE5-4F1F-BAA6-5589BBB6D8A4}"/>
    <cellStyle name="Normal 4 19" xfId="14219" xr:uid="{00000000-0005-0000-0000-0000F6330000}"/>
    <cellStyle name="Normal 4 2" xfId="2461" xr:uid="{00000000-0005-0000-0000-000057090000}"/>
    <cellStyle name="Normal 4 2 10" xfId="14220" xr:uid="{00000000-0005-0000-0000-0000F8330000}"/>
    <cellStyle name="Normal 4 2 10 2" xfId="26858" xr:uid="{4B57DA89-8F70-481B-9448-03C8A915DFDE}"/>
    <cellStyle name="Normal 4 2 11" xfId="14221" xr:uid="{00000000-0005-0000-0000-0000F9330000}"/>
    <cellStyle name="Normal 4 2 11 2" xfId="26859" xr:uid="{77EFA0E8-AC94-4DF6-AFB7-6FFD228E8142}"/>
    <cellStyle name="Normal 4 2 12" xfId="14222" xr:uid="{00000000-0005-0000-0000-0000FA330000}"/>
    <cellStyle name="Normal 4 2 12 2" xfId="26860" xr:uid="{2979FBA2-36DA-43CE-8C05-252FFBCF7578}"/>
    <cellStyle name="Normal 4 2 13" xfId="14223" xr:uid="{00000000-0005-0000-0000-0000FB330000}"/>
    <cellStyle name="Normal 4 2 14" xfId="20831" xr:uid="{D076D4F9-CFAD-41C3-9DBB-B34EE75DA134}"/>
    <cellStyle name="Normal 4 2 2" xfId="2462" xr:uid="{00000000-0005-0000-0000-000058090000}"/>
    <cellStyle name="Normal 4 2 2 2" xfId="14224" xr:uid="{00000000-0005-0000-0000-0000FD330000}"/>
    <cellStyle name="Normal 4 2 2 2 2" xfId="14225" xr:uid="{00000000-0005-0000-0000-0000FE330000}"/>
    <cellStyle name="Normal 4 2 2 2 2 2" xfId="26861" xr:uid="{F99912A4-67B5-4F3D-A973-1BA2ED172798}"/>
    <cellStyle name="Normal 4 2 2 3" xfId="14226" xr:uid="{00000000-0005-0000-0000-0000FF330000}"/>
    <cellStyle name="Normal 4 2 2 3 2" xfId="14227" xr:uid="{00000000-0005-0000-0000-000000340000}"/>
    <cellStyle name="Normal 4 2 2 3 2 2" xfId="26863" xr:uid="{5DBD565D-442F-436D-B2CB-80646FA3FFD2}"/>
    <cellStyle name="Normal 4 2 2 3 3" xfId="26862" xr:uid="{D0BA5A24-0C8D-47B4-9F4D-037BDA606ABA}"/>
    <cellStyle name="Normal 4 2 2 4" xfId="14228" xr:uid="{00000000-0005-0000-0000-000001340000}"/>
    <cellStyle name="Normal 4 2 2 4 2" xfId="26864" xr:uid="{E5EDC427-686C-4FA2-BC57-C6174842D15F}"/>
    <cellStyle name="Normal 4 2 2 5" xfId="14229" xr:uid="{00000000-0005-0000-0000-000002340000}"/>
    <cellStyle name="Normal 4 2 2 5 2" xfId="26865" xr:uid="{548A63C2-39CE-4F79-B5DE-A77FD7B28161}"/>
    <cellStyle name="Normal 4 2 2 6" xfId="14230" xr:uid="{00000000-0005-0000-0000-000003340000}"/>
    <cellStyle name="Normal 4 2 3" xfId="2890" xr:uid="{00000000-0005-0000-0000-000059090000}"/>
    <cellStyle name="Normal 4 2 3 2" xfId="14232" xr:uid="{00000000-0005-0000-0000-000005340000}"/>
    <cellStyle name="Normal 4 2 3 2 2" xfId="14233" xr:uid="{00000000-0005-0000-0000-000006340000}"/>
    <cellStyle name="Normal 4 2 3 2 2 2" xfId="14234" xr:uid="{00000000-0005-0000-0000-000007340000}"/>
    <cellStyle name="Normal 4 2 3 2 2 2 2" xfId="26867" xr:uid="{C29136A0-E5A0-42C9-A68B-F089CB64B660}"/>
    <cellStyle name="Normal 4 2 3 2 2 3" xfId="14235" xr:uid="{00000000-0005-0000-0000-000008340000}"/>
    <cellStyle name="Normal 4 2 3 2 2 4" xfId="26866" xr:uid="{72E376EF-40AE-421B-B66E-E1053BF42DF2}"/>
    <cellStyle name="Normal 4 2 3 2 3" xfId="14236" xr:uid="{00000000-0005-0000-0000-000009340000}"/>
    <cellStyle name="Normal 4 2 3 2 4" xfId="14237" xr:uid="{00000000-0005-0000-0000-00000A340000}"/>
    <cellStyle name="Normal 4 2 3 2 4 2" xfId="26868" xr:uid="{3B0C8305-FAD8-4247-998D-696302205F48}"/>
    <cellStyle name="Normal 4 2 3 2 5" xfId="14238" xr:uid="{00000000-0005-0000-0000-00000B340000}"/>
    <cellStyle name="Normal 4 2 3 3" xfId="14239" xr:uid="{00000000-0005-0000-0000-00000C340000}"/>
    <cellStyle name="Normal 4 2 3 3 2" xfId="14240" xr:uid="{00000000-0005-0000-0000-00000D340000}"/>
    <cellStyle name="Normal 4 2 3 3 2 2" xfId="26870" xr:uid="{0B8A74C9-1C65-405C-BA98-0F5164C71C6A}"/>
    <cellStyle name="Normal 4 2 3 3 3" xfId="14241" xr:uid="{00000000-0005-0000-0000-00000E340000}"/>
    <cellStyle name="Normal 4 2 3 3 4" xfId="26869" xr:uid="{AD402409-45F5-47B2-A526-2AAD87B390DF}"/>
    <cellStyle name="Normal 4 2 3 4" xfId="14242" xr:uid="{00000000-0005-0000-0000-00000F340000}"/>
    <cellStyle name="Normal 4 2 3 5" xfId="14243" xr:uid="{00000000-0005-0000-0000-000010340000}"/>
    <cellStyle name="Normal 4 2 3 5 2" xfId="26871" xr:uid="{51E71C9E-6B58-475C-8E58-6E6D9E0569E2}"/>
    <cellStyle name="Normal 4 2 3 6" xfId="14244" xr:uid="{00000000-0005-0000-0000-000011340000}"/>
    <cellStyle name="Normal 4 2 3 6 2" xfId="26872" xr:uid="{DE60A30E-5758-42F9-8A7F-D25F573BEC40}"/>
    <cellStyle name="Normal 4 2 3 7" xfId="14245" xr:uid="{00000000-0005-0000-0000-000012340000}"/>
    <cellStyle name="Normal 4 2 3 8" xfId="14231" xr:uid="{00000000-0005-0000-0000-000004340000}"/>
    <cellStyle name="Normal 4 2 3 9" xfId="20962" xr:uid="{53D80191-25DE-4E55-8B60-28E3C67E03CA}"/>
    <cellStyle name="Normal 4 2 4" xfId="2948" xr:uid="{00000000-0005-0000-0000-00005A090000}"/>
    <cellStyle name="Normal 4 2 4 2" xfId="14247" xr:uid="{00000000-0005-0000-0000-000014340000}"/>
    <cellStyle name="Normal 4 2 4 2 2" xfId="14248" xr:uid="{00000000-0005-0000-0000-000015340000}"/>
    <cellStyle name="Normal 4 2 4 2 3" xfId="26873" xr:uid="{AD6AE897-5041-4423-A4BA-6F2165FB0D56}"/>
    <cellStyle name="Normal 4 2 4 3" xfId="14249" xr:uid="{00000000-0005-0000-0000-000016340000}"/>
    <cellStyle name="Normal 4 2 4 4" xfId="14250" xr:uid="{00000000-0005-0000-0000-000017340000}"/>
    <cellStyle name="Normal 4 2 4 4 2" xfId="26874" xr:uid="{F66F28C5-3A66-4528-BF12-45F52911B035}"/>
    <cellStyle name="Normal 4 2 4 5" xfId="14251" xr:uid="{00000000-0005-0000-0000-000018340000}"/>
    <cellStyle name="Normal 4 2 4 6" xfId="14246" xr:uid="{00000000-0005-0000-0000-000013340000}"/>
    <cellStyle name="Normal 4 2 4 7" xfId="21020" xr:uid="{AA4DF9CC-09D0-4AD2-AC38-09D84E0B984A}"/>
    <cellStyle name="Normal 4 2 5" xfId="14252" xr:uid="{00000000-0005-0000-0000-000019340000}"/>
    <cellStyle name="Normal 4 2 5 2" xfId="14253" xr:uid="{00000000-0005-0000-0000-00001A340000}"/>
    <cellStyle name="Normal 4 2 5 2 2" xfId="14254" xr:uid="{00000000-0005-0000-0000-00001B340000}"/>
    <cellStyle name="Normal 4 2 5 2 3" xfId="26875" xr:uid="{B3F25CAA-9695-475F-AA32-340B3296A6C8}"/>
    <cellStyle name="Normal 4 2 5 3" xfId="14255" xr:uid="{00000000-0005-0000-0000-00001C340000}"/>
    <cellStyle name="Normal 4 2 5 4" xfId="14256" xr:uid="{00000000-0005-0000-0000-00001D340000}"/>
    <cellStyle name="Normal 4 2 5 4 2" xfId="26876" xr:uid="{E5EA96C0-23F2-4CB4-A153-0E19A678B1CA}"/>
    <cellStyle name="Normal 4 2 5 5" xfId="14257" xr:uid="{00000000-0005-0000-0000-00001E340000}"/>
    <cellStyle name="Normal 4 2 6" xfId="14258" xr:uid="{00000000-0005-0000-0000-00001F340000}"/>
    <cellStyle name="Normal 4 2 6 2" xfId="14259" xr:uid="{00000000-0005-0000-0000-000020340000}"/>
    <cellStyle name="Normal 4 2 6 2 2" xfId="26878" xr:uid="{9D5C79D3-E862-43F1-BD73-9FDDF6C4898C}"/>
    <cellStyle name="Normal 4 2 6 3" xfId="14260" xr:uid="{00000000-0005-0000-0000-000021340000}"/>
    <cellStyle name="Normal 4 2 6 4" xfId="26877" xr:uid="{F1076258-F422-4B21-B60B-002EEFD5BEDD}"/>
    <cellStyle name="Normal 4 2 7" xfId="14261" xr:uid="{00000000-0005-0000-0000-000022340000}"/>
    <cellStyle name="Normal 4 2 7 2" xfId="14262" xr:uid="{00000000-0005-0000-0000-000023340000}"/>
    <cellStyle name="Normal 4 2 7 2 2" xfId="26880" xr:uid="{4959ECAF-0C86-4C22-83EA-9B8473178E46}"/>
    <cellStyle name="Normal 4 2 7 3" xfId="26879" xr:uid="{AAF5C704-AE3E-4395-A860-B94F8A4B1EA5}"/>
    <cellStyle name="Normal 4 2 8" xfId="14263" xr:uid="{00000000-0005-0000-0000-000024340000}"/>
    <cellStyle name="Normal 4 2 8 2" xfId="26881" xr:uid="{8BE519A6-C114-431D-9E1B-E8AEF2C8EEB7}"/>
    <cellStyle name="Normal 4 2 9" xfId="14264" xr:uid="{00000000-0005-0000-0000-000025340000}"/>
    <cellStyle name="Normal 4 2 9 2" xfId="26882" xr:uid="{B50A92FB-1171-445B-BD9D-D68EC9AA9E1D}"/>
    <cellStyle name="Normal 4 2_App b.3 Unspent_" xfId="2463" xr:uid="{00000000-0005-0000-0000-00005B090000}"/>
    <cellStyle name="Normal 4 3" xfId="2464" xr:uid="{00000000-0005-0000-0000-00005C090000}"/>
    <cellStyle name="Normal 4 3 2" xfId="14265" xr:uid="{00000000-0005-0000-0000-000027340000}"/>
    <cellStyle name="Normal 4 3 2 2" xfId="14266" xr:uid="{00000000-0005-0000-0000-000028340000}"/>
    <cellStyle name="Normal 4 3 2 2 2" xfId="14267" xr:uid="{00000000-0005-0000-0000-000029340000}"/>
    <cellStyle name="Normal 4 3 2 2 2 2" xfId="14268" xr:uid="{00000000-0005-0000-0000-00002A340000}"/>
    <cellStyle name="Normal 4 3 2 2 2 3" xfId="14269" xr:uid="{00000000-0005-0000-0000-00002B340000}"/>
    <cellStyle name="Normal 4 3 2 2 2 3 2" xfId="26883" xr:uid="{F439799E-EE83-4CDC-8A3C-57223CF873BB}"/>
    <cellStyle name="Normal 4 3 2 2 2 4" xfId="14270" xr:uid="{00000000-0005-0000-0000-00002C340000}"/>
    <cellStyle name="Normal 4 3 2 2 3" xfId="14271" xr:uid="{00000000-0005-0000-0000-00002D340000}"/>
    <cellStyle name="Normal 4 3 2 2 4" xfId="14272" xr:uid="{00000000-0005-0000-0000-00002E340000}"/>
    <cellStyle name="Normal 4 3 2 2 4 2" xfId="26884" xr:uid="{3C30968E-7D1D-4A65-AC2C-066140EA5CF4}"/>
    <cellStyle name="Normal 4 3 2 2 5" xfId="14273" xr:uid="{00000000-0005-0000-0000-00002F340000}"/>
    <cellStyle name="Normal 4 3 2 2 5 2" xfId="26885" xr:uid="{DAF653A6-5F3D-486A-BB99-042DF6F1F171}"/>
    <cellStyle name="Normal 4 3 2 2 6" xfId="14274" xr:uid="{00000000-0005-0000-0000-000030340000}"/>
    <cellStyle name="Normal 4 3 2 3" xfId="14275" xr:uid="{00000000-0005-0000-0000-000031340000}"/>
    <cellStyle name="Normal 4 3 2 3 2" xfId="14276" xr:uid="{00000000-0005-0000-0000-000032340000}"/>
    <cellStyle name="Normal 4 3 2 3 3" xfId="14277" xr:uid="{00000000-0005-0000-0000-000033340000}"/>
    <cellStyle name="Normal 4 3 2 4" xfId="14278" xr:uid="{00000000-0005-0000-0000-000034340000}"/>
    <cellStyle name="Normal 4 3 2 4 2" xfId="14279" xr:uid="{00000000-0005-0000-0000-000035340000}"/>
    <cellStyle name="Normal 4 3 2 4 3" xfId="26886" xr:uid="{F2848BEB-4ED2-4239-87F1-1052445F6941}"/>
    <cellStyle name="Normal 4 3 2 5" xfId="14280" xr:uid="{00000000-0005-0000-0000-000036340000}"/>
    <cellStyle name="Normal 4 3 3" xfId="14281" xr:uid="{00000000-0005-0000-0000-000037340000}"/>
    <cellStyle name="Normal 4 3 3 2" xfId="14282" xr:uid="{00000000-0005-0000-0000-000038340000}"/>
    <cellStyle name="Normal 4 3 3 2 2" xfId="26888" xr:uid="{D65825D5-55F9-4842-A3F2-3BEF63A2DC2A}"/>
    <cellStyle name="Normal 4 3 3 3" xfId="14283" xr:uid="{00000000-0005-0000-0000-000039340000}"/>
    <cellStyle name="Normal 4 3 3 4" xfId="26887" xr:uid="{87486A2F-FE65-4995-8748-D1D00378032F}"/>
    <cellStyle name="Normal 4 3 4" xfId="14284" xr:uid="{00000000-0005-0000-0000-00003A340000}"/>
    <cellStyle name="Normal 4 3 4 2" xfId="14285" xr:uid="{00000000-0005-0000-0000-00003B340000}"/>
    <cellStyle name="Normal 4 3 4 2 2" xfId="26890" xr:uid="{8AEFCA98-9DCB-408C-91B7-C17B9BEB66FD}"/>
    <cellStyle name="Normal 4 3 4 3" xfId="26889" xr:uid="{F5B338AE-D96F-460A-8976-296384ABBA5A}"/>
    <cellStyle name="Normal 4 3 5" xfId="14286" xr:uid="{00000000-0005-0000-0000-00003C340000}"/>
    <cellStyle name="Normal 4 3 6" xfId="14287" xr:uid="{00000000-0005-0000-0000-00003D340000}"/>
    <cellStyle name="Normal 4 4" xfId="2465" xr:uid="{00000000-0005-0000-0000-00005D090000}"/>
    <cellStyle name="Normal 4 4 10" xfId="14288" xr:uid="{00000000-0005-0000-0000-00003F340000}"/>
    <cellStyle name="Normal 4 4 11" xfId="20832" xr:uid="{24721AD8-0313-446F-8FD7-34FC92F966C5}"/>
    <cellStyle name="Normal 4 4 2" xfId="2891" xr:uid="{00000000-0005-0000-0000-00005E090000}"/>
    <cellStyle name="Normal 4 4 2 2" xfId="14290" xr:uid="{00000000-0005-0000-0000-000041340000}"/>
    <cellStyle name="Normal 4 4 2 3" xfId="14291" xr:uid="{00000000-0005-0000-0000-000042340000}"/>
    <cellStyle name="Normal 4 4 2 4" xfId="14289" xr:uid="{00000000-0005-0000-0000-000040340000}"/>
    <cellStyle name="Normal 4 4 2 5" xfId="20963" xr:uid="{0E5698F7-17A8-42E8-863A-6A463E313573}"/>
    <cellStyle name="Normal 4 4 3" xfId="2949" xr:uid="{00000000-0005-0000-0000-00005F090000}"/>
    <cellStyle name="Normal 4 4 3 2" xfId="14292" xr:uid="{00000000-0005-0000-0000-000043340000}"/>
    <cellStyle name="Normal 4 4 3 3" xfId="21021" xr:uid="{28115CCD-6FDC-410C-BFD1-5A37B6A1503F}"/>
    <cellStyle name="Normal 4 4 4" xfId="14293" xr:uid="{00000000-0005-0000-0000-000044340000}"/>
    <cellStyle name="Normal 4 4 4 2" xfId="14294" xr:uid="{00000000-0005-0000-0000-000045340000}"/>
    <cellStyle name="Normal 4 4 4 2 2" xfId="26892" xr:uid="{49211580-E661-42D4-BD28-E2D11DBE3564}"/>
    <cellStyle name="Normal 4 4 4 3" xfId="26891" xr:uid="{37657315-CE9E-41E2-BD16-BA1D6810E363}"/>
    <cellStyle name="Normal 4 4 5" xfId="14295" xr:uid="{00000000-0005-0000-0000-000046340000}"/>
    <cellStyle name="Normal 4 4 5 2" xfId="14296" xr:uid="{00000000-0005-0000-0000-000047340000}"/>
    <cellStyle name="Normal 4 4 5 2 2" xfId="26894" xr:uid="{A688C7AE-B001-4300-805E-EB3F35A2523B}"/>
    <cellStyle name="Normal 4 4 5 3" xfId="26893" xr:uid="{125B3E52-F97F-451C-B862-CD9F890656A2}"/>
    <cellStyle name="Normal 4 4 6" xfId="14297" xr:uid="{00000000-0005-0000-0000-000048340000}"/>
    <cellStyle name="Normal 4 4 6 2" xfId="26895" xr:uid="{1CD8E939-84DA-4EE4-99C3-46B61DCBB13B}"/>
    <cellStyle name="Normal 4 4 7" xfId="14298" xr:uid="{00000000-0005-0000-0000-000049340000}"/>
    <cellStyle name="Normal 4 4 7 2" xfId="26896" xr:uid="{1965B029-5DB1-4B08-A30A-D257983B891A}"/>
    <cellStyle name="Normal 4 4 8" xfId="14299" xr:uid="{00000000-0005-0000-0000-00004A340000}"/>
    <cellStyle name="Normal 4 4 8 2" xfId="26897" xr:uid="{F8C4FAF4-1CFF-480C-A451-3AC87766E28D}"/>
    <cellStyle name="Normal 4 4 9" xfId="14300" xr:uid="{00000000-0005-0000-0000-00004B340000}"/>
    <cellStyle name="Normal 4 4 9 2" xfId="26898" xr:uid="{33296645-CD08-454E-8550-E87DC4F31A43}"/>
    <cellStyle name="Normal 4 5" xfId="2466" xr:uid="{00000000-0005-0000-0000-000060090000}"/>
    <cellStyle name="Normal 4 5 2" xfId="14301" xr:uid="{00000000-0005-0000-0000-00004D340000}"/>
    <cellStyle name="Normal 4 5 2 2" xfId="14302" xr:uid="{00000000-0005-0000-0000-00004E340000}"/>
    <cellStyle name="Normal 4 5 2 3" xfId="26899" xr:uid="{B2A44DF6-D0CE-464A-B722-ACD268900281}"/>
    <cellStyle name="Normal 4 5 3" xfId="14303" xr:uid="{00000000-0005-0000-0000-00004F340000}"/>
    <cellStyle name="Normal 4 5 3 2" xfId="26900" xr:uid="{95E4F8DE-294D-4DFE-8559-49EB624C0C77}"/>
    <cellStyle name="Normal 4 5 4" xfId="14304" xr:uid="{00000000-0005-0000-0000-000050340000}"/>
    <cellStyle name="Normal 4 6" xfId="14305" xr:uid="{00000000-0005-0000-0000-000051340000}"/>
    <cellStyle name="Normal 4 6 10" xfId="14306" xr:uid="{00000000-0005-0000-0000-000052340000}"/>
    <cellStyle name="Normal 4 6 10 2" xfId="26901" xr:uid="{BE6FEC59-CA70-4B1E-BD34-38574E87D0FF}"/>
    <cellStyle name="Normal 4 6 11" xfId="14307" xr:uid="{00000000-0005-0000-0000-000053340000}"/>
    <cellStyle name="Normal 4 6 2" xfId="14308" xr:uid="{00000000-0005-0000-0000-000054340000}"/>
    <cellStyle name="Normal 4 6 2 10" xfId="14309" xr:uid="{00000000-0005-0000-0000-000055340000}"/>
    <cellStyle name="Normal 4 6 2 2" xfId="14310" xr:uid="{00000000-0005-0000-0000-000056340000}"/>
    <cellStyle name="Normal 4 6 2 2 2" xfId="14311" xr:uid="{00000000-0005-0000-0000-000057340000}"/>
    <cellStyle name="Normal 4 6 2 2 2 2" xfId="14312" xr:uid="{00000000-0005-0000-0000-000058340000}"/>
    <cellStyle name="Normal 4 6 2 2 2 2 2" xfId="14313" xr:uid="{00000000-0005-0000-0000-000059340000}"/>
    <cellStyle name="Normal 4 6 2 2 2 2 2 2" xfId="14314" xr:uid="{00000000-0005-0000-0000-00005A340000}"/>
    <cellStyle name="Normal 4 6 2 2 2 2 2 3" xfId="14315" xr:uid="{00000000-0005-0000-0000-00005B340000}"/>
    <cellStyle name="Normal 4 6 2 2 2 2 3" xfId="14316" xr:uid="{00000000-0005-0000-0000-00005C340000}"/>
    <cellStyle name="Normal 4 6 2 2 2 2 4" xfId="14317" xr:uid="{00000000-0005-0000-0000-00005D340000}"/>
    <cellStyle name="Normal 4 6 2 2 2 2 4 2" xfId="26902" xr:uid="{DCCE1590-0E1E-47FC-8060-3BA0EEFA7CE7}"/>
    <cellStyle name="Normal 4 6 2 2 2 2 5" xfId="14318" xr:uid="{00000000-0005-0000-0000-00005E340000}"/>
    <cellStyle name="Normal 4 6 2 2 2 2 5 2" xfId="26903" xr:uid="{89C56E67-A870-4C36-BE98-AC56C15D0DB1}"/>
    <cellStyle name="Normal 4 6 2 2 2 2 6" xfId="14319" xr:uid="{00000000-0005-0000-0000-00005F340000}"/>
    <cellStyle name="Normal 4 6 2 2 2 3" xfId="14320" xr:uid="{00000000-0005-0000-0000-000060340000}"/>
    <cellStyle name="Normal 4 6 2 2 2 3 2" xfId="14321" xr:uid="{00000000-0005-0000-0000-000061340000}"/>
    <cellStyle name="Normal 4 6 2 2 2 3 2 2" xfId="14322" xr:uid="{00000000-0005-0000-0000-000062340000}"/>
    <cellStyle name="Normal 4 6 2 2 2 3 2 3" xfId="14323" xr:uid="{00000000-0005-0000-0000-000063340000}"/>
    <cellStyle name="Normal 4 6 2 2 2 3 3" xfId="14324" xr:uid="{00000000-0005-0000-0000-000064340000}"/>
    <cellStyle name="Normal 4 6 2 2 2 3 3 2" xfId="14325" xr:uid="{00000000-0005-0000-0000-000065340000}"/>
    <cellStyle name="Normal 4 6 2 2 2 3 3 3" xfId="26904" xr:uid="{A2609086-C491-4E32-BCCD-348372D249C5}"/>
    <cellStyle name="Normal 4 6 2 2 2 3 4" xfId="14326" xr:uid="{00000000-0005-0000-0000-000066340000}"/>
    <cellStyle name="Normal 4 6 2 2 2 4" xfId="14327" xr:uid="{00000000-0005-0000-0000-000067340000}"/>
    <cellStyle name="Normal 4 6 2 2 2 4 2" xfId="14328" xr:uid="{00000000-0005-0000-0000-000068340000}"/>
    <cellStyle name="Normal 4 6 2 2 2 4 3" xfId="14329" xr:uid="{00000000-0005-0000-0000-000069340000}"/>
    <cellStyle name="Normal 4 6 2 2 2 5" xfId="14330" xr:uid="{00000000-0005-0000-0000-00006A340000}"/>
    <cellStyle name="Normal 4 6 2 2 2 6" xfId="14331" xr:uid="{00000000-0005-0000-0000-00006B340000}"/>
    <cellStyle name="Normal 4 6 2 2 2 6 2" xfId="26905" xr:uid="{097E32F8-4A15-495F-88E5-F60958CE8139}"/>
    <cellStyle name="Normal 4 6 2 2 2 7" xfId="14332" xr:uid="{00000000-0005-0000-0000-00006C340000}"/>
    <cellStyle name="Normal 4 6 2 2 2 7 2" xfId="26906" xr:uid="{E4081FDE-49B0-48BE-89E6-28D0AAAA25FD}"/>
    <cellStyle name="Normal 4 6 2 2 2 8" xfId="14333" xr:uid="{00000000-0005-0000-0000-00006D340000}"/>
    <cellStyle name="Normal 4 6 2 2 3" xfId="14334" xr:uid="{00000000-0005-0000-0000-00006E340000}"/>
    <cellStyle name="Normal 4 6 2 2 3 2" xfId="14335" xr:uid="{00000000-0005-0000-0000-00006F340000}"/>
    <cellStyle name="Normal 4 6 2 2 3 2 2" xfId="14336" xr:uid="{00000000-0005-0000-0000-000070340000}"/>
    <cellStyle name="Normal 4 6 2 2 3 2 3" xfId="14337" xr:uid="{00000000-0005-0000-0000-000071340000}"/>
    <cellStyle name="Normal 4 6 2 2 3 3" xfId="14338" xr:uid="{00000000-0005-0000-0000-000072340000}"/>
    <cellStyle name="Normal 4 6 2 2 3 4" xfId="14339" xr:uid="{00000000-0005-0000-0000-000073340000}"/>
    <cellStyle name="Normal 4 6 2 2 3 4 2" xfId="26907" xr:uid="{1E70AB98-0779-4725-9EA6-78CE30A4620A}"/>
    <cellStyle name="Normal 4 6 2 2 3 5" xfId="14340" xr:uid="{00000000-0005-0000-0000-000074340000}"/>
    <cellStyle name="Normal 4 6 2 2 3 5 2" xfId="26908" xr:uid="{DC7B8BBD-8A7F-4090-B311-A63AFD5CE430}"/>
    <cellStyle name="Normal 4 6 2 2 3 6" xfId="14341" xr:uid="{00000000-0005-0000-0000-000075340000}"/>
    <cellStyle name="Normal 4 6 2 2 4" xfId="14342" xr:uid="{00000000-0005-0000-0000-000076340000}"/>
    <cellStyle name="Normal 4 6 2 2 4 2" xfId="14343" xr:uid="{00000000-0005-0000-0000-000077340000}"/>
    <cellStyle name="Normal 4 6 2 2 4 2 2" xfId="14344" xr:uid="{00000000-0005-0000-0000-000078340000}"/>
    <cellStyle name="Normal 4 6 2 2 4 2 3" xfId="14345" xr:uid="{00000000-0005-0000-0000-000079340000}"/>
    <cellStyle name="Normal 4 6 2 2 4 3" xfId="14346" xr:uid="{00000000-0005-0000-0000-00007A340000}"/>
    <cellStyle name="Normal 4 6 2 2 4 3 2" xfId="14347" xr:uid="{00000000-0005-0000-0000-00007B340000}"/>
    <cellStyle name="Normal 4 6 2 2 4 3 3" xfId="26909" xr:uid="{7FE8EBFA-D91D-4B7A-AF4E-23C0FBC58BB9}"/>
    <cellStyle name="Normal 4 6 2 2 4 4" xfId="14348" xr:uid="{00000000-0005-0000-0000-00007C340000}"/>
    <cellStyle name="Normal 4 6 2 2 5" xfId="14349" xr:uid="{00000000-0005-0000-0000-00007D340000}"/>
    <cellStyle name="Normal 4 6 2 2 5 2" xfId="14350" xr:uid="{00000000-0005-0000-0000-00007E340000}"/>
    <cellStyle name="Normal 4 6 2 2 5 3" xfId="14351" xr:uid="{00000000-0005-0000-0000-00007F340000}"/>
    <cellStyle name="Normal 4 6 2 2 6" xfId="14352" xr:uid="{00000000-0005-0000-0000-000080340000}"/>
    <cellStyle name="Normal 4 6 2 2 7" xfId="14353" xr:uid="{00000000-0005-0000-0000-000081340000}"/>
    <cellStyle name="Normal 4 6 2 2 7 2" xfId="26910" xr:uid="{E5E11558-06B5-4D35-8DC2-AF503EE6DCAA}"/>
    <cellStyle name="Normal 4 6 2 2 8" xfId="14354" xr:uid="{00000000-0005-0000-0000-000082340000}"/>
    <cellStyle name="Normal 4 6 2 2 8 2" xfId="26911" xr:uid="{53EC7CC1-7262-4936-8C35-8418B4AC3DD1}"/>
    <cellStyle name="Normal 4 6 2 2 9" xfId="14355" xr:uid="{00000000-0005-0000-0000-000083340000}"/>
    <cellStyle name="Normal 4 6 2 3" xfId="14356" xr:uid="{00000000-0005-0000-0000-000084340000}"/>
    <cellStyle name="Normal 4 6 2 3 2" xfId="14357" xr:uid="{00000000-0005-0000-0000-000085340000}"/>
    <cellStyle name="Normal 4 6 2 3 2 2" xfId="14358" xr:uid="{00000000-0005-0000-0000-000086340000}"/>
    <cellStyle name="Normal 4 6 2 3 2 2 2" xfId="14359" xr:uid="{00000000-0005-0000-0000-000087340000}"/>
    <cellStyle name="Normal 4 6 2 3 2 2 3" xfId="14360" xr:uid="{00000000-0005-0000-0000-000088340000}"/>
    <cellStyle name="Normal 4 6 2 3 2 2 3 2" xfId="26912" xr:uid="{AEAC618A-C396-4AB3-B666-E4E04AFF1109}"/>
    <cellStyle name="Normal 4 6 2 3 2 2 4" xfId="14361" xr:uid="{00000000-0005-0000-0000-000089340000}"/>
    <cellStyle name="Normal 4 6 2 3 2 3" xfId="14362" xr:uid="{00000000-0005-0000-0000-00008A340000}"/>
    <cellStyle name="Normal 4 6 2 3 2 4" xfId="14363" xr:uid="{00000000-0005-0000-0000-00008B340000}"/>
    <cellStyle name="Normal 4 6 2 3 2 4 2" xfId="26913" xr:uid="{273311DB-46CD-4A6A-8715-DB4DF34ECD5C}"/>
    <cellStyle name="Normal 4 6 2 3 2 5" xfId="14364" xr:uid="{00000000-0005-0000-0000-00008C340000}"/>
    <cellStyle name="Normal 4 6 2 3 2 5 2" xfId="26914" xr:uid="{11F403EE-9A51-4A08-AB16-9D8DA5335F73}"/>
    <cellStyle name="Normal 4 6 2 3 2 6" xfId="14365" xr:uid="{00000000-0005-0000-0000-00008D340000}"/>
    <cellStyle name="Normal 4 6 2 3 3" xfId="14366" xr:uid="{00000000-0005-0000-0000-00008E340000}"/>
    <cellStyle name="Normal 4 6 2 3 3 2" xfId="14367" xr:uid="{00000000-0005-0000-0000-00008F340000}"/>
    <cellStyle name="Normal 4 6 2 3 3 2 2" xfId="14368" xr:uid="{00000000-0005-0000-0000-000090340000}"/>
    <cellStyle name="Normal 4 6 2 3 3 2 3" xfId="14369" xr:uid="{00000000-0005-0000-0000-000091340000}"/>
    <cellStyle name="Normal 4 6 2 3 3 3" xfId="14370" xr:uid="{00000000-0005-0000-0000-000092340000}"/>
    <cellStyle name="Normal 4 6 2 3 3 4" xfId="14371" xr:uid="{00000000-0005-0000-0000-000093340000}"/>
    <cellStyle name="Normal 4 6 2 3 3 4 2" xfId="26915" xr:uid="{5C79586D-EE32-4440-990C-5AB4D4F8F95C}"/>
    <cellStyle name="Normal 4 6 2 3 3 5" xfId="14372" xr:uid="{00000000-0005-0000-0000-000094340000}"/>
    <cellStyle name="Normal 4 6 2 3 3 5 2" xfId="26916" xr:uid="{F4015658-E41A-43C2-8E66-BCF367C0B6AA}"/>
    <cellStyle name="Normal 4 6 2 3 3 6" xfId="14373" xr:uid="{00000000-0005-0000-0000-000095340000}"/>
    <cellStyle name="Normal 4 6 2 3 4" xfId="14374" xr:uid="{00000000-0005-0000-0000-000096340000}"/>
    <cellStyle name="Normal 4 6 2 3 4 2" xfId="14375" xr:uid="{00000000-0005-0000-0000-000097340000}"/>
    <cellStyle name="Normal 4 6 2 3 4 3" xfId="14376" xr:uid="{00000000-0005-0000-0000-000098340000}"/>
    <cellStyle name="Normal 4 6 2 3 5" xfId="14377" xr:uid="{00000000-0005-0000-0000-000099340000}"/>
    <cellStyle name="Normal 4 6 2 3 6" xfId="14378" xr:uid="{00000000-0005-0000-0000-00009A340000}"/>
    <cellStyle name="Normal 4 6 2 3 6 2" xfId="26917" xr:uid="{B1551429-FBF0-4D86-95D9-B41CF05A101D}"/>
    <cellStyle name="Normal 4 6 2 3 7" xfId="14379" xr:uid="{00000000-0005-0000-0000-00009B340000}"/>
    <cellStyle name="Normal 4 6 2 3 7 2" xfId="26918" xr:uid="{0D0E5C09-7781-4C15-B3F0-5C5EA1D6DE15}"/>
    <cellStyle name="Normal 4 6 2 3 8" xfId="14380" xr:uid="{00000000-0005-0000-0000-00009C340000}"/>
    <cellStyle name="Normal 4 6 2 4" xfId="14381" xr:uid="{00000000-0005-0000-0000-00009D340000}"/>
    <cellStyle name="Normal 4 6 2 4 2" xfId="14382" xr:uid="{00000000-0005-0000-0000-00009E340000}"/>
    <cellStyle name="Normal 4 6 2 4 2 2" xfId="14383" xr:uid="{00000000-0005-0000-0000-00009F340000}"/>
    <cellStyle name="Normal 4 6 2 4 2 3" xfId="14384" xr:uid="{00000000-0005-0000-0000-0000A0340000}"/>
    <cellStyle name="Normal 4 6 2 4 2 3 2" xfId="26919" xr:uid="{11A4A3E5-6C5D-4380-A16F-7852D69CFDAD}"/>
    <cellStyle name="Normal 4 6 2 4 2 4" xfId="14385" xr:uid="{00000000-0005-0000-0000-0000A1340000}"/>
    <cellStyle name="Normal 4 6 2 4 3" xfId="14386" xr:uid="{00000000-0005-0000-0000-0000A2340000}"/>
    <cellStyle name="Normal 4 6 2 4 4" xfId="14387" xr:uid="{00000000-0005-0000-0000-0000A3340000}"/>
    <cellStyle name="Normal 4 6 2 4 4 2" xfId="26920" xr:uid="{44DCA6C4-F848-4358-8BBC-A2E1F25FF781}"/>
    <cellStyle name="Normal 4 6 2 4 5" xfId="14388" xr:uid="{00000000-0005-0000-0000-0000A4340000}"/>
    <cellStyle name="Normal 4 6 2 4 5 2" xfId="26921" xr:uid="{508806C0-8F83-4D6B-A5AB-3C9CD805BB1B}"/>
    <cellStyle name="Normal 4 6 2 4 6" xfId="14389" xr:uid="{00000000-0005-0000-0000-0000A5340000}"/>
    <cellStyle name="Normal 4 6 2 5" xfId="14390" xr:uid="{00000000-0005-0000-0000-0000A6340000}"/>
    <cellStyle name="Normal 4 6 2 5 2" xfId="14391" xr:uid="{00000000-0005-0000-0000-0000A7340000}"/>
    <cellStyle name="Normal 4 6 2 5 2 2" xfId="14392" xr:uid="{00000000-0005-0000-0000-0000A8340000}"/>
    <cellStyle name="Normal 4 6 2 5 2 3" xfId="14393" xr:uid="{00000000-0005-0000-0000-0000A9340000}"/>
    <cellStyle name="Normal 4 6 2 5 3" xfId="14394" xr:uid="{00000000-0005-0000-0000-0000AA340000}"/>
    <cellStyle name="Normal 4 6 2 5 4" xfId="14395" xr:uid="{00000000-0005-0000-0000-0000AB340000}"/>
    <cellStyle name="Normal 4 6 2 5 4 2" xfId="26922" xr:uid="{05554FE0-0600-4161-B24A-E8C97EB50022}"/>
    <cellStyle name="Normal 4 6 2 5 5" xfId="14396" xr:uid="{00000000-0005-0000-0000-0000AC340000}"/>
    <cellStyle name="Normal 4 6 2 5 5 2" xfId="26923" xr:uid="{51879DD7-25B6-45AC-93DF-63501638AC67}"/>
    <cellStyle name="Normal 4 6 2 5 6" xfId="14397" xr:uid="{00000000-0005-0000-0000-0000AD340000}"/>
    <cellStyle name="Normal 4 6 2 6" xfId="14398" xr:uid="{00000000-0005-0000-0000-0000AE340000}"/>
    <cellStyle name="Normal 4 6 2 6 2" xfId="14399" xr:uid="{00000000-0005-0000-0000-0000AF340000}"/>
    <cellStyle name="Normal 4 6 2 6 3" xfId="14400" xr:uid="{00000000-0005-0000-0000-0000B0340000}"/>
    <cellStyle name="Normal 4 6 2 7" xfId="14401" xr:uid="{00000000-0005-0000-0000-0000B1340000}"/>
    <cellStyle name="Normal 4 6 2 8" xfId="14402" xr:uid="{00000000-0005-0000-0000-0000B2340000}"/>
    <cellStyle name="Normal 4 6 2 8 2" xfId="26924" xr:uid="{088BB39F-BC1C-4D80-9C0C-82F43919FA4A}"/>
    <cellStyle name="Normal 4 6 2 9" xfId="14403" xr:uid="{00000000-0005-0000-0000-0000B3340000}"/>
    <cellStyle name="Normal 4 6 2 9 2" xfId="26925" xr:uid="{72E0006C-E1C9-4DFC-B0BA-08BE8B4B4542}"/>
    <cellStyle name="Normal 4 6 3" xfId="14404" xr:uid="{00000000-0005-0000-0000-0000B4340000}"/>
    <cellStyle name="Normal 4 6 3 2" xfId="14405" xr:uid="{00000000-0005-0000-0000-0000B5340000}"/>
    <cellStyle name="Normal 4 6 3 2 2" xfId="14406" xr:uid="{00000000-0005-0000-0000-0000B6340000}"/>
    <cellStyle name="Normal 4 6 3 2 2 2" xfId="14407" xr:uid="{00000000-0005-0000-0000-0000B7340000}"/>
    <cellStyle name="Normal 4 6 3 2 2 2 2" xfId="14408" xr:uid="{00000000-0005-0000-0000-0000B8340000}"/>
    <cellStyle name="Normal 4 6 3 2 2 2 3" xfId="14409" xr:uid="{00000000-0005-0000-0000-0000B9340000}"/>
    <cellStyle name="Normal 4 6 3 2 2 3" xfId="14410" xr:uid="{00000000-0005-0000-0000-0000BA340000}"/>
    <cellStyle name="Normal 4 6 3 2 2 4" xfId="14411" xr:uid="{00000000-0005-0000-0000-0000BB340000}"/>
    <cellStyle name="Normal 4 6 3 2 2 4 2" xfId="26926" xr:uid="{C915BAC6-F544-4ACA-91C0-3CD811B35109}"/>
    <cellStyle name="Normal 4 6 3 2 2 5" xfId="14412" xr:uid="{00000000-0005-0000-0000-0000BC340000}"/>
    <cellStyle name="Normal 4 6 3 2 2 5 2" xfId="26927" xr:uid="{B24C06EF-C887-4A18-A2B9-9285E5F7C996}"/>
    <cellStyle name="Normal 4 6 3 2 2 6" xfId="14413" xr:uid="{00000000-0005-0000-0000-0000BD340000}"/>
    <cellStyle name="Normal 4 6 3 2 3" xfId="14414" xr:uid="{00000000-0005-0000-0000-0000BE340000}"/>
    <cellStyle name="Normal 4 6 3 2 3 2" xfId="14415" xr:uid="{00000000-0005-0000-0000-0000BF340000}"/>
    <cellStyle name="Normal 4 6 3 2 3 2 2" xfId="14416" xr:uid="{00000000-0005-0000-0000-0000C0340000}"/>
    <cellStyle name="Normal 4 6 3 2 3 2 3" xfId="14417" xr:uid="{00000000-0005-0000-0000-0000C1340000}"/>
    <cellStyle name="Normal 4 6 3 2 3 3" xfId="14418" xr:uid="{00000000-0005-0000-0000-0000C2340000}"/>
    <cellStyle name="Normal 4 6 3 2 3 3 2" xfId="14419" xr:uid="{00000000-0005-0000-0000-0000C3340000}"/>
    <cellStyle name="Normal 4 6 3 2 3 3 3" xfId="26928" xr:uid="{B33E25B3-1008-4625-8AF1-ED7631A985B6}"/>
    <cellStyle name="Normal 4 6 3 2 3 4" xfId="14420" xr:uid="{00000000-0005-0000-0000-0000C4340000}"/>
    <cellStyle name="Normal 4 6 3 2 4" xfId="14421" xr:uid="{00000000-0005-0000-0000-0000C5340000}"/>
    <cellStyle name="Normal 4 6 3 2 4 2" xfId="14422" xr:uid="{00000000-0005-0000-0000-0000C6340000}"/>
    <cellStyle name="Normal 4 6 3 2 4 3" xfId="14423" xr:uid="{00000000-0005-0000-0000-0000C7340000}"/>
    <cellStyle name="Normal 4 6 3 2 5" xfId="14424" xr:uid="{00000000-0005-0000-0000-0000C8340000}"/>
    <cellStyle name="Normal 4 6 3 2 6" xfId="14425" xr:uid="{00000000-0005-0000-0000-0000C9340000}"/>
    <cellStyle name="Normal 4 6 3 2 6 2" xfId="26929" xr:uid="{314306DC-6E54-4F41-B707-436D215F46AB}"/>
    <cellStyle name="Normal 4 6 3 2 7" xfId="14426" xr:uid="{00000000-0005-0000-0000-0000CA340000}"/>
    <cellStyle name="Normal 4 6 3 2 7 2" xfId="26930" xr:uid="{A0BA3B9B-6765-499E-AE04-B7D66B7C7A78}"/>
    <cellStyle name="Normal 4 6 3 2 8" xfId="14427" xr:uid="{00000000-0005-0000-0000-0000CB340000}"/>
    <cellStyle name="Normal 4 6 3 3" xfId="14428" xr:uid="{00000000-0005-0000-0000-0000CC340000}"/>
    <cellStyle name="Normal 4 6 3 3 2" xfId="14429" xr:uid="{00000000-0005-0000-0000-0000CD340000}"/>
    <cellStyle name="Normal 4 6 3 3 2 2" xfId="14430" xr:uid="{00000000-0005-0000-0000-0000CE340000}"/>
    <cellStyle name="Normal 4 6 3 3 2 3" xfId="14431" xr:uid="{00000000-0005-0000-0000-0000CF340000}"/>
    <cellStyle name="Normal 4 6 3 3 3" xfId="14432" xr:uid="{00000000-0005-0000-0000-0000D0340000}"/>
    <cellStyle name="Normal 4 6 3 3 4" xfId="14433" xr:uid="{00000000-0005-0000-0000-0000D1340000}"/>
    <cellStyle name="Normal 4 6 3 3 4 2" xfId="26931" xr:uid="{07116BBA-BB93-4EFB-9E56-9F17FB6A58ED}"/>
    <cellStyle name="Normal 4 6 3 3 5" xfId="14434" xr:uid="{00000000-0005-0000-0000-0000D2340000}"/>
    <cellStyle name="Normal 4 6 3 3 5 2" xfId="26932" xr:uid="{52526245-9174-4BEF-AAF1-6B5B474D56C1}"/>
    <cellStyle name="Normal 4 6 3 3 6" xfId="14435" xr:uid="{00000000-0005-0000-0000-0000D3340000}"/>
    <cellStyle name="Normal 4 6 3 4" xfId="14436" xr:uid="{00000000-0005-0000-0000-0000D4340000}"/>
    <cellStyle name="Normal 4 6 3 4 2" xfId="14437" xr:uid="{00000000-0005-0000-0000-0000D5340000}"/>
    <cellStyle name="Normal 4 6 3 4 2 2" xfId="14438" xr:uid="{00000000-0005-0000-0000-0000D6340000}"/>
    <cellStyle name="Normal 4 6 3 4 2 3" xfId="14439" xr:uid="{00000000-0005-0000-0000-0000D7340000}"/>
    <cellStyle name="Normal 4 6 3 4 3" xfId="14440" xr:uid="{00000000-0005-0000-0000-0000D8340000}"/>
    <cellStyle name="Normal 4 6 3 4 3 2" xfId="14441" xr:uid="{00000000-0005-0000-0000-0000D9340000}"/>
    <cellStyle name="Normal 4 6 3 4 3 3" xfId="26933" xr:uid="{098113A4-1D38-4868-B6DC-9A4BAA6BC39A}"/>
    <cellStyle name="Normal 4 6 3 4 4" xfId="14442" xr:uid="{00000000-0005-0000-0000-0000DA340000}"/>
    <cellStyle name="Normal 4 6 3 5" xfId="14443" xr:uid="{00000000-0005-0000-0000-0000DB340000}"/>
    <cellStyle name="Normal 4 6 3 5 2" xfId="14444" xr:uid="{00000000-0005-0000-0000-0000DC340000}"/>
    <cellStyle name="Normal 4 6 3 5 3" xfId="14445" xr:uid="{00000000-0005-0000-0000-0000DD340000}"/>
    <cellStyle name="Normal 4 6 3 6" xfId="14446" xr:uid="{00000000-0005-0000-0000-0000DE340000}"/>
    <cellStyle name="Normal 4 6 3 7" xfId="14447" xr:uid="{00000000-0005-0000-0000-0000DF340000}"/>
    <cellStyle name="Normal 4 6 3 7 2" xfId="26934" xr:uid="{1FF09A1E-AC40-480D-844F-7EEBDAB13990}"/>
    <cellStyle name="Normal 4 6 3 8" xfId="14448" xr:uid="{00000000-0005-0000-0000-0000E0340000}"/>
    <cellStyle name="Normal 4 6 3 8 2" xfId="26935" xr:uid="{54D47AA6-7C44-42EB-91F0-DDCD6AB40287}"/>
    <cellStyle name="Normal 4 6 3 9" xfId="14449" xr:uid="{00000000-0005-0000-0000-0000E1340000}"/>
    <cellStyle name="Normal 4 6 4" xfId="14450" xr:uid="{00000000-0005-0000-0000-0000E2340000}"/>
    <cellStyle name="Normal 4 6 4 2" xfId="14451" xr:uid="{00000000-0005-0000-0000-0000E3340000}"/>
    <cellStyle name="Normal 4 6 4 2 2" xfId="14452" xr:uid="{00000000-0005-0000-0000-0000E4340000}"/>
    <cellStyle name="Normal 4 6 4 2 2 2" xfId="14453" xr:uid="{00000000-0005-0000-0000-0000E5340000}"/>
    <cellStyle name="Normal 4 6 4 2 2 3" xfId="14454" xr:uid="{00000000-0005-0000-0000-0000E6340000}"/>
    <cellStyle name="Normal 4 6 4 2 2 3 2" xfId="26936" xr:uid="{662B4E21-969F-40D6-BB82-CCD7B8D00320}"/>
    <cellStyle name="Normal 4 6 4 2 2 4" xfId="14455" xr:uid="{00000000-0005-0000-0000-0000E7340000}"/>
    <cellStyle name="Normal 4 6 4 2 3" xfId="14456" xr:uid="{00000000-0005-0000-0000-0000E8340000}"/>
    <cellStyle name="Normal 4 6 4 2 4" xfId="14457" xr:uid="{00000000-0005-0000-0000-0000E9340000}"/>
    <cellStyle name="Normal 4 6 4 2 4 2" xfId="26937" xr:uid="{A30B1E50-5BB7-4EEA-AC3B-13F747CA8520}"/>
    <cellStyle name="Normal 4 6 4 2 5" xfId="14458" xr:uid="{00000000-0005-0000-0000-0000EA340000}"/>
    <cellStyle name="Normal 4 6 4 2 5 2" xfId="26938" xr:uid="{6E8E946C-EF0E-465B-B786-7E2CAD35ADF5}"/>
    <cellStyle name="Normal 4 6 4 2 6" xfId="14459" xr:uid="{00000000-0005-0000-0000-0000EB340000}"/>
    <cellStyle name="Normal 4 6 4 3" xfId="14460" xr:uid="{00000000-0005-0000-0000-0000EC340000}"/>
    <cellStyle name="Normal 4 6 4 3 2" xfId="14461" xr:uid="{00000000-0005-0000-0000-0000ED340000}"/>
    <cellStyle name="Normal 4 6 4 3 2 2" xfId="14462" xr:uid="{00000000-0005-0000-0000-0000EE340000}"/>
    <cellStyle name="Normal 4 6 4 3 2 3" xfId="14463" xr:uid="{00000000-0005-0000-0000-0000EF340000}"/>
    <cellStyle name="Normal 4 6 4 3 3" xfId="14464" xr:uid="{00000000-0005-0000-0000-0000F0340000}"/>
    <cellStyle name="Normal 4 6 4 3 4" xfId="14465" xr:uid="{00000000-0005-0000-0000-0000F1340000}"/>
    <cellStyle name="Normal 4 6 4 3 4 2" xfId="26939" xr:uid="{DEFC4017-4457-479A-9982-145DC36BD0BD}"/>
    <cellStyle name="Normal 4 6 4 3 5" xfId="14466" xr:uid="{00000000-0005-0000-0000-0000F2340000}"/>
    <cellStyle name="Normal 4 6 4 3 5 2" xfId="26940" xr:uid="{4BBAD72D-7A2D-442E-A266-BA4929F72A48}"/>
    <cellStyle name="Normal 4 6 4 3 6" xfId="14467" xr:uid="{00000000-0005-0000-0000-0000F3340000}"/>
    <cellStyle name="Normal 4 6 4 4" xfId="14468" xr:uid="{00000000-0005-0000-0000-0000F4340000}"/>
    <cellStyle name="Normal 4 6 4 4 2" xfId="14469" xr:uid="{00000000-0005-0000-0000-0000F5340000}"/>
    <cellStyle name="Normal 4 6 4 4 3" xfId="14470" xr:uid="{00000000-0005-0000-0000-0000F6340000}"/>
    <cellStyle name="Normal 4 6 4 5" xfId="14471" xr:uid="{00000000-0005-0000-0000-0000F7340000}"/>
    <cellStyle name="Normal 4 6 4 6" xfId="14472" xr:uid="{00000000-0005-0000-0000-0000F8340000}"/>
    <cellStyle name="Normal 4 6 4 6 2" xfId="26941" xr:uid="{FB414113-B8F1-489A-8C69-E577C5672E2D}"/>
    <cellStyle name="Normal 4 6 4 7" xfId="14473" xr:uid="{00000000-0005-0000-0000-0000F9340000}"/>
    <cellStyle name="Normal 4 6 4 7 2" xfId="26942" xr:uid="{26BF8291-D316-49F5-9C6B-76E7CDB84E03}"/>
    <cellStyle name="Normal 4 6 4 8" xfId="14474" xr:uid="{00000000-0005-0000-0000-0000FA340000}"/>
    <cellStyle name="Normal 4 6 5" xfId="14475" xr:uid="{00000000-0005-0000-0000-0000FB340000}"/>
    <cellStyle name="Normal 4 6 5 2" xfId="14476" xr:uid="{00000000-0005-0000-0000-0000FC340000}"/>
    <cellStyle name="Normal 4 6 5 2 2" xfId="14477" xr:uid="{00000000-0005-0000-0000-0000FD340000}"/>
    <cellStyle name="Normal 4 6 5 2 3" xfId="14478" xr:uid="{00000000-0005-0000-0000-0000FE340000}"/>
    <cellStyle name="Normal 4 6 5 2 3 2" xfId="26943" xr:uid="{F3FBADF0-6241-4D79-9036-64BBA5CE7E0F}"/>
    <cellStyle name="Normal 4 6 5 2 4" xfId="14479" xr:uid="{00000000-0005-0000-0000-0000FF340000}"/>
    <cellStyle name="Normal 4 6 5 3" xfId="14480" xr:uid="{00000000-0005-0000-0000-000000350000}"/>
    <cellStyle name="Normal 4 6 5 4" xfId="14481" xr:uid="{00000000-0005-0000-0000-000001350000}"/>
    <cellStyle name="Normal 4 6 5 4 2" xfId="26944" xr:uid="{790BCAAD-BB4B-4A4C-A399-919B5CB60733}"/>
    <cellStyle name="Normal 4 6 5 5" xfId="14482" xr:uid="{00000000-0005-0000-0000-000002350000}"/>
    <cellStyle name="Normal 4 6 5 5 2" xfId="26945" xr:uid="{77269225-EB4F-4A93-AA77-DEBA2AD83F28}"/>
    <cellStyle name="Normal 4 6 5 6" xfId="14483" xr:uid="{00000000-0005-0000-0000-000003350000}"/>
    <cellStyle name="Normal 4 6 6" xfId="14484" xr:uid="{00000000-0005-0000-0000-000004350000}"/>
    <cellStyle name="Normal 4 6 6 2" xfId="14485" xr:uid="{00000000-0005-0000-0000-000005350000}"/>
    <cellStyle name="Normal 4 6 6 2 2" xfId="14486" xr:uid="{00000000-0005-0000-0000-000006350000}"/>
    <cellStyle name="Normal 4 6 6 2 3" xfId="14487" xr:uid="{00000000-0005-0000-0000-000007350000}"/>
    <cellStyle name="Normal 4 6 6 3" xfId="14488" xr:uid="{00000000-0005-0000-0000-000008350000}"/>
    <cellStyle name="Normal 4 6 6 4" xfId="14489" xr:uid="{00000000-0005-0000-0000-000009350000}"/>
    <cellStyle name="Normal 4 6 6 4 2" xfId="26946" xr:uid="{954F5D1F-EA9C-4D2A-A3EE-31BB535D3BD7}"/>
    <cellStyle name="Normal 4 6 6 5" xfId="14490" xr:uid="{00000000-0005-0000-0000-00000A350000}"/>
    <cellStyle name="Normal 4 6 6 5 2" xfId="26947" xr:uid="{73446168-2586-4700-A64F-0F5A3F8D4BA9}"/>
    <cellStyle name="Normal 4 6 6 6" xfId="14491" xr:uid="{00000000-0005-0000-0000-00000B350000}"/>
    <cellStyle name="Normal 4 6 7" xfId="14492" xr:uid="{00000000-0005-0000-0000-00000C350000}"/>
    <cellStyle name="Normal 4 6 7 2" xfId="14493" xr:uid="{00000000-0005-0000-0000-00000D350000}"/>
    <cellStyle name="Normal 4 6 7 3" xfId="14494" xr:uid="{00000000-0005-0000-0000-00000E350000}"/>
    <cellStyle name="Normal 4 6 8" xfId="14495" xr:uid="{00000000-0005-0000-0000-00000F350000}"/>
    <cellStyle name="Normal 4 6 9" xfId="14496" xr:uid="{00000000-0005-0000-0000-000010350000}"/>
    <cellStyle name="Normal 4 6 9 2" xfId="26948" xr:uid="{4D70DA49-7D8A-4554-9838-DF1951D406C5}"/>
    <cellStyle name="Normal 4 7" xfId="14497" xr:uid="{00000000-0005-0000-0000-000011350000}"/>
    <cellStyle name="Normal 4 7 10" xfId="14498" xr:uid="{00000000-0005-0000-0000-000012350000}"/>
    <cellStyle name="Normal 4 7 2" xfId="14499" xr:uid="{00000000-0005-0000-0000-000013350000}"/>
    <cellStyle name="Normal 4 7 2 2" xfId="14500" xr:uid="{00000000-0005-0000-0000-000014350000}"/>
    <cellStyle name="Normal 4 7 2 2 2" xfId="14501" xr:uid="{00000000-0005-0000-0000-000015350000}"/>
    <cellStyle name="Normal 4 7 2 2 2 2" xfId="14502" xr:uid="{00000000-0005-0000-0000-000016350000}"/>
    <cellStyle name="Normal 4 7 2 2 2 2 2" xfId="14503" xr:uid="{00000000-0005-0000-0000-000017350000}"/>
    <cellStyle name="Normal 4 7 2 2 2 2 3" xfId="14504" xr:uid="{00000000-0005-0000-0000-000018350000}"/>
    <cellStyle name="Normal 4 7 2 2 2 3" xfId="14505" xr:uid="{00000000-0005-0000-0000-000019350000}"/>
    <cellStyle name="Normal 4 7 2 2 2 4" xfId="14506" xr:uid="{00000000-0005-0000-0000-00001A350000}"/>
    <cellStyle name="Normal 4 7 2 2 2 4 2" xfId="26949" xr:uid="{A66E7661-C9C2-402E-B871-8745E780B97B}"/>
    <cellStyle name="Normal 4 7 2 2 2 5" xfId="14507" xr:uid="{00000000-0005-0000-0000-00001B350000}"/>
    <cellStyle name="Normal 4 7 2 2 2 5 2" xfId="26950" xr:uid="{F7820BCF-37B9-4D35-848A-5DE9CFD62809}"/>
    <cellStyle name="Normal 4 7 2 2 2 6" xfId="14508" xr:uid="{00000000-0005-0000-0000-00001C350000}"/>
    <cellStyle name="Normal 4 7 2 2 3" xfId="14509" xr:uid="{00000000-0005-0000-0000-00001D350000}"/>
    <cellStyle name="Normal 4 7 2 2 3 2" xfId="14510" xr:uid="{00000000-0005-0000-0000-00001E350000}"/>
    <cellStyle name="Normal 4 7 2 2 3 2 2" xfId="14511" xr:uid="{00000000-0005-0000-0000-00001F350000}"/>
    <cellStyle name="Normal 4 7 2 2 3 2 3" xfId="14512" xr:uid="{00000000-0005-0000-0000-000020350000}"/>
    <cellStyle name="Normal 4 7 2 2 3 3" xfId="14513" xr:uid="{00000000-0005-0000-0000-000021350000}"/>
    <cellStyle name="Normal 4 7 2 2 3 3 2" xfId="14514" xr:uid="{00000000-0005-0000-0000-000022350000}"/>
    <cellStyle name="Normal 4 7 2 2 3 3 3" xfId="26951" xr:uid="{0BA95E44-9662-4036-890C-824BF95F1F2A}"/>
    <cellStyle name="Normal 4 7 2 2 3 4" xfId="14515" xr:uid="{00000000-0005-0000-0000-000023350000}"/>
    <cellStyle name="Normal 4 7 2 2 4" xfId="14516" xr:uid="{00000000-0005-0000-0000-000024350000}"/>
    <cellStyle name="Normal 4 7 2 2 4 2" xfId="14517" xr:uid="{00000000-0005-0000-0000-000025350000}"/>
    <cellStyle name="Normal 4 7 2 2 4 3" xfId="14518" xr:uid="{00000000-0005-0000-0000-000026350000}"/>
    <cellStyle name="Normal 4 7 2 2 5" xfId="14519" xr:uid="{00000000-0005-0000-0000-000027350000}"/>
    <cellStyle name="Normal 4 7 2 2 6" xfId="14520" xr:uid="{00000000-0005-0000-0000-000028350000}"/>
    <cellStyle name="Normal 4 7 2 2 6 2" xfId="26952" xr:uid="{33FE6D55-0220-4172-AA0A-1D3744329AD0}"/>
    <cellStyle name="Normal 4 7 2 2 7" xfId="14521" xr:uid="{00000000-0005-0000-0000-000029350000}"/>
    <cellStyle name="Normal 4 7 2 2 7 2" xfId="26953" xr:uid="{1CBBB370-BED6-49B2-B8DE-30FAD27100B8}"/>
    <cellStyle name="Normal 4 7 2 2 8" xfId="14522" xr:uid="{00000000-0005-0000-0000-00002A350000}"/>
    <cellStyle name="Normal 4 7 2 3" xfId="14523" xr:uid="{00000000-0005-0000-0000-00002B350000}"/>
    <cellStyle name="Normal 4 7 2 3 2" xfId="14524" xr:uid="{00000000-0005-0000-0000-00002C350000}"/>
    <cellStyle name="Normal 4 7 2 3 2 2" xfId="14525" xr:uid="{00000000-0005-0000-0000-00002D350000}"/>
    <cellStyle name="Normal 4 7 2 3 2 3" xfId="14526" xr:uid="{00000000-0005-0000-0000-00002E350000}"/>
    <cellStyle name="Normal 4 7 2 3 3" xfId="14527" xr:uid="{00000000-0005-0000-0000-00002F350000}"/>
    <cellStyle name="Normal 4 7 2 3 4" xfId="14528" xr:uid="{00000000-0005-0000-0000-000030350000}"/>
    <cellStyle name="Normal 4 7 2 3 4 2" xfId="26954" xr:uid="{75EB683B-4073-4098-902F-63E567A087F6}"/>
    <cellStyle name="Normal 4 7 2 3 5" xfId="14529" xr:uid="{00000000-0005-0000-0000-000031350000}"/>
    <cellStyle name="Normal 4 7 2 3 5 2" xfId="26955" xr:uid="{AC216C0F-B72E-4B1E-B7A3-0E2ADCD0EAA6}"/>
    <cellStyle name="Normal 4 7 2 3 6" xfId="14530" xr:uid="{00000000-0005-0000-0000-000032350000}"/>
    <cellStyle name="Normal 4 7 2 4" xfId="14531" xr:uid="{00000000-0005-0000-0000-000033350000}"/>
    <cellStyle name="Normal 4 7 2 4 2" xfId="14532" xr:uid="{00000000-0005-0000-0000-000034350000}"/>
    <cellStyle name="Normal 4 7 2 4 2 2" xfId="14533" xr:uid="{00000000-0005-0000-0000-000035350000}"/>
    <cellStyle name="Normal 4 7 2 4 2 3" xfId="14534" xr:uid="{00000000-0005-0000-0000-000036350000}"/>
    <cellStyle name="Normal 4 7 2 4 3" xfId="14535" xr:uid="{00000000-0005-0000-0000-000037350000}"/>
    <cellStyle name="Normal 4 7 2 4 3 2" xfId="14536" xr:uid="{00000000-0005-0000-0000-000038350000}"/>
    <cellStyle name="Normal 4 7 2 4 3 3" xfId="26956" xr:uid="{3B660BBB-551F-4CCE-83B2-6B30C8A00B70}"/>
    <cellStyle name="Normal 4 7 2 4 4" xfId="14537" xr:uid="{00000000-0005-0000-0000-000039350000}"/>
    <cellStyle name="Normal 4 7 2 5" xfId="14538" xr:uid="{00000000-0005-0000-0000-00003A350000}"/>
    <cellStyle name="Normal 4 7 2 5 2" xfId="14539" xr:uid="{00000000-0005-0000-0000-00003B350000}"/>
    <cellStyle name="Normal 4 7 2 5 3" xfId="14540" xr:uid="{00000000-0005-0000-0000-00003C350000}"/>
    <cellStyle name="Normal 4 7 2 6" xfId="14541" xr:uid="{00000000-0005-0000-0000-00003D350000}"/>
    <cellStyle name="Normal 4 7 2 7" xfId="14542" xr:uid="{00000000-0005-0000-0000-00003E350000}"/>
    <cellStyle name="Normal 4 7 2 7 2" xfId="26957" xr:uid="{0675F880-CC05-4A7F-A360-9C73D681FF8F}"/>
    <cellStyle name="Normal 4 7 2 8" xfId="14543" xr:uid="{00000000-0005-0000-0000-00003F350000}"/>
    <cellStyle name="Normal 4 7 2 8 2" xfId="26958" xr:uid="{6E929937-CC23-4C8F-ADD7-DCD4E30EF851}"/>
    <cellStyle name="Normal 4 7 2 9" xfId="14544" xr:uid="{00000000-0005-0000-0000-000040350000}"/>
    <cellStyle name="Normal 4 7 3" xfId="14545" xr:uid="{00000000-0005-0000-0000-000041350000}"/>
    <cellStyle name="Normal 4 7 3 2" xfId="14546" xr:uid="{00000000-0005-0000-0000-000042350000}"/>
    <cellStyle name="Normal 4 7 3 2 2" xfId="14547" xr:uid="{00000000-0005-0000-0000-000043350000}"/>
    <cellStyle name="Normal 4 7 3 2 2 2" xfId="14548" xr:uid="{00000000-0005-0000-0000-000044350000}"/>
    <cellStyle name="Normal 4 7 3 2 2 3" xfId="14549" xr:uid="{00000000-0005-0000-0000-000045350000}"/>
    <cellStyle name="Normal 4 7 3 2 2 3 2" xfId="26959" xr:uid="{71F2D359-E686-4D68-8782-F6931F699D72}"/>
    <cellStyle name="Normal 4 7 3 2 2 4" xfId="14550" xr:uid="{00000000-0005-0000-0000-000046350000}"/>
    <cellStyle name="Normal 4 7 3 2 3" xfId="14551" xr:uid="{00000000-0005-0000-0000-000047350000}"/>
    <cellStyle name="Normal 4 7 3 2 4" xfId="14552" xr:uid="{00000000-0005-0000-0000-000048350000}"/>
    <cellStyle name="Normal 4 7 3 2 4 2" xfId="26960" xr:uid="{BFB5C6A3-94FC-46C4-91FD-9362A143A227}"/>
    <cellStyle name="Normal 4 7 3 2 5" xfId="14553" xr:uid="{00000000-0005-0000-0000-000049350000}"/>
    <cellStyle name="Normal 4 7 3 2 5 2" xfId="26961" xr:uid="{C4A6B94D-33EF-4BA1-9587-F4DDDB98DA94}"/>
    <cellStyle name="Normal 4 7 3 2 6" xfId="14554" xr:uid="{00000000-0005-0000-0000-00004A350000}"/>
    <cellStyle name="Normal 4 7 3 3" xfId="14555" xr:uid="{00000000-0005-0000-0000-00004B350000}"/>
    <cellStyle name="Normal 4 7 3 3 2" xfId="14556" xr:uid="{00000000-0005-0000-0000-00004C350000}"/>
    <cellStyle name="Normal 4 7 3 3 2 2" xfId="14557" xr:uid="{00000000-0005-0000-0000-00004D350000}"/>
    <cellStyle name="Normal 4 7 3 3 2 3" xfId="14558" xr:uid="{00000000-0005-0000-0000-00004E350000}"/>
    <cellStyle name="Normal 4 7 3 3 3" xfId="14559" xr:uid="{00000000-0005-0000-0000-00004F350000}"/>
    <cellStyle name="Normal 4 7 3 3 4" xfId="14560" xr:uid="{00000000-0005-0000-0000-000050350000}"/>
    <cellStyle name="Normal 4 7 3 3 4 2" xfId="26962" xr:uid="{2E703DD7-3A30-4E0B-8C97-5488EFCED038}"/>
    <cellStyle name="Normal 4 7 3 3 5" xfId="14561" xr:uid="{00000000-0005-0000-0000-000051350000}"/>
    <cellStyle name="Normal 4 7 3 3 5 2" xfId="26963" xr:uid="{50B49DFB-8739-46F2-BDD5-28A8299A1FF3}"/>
    <cellStyle name="Normal 4 7 3 3 6" xfId="14562" xr:uid="{00000000-0005-0000-0000-000052350000}"/>
    <cellStyle name="Normal 4 7 3 4" xfId="14563" xr:uid="{00000000-0005-0000-0000-000053350000}"/>
    <cellStyle name="Normal 4 7 3 4 2" xfId="14564" xr:uid="{00000000-0005-0000-0000-000054350000}"/>
    <cellStyle name="Normal 4 7 3 4 3" xfId="14565" xr:uid="{00000000-0005-0000-0000-000055350000}"/>
    <cellStyle name="Normal 4 7 3 5" xfId="14566" xr:uid="{00000000-0005-0000-0000-000056350000}"/>
    <cellStyle name="Normal 4 7 3 6" xfId="14567" xr:uid="{00000000-0005-0000-0000-000057350000}"/>
    <cellStyle name="Normal 4 7 3 6 2" xfId="26964" xr:uid="{39A83FB5-135B-4375-AB53-F1EDB003C163}"/>
    <cellStyle name="Normal 4 7 3 7" xfId="14568" xr:uid="{00000000-0005-0000-0000-000058350000}"/>
    <cellStyle name="Normal 4 7 3 7 2" xfId="26965" xr:uid="{40F0AF7B-38DE-4251-BF38-9E82CD5097F6}"/>
    <cellStyle name="Normal 4 7 3 8" xfId="14569" xr:uid="{00000000-0005-0000-0000-000059350000}"/>
    <cellStyle name="Normal 4 7 4" xfId="14570" xr:uid="{00000000-0005-0000-0000-00005A350000}"/>
    <cellStyle name="Normal 4 7 4 2" xfId="14571" xr:uid="{00000000-0005-0000-0000-00005B350000}"/>
    <cellStyle name="Normal 4 7 4 2 2" xfId="14572" xr:uid="{00000000-0005-0000-0000-00005C350000}"/>
    <cellStyle name="Normal 4 7 4 2 3" xfId="14573" xr:uid="{00000000-0005-0000-0000-00005D350000}"/>
    <cellStyle name="Normal 4 7 4 2 3 2" xfId="26966" xr:uid="{0113CE05-8302-4DE7-8A79-A069143C0884}"/>
    <cellStyle name="Normal 4 7 4 2 4" xfId="14574" xr:uid="{00000000-0005-0000-0000-00005E350000}"/>
    <cellStyle name="Normal 4 7 4 3" xfId="14575" xr:uid="{00000000-0005-0000-0000-00005F350000}"/>
    <cellStyle name="Normal 4 7 4 4" xfId="14576" xr:uid="{00000000-0005-0000-0000-000060350000}"/>
    <cellStyle name="Normal 4 7 4 4 2" xfId="26967" xr:uid="{1AD754D3-97F5-4CDF-B849-BA2ED91214FC}"/>
    <cellStyle name="Normal 4 7 4 5" xfId="14577" xr:uid="{00000000-0005-0000-0000-000061350000}"/>
    <cellStyle name="Normal 4 7 4 5 2" xfId="26968" xr:uid="{B7DAD706-8E51-4F01-8116-27CF4BB94402}"/>
    <cellStyle name="Normal 4 7 4 6" xfId="14578" xr:uid="{00000000-0005-0000-0000-000062350000}"/>
    <cellStyle name="Normal 4 7 5" xfId="14579" xr:uid="{00000000-0005-0000-0000-000063350000}"/>
    <cellStyle name="Normal 4 7 5 2" xfId="14580" xr:uid="{00000000-0005-0000-0000-000064350000}"/>
    <cellStyle name="Normal 4 7 5 2 2" xfId="14581" xr:uid="{00000000-0005-0000-0000-000065350000}"/>
    <cellStyle name="Normal 4 7 5 2 3" xfId="14582" xr:uid="{00000000-0005-0000-0000-000066350000}"/>
    <cellStyle name="Normal 4 7 5 3" xfId="14583" xr:uid="{00000000-0005-0000-0000-000067350000}"/>
    <cellStyle name="Normal 4 7 5 4" xfId="14584" xr:uid="{00000000-0005-0000-0000-000068350000}"/>
    <cellStyle name="Normal 4 7 5 4 2" xfId="26969" xr:uid="{8EC6592F-B92E-4FE6-A044-ADF1461684E4}"/>
    <cellStyle name="Normal 4 7 5 5" xfId="14585" xr:uid="{00000000-0005-0000-0000-000069350000}"/>
    <cellStyle name="Normal 4 7 5 5 2" xfId="26970" xr:uid="{655D198F-F00F-4A2E-BEA9-9D619B3C1717}"/>
    <cellStyle name="Normal 4 7 5 6" xfId="14586" xr:uid="{00000000-0005-0000-0000-00006A350000}"/>
    <cellStyle name="Normal 4 7 6" xfId="14587" xr:uid="{00000000-0005-0000-0000-00006B350000}"/>
    <cellStyle name="Normal 4 7 6 2" xfId="14588" xr:uid="{00000000-0005-0000-0000-00006C350000}"/>
    <cellStyle name="Normal 4 7 6 3" xfId="14589" xr:uid="{00000000-0005-0000-0000-00006D350000}"/>
    <cellStyle name="Normal 4 7 7" xfId="14590" xr:uid="{00000000-0005-0000-0000-00006E350000}"/>
    <cellStyle name="Normal 4 7 7 2" xfId="14591" xr:uid="{00000000-0005-0000-0000-00006F350000}"/>
    <cellStyle name="Normal 4 7 8" xfId="14592" xr:uid="{00000000-0005-0000-0000-000070350000}"/>
    <cellStyle name="Normal 4 7 8 2" xfId="26971" xr:uid="{CEC8E748-16A7-42FE-87A8-99BA51469A03}"/>
    <cellStyle name="Normal 4 7 9" xfId="14593" xr:uid="{00000000-0005-0000-0000-000071350000}"/>
    <cellStyle name="Normal 4 7 9 2" xfId="26972" xr:uid="{D2C074C5-169C-458A-9097-68049E2A206A}"/>
    <cellStyle name="Normal 4 8" xfId="14594" xr:uid="{00000000-0005-0000-0000-000072350000}"/>
    <cellStyle name="Normal 4 8 2" xfId="14595" xr:uid="{00000000-0005-0000-0000-000073350000}"/>
    <cellStyle name="Normal 4 8 2 2" xfId="14596" xr:uid="{00000000-0005-0000-0000-000074350000}"/>
    <cellStyle name="Normal 4 8 2 2 2" xfId="14597" xr:uid="{00000000-0005-0000-0000-000075350000}"/>
    <cellStyle name="Normal 4 8 2 2 2 2" xfId="14598" xr:uid="{00000000-0005-0000-0000-000076350000}"/>
    <cellStyle name="Normal 4 8 2 2 2 3" xfId="14599" xr:uid="{00000000-0005-0000-0000-000077350000}"/>
    <cellStyle name="Normal 4 8 2 2 3" xfId="14600" xr:uid="{00000000-0005-0000-0000-000078350000}"/>
    <cellStyle name="Normal 4 8 2 2 4" xfId="14601" xr:uid="{00000000-0005-0000-0000-000079350000}"/>
    <cellStyle name="Normal 4 8 2 2 4 2" xfId="26973" xr:uid="{419664EA-BC7F-4A11-AF21-D8BC55191B2D}"/>
    <cellStyle name="Normal 4 8 2 2 5" xfId="14602" xr:uid="{00000000-0005-0000-0000-00007A350000}"/>
    <cellStyle name="Normal 4 8 2 2 5 2" xfId="26974" xr:uid="{E6FAA2B2-982C-4CE9-AD0A-293E8E483B8C}"/>
    <cellStyle name="Normal 4 8 2 2 6" xfId="14603" xr:uid="{00000000-0005-0000-0000-00007B350000}"/>
    <cellStyle name="Normal 4 8 2 3" xfId="14604" xr:uid="{00000000-0005-0000-0000-00007C350000}"/>
    <cellStyle name="Normal 4 8 2 3 2" xfId="14605" xr:uid="{00000000-0005-0000-0000-00007D350000}"/>
    <cellStyle name="Normal 4 8 2 3 2 2" xfId="14606" xr:uid="{00000000-0005-0000-0000-00007E350000}"/>
    <cellStyle name="Normal 4 8 2 3 2 3" xfId="14607" xr:uid="{00000000-0005-0000-0000-00007F350000}"/>
    <cellStyle name="Normal 4 8 2 3 3" xfId="14608" xr:uid="{00000000-0005-0000-0000-000080350000}"/>
    <cellStyle name="Normal 4 8 2 3 3 2" xfId="14609" xr:uid="{00000000-0005-0000-0000-000081350000}"/>
    <cellStyle name="Normal 4 8 2 3 3 3" xfId="26975" xr:uid="{7373D20F-2D0A-4AE3-B633-2CCBB52A6C5E}"/>
    <cellStyle name="Normal 4 8 2 3 4" xfId="14610" xr:uid="{00000000-0005-0000-0000-000082350000}"/>
    <cellStyle name="Normal 4 8 2 4" xfId="14611" xr:uid="{00000000-0005-0000-0000-000083350000}"/>
    <cellStyle name="Normal 4 8 2 4 2" xfId="14612" xr:uid="{00000000-0005-0000-0000-000084350000}"/>
    <cellStyle name="Normal 4 8 2 4 3" xfId="14613" xr:uid="{00000000-0005-0000-0000-000085350000}"/>
    <cellStyle name="Normal 4 8 2 5" xfId="14614" xr:uid="{00000000-0005-0000-0000-000086350000}"/>
    <cellStyle name="Normal 4 8 2 5 2" xfId="14615" xr:uid="{00000000-0005-0000-0000-000087350000}"/>
    <cellStyle name="Normal 4 8 2 5 2 2" xfId="26976" xr:uid="{469A2C20-0BE1-4DE7-BFDF-CCEEF7CC3945}"/>
    <cellStyle name="Normal 4 8 2 6" xfId="14616" xr:uid="{00000000-0005-0000-0000-000088350000}"/>
    <cellStyle name="Normal 4 8 2 6 2" xfId="26977" xr:uid="{2443839D-00B5-4405-83CF-8633EDB7979A}"/>
    <cellStyle name="Normal 4 8 2 7" xfId="14617" xr:uid="{00000000-0005-0000-0000-000089350000}"/>
    <cellStyle name="Normal 4 8 2 7 2" xfId="26978" xr:uid="{A25E0358-14B0-4FEE-A69E-C7EA7892A865}"/>
    <cellStyle name="Normal 4 8 2 8" xfId="14618" xr:uid="{00000000-0005-0000-0000-00008A350000}"/>
    <cellStyle name="Normal 4 8 3" xfId="14619" xr:uid="{00000000-0005-0000-0000-00008B350000}"/>
    <cellStyle name="Normal 4 8 3 2" xfId="14620" xr:uid="{00000000-0005-0000-0000-00008C350000}"/>
    <cellStyle name="Normal 4 8 3 2 2" xfId="14621" xr:uid="{00000000-0005-0000-0000-00008D350000}"/>
    <cellStyle name="Normal 4 8 3 2 3" xfId="14622" xr:uid="{00000000-0005-0000-0000-00008E350000}"/>
    <cellStyle name="Normal 4 8 3 2 3 2" xfId="26979" xr:uid="{DD556EC1-15A7-4D16-B1A3-5F6DB31C67B5}"/>
    <cellStyle name="Normal 4 8 3 2 4" xfId="14623" xr:uid="{00000000-0005-0000-0000-00008F350000}"/>
    <cellStyle name="Normal 4 8 3 3" xfId="14624" xr:uid="{00000000-0005-0000-0000-000090350000}"/>
    <cellStyle name="Normal 4 8 3 4" xfId="14625" xr:uid="{00000000-0005-0000-0000-000091350000}"/>
    <cellStyle name="Normal 4 8 3 4 2" xfId="26980" xr:uid="{717BEA05-2AFE-40FB-8479-BA21FB366D8A}"/>
    <cellStyle name="Normal 4 8 3 5" xfId="14626" xr:uid="{00000000-0005-0000-0000-000092350000}"/>
    <cellStyle name="Normal 4 8 3 5 2" xfId="26981" xr:uid="{58C91B09-857F-449A-893D-A6F71C0817FC}"/>
    <cellStyle name="Normal 4 8 3 6" xfId="14627" xr:uid="{00000000-0005-0000-0000-000093350000}"/>
    <cellStyle name="Normal 4 8 4" xfId="14628" xr:uid="{00000000-0005-0000-0000-000094350000}"/>
    <cellStyle name="Normal 4 8 4 2" xfId="14629" xr:uid="{00000000-0005-0000-0000-000095350000}"/>
    <cellStyle name="Normal 4 8 4 2 2" xfId="14630" xr:uid="{00000000-0005-0000-0000-000096350000}"/>
    <cellStyle name="Normal 4 8 4 2 3" xfId="14631" xr:uid="{00000000-0005-0000-0000-000097350000}"/>
    <cellStyle name="Normal 4 8 4 3" xfId="14632" xr:uid="{00000000-0005-0000-0000-000098350000}"/>
    <cellStyle name="Normal 4 8 4 3 2" xfId="14633" xr:uid="{00000000-0005-0000-0000-000099350000}"/>
    <cellStyle name="Normal 4 8 4 3 3" xfId="26982" xr:uid="{0AAD0511-FA9E-40A4-AF1B-26AE4A87A412}"/>
    <cellStyle name="Normal 4 8 4 4" xfId="14634" xr:uid="{00000000-0005-0000-0000-00009A350000}"/>
    <cellStyle name="Normal 4 8 5" xfId="14635" xr:uid="{00000000-0005-0000-0000-00009B350000}"/>
    <cellStyle name="Normal 4 8 5 2" xfId="14636" xr:uid="{00000000-0005-0000-0000-00009C350000}"/>
    <cellStyle name="Normal 4 8 5 3" xfId="14637" xr:uid="{00000000-0005-0000-0000-00009D350000}"/>
    <cellStyle name="Normal 4 8 6" xfId="14638" xr:uid="{00000000-0005-0000-0000-00009E350000}"/>
    <cellStyle name="Normal 4 8 6 2" xfId="14639" xr:uid="{00000000-0005-0000-0000-00009F350000}"/>
    <cellStyle name="Normal 4 8 6 2 2" xfId="26983" xr:uid="{09234DEC-8AFA-4B4C-974C-0EF6FB2D0508}"/>
    <cellStyle name="Normal 4 8 7" xfId="14640" xr:uid="{00000000-0005-0000-0000-0000A0350000}"/>
    <cellStyle name="Normal 4 8 7 2" xfId="26984" xr:uid="{00AF3733-6A0B-41FD-AAE5-8A007C75982A}"/>
    <cellStyle name="Normal 4 8 8" xfId="14641" xr:uid="{00000000-0005-0000-0000-0000A1350000}"/>
    <cellStyle name="Normal 4 8 9" xfId="14642" xr:uid="{00000000-0005-0000-0000-0000A2350000}"/>
    <cellStyle name="Normal 4 9" xfId="14643" xr:uid="{00000000-0005-0000-0000-0000A3350000}"/>
    <cellStyle name="Normal 4 9 2" xfId="14644" xr:uid="{00000000-0005-0000-0000-0000A4350000}"/>
    <cellStyle name="Normal 4 9 2 2" xfId="14645" xr:uid="{00000000-0005-0000-0000-0000A5350000}"/>
    <cellStyle name="Normal 4 9 2 2 2" xfId="14646" xr:uid="{00000000-0005-0000-0000-0000A6350000}"/>
    <cellStyle name="Normal 4 9 2 2 3" xfId="14647" xr:uid="{00000000-0005-0000-0000-0000A7350000}"/>
    <cellStyle name="Normal 4 9 2 2 3 2" xfId="26985" xr:uid="{34D6E980-6264-45F2-A2DC-F3A6494E04E4}"/>
    <cellStyle name="Normal 4 9 2 2 4" xfId="14648" xr:uid="{00000000-0005-0000-0000-0000A8350000}"/>
    <cellStyle name="Normal 4 9 2 3" xfId="14649" xr:uid="{00000000-0005-0000-0000-0000A9350000}"/>
    <cellStyle name="Normal 4 9 2 4" xfId="14650" xr:uid="{00000000-0005-0000-0000-0000AA350000}"/>
    <cellStyle name="Normal 4 9 2 4 2" xfId="26986" xr:uid="{40E48CD2-F155-4B5F-88E3-58C72B538DFA}"/>
    <cellStyle name="Normal 4 9 2 5" xfId="14651" xr:uid="{00000000-0005-0000-0000-0000AB350000}"/>
    <cellStyle name="Normal 4 9 2 5 2" xfId="26987" xr:uid="{73FD90FA-D793-4E6D-B3F0-BB041715DFAB}"/>
    <cellStyle name="Normal 4 9 2 6" xfId="14652" xr:uid="{00000000-0005-0000-0000-0000AC350000}"/>
    <cellStyle name="Normal 4 9 3" xfId="14653" xr:uid="{00000000-0005-0000-0000-0000AD350000}"/>
    <cellStyle name="Normal 4 9 3 2" xfId="14654" xr:uid="{00000000-0005-0000-0000-0000AE350000}"/>
    <cellStyle name="Normal 4 9 3 2 2" xfId="14655" xr:uid="{00000000-0005-0000-0000-0000AF350000}"/>
    <cellStyle name="Normal 4 9 3 2 3" xfId="14656" xr:uid="{00000000-0005-0000-0000-0000B0350000}"/>
    <cellStyle name="Normal 4 9 3 3" xfId="14657" xr:uid="{00000000-0005-0000-0000-0000B1350000}"/>
    <cellStyle name="Normal 4 9 3 4" xfId="14658" xr:uid="{00000000-0005-0000-0000-0000B2350000}"/>
    <cellStyle name="Normal 4 9 3 4 2" xfId="26988" xr:uid="{8F95D83C-CFA7-47AB-8D6E-1AE8C18D1978}"/>
    <cellStyle name="Normal 4 9 3 5" xfId="14659" xr:uid="{00000000-0005-0000-0000-0000B3350000}"/>
    <cellStyle name="Normal 4 9 3 5 2" xfId="26989" xr:uid="{1F84A87D-C6A3-40DC-A2F6-615B1C7D603C}"/>
    <cellStyle name="Normal 4 9 3 6" xfId="14660" xr:uid="{00000000-0005-0000-0000-0000B4350000}"/>
    <cellStyle name="Normal 4 9 4" xfId="14661" xr:uid="{00000000-0005-0000-0000-0000B5350000}"/>
    <cellStyle name="Normal 4 9 4 2" xfId="14662" xr:uid="{00000000-0005-0000-0000-0000B6350000}"/>
    <cellStyle name="Normal 4 9 4 3" xfId="14663" xr:uid="{00000000-0005-0000-0000-0000B7350000}"/>
    <cellStyle name="Normal 4 9 5" xfId="14664" xr:uid="{00000000-0005-0000-0000-0000B8350000}"/>
    <cellStyle name="Normal 4 9 5 2" xfId="14665" xr:uid="{00000000-0005-0000-0000-0000B9350000}"/>
    <cellStyle name="Normal 4 9 6" xfId="14666" xr:uid="{00000000-0005-0000-0000-0000BA350000}"/>
    <cellStyle name="Normal 4 9 6 2" xfId="26990" xr:uid="{67326096-9FE1-438B-B1EC-3E941EAFDDE9}"/>
    <cellStyle name="Normal 4 9 7" xfId="14667" xr:uid="{00000000-0005-0000-0000-0000BB350000}"/>
    <cellStyle name="Normal 4 9 7 2" xfId="26991" xr:uid="{AB405B40-9320-4BC8-A62F-DE4DFFE5A28A}"/>
    <cellStyle name="Normal 4 9 8" xfId="14668" xr:uid="{00000000-0005-0000-0000-0000BC350000}"/>
    <cellStyle name="Normal 4_2011 Planning Templates_Incentive 3-14-2011 (2)" xfId="2467" xr:uid="{00000000-0005-0000-0000-000061090000}"/>
    <cellStyle name="Normal 40" xfId="2969" xr:uid="{00000000-0005-0000-0000-000062090000}"/>
    <cellStyle name="Normal 40 2" xfId="14669" xr:uid="{00000000-0005-0000-0000-0000BF350000}"/>
    <cellStyle name="Normal 40 3" xfId="14670" xr:uid="{00000000-0005-0000-0000-0000C0350000}"/>
    <cellStyle name="Normal 40 4" xfId="14671" xr:uid="{00000000-0005-0000-0000-0000C1350000}"/>
    <cellStyle name="Normal 40 5" xfId="14672" xr:uid="{00000000-0005-0000-0000-0000C2350000}"/>
    <cellStyle name="Normal 40 6" xfId="5349" xr:uid="{00000000-0005-0000-0000-0000BE350000}"/>
    <cellStyle name="Normal 40 7" xfId="21041" xr:uid="{607EE767-A273-41F2-B0AB-E0D837845D82}"/>
    <cellStyle name="Normal 41" xfId="2968" xr:uid="{00000000-0005-0000-0000-000063090000}"/>
    <cellStyle name="Normal 41 2" xfId="14673" xr:uid="{00000000-0005-0000-0000-0000C4350000}"/>
    <cellStyle name="Normal 41 2 2" xfId="14674" xr:uid="{00000000-0005-0000-0000-0000C5350000}"/>
    <cellStyle name="Normal 41 2 2 2" xfId="14675" xr:uid="{00000000-0005-0000-0000-0000C6350000}"/>
    <cellStyle name="Normal 41 2 3" xfId="14676" xr:uid="{00000000-0005-0000-0000-0000C7350000}"/>
    <cellStyle name="Normal 41 3" xfId="34" xr:uid="{00000000-0005-0000-0000-000026000000}"/>
    <cellStyle name="Normal 41 3 2" xfId="136" xr:uid="{00000000-0005-0000-0000-000026000000}"/>
    <cellStyle name="Normal 41 3 2 2" xfId="20700" xr:uid="{BAC2465A-D060-467D-A48F-94AB1126C6AA}"/>
    <cellStyle name="Normal 41 3 3" xfId="14677" xr:uid="{00000000-0005-0000-0000-0000C8350000}"/>
    <cellStyle name="Normal 41 3 4" xfId="20627" xr:uid="{3656AE4C-11E5-4369-8ECE-AC64C228B922}"/>
    <cellStyle name="Normal 41 4" xfId="14678" xr:uid="{00000000-0005-0000-0000-0000C9350000}"/>
    <cellStyle name="Normal 41 5" xfId="14679" xr:uid="{00000000-0005-0000-0000-0000CA350000}"/>
    <cellStyle name="Normal 41 6" xfId="14680" xr:uid="{00000000-0005-0000-0000-0000CB350000}"/>
    <cellStyle name="Normal 41 7" xfId="5348" xr:uid="{00000000-0005-0000-0000-0000C3350000}"/>
    <cellStyle name="Normal 41 8" xfId="21040" xr:uid="{46A817FF-32F3-4032-91FD-DBC1F4D3A965}"/>
    <cellStyle name="Normal 42" xfId="2965" xr:uid="{00000000-0005-0000-0000-000064090000}"/>
    <cellStyle name="Normal 42 2" xfId="14681" xr:uid="{00000000-0005-0000-0000-0000CD350000}"/>
    <cellStyle name="Normal 42 2 2" xfId="14682" xr:uid="{00000000-0005-0000-0000-0000CE350000}"/>
    <cellStyle name="Normal 42 2 2 2" xfId="14683" xr:uid="{00000000-0005-0000-0000-0000CF350000}"/>
    <cellStyle name="Normal 42 2 3" xfId="14684" xr:uid="{00000000-0005-0000-0000-0000D0350000}"/>
    <cellStyle name="Normal 42 3" xfId="35" xr:uid="{00000000-0005-0000-0000-000027000000}"/>
    <cellStyle name="Normal 42 3 2" xfId="137" xr:uid="{00000000-0005-0000-0000-000027000000}"/>
    <cellStyle name="Normal 42 3 2 2" xfId="20701" xr:uid="{F7553614-7E01-471C-B82C-5C319B54CCB5}"/>
    <cellStyle name="Normal 42 3 3" xfId="14685" xr:uid="{00000000-0005-0000-0000-0000D1350000}"/>
    <cellStyle name="Normal 42 3 4" xfId="20628" xr:uid="{1F014DFB-93F5-4036-876F-5C8906BE00C9}"/>
    <cellStyle name="Normal 42 4" xfId="14686" xr:uid="{00000000-0005-0000-0000-0000D2350000}"/>
    <cellStyle name="Normal 42 5" xfId="14687" xr:uid="{00000000-0005-0000-0000-0000D3350000}"/>
    <cellStyle name="Normal 42 6" xfId="14688" xr:uid="{00000000-0005-0000-0000-0000D4350000}"/>
    <cellStyle name="Normal 42 7" xfId="5347" xr:uid="{00000000-0005-0000-0000-0000CC350000}"/>
    <cellStyle name="Normal 42 8" xfId="21037" xr:uid="{12BA0FDE-4108-4518-9C3E-AD253E552251}"/>
    <cellStyle name="Normal 43" xfId="2962" xr:uid="{00000000-0005-0000-0000-000065090000}"/>
    <cellStyle name="Normal 43 2" xfId="14689" xr:uid="{00000000-0005-0000-0000-0000D6350000}"/>
    <cellStyle name="Normal 43 3" xfId="36" xr:uid="{00000000-0005-0000-0000-000028000000}"/>
    <cellStyle name="Normal 43 3 2" xfId="138" xr:uid="{00000000-0005-0000-0000-000028000000}"/>
    <cellStyle name="Normal 43 3 2 2" xfId="20702" xr:uid="{F310B2A8-270B-4600-8D55-D606AF347FC3}"/>
    <cellStyle name="Normal 43 3 3" xfId="14690" xr:uid="{00000000-0005-0000-0000-0000D7350000}"/>
    <cellStyle name="Normal 43 3 4" xfId="20629" xr:uid="{E4C27D05-1ECD-48E5-9514-2F869B7B0406}"/>
    <cellStyle name="Normal 43 4" xfId="14691" xr:uid="{00000000-0005-0000-0000-0000D8350000}"/>
    <cellStyle name="Normal 43 5" xfId="5346" xr:uid="{00000000-0005-0000-0000-0000D5350000}"/>
    <cellStyle name="Normal 43 6" xfId="21034" xr:uid="{BE395D81-ACEE-4040-946E-8AB10C4B9997}"/>
    <cellStyle name="Normal 44" xfId="2959" xr:uid="{00000000-0005-0000-0000-000066090000}"/>
    <cellStyle name="Normal 44 2" xfId="14692" xr:uid="{00000000-0005-0000-0000-0000DA350000}"/>
    <cellStyle name="Normal 44 3" xfId="37" xr:uid="{00000000-0005-0000-0000-000029000000}"/>
    <cellStyle name="Normal 44 3 2" xfId="139" xr:uid="{00000000-0005-0000-0000-000029000000}"/>
    <cellStyle name="Normal 44 3 2 2" xfId="20703" xr:uid="{B9FACF7E-B298-49E8-844D-473FEC42CBF3}"/>
    <cellStyle name="Normal 44 3 3" xfId="14693" xr:uid="{00000000-0005-0000-0000-0000DB350000}"/>
    <cellStyle name="Normal 44 3 4" xfId="20630" xr:uid="{107CF41B-C71B-44F4-A1C6-3E721B965F91}"/>
    <cellStyle name="Normal 44 4" xfId="14694" xr:uid="{00000000-0005-0000-0000-0000DC350000}"/>
    <cellStyle name="Normal 44 5" xfId="5345" xr:uid="{00000000-0005-0000-0000-0000D9350000}"/>
    <cellStyle name="Normal 44 6" xfId="21031" xr:uid="{A1AFBEBC-12D2-425E-AD64-935E451695B7}"/>
    <cellStyle name="Normal 45" xfId="2956" xr:uid="{00000000-0005-0000-0000-000067090000}"/>
    <cellStyle name="Normal 45 2" xfId="14695" xr:uid="{00000000-0005-0000-0000-0000DE350000}"/>
    <cellStyle name="Normal 45 3" xfId="14696" xr:uid="{00000000-0005-0000-0000-0000DF350000}"/>
    <cellStyle name="Normal 45 4" xfId="14697" xr:uid="{00000000-0005-0000-0000-0000E0350000}"/>
    <cellStyle name="Normal 45 5" xfId="5344" xr:uid="{00000000-0005-0000-0000-0000DD350000}"/>
    <cellStyle name="Normal 45 6" xfId="21028" xr:uid="{89A7323D-C5A4-413C-A092-E36E52739A98}"/>
    <cellStyle name="Normal 46" xfId="2953" xr:uid="{00000000-0005-0000-0000-000068090000}"/>
    <cellStyle name="Normal 46 2" xfId="14698" xr:uid="{00000000-0005-0000-0000-0000E2350000}"/>
    <cellStyle name="Normal 46 2 2" xfId="14699" xr:uid="{00000000-0005-0000-0000-0000E3350000}"/>
    <cellStyle name="Normal 46 2 2 2" xfId="14700" xr:uid="{00000000-0005-0000-0000-0000E4350000}"/>
    <cellStyle name="Normal 46 2 3" xfId="14701" xr:uid="{00000000-0005-0000-0000-0000E5350000}"/>
    <cellStyle name="Normal 46 3" xfId="38" xr:uid="{00000000-0005-0000-0000-00002A000000}"/>
    <cellStyle name="Normal 46 3 2" xfId="140" xr:uid="{00000000-0005-0000-0000-00002A000000}"/>
    <cellStyle name="Normal 46 3 2 2" xfId="20704" xr:uid="{519532F8-8A35-49AE-AB6F-3C11B91295F4}"/>
    <cellStyle name="Normal 46 3 3" xfId="14702" xr:uid="{00000000-0005-0000-0000-0000E6350000}"/>
    <cellStyle name="Normal 46 3 4" xfId="20631" xr:uid="{48ECBF92-1EFE-4A1E-9955-E0B503DB814A}"/>
    <cellStyle name="Normal 46 4" xfId="14703" xr:uid="{00000000-0005-0000-0000-0000E7350000}"/>
    <cellStyle name="Normal 46 5" xfId="14704" xr:uid="{00000000-0005-0000-0000-0000E8350000}"/>
    <cellStyle name="Normal 46 6" xfId="14705" xr:uid="{00000000-0005-0000-0000-0000E9350000}"/>
    <cellStyle name="Normal 46 7" xfId="5343" xr:uid="{00000000-0005-0000-0000-0000E1350000}"/>
    <cellStyle name="Normal 46 8" xfId="21025" xr:uid="{79279FC0-9D8C-4B38-A864-4D1D46CDF57B}"/>
    <cellStyle name="Normal 47" xfId="2468" xr:uid="{00000000-0005-0000-0000-000069090000}"/>
    <cellStyle name="Normal 47 2" xfId="14706" xr:uid="{00000000-0005-0000-0000-0000EB350000}"/>
    <cellStyle name="Normal 47 2 2" xfId="14707" xr:uid="{00000000-0005-0000-0000-0000EC350000}"/>
    <cellStyle name="Normal 47 2 2 2" xfId="14708" xr:uid="{00000000-0005-0000-0000-0000ED350000}"/>
    <cellStyle name="Normal 47 2 2 2 2" xfId="14709" xr:uid="{00000000-0005-0000-0000-0000EE350000}"/>
    <cellStyle name="Normal 47 2 2 2 3" xfId="14710" xr:uid="{00000000-0005-0000-0000-0000EF350000}"/>
    <cellStyle name="Normal 47 2 2 3" xfId="14711" xr:uid="{00000000-0005-0000-0000-0000F0350000}"/>
    <cellStyle name="Normal 47 2 2 3 2" xfId="14712" xr:uid="{00000000-0005-0000-0000-0000F1350000}"/>
    <cellStyle name="Normal 47 2 2 3 3" xfId="26993" xr:uid="{404BC21C-C6F3-4E7A-9ADF-DFFFA243657A}"/>
    <cellStyle name="Normal 47 2 2 4" xfId="14713" xr:uid="{00000000-0005-0000-0000-0000F2350000}"/>
    <cellStyle name="Normal 47 2 3" xfId="14714" xr:uid="{00000000-0005-0000-0000-0000F3350000}"/>
    <cellStyle name="Normal 47 2 3 2" xfId="14715" xr:uid="{00000000-0005-0000-0000-0000F4350000}"/>
    <cellStyle name="Normal 47 2 3 2 2" xfId="14716" xr:uid="{00000000-0005-0000-0000-0000F5350000}"/>
    <cellStyle name="Normal 47 2 3 2 3" xfId="14717" xr:uid="{00000000-0005-0000-0000-0000F6350000}"/>
    <cellStyle name="Normal 47 2 3 3" xfId="14718" xr:uid="{00000000-0005-0000-0000-0000F7350000}"/>
    <cellStyle name="Normal 47 2 3 3 2" xfId="14719" xr:uid="{00000000-0005-0000-0000-0000F8350000}"/>
    <cellStyle name="Normal 47 2 3 3 3" xfId="26994" xr:uid="{AEB42A6F-83C1-4E2B-AB74-1F67AA0F6625}"/>
    <cellStyle name="Normal 47 2 3 4" xfId="14720" xr:uid="{00000000-0005-0000-0000-0000F9350000}"/>
    <cellStyle name="Normal 47 2 4" xfId="14721" xr:uid="{00000000-0005-0000-0000-0000FA350000}"/>
    <cellStyle name="Normal 47 2 4 2" xfId="14722" xr:uid="{00000000-0005-0000-0000-0000FB350000}"/>
    <cellStyle name="Normal 47 2 4 3" xfId="14723" xr:uid="{00000000-0005-0000-0000-0000FC350000}"/>
    <cellStyle name="Normal 47 2 5" xfId="14724" xr:uid="{00000000-0005-0000-0000-0000FD350000}"/>
    <cellStyle name="Normal 47 2 6" xfId="14725" xr:uid="{00000000-0005-0000-0000-0000FE350000}"/>
    <cellStyle name="Normal 47 2 6 2" xfId="26995" xr:uid="{83733BA0-C393-438B-A612-676AA5C7DEEF}"/>
    <cellStyle name="Normal 47 2 7" xfId="14726" xr:uid="{00000000-0005-0000-0000-0000FF350000}"/>
    <cellStyle name="Normal 47 2 8" xfId="14727" xr:uid="{00000000-0005-0000-0000-000000360000}"/>
    <cellStyle name="Normal 47 3" xfId="14728" xr:uid="{00000000-0005-0000-0000-000001360000}"/>
    <cellStyle name="Normal 47 3 2" xfId="14729" xr:uid="{00000000-0005-0000-0000-000002360000}"/>
    <cellStyle name="Normal 47 3 3" xfId="26996" xr:uid="{FA8EF5CF-1BED-46AF-85D4-ABAA8B57132C}"/>
    <cellStyle name="Normal 47 4" xfId="14730" xr:uid="{00000000-0005-0000-0000-000003360000}"/>
    <cellStyle name="Normal 47 5" xfId="14731" xr:uid="{00000000-0005-0000-0000-000004360000}"/>
    <cellStyle name="Normal 47 5 2" xfId="26997" xr:uid="{83F3F59C-95BE-48D2-8ACA-994995F56DA4}"/>
    <cellStyle name="Normal 47 6" xfId="14732" xr:uid="{00000000-0005-0000-0000-000005360000}"/>
    <cellStyle name="Normal 47 7" xfId="14733" xr:uid="{00000000-0005-0000-0000-000006360000}"/>
    <cellStyle name="Normal 47 8" xfId="5342" xr:uid="{00000000-0005-0000-0000-0000EA350000}"/>
    <cellStyle name="Normal 47 8 2" xfId="23296" xr:uid="{56EEAF5C-6EBA-4B69-A9A2-F3FB4973DE4B}"/>
    <cellStyle name="Normal 48" xfId="2950" xr:uid="{00000000-0005-0000-0000-00006A090000}"/>
    <cellStyle name="Normal 48 2" xfId="14734" xr:uid="{00000000-0005-0000-0000-000008360000}"/>
    <cellStyle name="Normal 48 2 2" xfId="14735" xr:uid="{00000000-0005-0000-0000-000009360000}"/>
    <cellStyle name="Normal 48 2 3" xfId="14736" xr:uid="{00000000-0005-0000-0000-00000A360000}"/>
    <cellStyle name="Normal 48 2 4" xfId="14737" xr:uid="{00000000-0005-0000-0000-00000B360000}"/>
    <cellStyle name="Normal 48 2 4 2" xfId="26998" xr:uid="{04A1413F-14AF-4BB5-8CF4-B38A32174223}"/>
    <cellStyle name="Normal 48 2 5" xfId="14738" xr:uid="{00000000-0005-0000-0000-00000C360000}"/>
    <cellStyle name="Normal 48 3" xfId="14739" xr:uid="{00000000-0005-0000-0000-00000D360000}"/>
    <cellStyle name="Normal 48 4" xfId="14740" xr:uid="{00000000-0005-0000-0000-00000E360000}"/>
    <cellStyle name="Normal 48 4 2" xfId="26999" xr:uid="{E590BCE2-3588-40D0-8248-7D7F20CF5696}"/>
    <cellStyle name="Normal 48 5" xfId="14741" xr:uid="{00000000-0005-0000-0000-00000F360000}"/>
    <cellStyle name="Normal 48 6" xfId="14742" xr:uid="{00000000-0005-0000-0000-000010360000}"/>
    <cellStyle name="Normal 48 7" xfId="14743" xr:uid="{00000000-0005-0000-0000-000011360000}"/>
    <cellStyle name="Normal 48 8" xfId="21022" xr:uid="{3A276C64-A0E6-425D-B5E8-5C805C3AEB69}"/>
    <cellStyle name="Normal 49" xfId="5341" xr:uid="{00000000-0005-0000-0000-000012360000}"/>
    <cellStyle name="Normal 49 2" xfId="14744" xr:uid="{00000000-0005-0000-0000-000013360000}"/>
    <cellStyle name="Normal 49 3" xfId="39" xr:uid="{00000000-0005-0000-0000-00002B000000}"/>
    <cellStyle name="Normal 49 3 2" xfId="141" xr:uid="{00000000-0005-0000-0000-00002B000000}"/>
    <cellStyle name="Normal 49 3 2 2" xfId="20705" xr:uid="{27D35C74-E5EF-4840-BF65-C051A27456F3}"/>
    <cellStyle name="Normal 49 3 3" xfId="14745" xr:uid="{00000000-0005-0000-0000-000014360000}"/>
    <cellStyle name="Normal 49 3 4" xfId="20632" xr:uid="{4A4B807B-2377-4F76-98E9-4487899BE98E}"/>
    <cellStyle name="Normal 49 4" xfId="14746" xr:uid="{00000000-0005-0000-0000-000015360000}"/>
    <cellStyle name="Normal 5" xfId="2469" xr:uid="{00000000-0005-0000-0000-00006B090000}"/>
    <cellStyle name="Normal 5 10" xfId="2470" xr:uid="{00000000-0005-0000-0000-00006C090000}"/>
    <cellStyle name="Normal 5 10 2" xfId="14747" xr:uid="{00000000-0005-0000-0000-000018360000}"/>
    <cellStyle name="Normal 5 10 2 2" xfId="14748" xr:uid="{00000000-0005-0000-0000-000019360000}"/>
    <cellStyle name="Normal 5 10 2 2 2" xfId="14749" xr:uid="{00000000-0005-0000-0000-00001A360000}"/>
    <cellStyle name="Normal 5 10 2 2 2 2" xfId="14750" xr:uid="{00000000-0005-0000-0000-00001B360000}"/>
    <cellStyle name="Normal 5 10 2 2 2 3" xfId="14751" xr:uid="{00000000-0005-0000-0000-00001C360000}"/>
    <cellStyle name="Normal 5 10 2 2 3" xfId="14752" xr:uid="{00000000-0005-0000-0000-00001D360000}"/>
    <cellStyle name="Normal 5 10 2 2 3 2" xfId="14753" xr:uid="{00000000-0005-0000-0000-00001E360000}"/>
    <cellStyle name="Normal 5 10 2 2 3 3" xfId="27000" xr:uid="{7F8E9F51-4D6B-46DF-93C9-146D453D9DE1}"/>
    <cellStyle name="Normal 5 10 2 2 4" xfId="14754" xr:uid="{00000000-0005-0000-0000-00001F360000}"/>
    <cellStyle name="Normal 5 10 2 3" xfId="14755" xr:uid="{00000000-0005-0000-0000-000020360000}"/>
    <cellStyle name="Normal 5 10 2 3 2" xfId="14756" xr:uid="{00000000-0005-0000-0000-000021360000}"/>
    <cellStyle name="Normal 5 10 2 3 3" xfId="14757" xr:uid="{00000000-0005-0000-0000-000022360000}"/>
    <cellStyle name="Normal 5 10 2 4" xfId="14758" xr:uid="{00000000-0005-0000-0000-000023360000}"/>
    <cellStyle name="Normal 5 10 2 4 2" xfId="14759" xr:uid="{00000000-0005-0000-0000-000024360000}"/>
    <cellStyle name="Normal 5 10 2 4 3" xfId="27001" xr:uid="{C08309B9-DD11-4686-B19B-D3BACD0987B5}"/>
    <cellStyle name="Normal 5 10 2 5" xfId="14760" xr:uid="{00000000-0005-0000-0000-000025360000}"/>
    <cellStyle name="Normal 5 10 3" xfId="14761" xr:uid="{00000000-0005-0000-0000-000026360000}"/>
    <cellStyle name="Normal 5 10 3 2" xfId="14762" xr:uid="{00000000-0005-0000-0000-000027360000}"/>
    <cellStyle name="Normal 5 10 3 2 2" xfId="14763" xr:uid="{00000000-0005-0000-0000-000028360000}"/>
    <cellStyle name="Normal 5 10 3 2 3" xfId="14764" xr:uid="{00000000-0005-0000-0000-000029360000}"/>
    <cellStyle name="Normal 5 10 3 3" xfId="14765" xr:uid="{00000000-0005-0000-0000-00002A360000}"/>
    <cellStyle name="Normal 5 10 3 3 2" xfId="14766" xr:uid="{00000000-0005-0000-0000-00002B360000}"/>
    <cellStyle name="Normal 5 10 3 3 3" xfId="27002" xr:uid="{D14F6A24-FDFF-4EE9-9F47-E7A575463D54}"/>
    <cellStyle name="Normal 5 10 3 4" xfId="14767" xr:uid="{00000000-0005-0000-0000-00002C360000}"/>
    <cellStyle name="Normal 5 10 4" xfId="14768" xr:uid="{00000000-0005-0000-0000-00002D360000}"/>
    <cellStyle name="Normal 5 10 5" xfId="14769" xr:uid="{00000000-0005-0000-0000-00002E360000}"/>
    <cellStyle name="Normal 5 11" xfId="2471" xr:uid="{00000000-0005-0000-0000-00006D090000}"/>
    <cellStyle name="Normal 5 11 2" xfId="14770" xr:uid="{00000000-0005-0000-0000-000030360000}"/>
    <cellStyle name="Normal 5 11 3" xfId="14771" xr:uid="{00000000-0005-0000-0000-000031360000}"/>
    <cellStyle name="Normal 5 12" xfId="2472" xr:uid="{00000000-0005-0000-0000-00006E090000}"/>
    <cellStyle name="Normal 5 12 2" xfId="14772" xr:uid="{00000000-0005-0000-0000-000033360000}"/>
    <cellStyle name="Normal 5 12 3" xfId="14773" xr:uid="{00000000-0005-0000-0000-000034360000}"/>
    <cellStyle name="Normal 5 13" xfId="2473" xr:uid="{00000000-0005-0000-0000-00006F090000}"/>
    <cellStyle name="Normal 5 13 2" xfId="14774" xr:uid="{00000000-0005-0000-0000-000036360000}"/>
    <cellStyle name="Normal 5 13 3" xfId="14775" xr:uid="{00000000-0005-0000-0000-000037360000}"/>
    <cellStyle name="Normal 5 14" xfId="2474" xr:uid="{00000000-0005-0000-0000-000070090000}"/>
    <cellStyle name="Normal 5 14 2" xfId="14776" xr:uid="{00000000-0005-0000-0000-000039360000}"/>
    <cellStyle name="Normal 5 14 3" xfId="14777" xr:uid="{00000000-0005-0000-0000-00003A360000}"/>
    <cellStyle name="Normal 5 15" xfId="2475" xr:uid="{00000000-0005-0000-0000-000071090000}"/>
    <cellStyle name="Normal 5 15 2" xfId="14778" xr:uid="{00000000-0005-0000-0000-00003C360000}"/>
    <cellStyle name="Normal 5 15 3" xfId="14779" xr:uid="{00000000-0005-0000-0000-00003D360000}"/>
    <cellStyle name="Normal 5 16" xfId="2476" xr:uid="{00000000-0005-0000-0000-000072090000}"/>
    <cellStyle name="Normal 5 16 2" xfId="14780" xr:uid="{00000000-0005-0000-0000-00003F360000}"/>
    <cellStyle name="Normal 5 16 3" xfId="14781" xr:uid="{00000000-0005-0000-0000-000040360000}"/>
    <cellStyle name="Normal 5 17" xfId="2477" xr:uid="{00000000-0005-0000-0000-000073090000}"/>
    <cellStyle name="Normal 5 17 2" xfId="14782" xr:uid="{00000000-0005-0000-0000-000042360000}"/>
    <cellStyle name="Normal 5 17 3" xfId="14783" xr:uid="{00000000-0005-0000-0000-000043360000}"/>
    <cellStyle name="Normal 5 18" xfId="2478" xr:uid="{00000000-0005-0000-0000-000074090000}"/>
    <cellStyle name="Normal 5 18 2" xfId="14784" xr:uid="{00000000-0005-0000-0000-000045360000}"/>
    <cellStyle name="Normal 5 18 3" xfId="14785" xr:uid="{00000000-0005-0000-0000-000046360000}"/>
    <cellStyle name="Normal 5 19" xfId="2479" xr:uid="{00000000-0005-0000-0000-000075090000}"/>
    <cellStyle name="Normal 5 19 2" xfId="14786" xr:uid="{00000000-0005-0000-0000-000048360000}"/>
    <cellStyle name="Normal 5 19 3" xfId="14787" xr:uid="{00000000-0005-0000-0000-000049360000}"/>
    <cellStyle name="Normal 5 2" xfId="2480" xr:uid="{00000000-0005-0000-0000-000076090000}"/>
    <cellStyle name="Normal 5 2 10" xfId="2481" xr:uid="{00000000-0005-0000-0000-000077090000}"/>
    <cellStyle name="Normal 5 2 10 2" xfId="14788" xr:uid="{00000000-0005-0000-0000-00004C360000}"/>
    <cellStyle name="Normal 5 2 10 3" xfId="14789" xr:uid="{00000000-0005-0000-0000-00004D360000}"/>
    <cellStyle name="Normal 5 2 11" xfId="2482" xr:uid="{00000000-0005-0000-0000-000078090000}"/>
    <cellStyle name="Normal 5 2 11 2" xfId="14790" xr:uid="{00000000-0005-0000-0000-00004F360000}"/>
    <cellStyle name="Normal 5 2 11 3" xfId="14791" xr:uid="{00000000-0005-0000-0000-000050360000}"/>
    <cellStyle name="Normal 5 2 12" xfId="2483" xr:uid="{00000000-0005-0000-0000-000079090000}"/>
    <cellStyle name="Normal 5 2 12 2" xfId="14792" xr:uid="{00000000-0005-0000-0000-000052360000}"/>
    <cellStyle name="Normal 5 2 12 3" xfId="14793" xr:uid="{00000000-0005-0000-0000-000053360000}"/>
    <cellStyle name="Normal 5 2 13" xfId="2484" xr:uid="{00000000-0005-0000-0000-00007A090000}"/>
    <cellStyle name="Normal 5 2 13 2" xfId="14794" xr:uid="{00000000-0005-0000-0000-000055360000}"/>
    <cellStyle name="Normal 5 2 13 3" xfId="14795" xr:uid="{00000000-0005-0000-0000-000056360000}"/>
    <cellStyle name="Normal 5 2 14" xfId="2485" xr:uid="{00000000-0005-0000-0000-00007B090000}"/>
    <cellStyle name="Normal 5 2 14 2" xfId="14796" xr:uid="{00000000-0005-0000-0000-000058360000}"/>
    <cellStyle name="Normal 5 2 14 3" xfId="14797" xr:uid="{00000000-0005-0000-0000-000059360000}"/>
    <cellStyle name="Normal 5 2 15" xfId="2486" xr:uid="{00000000-0005-0000-0000-00007C090000}"/>
    <cellStyle name="Normal 5 2 15 2" xfId="14798" xr:uid="{00000000-0005-0000-0000-00005B360000}"/>
    <cellStyle name="Normal 5 2 15 3" xfId="14799" xr:uid="{00000000-0005-0000-0000-00005C360000}"/>
    <cellStyle name="Normal 5 2 16" xfId="2487" xr:uid="{00000000-0005-0000-0000-00007D090000}"/>
    <cellStyle name="Normal 5 2 16 2" xfId="14800" xr:uid="{00000000-0005-0000-0000-00005E360000}"/>
    <cellStyle name="Normal 5 2 16 3" xfId="14801" xr:uid="{00000000-0005-0000-0000-00005F360000}"/>
    <cellStyle name="Normal 5 2 17" xfId="2488" xr:uid="{00000000-0005-0000-0000-00007E090000}"/>
    <cellStyle name="Normal 5 2 17 2" xfId="14802" xr:uid="{00000000-0005-0000-0000-000061360000}"/>
    <cellStyle name="Normal 5 2 17 3" xfId="14803" xr:uid="{00000000-0005-0000-0000-000062360000}"/>
    <cellStyle name="Normal 5 2 18" xfId="2489" xr:uid="{00000000-0005-0000-0000-00007F090000}"/>
    <cellStyle name="Normal 5 2 18 2" xfId="14804" xr:uid="{00000000-0005-0000-0000-000064360000}"/>
    <cellStyle name="Normal 5 2 18 3" xfId="14805" xr:uid="{00000000-0005-0000-0000-000065360000}"/>
    <cellStyle name="Normal 5 2 19" xfId="2490" xr:uid="{00000000-0005-0000-0000-000080090000}"/>
    <cellStyle name="Normal 5 2 19 2" xfId="14806" xr:uid="{00000000-0005-0000-0000-000067360000}"/>
    <cellStyle name="Normal 5 2 19 3" xfId="14807" xr:uid="{00000000-0005-0000-0000-000068360000}"/>
    <cellStyle name="Normal 5 2 2" xfId="2491" xr:uid="{00000000-0005-0000-0000-000081090000}"/>
    <cellStyle name="Normal 5 2 2 10" xfId="14808" xr:uid="{00000000-0005-0000-0000-00006A360000}"/>
    <cellStyle name="Normal 5 2 2 10 2" xfId="27003" xr:uid="{01CD544C-96F6-4D1C-B641-DD4B85B24F86}"/>
    <cellStyle name="Normal 5 2 2 11" xfId="14809" xr:uid="{00000000-0005-0000-0000-00006B360000}"/>
    <cellStyle name="Normal 5 2 2 2" xfId="14810" xr:uid="{00000000-0005-0000-0000-00006C360000}"/>
    <cellStyle name="Normal 5 2 2 2 10" xfId="14811" xr:uid="{00000000-0005-0000-0000-00006D360000}"/>
    <cellStyle name="Normal 5 2 2 2 2" xfId="14812" xr:uid="{00000000-0005-0000-0000-00006E360000}"/>
    <cellStyle name="Normal 5 2 2 2 2 2" xfId="14813" xr:uid="{00000000-0005-0000-0000-00006F360000}"/>
    <cellStyle name="Normal 5 2 2 2 2 2 2" xfId="14814" xr:uid="{00000000-0005-0000-0000-000070360000}"/>
    <cellStyle name="Normal 5 2 2 2 2 2 2 2" xfId="14815" xr:uid="{00000000-0005-0000-0000-000071360000}"/>
    <cellStyle name="Normal 5 2 2 2 2 2 2 2 2" xfId="14816" xr:uid="{00000000-0005-0000-0000-000072360000}"/>
    <cellStyle name="Normal 5 2 2 2 2 2 2 2 3" xfId="14817" xr:uid="{00000000-0005-0000-0000-000073360000}"/>
    <cellStyle name="Normal 5 2 2 2 2 2 2 3" xfId="14818" xr:uid="{00000000-0005-0000-0000-000074360000}"/>
    <cellStyle name="Normal 5 2 2 2 2 2 2 4" xfId="14819" xr:uid="{00000000-0005-0000-0000-000075360000}"/>
    <cellStyle name="Normal 5 2 2 2 2 2 2 4 2" xfId="27004" xr:uid="{E10CCDC2-F171-4228-9830-6001C495F407}"/>
    <cellStyle name="Normal 5 2 2 2 2 2 2 5" xfId="14820" xr:uid="{00000000-0005-0000-0000-000076360000}"/>
    <cellStyle name="Normal 5 2 2 2 2 2 2 5 2" xfId="27005" xr:uid="{7E4F41A0-67AE-42A5-AA8B-8AE89937D211}"/>
    <cellStyle name="Normal 5 2 2 2 2 2 2 6" xfId="14821" xr:uid="{00000000-0005-0000-0000-000077360000}"/>
    <cellStyle name="Normal 5 2 2 2 2 2 3" xfId="14822" xr:uid="{00000000-0005-0000-0000-000078360000}"/>
    <cellStyle name="Normal 5 2 2 2 2 2 3 2" xfId="14823" xr:uid="{00000000-0005-0000-0000-000079360000}"/>
    <cellStyle name="Normal 5 2 2 2 2 2 3 2 2" xfId="14824" xr:uid="{00000000-0005-0000-0000-00007A360000}"/>
    <cellStyle name="Normal 5 2 2 2 2 2 3 2 3" xfId="14825" xr:uid="{00000000-0005-0000-0000-00007B360000}"/>
    <cellStyle name="Normal 5 2 2 2 2 2 3 3" xfId="14826" xr:uid="{00000000-0005-0000-0000-00007C360000}"/>
    <cellStyle name="Normal 5 2 2 2 2 2 3 3 2" xfId="14827" xr:uid="{00000000-0005-0000-0000-00007D360000}"/>
    <cellStyle name="Normal 5 2 2 2 2 2 3 3 3" xfId="27006" xr:uid="{3802D966-82D6-492F-BF73-BAD81681573D}"/>
    <cellStyle name="Normal 5 2 2 2 2 2 3 4" xfId="14828" xr:uid="{00000000-0005-0000-0000-00007E360000}"/>
    <cellStyle name="Normal 5 2 2 2 2 2 4" xfId="14829" xr:uid="{00000000-0005-0000-0000-00007F360000}"/>
    <cellStyle name="Normal 5 2 2 2 2 2 4 2" xfId="14830" xr:uid="{00000000-0005-0000-0000-000080360000}"/>
    <cellStyle name="Normal 5 2 2 2 2 2 4 3" xfId="14831" xr:uid="{00000000-0005-0000-0000-000081360000}"/>
    <cellStyle name="Normal 5 2 2 2 2 2 5" xfId="14832" xr:uid="{00000000-0005-0000-0000-000082360000}"/>
    <cellStyle name="Normal 5 2 2 2 2 2 6" xfId="14833" xr:uid="{00000000-0005-0000-0000-000083360000}"/>
    <cellStyle name="Normal 5 2 2 2 2 2 6 2" xfId="27007" xr:uid="{73152B38-CDC4-4F9A-BDBA-C55F30FD04EA}"/>
    <cellStyle name="Normal 5 2 2 2 2 2 7" xfId="14834" xr:uid="{00000000-0005-0000-0000-000084360000}"/>
    <cellStyle name="Normal 5 2 2 2 2 2 7 2" xfId="27008" xr:uid="{F6E31A28-FC77-42D1-9D90-E02F171BB33A}"/>
    <cellStyle name="Normal 5 2 2 2 2 2 8" xfId="14835" xr:uid="{00000000-0005-0000-0000-000085360000}"/>
    <cellStyle name="Normal 5 2 2 2 2 3" xfId="14836" xr:uid="{00000000-0005-0000-0000-000086360000}"/>
    <cellStyle name="Normal 5 2 2 2 2 3 2" xfId="14837" xr:uid="{00000000-0005-0000-0000-000087360000}"/>
    <cellStyle name="Normal 5 2 2 2 2 3 2 2" xfId="14838" xr:uid="{00000000-0005-0000-0000-000088360000}"/>
    <cellStyle name="Normal 5 2 2 2 2 3 2 3" xfId="14839" xr:uid="{00000000-0005-0000-0000-000089360000}"/>
    <cellStyle name="Normal 5 2 2 2 2 3 2 3 2" xfId="27009" xr:uid="{5A2E2934-378E-4119-8D43-90079FA8F04E}"/>
    <cellStyle name="Normal 5 2 2 2 2 3 2 4" xfId="14840" xr:uid="{00000000-0005-0000-0000-00008A360000}"/>
    <cellStyle name="Normal 5 2 2 2 2 3 3" xfId="14841" xr:uid="{00000000-0005-0000-0000-00008B360000}"/>
    <cellStyle name="Normal 5 2 2 2 2 3 4" xfId="14842" xr:uid="{00000000-0005-0000-0000-00008C360000}"/>
    <cellStyle name="Normal 5 2 2 2 2 3 4 2" xfId="27010" xr:uid="{B0C047AE-0F5F-4531-AD51-40F09FF1CCAA}"/>
    <cellStyle name="Normal 5 2 2 2 2 3 5" xfId="14843" xr:uid="{00000000-0005-0000-0000-00008D360000}"/>
    <cellStyle name="Normal 5 2 2 2 2 3 5 2" xfId="27011" xr:uid="{A36DFF05-597F-4B34-8F38-2BF3B4BA20F6}"/>
    <cellStyle name="Normal 5 2 2 2 2 3 6" xfId="14844" xr:uid="{00000000-0005-0000-0000-00008E360000}"/>
    <cellStyle name="Normal 5 2 2 2 2 4" xfId="14845" xr:uid="{00000000-0005-0000-0000-00008F360000}"/>
    <cellStyle name="Normal 5 2 2 2 2 4 2" xfId="14846" xr:uid="{00000000-0005-0000-0000-000090360000}"/>
    <cellStyle name="Normal 5 2 2 2 2 4 2 2" xfId="14847" xr:uid="{00000000-0005-0000-0000-000091360000}"/>
    <cellStyle name="Normal 5 2 2 2 2 4 2 3" xfId="14848" xr:uid="{00000000-0005-0000-0000-000092360000}"/>
    <cellStyle name="Normal 5 2 2 2 2 4 3" xfId="14849" xr:uid="{00000000-0005-0000-0000-000093360000}"/>
    <cellStyle name="Normal 5 2 2 2 2 4 4" xfId="14850" xr:uid="{00000000-0005-0000-0000-000094360000}"/>
    <cellStyle name="Normal 5 2 2 2 2 4 4 2" xfId="27012" xr:uid="{939BA8AC-C98F-4A87-8871-745E4D5B1702}"/>
    <cellStyle name="Normal 5 2 2 2 2 4 5" xfId="14851" xr:uid="{00000000-0005-0000-0000-000095360000}"/>
    <cellStyle name="Normal 5 2 2 2 2 4 5 2" xfId="27013" xr:uid="{4912C100-5F02-411E-8A72-09B5DA0A7731}"/>
    <cellStyle name="Normal 5 2 2 2 2 4 6" xfId="14852" xr:uid="{00000000-0005-0000-0000-000096360000}"/>
    <cellStyle name="Normal 5 2 2 2 2 5" xfId="14853" xr:uid="{00000000-0005-0000-0000-000097360000}"/>
    <cellStyle name="Normal 5 2 2 2 2 5 2" xfId="14854" xr:uid="{00000000-0005-0000-0000-000098360000}"/>
    <cellStyle name="Normal 5 2 2 2 2 5 3" xfId="14855" xr:uid="{00000000-0005-0000-0000-000099360000}"/>
    <cellStyle name="Normal 5 2 2 2 2 6" xfId="14856" xr:uid="{00000000-0005-0000-0000-00009A360000}"/>
    <cellStyle name="Normal 5 2 2 2 2 7" xfId="14857" xr:uid="{00000000-0005-0000-0000-00009B360000}"/>
    <cellStyle name="Normal 5 2 2 2 2 7 2" xfId="27014" xr:uid="{FD509F66-4D8F-4E3B-BF7E-731011622A54}"/>
    <cellStyle name="Normal 5 2 2 2 2 8" xfId="14858" xr:uid="{00000000-0005-0000-0000-00009C360000}"/>
    <cellStyle name="Normal 5 2 2 2 2 8 2" xfId="27015" xr:uid="{AE182F8F-B2BD-4C58-90BB-C301E815F82B}"/>
    <cellStyle name="Normal 5 2 2 2 2 9" xfId="14859" xr:uid="{00000000-0005-0000-0000-00009D360000}"/>
    <cellStyle name="Normal 5 2 2 2 3" xfId="14860" xr:uid="{00000000-0005-0000-0000-00009E360000}"/>
    <cellStyle name="Normal 5 2 2 2 3 2" xfId="14861" xr:uid="{00000000-0005-0000-0000-00009F360000}"/>
    <cellStyle name="Normal 5 2 2 2 3 2 2" xfId="14862" xr:uid="{00000000-0005-0000-0000-0000A0360000}"/>
    <cellStyle name="Normal 5 2 2 2 3 2 2 2" xfId="14863" xr:uid="{00000000-0005-0000-0000-0000A1360000}"/>
    <cellStyle name="Normal 5 2 2 2 3 2 2 3" xfId="14864" xr:uid="{00000000-0005-0000-0000-0000A2360000}"/>
    <cellStyle name="Normal 5 2 2 2 3 2 2 3 2" xfId="27016" xr:uid="{44E8EA01-1D33-4EC9-8BC4-BC5C2E2A437B}"/>
    <cellStyle name="Normal 5 2 2 2 3 2 2 4" xfId="14865" xr:uid="{00000000-0005-0000-0000-0000A3360000}"/>
    <cellStyle name="Normal 5 2 2 2 3 2 3" xfId="14866" xr:uid="{00000000-0005-0000-0000-0000A4360000}"/>
    <cellStyle name="Normal 5 2 2 2 3 2 4" xfId="14867" xr:uid="{00000000-0005-0000-0000-0000A5360000}"/>
    <cellStyle name="Normal 5 2 2 2 3 2 4 2" xfId="27017" xr:uid="{3D4BA697-274A-4E3E-929C-DCA2689ECC99}"/>
    <cellStyle name="Normal 5 2 2 2 3 2 5" xfId="14868" xr:uid="{00000000-0005-0000-0000-0000A6360000}"/>
    <cellStyle name="Normal 5 2 2 2 3 2 5 2" xfId="27018" xr:uid="{865BE0E2-83FE-490E-8C2F-B189932ED255}"/>
    <cellStyle name="Normal 5 2 2 2 3 2 6" xfId="14869" xr:uid="{00000000-0005-0000-0000-0000A7360000}"/>
    <cellStyle name="Normal 5 2 2 2 3 3" xfId="14870" xr:uid="{00000000-0005-0000-0000-0000A8360000}"/>
    <cellStyle name="Normal 5 2 2 2 3 3 2" xfId="14871" xr:uid="{00000000-0005-0000-0000-0000A9360000}"/>
    <cellStyle name="Normal 5 2 2 2 3 3 2 2" xfId="14872" xr:uid="{00000000-0005-0000-0000-0000AA360000}"/>
    <cellStyle name="Normal 5 2 2 2 3 3 2 3" xfId="14873" xr:uid="{00000000-0005-0000-0000-0000AB360000}"/>
    <cellStyle name="Normal 5 2 2 2 3 3 3" xfId="14874" xr:uid="{00000000-0005-0000-0000-0000AC360000}"/>
    <cellStyle name="Normal 5 2 2 2 3 3 4" xfId="14875" xr:uid="{00000000-0005-0000-0000-0000AD360000}"/>
    <cellStyle name="Normal 5 2 2 2 3 3 4 2" xfId="27019" xr:uid="{CFBFED80-2883-44ED-93B3-1B7320DB311A}"/>
    <cellStyle name="Normal 5 2 2 2 3 3 5" xfId="14876" xr:uid="{00000000-0005-0000-0000-0000AE360000}"/>
    <cellStyle name="Normal 5 2 2 2 3 3 5 2" xfId="27020" xr:uid="{A3A0D42A-D324-4003-9EC2-A23621AE2BDA}"/>
    <cellStyle name="Normal 5 2 2 2 3 3 6" xfId="14877" xr:uid="{00000000-0005-0000-0000-0000AF360000}"/>
    <cellStyle name="Normal 5 2 2 2 3 4" xfId="14878" xr:uid="{00000000-0005-0000-0000-0000B0360000}"/>
    <cellStyle name="Normal 5 2 2 2 3 4 2" xfId="14879" xr:uid="{00000000-0005-0000-0000-0000B1360000}"/>
    <cellStyle name="Normal 5 2 2 2 3 4 3" xfId="14880" xr:uid="{00000000-0005-0000-0000-0000B2360000}"/>
    <cellStyle name="Normal 5 2 2 2 3 5" xfId="14881" xr:uid="{00000000-0005-0000-0000-0000B3360000}"/>
    <cellStyle name="Normal 5 2 2 2 3 6" xfId="14882" xr:uid="{00000000-0005-0000-0000-0000B4360000}"/>
    <cellStyle name="Normal 5 2 2 2 3 6 2" xfId="27021" xr:uid="{D7828FB9-838D-4A50-A027-592AD5A10F72}"/>
    <cellStyle name="Normal 5 2 2 2 3 7" xfId="14883" xr:uid="{00000000-0005-0000-0000-0000B5360000}"/>
    <cellStyle name="Normal 5 2 2 2 3 7 2" xfId="27022" xr:uid="{9A64AFBE-BD3B-431B-A2A0-D29EF158D04A}"/>
    <cellStyle name="Normal 5 2 2 2 3 8" xfId="14884" xr:uid="{00000000-0005-0000-0000-0000B6360000}"/>
    <cellStyle name="Normal 5 2 2 2 4" xfId="14885" xr:uid="{00000000-0005-0000-0000-0000B7360000}"/>
    <cellStyle name="Normal 5 2 2 2 4 2" xfId="14886" xr:uid="{00000000-0005-0000-0000-0000B8360000}"/>
    <cellStyle name="Normal 5 2 2 2 4 2 2" xfId="14887" xr:uid="{00000000-0005-0000-0000-0000B9360000}"/>
    <cellStyle name="Normal 5 2 2 2 4 2 3" xfId="14888" xr:uid="{00000000-0005-0000-0000-0000BA360000}"/>
    <cellStyle name="Normal 5 2 2 2 4 2 3 2" xfId="27023" xr:uid="{E6941334-A4F2-4733-BB83-003C2BBFD52A}"/>
    <cellStyle name="Normal 5 2 2 2 4 2 4" xfId="14889" xr:uid="{00000000-0005-0000-0000-0000BB360000}"/>
    <cellStyle name="Normal 5 2 2 2 4 3" xfId="14890" xr:uid="{00000000-0005-0000-0000-0000BC360000}"/>
    <cellStyle name="Normal 5 2 2 2 4 4" xfId="14891" xr:uid="{00000000-0005-0000-0000-0000BD360000}"/>
    <cellStyle name="Normal 5 2 2 2 4 4 2" xfId="27024" xr:uid="{FE80023F-F8EA-43C1-80F9-5F478CFD48F3}"/>
    <cellStyle name="Normal 5 2 2 2 4 5" xfId="14892" xr:uid="{00000000-0005-0000-0000-0000BE360000}"/>
    <cellStyle name="Normal 5 2 2 2 4 5 2" xfId="27025" xr:uid="{0C3B3E45-4C71-4354-B0D4-DD4D536F59F1}"/>
    <cellStyle name="Normal 5 2 2 2 4 6" xfId="14893" xr:uid="{00000000-0005-0000-0000-0000BF360000}"/>
    <cellStyle name="Normal 5 2 2 2 5" xfId="14894" xr:uid="{00000000-0005-0000-0000-0000C0360000}"/>
    <cellStyle name="Normal 5 2 2 2 5 2" xfId="14895" xr:uid="{00000000-0005-0000-0000-0000C1360000}"/>
    <cellStyle name="Normal 5 2 2 2 5 2 2" xfId="14896" xr:uid="{00000000-0005-0000-0000-0000C2360000}"/>
    <cellStyle name="Normal 5 2 2 2 5 2 3" xfId="14897" xr:uid="{00000000-0005-0000-0000-0000C3360000}"/>
    <cellStyle name="Normal 5 2 2 2 5 3" xfId="14898" xr:uid="{00000000-0005-0000-0000-0000C4360000}"/>
    <cellStyle name="Normal 5 2 2 2 5 4" xfId="14899" xr:uid="{00000000-0005-0000-0000-0000C5360000}"/>
    <cellStyle name="Normal 5 2 2 2 5 4 2" xfId="27026" xr:uid="{9B0B7226-F824-4D11-AF96-BE34F35F614C}"/>
    <cellStyle name="Normal 5 2 2 2 5 5" xfId="14900" xr:uid="{00000000-0005-0000-0000-0000C6360000}"/>
    <cellStyle name="Normal 5 2 2 2 5 5 2" xfId="27027" xr:uid="{AD6C32B4-945F-4157-95F8-6192B265B8C4}"/>
    <cellStyle name="Normal 5 2 2 2 5 6" xfId="14901" xr:uid="{00000000-0005-0000-0000-0000C7360000}"/>
    <cellStyle name="Normal 5 2 2 2 6" xfId="14902" xr:uid="{00000000-0005-0000-0000-0000C8360000}"/>
    <cellStyle name="Normal 5 2 2 2 6 2" xfId="14903" xr:uid="{00000000-0005-0000-0000-0000C9360000}"/>
    <cellStyle name="Normal 5 2 2 2 6 3" xfId="14904" xr:uid="{00000000-0005-0000-0000-0000CA360000}"/>
    <cellStyle name="Normal 5 2 2 2 7" xfId="14905" xr:uid="{00000000-0005-0000-0000-0000CB360000}"/>
    <cellStyle name="Normal 5 2 2 2 8" xfId="14906" xr:uid="{00000000-0005-0000-0000-0000CC360000}"/>
    <cellStyle name="Normal 5 2 2 2 8 2" xfId="27028" xr:uid="{1ADE8BAE-1B63-4F5D-AA55-735029BAD61F}"/>
    <cellStyle name="Normal 5 2 2 2 9" xfId="14907" xr:uid="{00000000-0005-0000-0000-0000CD360000}"/>
    <cellStyle name="Normal 5 2 2 2 9 2" xfId="27029" xr:uid="{826FA45E-7BC9-4AFE-A513-8280A3A09F56}"/>
    <cellStyle name="Normal 5 2 2 3" xfId="14908" xr:uid="{00000000-0005-0000-0000-0000CE360000}"/>
    <cellStyle name="Normal 5 2 2 3 2" xfId="14909" xr:uid="{00000000-0005-0000-0000-0000CF360000}"/>
    <cellStyle name="Normal 5 2 2 3 2 2" xfId="14910" xr:uid="{00000000-0005-0000-0000-0000D0360000}"/>
    <cellStyle name="Normal 5 2 2 3 2 2 2" xfId="14911" xr:uid="{00000000-0005-0000-0000-0000D1360000}"/>
    <cellStyle name="Normal 5 2 2 3 2 2 2 2" xfId="14912" xr:uid="{00000000-0005-0000-0000-0000D2360000}"/>
    <cellStyle name="Normal 5 2 2 3 2 2 2 3" xfId="14913" xr:uid="{00000000-0005-0000-0000-0000D3360000}"/>
    <cellStyle name="Normal 5 2 2 3 2 2 3" xfId="14914" xr:uid="{00000000-0005-0000-0000-0000D4360000}"/>
    <cellStyle name="Normal 5 2 2 3 2 2 4" xfId="14915" xr:uid="{00000000-0005-0000-0000-0000D5360000}"/>
    <cellStyle name="Normal 5 2 2 3 2 2 4 2" xfId="27030" xr:uid="{6024040C-0FA3-4593-8498-AD11CB8F962A}"/>
    <cellStyle name="Normal 5 2 2 3 2 2 5" xfId="14916" xr:uid="{00000000-0005-0000-0000-0000D6360000}"/>
    <cellStyle name="Normal 5 2 2 3 2 2 5 2" xfId="27031" xr:uid="{416B8613-3BE5-4419-8D06-526C3196B237}"/>
    <cellStyle name="Normal 5 2 2 3 2 2 6" xfId="14917" xr:uid="{00000000-0005-0000-0000-0000D7360000}"/>
    <cellStyle name="Normal 5 2 2 3 2 3" xfId="14918" xr:uid="{00000000-0005-0000-0000-0000D8360000}"/>
    <cellStyle name="Normal 5 2 2 3 2 3 2" xfId="14919" xr:uid="{00000000-0005-0000-0000-0000D9360000}"/>
    <cellStyle name="Normal 5 2 2 3 2 3 2 2" xfId="14920" xr:uid="{00000000-0005-0000-0000-0000DA360000}"/>
    <cellStyle name="Normal 5 2 2 3 2 3 2 3" xfId="14921" xr:uid="{00000000-0005-0000-0000-0000DB360000}"/>
    <cellStyle name="Normal 5 2 2 3 2 3 3" xfId="14922" xr:uid="{00000000-0005-0000-0000-0000DC360000}"/>
    <cellStyle name="Normal 5 2 2 3 2 3 3 2" xfId="14923" xr:uid="{00000000-0005-0000-0000-0000DD360000}"/>
    <cellStyle name="Normal 5 2 2 3 2 3 3 3" xfId="27032" xr:uid="{0420B77A-9B0B-460A-B5A3-4467B98DCF64}"/>
    <cellStyle name="Normal 5 2 2 3 2 3 4" xfId="14924" xr:uid="{00000000-0005-0000-0000-0000DE360000}"/>
    <cellStyle name="Normal 5 2 2 3 2 4" xfId="14925" xr:uid="{00000000-0005-0000-0000-0000DF360000}"/>
    <cellStyle name="Normal 5 2 2 3 2 4 2" xfId="14926" xr:uid="{00000000-0005-0000-0000-0000E0360000}"/>
    <cellStyle name="Normal 5 2 2 3 2 4 3" xfId="14927" xr:uid="{00000000-0005-0000-0000-0000E1360000}"/>
    <cellStyle name="Normal 5 2 2 3 2 5" xfId="14928" xr:uid="{00000000-0005-0000-0000-0000E2360000}"/>
    <cellStyle name="Normal 5 2 2 3 2 6" xfId="14929" xr:uid="{00000000-0005-0000-0000-0000E3360000}"/>
    <cellStyle name="Normal 5 2 2 3 2 6 2" xfId="27033" xr:uid="{B31B44C2-7EE1-4BA1-96D9-99E32E4663B6}"/>
    <cellStyle name="Normal 5 2 2 3 2 7" xfId="14930" xr:uid="{00000000-0005-0000-0000-0000E4360000}"/>
    <cellStyle name="Normal 5 2 2 3 2 7 2" xfId="27034" xr:uid="{DA2052AE-201E-4F02-A96E-59AB5311DA97}"/>
    <cellStyle name="Normal 5 2 2 3 2 8" xfId="14931" xr:uid="{00000000-0005-0000-0000-0000E5360000}"/>
    <cellStyle name="Normal 5 2 2 3 3" xfId="14932" xr:uid="{00000000-0005-0000-0000-0000E6360000}"/>
    <cellStyle name="Normal 5 2 2 3 3 2" xfId="14933" xr:uid="{00000000-0005-0000-0000-0000E7360000}"/>
    <cellStyle name="Normal 5 2 2 3 3 2 2" xfId="14934" xr:uid="{00000000-0005-0000-0000-0000E8360000}"/>
    <cellStyle name="Normal 5 2 2 3 3 2 3" xfId="14935" xr:uid="{00000000-0005-0000-0000-0000E9360000}"/>
    <cellStyle name="Normal 5 2 2 3 3 2 3 2" xfId="27035" xr:uid="{8E262FA2-D27C-45D2-BF22-20ADD5A864C2}"/>
    <cellStyle name="Normal 5 2 2 3 3 2 4" xfId="14936" xr:uid="{00000000-0005-0000-0000-0000EA360000}"/>
    <cellStyle name="Normal 5 2 2 3 3 3" xfId="14937" xr:uid="{00000000-0005-0000-0000-0000EB360000}"/>
    <cellStyle name="Normal 5 2 2 3 3 4" xfId="14938" xr:uid="{00000000-0005-0000-0000-0000EC360000}"/>
    <cellStyle name="Normal 5 2 2 3 3 4 2" xfId="27036" xr:uid="{4888E857-781D-4758-B6E9-4C36272EE76F}"/>
    <cellStyle name="Normal 5 2 2 3 3 5" xfId="14939" xr:uid="{00000000-0005-0000-0000-0000ED360000}"/>
    <cellStyle name="Normal 5 2 2 3 3 5 2" xfId="27037" xr:uid="{4CB8711F-F33A-495A-9290-9590047CC2EF}"/>
    <cellStyle name="Normal 5 2 2 3 3 6" xfId="14940" xr:uid="{00000000-0005-0000-0000-0000EE360000}"/>
    <cellStyle name="Normal 5 2 2 3 4" xfId="14941" xr:uid="{00000000-0005-0000-0000-0000EF360000}"/>
    <cellStyle name="Normal 5 2 2 3 4 2" xfId="14942" xr:uid="{00000000-0005-0000-0000-0000F0360000}"/>
    <cellStyle name="Normal 5 2 2 3 4 2 2" xfId="14943" xr:uid="{00000000-0005-0000-0000-0000F1360000}"/>
    <cellStyle name="Normal 5 2 2 3 4 2 3" xfId="14944" xr:uid="{00000000-0005-0000-0000-0000F2360000}"/>
    <cellStyle name="Normal 5 2 2 3 4 3" xfId="14945" xr:uid="{00000000-0005-0000-0000-0000F3360000}"/>
    <cellStyle name="Normal 5 2 2 3 4 4" xfId="14946" xr:uid="{00000000-0005-0000-0000-0000F4360000}"/>
    <cellStyle name="Normal 5 2 2 3 4 4 2" xfId="27038" xr:uid="{8696F1B9-D8C8-4D27-B763-E3DC1CABC0E8}"/>
    <cellStyle name="Normal 5 2 2 3 4 5" xfId="14947" xr:uid="{00000000-0005-0000-0000-0000F5360000}"/>
    <cellStyle name="Normal 5 2 2 3 4 5 2" xfId="27039" xr:uid="{67796865-42E0-4A39-B175-561052BFD377}"/>
    <cellStyle name="Normal 5 2 2 3 4 6" xfId="14948" xr:uid="{00000000-0005-0000-0000-0000F6360000}"/>
    <cellStyle name="Normal 5 2 2 3 5" xfId="14949" xr:uid="{00000000-0005-0000-0000-0000F7360000}"/>
    <cellStyle name="Normal 5 2 2 3 5 2" xfId="14950" xr:uid="{00000000-0005-0000-0000-0000F8360000}"/>
    <cellStyle name="Normal 5 2 2 3 5 3" xfId="14951" xr:uid="{00000000-0005-0000-0000-0000F9360000}"/>
    <cellStyle name="Normal 5 2 2 3 6" xfId="14952" xr:uid="{00000000-0005-0000-0000-0000FA360000}"/>
    <cellStyle name="Normal 5 2 2 3 7" xfId="14953" xr:uid="{00000000-0005-0000-0000-0000FB360000}"/>
    <cellStyle name="Normal 5 2 2 3 7 2" xfId="27040" xr:uid="{06EFCCEE-02C6-400B-9363-ADA70112626A}"/>
    <cellStyle name="Normal 5 2 2 3 8" xfId="14954" xr:uid="{00000000-0005-0000-0000-0000FC360000}"/>
    <cellStyle name="Normal 5 2 2 3 8 2" xfId="27041" xr:uid="{68DE957C-6BE2-4213-9E36-37D3EBDDF855}"/>
    <cellStyle name="Normal 5 2 2 3 9" xfId="14955" xr:uid="{00000000-0005-0000-0000-0000FD360000}"/>
    <cellStyle name="Normal 5 2 2 4" xfId="14956" xr:uid="{00000000-0005-0000-0000-0000FE360000}"/>
    <cellStyle name="Normal 5 2 2 4 2" xfId="14957" xr:uid="{00000000-0005-0000-0000-0000FF360000}"/>
    <cellStyle name="Normal 5 2 2 4 2 2" xfId="14958" xr:uid="{00000000-0005-0000-0000-000000370000}"/>
    <cellStyle name="Normal 5 2 2 4 2 2 2" xfId="14959" xr:uid="{00000000-0005-0000-0000-000001370000}"/>
    <cellStyle name="Normal 5 2 2 4 2 2 3" xfId="14960" xr:uid="{00000000-0005-0000-0000-000002370000}"/>
    <cellStyle name="Normal 5 2 2 4 2 2 3 2" xfId="27042" xr:uid="{A6A3583C-4E5A-41A8-BC1E-1F9CBE2C91B9}"/>
    <cellStyle name="Normal 5 2 2 4 2 2 4" xfId="14961" xr:uid="{00000000-0005-0000-0000-000003370000}"/>
    <cellStyle name="Normal 5 2 2 4 2 3" xfId="14962" xr:uid="{00000000-0005-0000-0000-000004370000}"/>
    <cellStyle name="Normal 5 2 2 4 2 4" xfId="14963" xr:uid="{00000000-0005-0000-0000-000005370000}"/>
    <cellStyle name="Normal 5 2 2 4 2 4 2" xfId="27043" xr:uid="{E472DB83-839D-4ED7-B07E-05CE3CB2122D}"/>
    <cellStyle name="Normal 5 2 2 4 2 5" xfId="14964" xr:uid="{00000000-0005-0000-0000-000006370000}"/>
    <cellStyle name="Normal 5 2 2 4 2 5 2" xfId="27044" xr:uid="{4BD8EC61-9925-469A-8BE0-56B32DFA4B9B}"/>
    <cellStyle name="Normal 5 2 2 4 2 6" xfId="14965" xr:uid="{00000000-0005-0000-0000-000007370000}"/>
    <cellStyle name="Normal 5 2 2 4 3" xfId="14966" xr:uid="{00000000-0005-0000-0000-000008370000}"/>
    <cellStyle name="Normal 5 2 2 4 3 2" xfId="14967" xr:uid="{00000000-0005-0000-0000-000009370000}"/>
    <cellStyle name="Normal 5 2 2 4 3 2 2" xfId="14968" xr:uid="{00000000-0005-0000-0000-00000A370000}"/>
    <cellStyle name="Normal 5 2 2 4 3 2 3" xfId="14969" xr:uid="{00000000-0005-0000-0000-00000B370000}"/>
    <cellStyle name="Normal 5 2 2 4 3 3" xfId="14970" xr:uid="{00000000-0005-0000-0000-00000C370000}"/>
    <cellStyle name="Normal 5 2 2 4 3 4" xfId="14971" xr:uid="{00000000-0005-0000-0000-00000D370000}"/>
    <cellStyle name="Normal 5 2 2 4 3 4 2" xfId="27045" xr:uid="{08B9835C-27DE-4FF8-B382-838A7C2CFCBA}"/>
    <cellStyle name="Normal 5 2 2 4 3 5" xfId="14972" xr:uid="{00000000-0005-0000-0000-00000E370000}"/>
    <cellStyle name="Normal 5 2 2 4 3 5 2" xfId="27046" xr:uid="{87B12854-7032-4587-A490-5706942EC811}"/>
    <cellStyle name="Normal 5 2 2 4 3 6" xfId="14973" xr:uid="{00000000-0005-0000-0000-00000F370000}"/>
    <cellStyle name="Normal 5 2 2 4 4" xfId="14974" xr:uid="{00000000-0005-0000-0000-000010370000}"/>
    <cellStyle name="Normal 5 2 2 4 4 2" xfId="14975" xr:uid="{00000000-0005-0000-0000-000011370000}"/>
    <cellStyle name="Normal 5 2 2 4 4 3" xfId="14976" xr:uid="{00000000-0005-0000-0000-000012370000}"/>
    <cellStyle name="Normal 5 2 2 4 5" xfId="14977" xr:uid="{00000000-0005-0000-0000-000013370000}"/>
    <cellStyle name="Normal 5 2 2 4 6" xfId="14978" xr:uid="{00000000-0005-0000-0000-000014370000}"/>
    <cellStyle name="Normal 5 2 2 4 6 2" xfId="27047" xr:uid="{3FEDFEB0-7B1D-4DD7-BA41-46DF06FFF19A}"/>
    <cellStyle name="Normal 5 2 2 4 7" xfId="14979" xr:uid="{00000000-0005-0000-0000-000015370000}"/>
    <cellStyle name="Normal 5 2 2 4 7 2" xfId="27048" xr:uid="{C89337FF-2E33-4428-A323-71E2B1DEADAF}"/>
    <cellStyle name="Normal 5 2 2 4 8" xfId="14980" xr:uid="{00000000-0005-0000-0000-000016370000}"/>
    <cellStyle name="Normal 5 2 2 5" xfId="14981" xr:uid="{00000000-0005-0000-0000-000017370000}"/>
    <cellStyle name="Normal 5 2 2 5 2" xfId="14982" xr:uid="{00000000-0005-0000-0000-000018370000}"/>
    <cellStyle name="Normal 5 2 2 5 2 2" xfId="14983" xr:uid="{00000000-0005-0000-0000-000019370000}"/>
    <cellStyle name="Normal 5 2 2 5 2 3" xfId="27049" xr:uid="{C5A210E5-3430-4954-BA5A-13F5175E6FE7}"/>
    <cellStyle name="Normal 5 2 2 5 3" xfId="14984" xr:uid="{00000000-0005-0000-0000-00001A370000}"/>
    <cellStyle name="Normal 5 2 2 5 4" xfId="14985" xr:uid="{00000000-0005-0000-0000-00001B370000}"/>
    <cellStyle name="Normal 5 2 2 5 4 2" xfId="27050" xr:uid="{7EE766C1-8269-4CB3-8671-EB81F09E1E22}"/>
    <cellStyle name="Normal 5 2 2 5 5" xfId="14986" xr:uid="{00000000-0005-0000-0000-00001C370000}"/>
    <cellStyle name="Normal 5 2 2 6" xfId="14987" xr:uid="{00000000-0005-0000-0000-00001D370000}"/>
    <cellStyle name="Normal 5 2 2 6 2" xfId="14988" xr:uid="{00000000-0005-0000-0000-00001E370000}"/>
    <cellStyle name="Normal 5 2 2 6 2 2" xfId="14989" xr:uid="{00000000-0005-0000-0000-00001F370000}"/>
    <cellStyle name="Normal 5 2 2 6 2 3" xfId="14990" xr:uid="{00000000-0005-0000-0000-000020370000}"/>
    <cellStyle name="Normal 5 2 2 6 3" xfId="14991" xr:uid="{00000000-0005-0000-0000-000021370000}"/>
    <cellStyle name="Normal 5 2 2 6 4" xfId="14992" xr:uid="{00000000-0005-0000-0000-000022370000}"/>
    <cellStyle name="Normal 5 2 2 6 4 2" xfId="27051" xr:uid="{5E121BD9-18E3-4E37-AFF0-466164C8E744}"/>
    <cellStyle name="Normal 5 2 2 6 5" xfId="14993" xr:uid="{00000000-0005-0000-0000-000023370000}"/>
    <cellStyle name="Normal 5 2 2 6 5 2" xfId="27052" xr:uid="{FEBCF8F8-4E06-4A55-80EA-A2BA656F9DCF}"/>
    <cellStyle name="Normal 5 2 2 6 6" xfId="14994" xr:uid="{00000000-0005-0000-0000-000024370000}"/>
    <cellStyle name="Normal 5 2 2 7" xfId="14995" xr:uid="{00000000-0005-0000-0000-000025370000}"/>
    <cellStyle name="Normal 5 2 2 7 2" xfId="14996" xr:uid="{00000000-0005-0000-0000-000026370000}"/>
    <cellStyle name="Normal 5 2 2 7 2 2" xfId="14997" xr:uid="{00000000-0005-0000-0000-000027370000}"/>
    <cellStyle name="Normal 5 2 2 7 2 3" xfId="14998" xr:uid="{00000000-0005-0000-0000-000028370000}"/>
    <cellStyle name="Normal 5 2 2 7 3" xfId="14999" xr:uid="{00000000-0005-0000-0000-000029370000}"/>
    <cellStyle name="Normal 5 2 2 7 4" xfId="15000" xr:uid="{00000000-0005-0000-0000-00002A370000}"/>
    <cellStyle name="Normal 5 2 2 7 4 2" xfId="27053" xr:uid="{209F362D-6DCA-4EFA-A9F9-242DC2DFADE5}"/>
    <cellStyle name="Normal 5 2 2 7 5" xfId="15001" xr:uid="{00000000-0005-0000-0000-00002B370000}"/>
    <cellStyle name="Normal 5 2 2 7 5 2" xfId="27054" xr:uid="{C859E891-9BDC-4FA6-87A2-A992EDA27F83}"/>
    <cellStyle name="Normal 5 2 2 7 6" xfId="15002" xr:uid="{00000000-0005-0000-0000-00002C370000}"/>
    <cellStyle name="Normal 5 2 2 8" xfId="15003" xr:uid="{00000000-0005-0000-0000-00002D370000}"/>
    <cellStyle name="Normal 5 2 2 8 2" xfId="15004" xr:uid="{00000000-0005-0000-0000-00002E370000}"/>
    <cellStyle name="Normal 5 2 2 8 3" xfId="15005" xr:uid="{00000000-0005-0000-0000-00002F370000}"/>
    <cellStyle name="Normal 5 2 2 9" xfId="15006" xr:uid="{00000000-0005-0000-0000-000030370000}"/>
    <cellStyle name="Normal 5 2 2 9 2" xfId="15007" xr:uid="{00000000-0005-0000-0000-000031370000}"/>
    <cellStyle name="Normal 5 2 2 9 2 2" xfId="27057" xr:uid="{C54AF6AC-DEE1-4B66-9C53-40E86D935FE9}"/>
    <cellStyle name="Normal 5 2 20" xfId="2492" xr:uid="{00000000-0005-0000-0000-000082090000}"/>
    <cellStyle name="Normal 5 2 20 2" xfId="15008" xr:uid="{00000000-0005-0000-0000-000033370000}"/>
    <cellStyle name="Normal 5 2 20 3" xfId="15009" xr:uid="{00000000-0005-0000-0000-000034370000}"/>
    <cellStyle name="Normal 5 2 21" xfId="2493" xr:uid="{00000000-0005-0000-0000-000083090000}"/>
    <cellStyle name="Normal 5 2 21 2" xfId="15010" xr:uid="{00000000-0005-0000-0000-000036370000}"/>
    <cellStyle name="Normal 5 2 21 3" xfId="15011" xr:uid="{00000000-0005-0000-0000-000037370000}"/>
    <cellStyle name="Normal 5 2 22" xfId="2494" xr:uid="{00000000-0005-0000-0000-000084090000}"/>
    <cellStyle name="Normal 5 2 22 2" xfId="15012" xr:uid="{00000000-0005-0000-0000-000039370000}"/>
    <cellStyle name="Normal 5 2 22 3" xfId="15013" xr:uid="{00000000-0005-0000-0000-00003A370000}"/>
    <cellStyle name="Normal 5 2 23" xfId="2495" xr:uid="{00000000-0005-0000-0000-000085090000}"/>
    <cellStyle name="Normal 5 2 23 2" xfId="15014" xr:uid="{00000000-0005-0000-0000-00003C370000}"/>
    <cellStyle name="Normal 5 2 23 3" xfId="15015" xr:uid="{00000000-0005-0000-0000-00003D370000}"/>
    <cellStyle name="Normal 5 2 24" xfId="15016" xr:uid="{00000000-0005-0000-0000-00003E370000}"/>
    <cellStyle name="Normal 5 2 24 2" xfId="15017" xr:uid="{00000000-0005-0000-0000-00003F370000}"/>
    <cellStyle name="Normal 5 2 24 3" xfId="15018" xr:uid="{00000000-0005-0000-0000-000040370000}"/>
    <cellStyle name="Normal 5 2 24 3 2" xfId="27059" xr:uid="{0918B5AE-B174-456B-89EE-8824FA616C4B}"/>
    <cellStyle name="Normal 5 2 24 4" xfId="15019" xr:uid="{00000000-0005-0000-0000-000041370000}"/>
    <cellStyle name="Normal 5 2 25" xfId="15020" xr:uid="{00000000-0005-0000-0000-000042370000}"/>
    <cellStyle name="Normal 5 2 25 2" xfId="15021" xr:uid="{00000000-0005-0000-0000-000043370000}"/>
    <cellStyle name="Normal 5 2 25 2 2" xfId="15022" xr:uid="{00000000-0005-0000-0000-000044370000}"/>
    <cellStyle name="Normal 5 2 25 2 3" xfId="15023" xr:uid="{00000000-0005-0000-0000-000045370000}"/>
    <cellStyle name="Normal 5 2 25 3" xfId="15024" xr:uid="{00000000-0005-0000-0000-000046370000}"/>
    <cellStyle name="Normal 5 2 25 4" xfId="15025" xr:uid="{00000000-0005-0000-0000-000047370000}"/>
    <cellStyle name="Normal 5 2 25 4 2" xfId="27060" xr:uid="{F8045285-04C3-4298-95F8-8022CCF92687}"/>
    <cellStyle name="Normal 5 2 25 5" xfId="15026" xr:uid="{00000000-0005-0000-0000-000048370000}"/>
    <cellStyle name="Normal 5 2 25 5 2" xfId="27061" xr:uid="{07F2EBB6-4FC7-4E96-A6CD-585FD5B7677C}"/>
    <cellStyle name="Normal 5 2 25 6" xfId="15027" xr:uid="{00000000-0005-0000-0000-000049370000}"/>
    <cellStyle name="Normal 5 2 26" xfId="15028" xr:uid="{00000000-0005-0000-0000-00004A370000}"/>
    <cellStyle name="Normal 5 2 26 2" xfId="15029" xr:uid="{00000000-0005-0000-0000-00004B370000}"/>
    <cellStyle name="Normal 5 2 26 2 2" xfId="15030" xr:uid="{00000000-0005-0000-0000-00004C370000}"/>
    <cellStyle name="Normal 5 2 26 2 3" xfId="15031" xr:uid="{00000000-0005-0000-0000-00004D370000}"/>
    <cellStyle name="Normal 5 2 26 3" xfId="15032" xr:uid="{00000000-0005-0000-0000-00004E370000}"/>
    <cellStyle name="Normal 5 2 26 3 2" xfId="15033" xr:uid="{00000000-0005-0000-0000-00004F370000}"/>
    <cellStyle name="Normal 5 2 26 3 3" xfId="27062" xr:uid="{125C8F53-3FB0-4B4C-8742-8B3B3B4FA624}"/>
    <cellStyle name="Normal 5 2 26 4" xfId="15034" xr:uid="{00000000-0005-0000-0000-000050370000}"/>
    <cellStyle name="Normal 5 2 27" xfId="15035" xr:uid="{00000000-0005-0000-0000-000051370000}"/>
    <cellStyle name="Normal 5 2 27 2" xfId="15036" xr:uid="{00000000-0005-0000-0000-000052370000}"/>
    <cellStyle name="Normal 5 2 27 3" xfId="15037" xr:uid="{00000000-0005-0000-0000-000053370000}"/>
    <cellStyle name="Normal 5 2 28" xfId="15038" xr:uid="{00000000-0005-0000-0000-000054370000}"/>
    <cellStyle name="Normal 5 2 28 2" xfId="15039" xr:uid="{00000000-0005-0000-0000-000055370000}"/>
    <cellStyle name="Normal 5 2 28 3" xfId="27063" xr:uid="{6A086F3B-5CBC-4E80-A74A-BF82374004B7}"/>
    <cellStyle name="Normal 5 2 29" xfId="15040" xr:uid="{00000000-0005-0000-0000-000056370000}"/>
    <cellStyle name="Normal 5 2 3" xfId="2496" xr:uid="{00000000-0005-0000-0000-000086090000}"/>
    <cellStyle name="Normal 5 2 3 10" xfId="15041" xr:uid="{00000000-0005-0000-0000-000058370000}"/>
    <cellStyle name="Normal 5 2 3 2" xfId="15042" xr:uid="{00000000-0005-0000-0000-000059370000}"/>
    <cellStyle name="Normal 5 2 3 2 2" xfId="15043" xr:uid="{00000000-0005-0000-0000-00005A370000}"/>
    <cellStyle name="Normal 5 2 3 2 2 2" xfId="15044" xr:uid="{00000000-0005-0000-0000-00005B370000}"/>
    <cellStyle name="Normal 5 2 3 2 2 2 2" xfId="15045" xr:uid="{00000000-0005-0000-0000-00005C370000}"/>
    <cellStyle name="Normal 5 2 3 2 2 2 2 2" xfId="15046" xr:uid="{00000000-0005-0000-0000-00005D370000}"/>
    <cellStyle name="Normal 5 2 3 2 2 2 2 3" xfId="15047" xr:uid="{00000000-0005-0000-0000-00005E370000}"/>
    <cellStyle name="Normal 5 2 3 2 2 2 3" xfId="15048" xr:uid="{00000000-0005-0000-0000-00005F370000}"/>
    <cellStyle name="Normal 5 2 3 2 2 2 4" xfId="15049" xr:uid="{00000000-0005-0000-0000-000060370000}"/>
    <cellStyle name="Normal 5 2 3 2 2 2 4 2" xfId="27064" xr:uid="{18A57822-C669-4B1E-B827-285EA25D88F7}"/>
    <cellStyle name="Normal 5 2 3 2 2 2 5" xfId="15050" xr:uid="{00000000-0005-0000-0000-000061370000}"/>
    <cellStyle name="Normal 5 2 3 2 2 2 5 2" xfId="27065" xr:uid="{58CF28AE-59B7-4D71-8E00-9B1630C2C100}"/>
    <cellStyle name="Normal 5 2 3 2 2 2 6" xfId="15051" xr:uid="{00000000-0005-0000-0000-000062370000}"/>
    <cellStyle name="Normal 5 2 3 2 2 3" xfId="15052" xr:uid="{00000000-0005-0000-0000-000063370000}"/>
    <cellStyle name="Normal 5 2 3 2 2 3 2" xfId="15053" xr:uid="{00000000-0005-0000-0000-000064370000}"/>
    <cellStyle name="Normal 5 2 3 2 2 3 2 2" xfId="15054" xr:uid="{00000000-0005-0000-0000-000065370000}"/>
    <cellStyle name="Normal 5 2 3 2 2 3 2 3" xfId="15055" xr:uid="{00000000-0005-0000-0000-000066370000}"/>
    <cellStyle name="Normal 5 2 3 2 2 3 3" xfId="15056" xr:uid="{00000000-0005-0000-0000-000067370000}"/>
    <cellStyle name="Normal 5 2 3 2 2 3 3 2" xfId="15057" xr:uid="{00000000-0005-0000-0000-000068370000}"/>
    <cellStyle name="Normal 5 2 3 2 2 3 3 3" xfId="27066" xr:uid="{B07CCB43-FAEB-4D21-883B-BEB501B8367A}"/>
    <cellStyle name="Normal 5 2 3 2 2 3 4" xfId="15058" xr:uid="{00000000-0005-0000-0000-000069370000}"/>
    <cellStyle name="Normal 5 2 3 2 2 4" xfId="15059" xr:uid="{00000000-0005-0000-0000-00006A370000}"/>
    <cellStyle name="Normal 5 2 3 2 2 4 2" xfId="15060" xr:uid="{00000000-0005-0000-0000-00006B370000}"/>
    <cellStyle name="Normal 5 2 3 2 2 4 3" xfId="15061" xr:uid="{00000000-0005-0000-0000-00006C370000}"/>
    <cellStyle name="Normal 5 2 3 2 2 5" xfId="15062" xr:uid="{00000000-0005-0000-0000-00006D370000}"/>
    <cellStyle name="Normal 5 2 3 2 2 6" xfId="15063" xr:uid="{00000000-0005-0000-0000-00006E370000}"/>
    <cellStyle name="Normal 5 2 3 2 2 6 2" xfId="27067" xr:uid="{6E716BB8-8592-4FFE-867C-158C63DCA351}"/>
    <cellStyle name="Normal 5 2 3 2 2 7" xfId="15064" xr:uid="{00000000-0005-0000-0000-00006F370000}"/>
    <cellStyle name="Normal 5 2 3 2 2 7 2" xfId="27068" xr:uid="{14C5050C-145D-4DA6-A6E0-00E598341B6A}"/>
    <cellStyle name="Normal 5 2 3 2 2 8" xfId="15065" xr:uid="{00000000-0005-0000-0000-000070370000}"/>
    <cellStyle name="Normal 5 2 3 2 3" xfId="15066" xr:uid="{00000000-0005-0000-0000-000071370000}"/>
    <cellStyle name="Normal 5 2 3 2 3 2" xfId="15067" xr:uid="{00000000-0005-0000-0000-000072370000}"/>
    <cellStyle name="Normal 5 2 3 2 3 2 2" xfId="15068" xr:uid="{00000000-0005-0000-0000-000073370000}"/>
    <cellStyle name="Normal 5 2 3 2 3 2 3" xfId="15069" xr:uid="{00000000-0005-0000-0000-000074370000}"/>
    <cellStyle name="Normal 5 2 3 2 3 2 3 2" xfId="27069" xr:uid="{15DB3120-1F4E-4596-BCCF-E562B0E982C7}"/>
    <cellStyle name="Normal 5 2 3 2 3 2 4" xfId="15070" xr:uid="{00000000-0005-0000-0000-000075370000}"/>
    <cellStyle name="Normal 5 2 3 2 3 3" xfId="15071" xr:uid="{00000000-0005-0000-0000-000076370000}"/>
    <cellStyle name="Normal 5 2 3 2 3 4" xfId="15072" xr:uid="{00000000-0005-0000-0000-000077370000}"/>
    <cellStyle name="Normal 5 2 3 2 3 4 2" xfId="27070" xr:uid="{587DC473-9C06-4588-9CC9-43CCAF0A71BE}"/>
    <cellStyle name="Normal 5 2 3 2 3 5" xfId="15073" xr:uid="{00000000-0005-0000-0000-000078370000}"/>
    <cellStyle name="Normal 5 2 3 2 3 5 2" xfId="27071" xr:uid="{7C7FCA96-8D1C-444D-9012-D3A661E09871}"/>
    <cellStyle name="Normal 5 2 3 2 3 6" xfId="15074" xr:uid="{00000000-0005-0000-0000-000079370000}"/>
    <cellStyle name="Normal 5 2 3 2 4" xfId="15075" xr:uid="{00000000-0005-0000-0000-00007A370000}"/>
    <cellStyle name="Normal 5 2 3 2 4 2" xfId="15076" xr:uid="{00000000-0005-0000-0000-00007B370000}"/>
    <cellStyle name="Normal 5 2 3 2 4 2 2" xfId="15077" xr:uid="{00000000-0005-0000-0000-00007C370000}"/>
    <cellStyle name="Normal 5 2 3 2 4 2 3" xfId="15078" xr:uid="{00000000-0005-0000-0000-00007D370000}"/>
    <cellStyle name="Normal 5 2 3 2 4 3" xfId="15079" xr:uid="{00000000-0005-0000-0000-00007E370000}"/>
    <cellStyle name="Normal 5 2 3 2 4 4" xfId="15080" xr:uid="{00000000-0005-0000-0000-00007F370000}"/>
    <cellStyle name="Normal 5 2 3 2 4 4 2" xfId="27073" xr:uid="{828618EE-34D9-42A3-AF88-38B8FB9DE8C2}"/>
    <cellStyle name="Normal 5 2 3 2 4 5" xfId="15081" xr:uid="{00000000-0005-0000-0000-000080370000}"/>
    <cellStyle name="Normal 5 2 3 2 4 5 2" xfId="27074" xr:uid="{CF9CBB85-6186-457E-9D59-500707AC44D3}"/>
    <cellStyle name="Normal 5 2 3 2 4 6" xfId="15082" xr:uid="{00000000-0005-0000-0000-000081370000}"/>
    <cellStyle name="Normal 5 2 3 2 5" xfId="15083" xr:uid="{00000000-0005-0000-0000-000082370000}"/>
    <cellStyle name="Normal 5 2 3 2 5 2" xfId="15084" xr:uid="{00000000-0005-0000-0000-000083370000}"/>
    <cellStyle name="Normal 5 2 3 2 5 3" xfId="15085" xr:uid="{00000000-0005-0000-0000-000084370000}"/>
    <cellStyle name="Normal 5 2 3 2 6" xfId="15086" xr:uid="{00000000-0005-0000-0000-000085370000}"/>
    <cellStyle name="Normal 5 2 3 2 7" xfId="15087" xr:uid="{00000000-0005-0000-0000-000086370000}"/>
    <cellStyle name="Normal 5 2 3 2 7 2" xfId="27076" xr:uid="{6C49CA3C-E3CC-42D3-8F0B-ADDC2DAD58B6}"/>
    <cellStyle name="Normal 5 2 3 2 8" xfId="15088" xr:uid="{00000000-0005-0000-0000-000087370000}"/>
    <cellStyle name="Normal 5 2 3 2 8 2" xfId="27077" xr:uid="{17811D1E-9E1F-4B83-9AF5-92A7C34354AB}"/>
    <cellStyle name="Normal 5 2 3 2 9" xfId="15089" xr:uid="{00000000-0005-0000-0000-000088370000}"/>
    <cellStyle name="Normal 5 2 3 3" xfId="15090" xr:uid="{00000000-0005-0000-0000-000089370000}"/>
    <cellStyle name="Normal 5 2 3 3 2" xfId="15091" xr:uid="{00000000-0005-0000-0000-00008A370000}"/>
    <cellStyle name="Normal 5 2 3 3 2 2" xfId="15092" xr:uid="{00000000-0005-0000-0000-00008B370000}"/>
    <cellStyle name="Normal 5 2 3 3 2 2 2" xfId="15093" xr:uid="{00000000-0005-0000-0000-00008C370000}"/>
    <cellStyle name="Normal 5 2 3 3 2 2 3" xfId="15094" xr:uid="{00000000-0005-0000-0000-00008D370000}"/>
    <cellStyle name="Normal 5 2 3 3 2 2 3 2" xfId="27078" xr:uid="{B9F4762B-D749-4882-9F4B-8799EE6976FF}"/>
    <cellStyle name="Normal 5 2 3 3 2 2 4" xfId="15095" xr:uid="{00000000-0005-0000-0000-00008E370000}"/>
    <cellStyle name="Normal 5 2 3 3 2 3" xfId="15096" xr:uid="{00000000-0005-0000-0000-00008F370000}"/>
    <cellStyle name="Normal 5 2 3 3 2 4" xfId="15097" xr:uid="{00000000-0005-0000-0000-000090370000}"/>
    <cellStyle name="Normal 5 2 3 3 2 4 2" xfId="27079" xr:uid="{E0E99092-4C86-499B-9237-4C76BC142F2D}"/>
    <cellStyle name="Normal 5 2 3 3 2 5" xfId="15098" xr:uid="{00000000-0005-0000-0000-000091370000}"/>
    <cellStyle name="Normal 5 2 3 3 2 5 2" xfId="27080" xr:uid="{FE267405-11B0-4457-9F91-198805ED6C17}"/>
    <cellStyle name="Normal 5 2 3 3 2 6" xfId="15099" xr:uid="{00000000-0005-0000-0000-000092370000}"/>
    <cellStyle name="Normal 5 2 3 3 3" xfId="15100" xr:uid="{00000000-0005-0000-0000-000093370000}"/>
    <cellStyle name="Normal 5 2 3 3 3 2" xfId="15101" xr:uid="{00000000-0005-0000-0000-000094370000}"/>
    <cellStyle name="Normal 5 2 3 3 3 2 2" xfId="15102" xr:uid="{00000000-0005-0000-0000-000095370000}"/>
    <cellStyle name="Normal 5 2 3 3 3 2 3" xfId="15103" xr:uid="{00000000-0005-0000-0000-000096370000}"/>
    <cellStyle name="Normal 5 2 3 3 3 3" xfId="15104" xr:uid="{00000000-0005-0000-0000-000097370000}"/>
    <cellStyle name="Normal 5 2 3 3 3 4" xfId="15105" xr:uid="{00000000-0005-0000-0000-000098370000}"/>
    <cellStyle name="Normal 5 2 3 3 3 4 2" xfId="27083" xr:uid="{87958223-AFE3-4EF1-AD17-E1C99E2511E5}"/>
    <cellStyle name="Normal 5 2 3 3 3 5" xfId="15106" xr:uid="{00000000-0005-0000-0000-000099370000}"/>
    <cellStyle name="Normal 5 2 3 3 3 5 2" xfId="27084" xr:uid="{4FEE4E2F-BA4D-482F-B867-D3E354836D64}"/>
    <cellStyle name="Normal 5 2 3 3 3 6" xfId="15107" xr:uid="{00000000-0005-0000-0000-00009A370000}"/>
    <cellStyle name="Normal 5 2 3 3 4" xfId="15108" xr:uid="{00000000-0005-0000-0000-00009B370000}"/>
    <cellStyle name="Normal 5 2 3 3 4 2" xfId="15109" xr:uid="{00000000-0005-0000-0000-00009C370000}"/>
    <cellStyle name="Normal 5 2 3 3 4 3" xfId="15110" xr:uid="{00000000-0005-0000-0000-00009D370000}"/>
    <cellStyle name="Normal 5 2 3 3 5" xfId="15111" xr:uid="{00000000-0005-0000-0000-00009E370000}"/>
    <cellStyle name="Normal 5 2 3 3 6" xfId="15112" xr:uid="{00000000-0005-0000-0000-00009F370000}"/>
    <cellStyle name="Normal 5 2 3 3 6 2" xfId="27087" xr:uid="{90FA02C3-5547-4392-9E19-37D5F65A30E8}"/>
    <cellStyle name="Normal 5 2 3 3 7" xfId="15113" xr:uid="{00000000-0005-0000-0000-0000A0370000}"/>
    <cellStyle name="Normal 5 2 3 3 7 2" xfId="27088" xr:uid="{2C3EFD5B-5B03-4647-AFFD-E9DDCE83568D}"/>
    <cellStyle name="Normal 5 2 3 3 8" xfId="15114" xr:uid="{00000000-0005-0000-0000-0000A1370000}"/>
    <cellStyle name="Normal 5 2 3 4" xfId="15115" xr:uid="{00000000-0005-0000-0000-0000A2370000}"/>
    <cellStyle name="Normal 5 2 3 4 2" xfId="15116" xr:uid="{00000000-0005-0000-0000-0000A3370000}"/>
    <cellStyle name="Normal 5 2 3 4 2 2" xfId="15117" xr:uid="{00000000-0005-0000-0000-0000A4370000}"/>
    <cellStyle name="Normal 5 2 3 4 2 3" xfId="27089" xr:uid="{D687143B-5DED-436F-8D4B-A0FCB3297D43}"/>
    <cellStyle name="Normal 5 2 3 4 3" xfId="15118" xr:uid="{00000000-0005-0000-0000-0000A5370000}"/>
    <cellStyle name="Normal 5 2 3 4 4" xfId="15119" xr:uid="{00000000-0005-0000-0000-0000A6370000}"/>
    <cellStyle name="Normal 5 2 3 4 4 2" xfId="27092" xr:uid="{FD29D646-DA55-43B1-96DC-54ECF4D01FDF}"/>
    <cellStyle name="Normal 5 2 3 4 5" xfId="15120" xr:uid="{00000000-0005-0000-0000-0000A7370000}"/>
    <cellStyle name="Normal 5 2 3 5" xfId="15121" xr:uid="{00000000-0005-0000-0000-0000A8370000}"/>
    <cellStyle name="Normal 5 2 3 5 2" xfId="15122" xr:uid="{00000000-0005-0000-0000-0000A9370000}"/>
    <cellStyle name="Normal 5 2 3 5 2 2" xfId="15123" xr:uid="{00000000-0005-0000-0000-0000AA370000}"/>
    <cellStyle name="Normal 5 2 3 5 2 3" xfId="15124" xr:uid="{00000000-0005-0000-0000-0000AB370000}"/>
    <cellStyle name="Normal 5 2 3 5 3" xfId="15125" xr:uid="{00000000-0005-0000-0000-0000AC370000}"/>
    <cellStyle name="Normal 5 2 3 5 4" xfId="15126" xr:uid="{00000000-0005-0000-0000-0000AD370000}"/>
    <cellStyle name="Normal 5 2 3 5 4 2" xfId="27096" xr:uid="{E48144FF-5DBA-495B-9183-363786AA043C}"/>
    <cellStyle name="Normal 5 2 3 5 5" xfId="15127" xr:uid="{00000000-0005-0000-0000-0000AE370000}"/>
    <cellStyle name="Normal 5 2 3 5 5 2" xfId="27097" xr:uid="{51EB97B1-3AC8-4FA1-A2D1-4AFDE7F0975B}"/>
    <cellStyle name="Normal 5 2 3 5 6" xfId="15128" xr:uid="{00000000-0005-0000-0000-0000AF370000}"/>
    <cellStyle name="Normal 5 2 3 6" xfId="15129" xr:uid="{00000000-0005-0000-0000-0000B0370000}"/>
    <cellStyle name="Normal 5 2 3 6 2" xfId="15130" xr:uid="{00000000-0005-0000-0000-0000B1370000}"/>
    <cellStyle name="Normal 5 2 3 6 2 2" xfId="15131" xr:uid="{00000000-0005-0000-0000-0000B2370000}"/>
    <cellStyle name="Normal 5 2 3 6 2 3" xfId="15132" xr:uid="{00000000-0005-0000-0000-0000B3370000}"/>
    <cellStyle name="Normal 5 2 3 6 3" xfId="15133" xr:uid="{00000000-0005-0000-0000-0000B4370000}"/>
    <cellStyle name="Normal 5 2 3 6 4" xfId="15134" xr:uid="{00000000-0005-0000-0000-0000B5370000}"/>
    <cellStyle name="Normal 5 2 3 6 4 2" xfId="27099" xr:uid="{5D851C45-E0EA-4E68-AC56-D6C4EA18FD4F}"/>
    <cellStyle name="Normal 5 2 3 6 5" xfId="15135" xr:uid="{00000000-0005-0000-0000-0000B6370000}"/>
    <cellStyle name="Normal 5 2 3 6 5 2" xfId="27100" xr:uid="{59DE9A1C-6C57-4F5A-9CE6-94DAACD60FBE}"/>
    <cellStyle name="Normal 5 2 3 6 6" xfId="15136" xr:uid="{00000000-0005-0000-0000-0000B7370000}"/>
    <cellStyle name="Normal 5 2 3 7" xfId="15137" xr:uid="{00000000-0005-0000-0000-0000B8370000}"/>
    <cellStyle name="Normal 5 2 3 7 2" xfId="15138" xr:uid="{00000000-0005-0000-0000-0000B9370000}"/>
    <cellStyle name="Normal 5 2 3 7 3" xfId="15139" xr:uid="{00000000-0005-0000-0000-0000BA370000}"/>
    <cellStyle name="Normal 5 2 3 8" xfId="15140" xr:uid="{00000000-0005-0000-0000-0000BB370000}"/>
    <cellStyle name="Normal 5 2 3 9" xfId="15141" xr:uid="{00000000-0005-0000-0000-0000BC370000}"/>
    <cellStyle name="Normal 5 2 3 9 2" xfId="27104" xr:uid="{7320B5AE-EF02-40EB-B9D8-7DF622710FF7}"/>
    <cellStyle name="Normal 5 2 4" xfId="2497" xr:uid="{00000000-0005-0000-0000-000087090000}"/>
    <cellStyle name="Normal 5 2 4 2" xfId="15142" xr:uid="{00000000-0005-0000-0000-0000BE370000}"/>
    <cellStyle name="Normal 5 2 4 2 2" xfId="15143" xr:uid="{00000000-0005-0000-0000-0000BF370000}"/>
    <cellStyle name="Normal 5 2 4 2 2 2" xfId="15144" xr:uid="{00000000-0005-0000-0000-0000C0370000}"/>
    <cellStyle name="Normal 5 2 4 2 2 2 2" xfId="15145" xr:uid="{00000000-0005-0000-0000-0000C1370000}"/>
    <cellStyle name="Normal 5 2 4 2 2 2 2 2" xfId="15146" xr:uid="{00000000-0005-0000-0000-0000C2370000}"/>
    <cellStyle name="Normal 5 2 4 2 2 2 2 3" xfId="15147" xr:uid="{00000000-0005-0000-0000-0000C3370000}"/>
    <cellStyle name="Normal 5 2 4 2 2 2 3" xfId="15148" xr:uid="{00000000-0005-0000-0000-0000C4370000}"/>
    <cellStyle name="Normal 5 2 4 2 2 2 3 2" xfId="15149" xr:uid="{00000000-0005-0000-0000-0000C5370000}"/>
    <cellStyle name="Normal 5 2 4 2 2 2 3 3" xfId="27108" xr:uid="{48D039D6-A039-47AA-AE99-D56713DABBC6}"/>
    <cellStyle name="Normal 5 2 4 2 2 2 4" xfId="15150" xr:uid="{00000000-0005-0000-0000-0000C6370000}"/>
    <cellStyle name="Normal 5 2 4 2 2 3" xfId="15151" xr:uid="{00000000-0005-0000-0000-0000C7370000}"/>
    <cellStyle name="Normal 5 2 4 2 2 3 2" xfId="15152" xr:uid="{00000000-0005-0000-0000-0000C8370000}"/>
    <cellStyle name="Normal 5 2 4 2 2 3 3" xfId="15153" xr:uid="{00000000-0005-0000-0000-0000C9370000}"/>
    <cellStyle name="Normal 5 2 4 2 2 4" xfId="15154" xr:uid="{00000000-0005-0000-0000-0000CA370000}"/>
    <cellStyle name="Normal 5 2 4 2 2 5" xfId="15155" xr:uid="{00000000-0005-0000-0000-0000CB370000}"/>
    <cellStyle name="Normal 5 2 4 2 2 5 2" xfId="27112" xr:uid="{BDCAD47C-FB3B-42D5-9A99-13B1D27FF701}"/>
    <cellStyle name="Normal 5 2 4 2 2 6" xfId="15156" xr:uid="{00000000-0005-0000-0000-0000CC370000}"/>
    <cellStyle name="Normal 5 2 4 2 2 6 2" xfId="27113" xr:uid="{667A25D2-AA69-4CE8-BAE2-9958DE7E33F2}"/>
    <cellStyle name="Normal 5 2 4 2 2 7" xfId="15157" xr:uid="{00000000-0005-0000-0000-0000CD370000}"/>
    <cellStyle name="Normal 5 2 4 2 3" xfId="15158" xr:uid="{00000000-0005-0000-0000-0000CE370000}"/>
    <cellStyle name="Normal 5 2 4 2 3 2" xfId="15159" xr:uid="{00000000-0005-0000-0000-0000CF370000}"/>
    <cellStyle name="Normal 5 2 4 2 3 2 2" xfId="15160" xr:uid="{00000000-0005-0000-0000-0000D0370000}"/>
    <cellStyle name="Normal 5 2 4 2 3 2 3" xfId="15161" xr:uid="{00000000-0005-0000-0000-0000D1370000}"/>
    <cellStyle name="Normal 5 2 4 2 3 3" xfId="15162" xr:uid="{00000000-0005-0000-0000-0000D2370000}"/>
    <cellStyle name="Normal 5 2 4 2 3 3 2" xfId="15163" xr:uid="{00000000-0005-0000-0000-0000D3370000}"/>
    <cellStyle name="Normal 5 2 4 2 3 3 3" xfId="27115" xr:uid="{BE6EF0FA-3027-4971-B13E-536AE4F5AF37}"/>
    <cellStyle name="Normal 5 2 4 2 3 4" xfId="15164" xr:uid="{00000000-0005-0000-0000-0000D4370000}"/>
    <cellStyle name="Normal 5 2 4 2 4" xfId="15165" xr:uid="{00000000-0005-0000-0000-0000D5370000}"/>
    <cellStyle name="Normal 5 2 4 2 5" xfId="15166" xr:uid="{00000000-0005-0000-0000-0000D6370000}"/>
    <cellStyle name="Normal 5 2 4 2 5 2" xfId="27116" xr:uid="{05D167D6-D4B8-498D-8600-28B54FC193DD}"/>
    <cellStyle name="Normal 5 2 4 2 6" xfId="15167" xr:uid="{00000000-0005-0000-0000-0000D7370000}"/>
    <cellStyle name="Normal 5 2 4 3" xfId="15168" xr:uid="{00000000-0005-0000-0000-0000D8370000}"/>
    <cellStyle name="Normal 5 2 4 3 2" xfId="15169" xr:uid="{00000000-0005-0000-0000-0000D9370000}"/>
    <cellStyle name="Normal 5 2 4 3 2 2" xfId="15170" xr:uid="{00000000-0005-0000-0000-0000DA370000}"/>
    <cellStyle name="Normal 5 2 4 3 2 3" xfId="15171" xr:uid="{00000000-0005-0000-0000-0000DB370000}"/>
    <cellStyle name="Normal 5 2 4 3 2 3 2" xfId="27119" xr:uid="{64216FFF-0E37-4FBC-90AB-5AA68BAC6267}"/>
    <cellStyle name="Normal 5 2 4 3 2 4" xfId="15172" xr:uid="{00000000-0005-0000-0000-0000DC370000}"/>
    <cellStyle name="Normal 5 2 4 3 3" xfId="15173" xr:uid="{00000000-0005-0000-0000-0000DD370000}"/>
    <cellStyle name="Normal 5 2 4 3 4" xfId="15174" xr:uid="{00000000-0005-0000-0000-0000DE370000}"/>
    <cellStyle name="Normal 5 2 4 3 4 2" xfId="27121" xr:uid="{F3304A20-112A-4F96-BF3A-9A2EC2C2F80B}"/>
    <cellStyle name="Normal 5 2 4 3 5" xfId="15175" xr:uid="{00000000-0005-0000-0000-0000DF370000}"/>
    <cellStyle name="Normal 5 2 4 3 5 2" xfId="27122" xr:uid="{E543C28E-190C-4B78-9C8D-8C9BB380E501}"/>
    <cellStyle name="Normal 5 2 4 3 6" xfId="15176" xr:uid="{00000000-0005-0000-0000-0000E0370000}"/>
    <cellStyle name="Normal 5 2 4 4" xfId="15177" xr:uid="{00000000-0005-0000-0000-0000E1370000}"/>
    <cellStyle name="Normal 5 2 4 4 2" xfId="15178" xr:uid="{00000000-0005-0000-0000-0000E2370000}"/>
    <cellStyle name="Normal 5 2 4 4 2 2" xfId="15179" xr:uid="{00000000-0005-0000-0000-0000E3370000}"/>
    <cellStyle name="Normal 5 2 4 4 2 3" xfId="15180" xr:uid="{00000000-0005-0000-0000-0000E4370000}"/>
    <cellStyle name="Normal 5 2 4 4 3" xfId="15181" xr:uid="{00000000-0005-0000-0000-0000E5370000}"/>
    <cellStyle name="Normal 5 2 4 4 4" xfId="15182" xr:uid="{00000000-0005-0000-0000-0000E6370000}"/>
    <cellStyle name="Normal 5 2 4 4 4 2" xfId="27127" xr:uid="{8C94F0AD-34EE-4688-8C54-F0389CBD07F8}"/>
    <cellStyle name="Normal 5 2 4 4 5" xfId="15183" xr:uid="{00000000-0005-0000-0000-0000E7370000}"/>
    <cellStyle name="Normal 5 2 4 4 5 2" xfId="27128" xr:uid="{A03176EA-DA46-4C4D-98B7-CFE175D67A42}"/>
    <cellStyle name="Normal 5 2 4 4 6" xfId="15184" xr:uid="{00000000-0005-0000-0000-0000E8370000}"/>
    <cellStyle name="Normal 5 2 4 5" xfId="15185" xr:uid="{00000000-0005-0000-0000-0000E9370000}"/>
    <cellStyle name="Normal 5 2 4 5 2" xfId="15186" xr:uid="{00000000-0005-0000-0000-0000EA370000}"/>
    <cellStyle name="Normal 5 2 4 5 3" xfId="15187" xr:uid="{00000000-0005-0000-0000-0000EB370000}"/>
    <cellStyle name="Normal 5 2 4 5 3 2" xfId="27130" xr:uid="{CD0C5AD5-92A4-43EE-87FE-3EEA6B1C6DC0}"/>
    <cellStyle name="Normal 5 2 4 5 4" xfId="15188" xr:uid="{00000000-0005-0000-0000-0000EC370000}"/>
    <cellStyle name="Normal 5 2 4 6" xfId="15189" xr:uid="{00000000-0005-0000-0000-0000ED370000}"/>
    <cellStyle name="Normal 5 2 4 7" xfId="15190" xr:uid="{00000000-0005-0000-0000-0000EE370000}"/>
    <cellStyle name="Normal 5 2 4 7 2" xfId="27132" xr:uid="{9C8AE9F7-7544-46D7-ABC4-464F5154D442}"/>
    <cellStyle name="Normal 5 2 4 8" xfId="15191" xr:uid="{00000000-0005-0000-0000-0000EF370000}"/>
    <cellStyle name="Normal 5 2 5" xfId="2498" xr:uid="{00000000-0005-0000-0000-000088090000}"/>
    <cellStyle name="Normal 5 2 5 2" xfId="15192" xr:uid="{00000000-0005-0000-0000-0000F1370000}"/>
    <cellStyle name="Normal 5 2 5 2 2" xfId="15193" xr:uid="{00000000-0005-0000-0000-0000F2370000}"/>
    <cellStyle name="Normal 5 2 5 2 2 2" xfId="15194" xr:uid="{00000000-0005-0000-0000-0000F3370000}"/>
    <cellStyle name="Normal 5 2 5 2 2 3" xfId="27134" xr:uid="{8C959037-5E5B-4B05-8B2D-8743253FDDF9}"/>
    <cellStyle name="Normal 5 2 5 2 3" xfId="15195" xr:uid="{00000000-0005-0000-0000-0000F4370000}"/>
    <cellStyle name="Normal 5 2 5 2 4" xfId="15196" xr:uid="{00000000-0005-0000-0000-0000F5370000}"/>
    <cellStyle name="Normal 5 2 5 2 4 2" xfId="27136" xr:uid="{FFAF3FAD-2529-4436-9B49-C68BB93328EB}"/>
    <cellStyle name="Normal 5 2 5 2 5" xfId="15197" xr:uid="{00000000-0005-0000-0000-0000F6370000}"/>
    <cellStyle name="Normal 5 2 5 3" xfId="15198" xr:uid="{00000000-0005-0000-0000-0000F7370000}"/>
    <cellStyle name="Normal 5 2 5 3 2" xfId="15199" xr:uid="{00000000-0005-0000-0000-0000F8370000}"/>
    <cellStyle name="Normal 5 2 5 3 2 2" xfId="15200" xr:uid="{00000000-0005-0000-0000-0000F9370000}"/>
    <cellStyle name="Normal 5 2 5 3 2 3" xfId="15201" xr:uid="{00000000-0005-0000-0000-0000FA370000}"/>
    <cellStyle name="Normal 5 2 5 3 3" xfId="15202" xr:uid="{00000000-0005-0000-0000-0000FB370000}"/>
    <cellStyle name="Normal 5 2 5 3 4" xfId="15203" xr:uid="{00000000-0005-0000-0000-0000FC370000}"/>
    <cellStyle name="Normal 5 2 5 3 4 2" xfId="27139" xr:uid="{2A87BB8B-C51A-4CD7-9841-A7351BF5F327}"/>
    <cellStyle name="Normal 5 2 5 3 5" xfId="15204" xr:uid="{00000000-0005-0000-0000-0000FD370000}"/>
    <cellStyle name="Normal 5 2 5 3 5 2" xfId="27140" xr:uid="{7B15B1A2-B452-43CA-9521-0881A8A207AC}"/>
    <cellStyle name="Normal 5 2 5 3 6" xfId="15205" xr:uid="{00000000-0005-0000-0000-0000FE370000}"/>
    <cellStyle name="Normal 5 2 5 4" xfId="15206" xr:uid="{00000000-0005-0000-0000-0000FF370000}"/>
    <cellStyle name="Normal 5 2 5 4 2" xfId="15207" xr:uid="{00000000-0005-0000-0000-000000380000}"/>
    <cellStyle name="Normal 5 2 5 4 2 2" xfId="15208" xr:uid="{00000000-0005-0000-0000-000001380000}"/>
    <cellStyle name="Normal 5 2 5 4 2 3" xfId="15209" xr:uid="{00000000-0005-0000-0000-000002380000}"/>
    <cellStyle name="Normal 5 2 5 4 3" xfId="15210" xr:uid="{00000000-0005-0000-0000-000003380000}"/>
    <cellStyle name="Normal 5 2 5 4 4" xfId="15211" xr:uid="{00000000-0005-0000-0000-000004380000}"/>
    <cellStyle name="Normal 5 2 5 4 4 2" xfId="27143" xr:uid="{A143B0CE-9F04-431C-AF89-3DD8437A9F6D}"/>
    <cellStyle name="Normal 5 2 5 4 5" xfId="15212" xr:uid="{00000000-0005-0000-0000-000005380000}"/>
    <cellStyle name="Normal 5 2 5 4 5 2" xfId="27144" xr:uid="{0FBFE1AF-8C1B-48DA-B934-0E96A222A1E8}"/>
    <cellStyle name="Normal 5 2 5 4 6" xfId="15213" xr:uid="{00000000-0005-0000-0000-000006380000}"/>
    <cellStyle name="Normal 5 2 5 5" xfId="15214" xr:uid="{00000000-0005-0000-0000-000007380000}"/>
    <cellStyle name="Normal 5 2 5 5 2" xfId="15215" xr:uid="{00000000-0005-0000-0000-000008380000}"/>
    <cellStyle name="Normal 5 2 5 5 3" xfId="15216" xr:uid="{00000000-0005-0000-0000-000009380000}"/>
    <cellStyle name="Normal 5 2 5 6" xfId="15217" xr:uid="{00000000-0005-0000-0000-00000A380000}"/>
    <cellStyle name="Normal 5 2 5 7" xfId="15218" xr:uid="{00000000-0005-0000-0000-00000B380000}"/>
    <cellStyle name="Normal 5 2 5 7 2" xfId="27145" xr:uid="{36ACF2C4-135E-46A7-80D2-D522B05AD237}"/>
    <cellStyle name="Normal 5 2 5 8" xfId="15219" xr:uid="{00000000-0005-0000-0000-00000C380000}"/>
    <cellStyle name="Normal 5 2 6" xfId="2499" xr:uid="{00000000-0005-0000-0000-000089090000}"/>
    <cellStyle name="Normal 5 2 6 2" xfId="15220" xr:uid="{00000000-0005-0000-0000-00000E380000}"/>
    <cellStyle name="Normal 5 2 6 2 2" xfId="15221" xr:uid="{00000000-0005-0000-0000-00000F380000}"/>
    <cellStyle name="Normal 5 2 6 2 3" xfId="27146" xr:uid="{5FA0BA9D-BEB2-4AE9-AC27-A7B90FB0FB4F}"/>
    <cellStyle name="Normal 5 2 6 3" xfId="15222" xr:uid="{00000000-0005-0000-0000-000010380000}"/>
    <cellStyle name="Normal 5 2 6 3 2" xfId="27147" xr:uid="{C1277F7D-C3C8-4A64-881E-B9A3C2E99A4F}"/>
    <cellStyle name="Normal 5 2 6 4" xfId="15223" xr:uid="{00000000-0005-0000-0000-000011380000}"/>
    <cellStyle name="Normal 5 2 6 5" xfId="15224" xr:uid="{00000000-0005-0000-0000-000012380000}"/>
    <cellStyle name="Normal 5 2 7" xfId="2500" xr:uid="{00000000-0005-0000-0000-00008A090000}"/>
    <cellStyle name="Normal 5 2 7 2" xfId="15225" xr:uid="{00000000-0005-0000-0000-000014380000}"/>
    <cellStyle name="Normal 5 2 7 3" xfId="15226" xr:uid="{00000000-0005-0000-0000-000015380000}"/>
    <cellStyle name="Normal 5 2 8" xfId="2501" xr:uid="{00000000-0005-0000-0000-00008B090000}"/>
    <cellStyle name="Normal 5 2 8 2" xfId="15227" xr:uid="{00000000-0005-0000-0000-000017380000}"/>
    <cellStyle name="Normal 5 2 8 3" xfId="15228" xr:uid="{00000000-0005-0000-0000-000018380000}"/>
    <cellStyle name="Normal 5 2 9" xfId="2502" xr:uid="{00000000-0005-0000-0000-00008C090000}"/>
    <cellStyle name="Normal 5 2 9 2" xfId="15229" xr:uid="{00000000-0005-0000-0000-00001A380000}"/>
    <cellStyle name="Normal 5 2 9 3" xfId="15230" xr:uid="{00000000-0005-0000-0000-00001B380000}"/>
    <cellStyle name="Normal 5 20" xfId="2503" xr:uid="{00000000-0005-0000-0000-00008D090000}"/>
    <cellStyle name="Normal 5 20 2" xfId="15231" xr:uid="{00000000-0005-0000-0000-00001D380000}"/>
    <cellStyle name="Normal 5 20 3" xfId="15232" xr:uid="{00000000-0005-0000-0000-00001E380000}"/>
    <cellStyle name="Normal 5 21" xfId="2504" xr:uid="{00000000-0005-0000-0000-00008E090000}"/>
    <cellStyle name="Normal 5 21 2" xfId="15233" xr:uid="{00000000-0005-0000-0000-000020380000}"/>
    <cellStyle name="Normal 5 21 3" xfId="15234" xr:uid="{00000000-0005-0000-0000-000021380000}"/>
    <cellStyle name="Normal 5 22" xfId="2505" xr:uid="{00000000-0005-0000-0000-00008F090000}"/>
    <cellStyle name="Normal 5 22 2" xfId="15235" xr:uid="{00000000-0005-0000-0000-000023380000}"/>
    <cellStyle name="Normal 5 22 3" xfId="15236" xr:uid="{00000000-0005-0000-0000-000024380000}"/>
    <cellStyle name="Normal 5 23" xfId="2506" xr:uid="{00000000-0005-0000-0000-000090090000}"/>
    <cellStyle name="Normal 5 23 2" xfId="15237" xr:uid="{00000000-0005-0000-0000-000026380000}"/>
    <cellStyle name="Normal 5 23 3" xfId="15238" xr:uid="{00000000-0005-0000-0000-000027380000}"/>
    <cellStyle name="Normal 5 24" xfId="2507" xr:uid="{00000000-0005-0000-0000-000091090000}"/>
    <cellStyle name="Normal 5 24 2" xfId="15240" xr:uid="{00000000-0005-0000-0000-000029380000}"/>
    <cellStyle name="Normal 5 24 3" xfId="15241" xr:uid="{00000000-0005-0000-0000-00002A380000}"/>
    <cellStyle name="Normal 5 25" xfId="15242" xr:uid="{00000000-0005-0000-0000-00002B380000}"/>
    <cellStyle name="Normal 5 25 2" xfId="15243" xr:uid="{00000000-0005-0000-0000-00002C380000}"/>
    <cellStyle name="Normal 5 25 2 2" xfId="15244" xr:uid="{00000000-0005-0000-0000-00002D380000}"/>
    <cellStyle name="Normal 5 25 2 3" xfId="15245" xr:uid="{00000000-0005-0000-0000-00002E380000}"/>
    <cellStyle name="Normal 5 25 2 3 2" xfId="27158" xr:uid="{A2B5B7A5-24EE-4BCB-AF2D-5696A0047BAA}"/>
    <cellStyle name="Normal 5 25 2 4" xfId="15246" xr:uid="{00000000-0005-0000-0000-00002F380000}"/>
    <cellStyle name="Normal 5 25 3" xfId="15247" xr:uid="{00000000-0005-0000-0000-000030380000}"/>
    <cellStyle name="Normal 5 25 4" xfId="15248" xr:uid="{00000000-0005-0000-0000-000031380000}"/>
    <cellStyle name="Normal 5 25 4 2" xfId="27159" xr:uid="{764B81E8-A1DA-4EAF-B1EC-A6CE796C8484}"/>
    <cellStyle name="Normal 5 25 5" xfId="15249" xr:uid="{00000000-0005-0000-0000-000032380000}"/>
    <cellStyle name="Normal 5 25 5 2" xfId="27160" xr:uid="{2196A763-A384-4045-BB41-968AC9C5EDBC}"/>
    <cellStyle name="Normal 5 25 6" xfId="15250" xr:uid="{00000000-0005-0000-0000-000033380000}"/>
    <cellStyle name="Normal 5 26" xfId="15251" xr:uid="{00000000-0005-0000-0000-000034380000}"/>
    <cellStyle name="Normal 5 26 2" xfId="15252" xr:uid="{00000000-0005-0000-0000-000035380000}"/>
    <cellStyle name="Normal 5 26 2 2" xfId="15253" xr:uid="{00000000-0005-0000-0000-000036380000}"/>
    <cellStyle name="Normal 5 26 2 3" xfId="15254" xr:uid="{00000000-0005-0000-0000-000037380000}"/>
    <cellStyle name="Normal 5 26 3" xfId="15255" xr:uid="{00000000-0005-0000-0000-000038380000}"/>
    <cellStyle name="Normal 5 26 3 2" xfId="15256" xr:uid="{00000000-0005-0000-0000-000039380000}"/>
    <cellStyle name="Normal 5 26 3 3" xfId="27163" xr:uid="{2E7C1949-132F-49A8-AAC0-0A4BF76ACC7C}"/>
    <cellStyle name="Normal 5 26 4" xfId="15257" xr:uid="{00000000-0005-0000-0000-00003A380000}"/>
    <cellStyle name="Normal 5 27" xfId="15258" xr:uid="{00000000-0005-0000-0000-00003B380000}"/>
    <cellStyle name="Normal 5 27 2" xfId="15259" xr:uid="{00000000-0005-0000-0000-00003C380000}"/>
    <cellStyle name="Normal 5 27 2 2" xfId="27165" xr:uid="{1BE10E69-4306-41AB-9B49-9A17AC0EB7F4}"/>
    <cellStyle name="Normal 5 27 3" xfId="15260" xr:uid="{00000000-0005-0000-0000-00003D380000}"/>
    <cellStyle name="Normal 5 27 3 2" xfId="27166" xr:uid="{BAB4103A-6AA9-4328-82F2-104D178F6F91}"/>
    <cellStyle name="Normal 5 27 4" xfId="27164" xr:uid="{87716831-E2CF-4E11-8D6B-359F61B6D691}"/>
    <cellStyle name="Normal 5 28" xfId="15261" xr:uid="{00000000-0005-0000-0000-00003E380000}"/>
    <cellStyle name="Normal 5 28 2" xfId="15262" xr:uid="{00000000-0005-0000-0000-00003F380000}"/>
    <cellStyle name="Normal 5 29" xfId="15263" xr:uid="{00000000-0005-0000-0000-000040380000}"/>
    <cellStyle name="Normal 5 29 2" xfId="27167" xr:uid="{B171CAC2-78A6-4FED-AD2C-D35D6CE048B3}"/>
    <cellStyle name="Normal 5 3" xfId="2508" xr:uid="{00000000-0005-0000-0000-000092090000}"/>
    <cellStyle name="Normal 5 3 2" xfId="15265" xr:uid="{00000000-0005-0000-0000-000042380000}"/>
    <cellStyle name="Normal 5 3 2 10" xfId="15266" xr:uid="{00000000-0005-0000-0000-000043380000}"/>
    <cellStyle name="Normal 5 3 2 2" xfId="15267" xr:uid="{00000000-0005-0000-0000-000044380000}"/>
    <cellStyle name="Normal 5 3 2 2 2" xfId="15268" xr:uid="{00000000-0005-0000-0000-000045380000}"/>
    <cellStyle name="Normal 5 3 2 2 2 2" xfId="15269" xr:uid="{00000000-0005-0000-0000-000046380000}"/>
    <cellStyle name="Normal 5 3 2 2 2 2 2" xfId="15270" xr:uid="{00000000-0005-0000-0000-000047380000}"/>
    <cellStyle name="Normal 5 3 2 2 2 2 2 2" xfId="15271" xr:uid="{00000000-0005-0000-0000-000048380000}"/>
    <cellStyle name="Normal 5 3 2 2 2 2 2 3" xfId="15272" xr:uid="{00000000-0005-0000-0000-000049380000}"/>
    <cellStyle name="Normal 5 3 2 2 2 2 3" xfId="15273" xr:uid="{00000000-0005-0000-0000-00004A380000}"/>
    <cellStyle name="Normal 5 3 2 2 2 2 4" xfId="15274" xr:uid="{00000000-0005-0000-0000-00004B380000}"/>
    <cellStyle name="Normal 5 3 2 2 2 2 4 2" xfId="27172" xr:uid="{8F7D8E6D-4937-4451-97AD-9FB38E668748}"/>
    <cellStyle name="Normal 5 3 2 2 2 2 5" xfId="15275" xr:uid="{00000000-0005-0000-0000-00004C380000}"/>
    <cellStyle name="Normal 5 3 2 2 2 2 5 2" xfId="27173" xr:uid="{299378EE-96A8-4A26-8981-0AF856F54682}"/>
    <cellStyle name="Normal 5 3 2 2 2 2 6" xfId="15276" xr:uid="{00000000-0005-0000-0000-00004D380000}"/>
    <cellStyle name="Normal 5 3 2 2 2 3" xfId="15277" xr:uid="{00000000-0005-0000-0000-00004E380000}"/>
    <cellStyle name="Normal 5 3 2 2 2 3 2" xfId="15278" xr:uid="{00000000-0005-0000-0000-00004F380000}"/>
    <cellStyle name="Normal 5 3 2 2 2 3 2 2" xfId="15279" xr:uid="{00000000-0005-0000-0000-000050380000}"/>
    <cellStyle name="Normal 5 3 2 2 2 3 2 3" xfId="15280" xr:uid="{00000000-0005-0000-0000-000051380000}"/>
    <cellStyle name="Normal 5 3 2 2 2 3 3" xfId="15281" xr:uid="{00000000-0005-0000-0000-000052380000}"/>
    <cellStyle name="Normal 5 3 2 2 2 3 3 2" xfId="15282" xr:uid="{00000000-0005-0000-0000-000053380000}"/>
    <cellStyle name="Normal 5 3 2 2 2 3 3 3" xfId="27178" xr:uid="{460F2942-00C8-4D93-A822-737D92DC48B0}"/>
    <cellStyle name="Normal 5 3 2 2 2 3 4" xfId="15283" xr:uid="{00000000-0005-0000-0000-000054380000}"/>
    <cellStyle name="Normal 5 3 2 2 2 4" xfId="15284" xr:uid="{00000000-0005-0000-0000-000055380000}"/>
    <cellStyle name="Normal 5 3 2 2 2 4 2" xfId="15285" xr:uid="{00000000-0005-0000-0000-000056380000}"/>
    <cellStyle name="Normal 5 3 2 2 2 4 3" xfId="15286" xr:uid="{00000000-0005-0000-0000-000057380000}"/>
    <cellStyle name="Normal 5 3 2 2 2 5" xfId="15287" xr:uid="{00000000-0005-0000-0000-000058380000}"/>
    <cellStyle name="Normal 5 3 2 2 2 6" xfId="15288" xr:uid="{00000000-0005-0000-0000-000059380000}"/>
    <cellStyle name="Normal 5 3 2 2 2 6 2" xfId="27181" xr:uid="{1E336F81-2FBA-4015-8704-4C9726AE05DC}"/>
    <cellStyle name="Normal 5 3 2 2 2 7" xfId="15289" xr:uid="{00000000-0005-0000-0000-00005A380000}"/>
    <cellStyle name="Normal 5 3 2 2 2 7 2" xfId="27182" xr:uid="{34557D53-248F-4843-8C9F-7E60FDD2FEDF}"/>
    <cellStyle name="Normal 5 3 2 2 2 8" xfId="15290" xr:uid="{00000000-0005-0000-0000-00005B380000}"/>
    <cellStyle name="Normal 5 3 2 2 3" xfId="15291" xr:uid="{00000000-0005-0000-0000-00005C380000}"/>
    <cellStyle name="Normal 5 3 2 2 3 2" xfId="15292" xr:uid="{00000000-0005-0000-0000-00005D380000}"/>
    <cellStyle name="Normal 5 3 2 2 3 2 2" xfId="15293" xr:uid="{00000000-0005-0000-0000-00005E380000}"/>
    <cellStyle name="Normal 5 3 2 2 3 2 3" xfId="15294" xr:uid="{00000000-0005-0000-0000-00005F380000}"/>
    <cellStyle name="Normal 5 3 2 2 3 3" xfId="15295" xr:uid="{00000000-0005-0000-0000-000060380000}"/>
    <cellStyle name="Normal 5 3 2 2 3 4" xfId="15296" xr:uid="{00000000-0005-0000-0000-000061380000}"/>
    <cellStyle name="Normal 5 3 2 2 3 4 2" xfId="27184" xr:uid="{EF61633B-9BB1-4A4A-9215-54112AEEC095}"/>
    <cellStyle name="Normal 5 3 2 2 3 5" xfId="15297" xr:uid="{00000000-0005-0000-0000-000062380000}"/>
    <cellStyle name="Normal 5 3 2 2 3 5 2" xfId="27185" xr:uid="{68B37FF3-5190-4B88-8116-E36180040502}"/>
    <cellStyle name="Normal 5 3 2 2 3 6" xfId="15298" xr:uid="{00000000-0005-0000-0000-000063380000}"/>
    <cellStyle name="Normal 5 3 2 2 4" xfId="15299" xr:uid="{00000000-0005-0000-0000-000064380000}"/>
    <cellStyle name="Normal 5 3 2 2 4 2" xfId="15300" xr:uid="{00000000-0005-0000-0000-000065380000}"/>
    <cellStyle name="Normal 5 3 2 2 4 2 2" xfId="15301" xr:uid="{00000000-0005-0000-0000-000066380000}"/>
    <cellStyle name="Normal 5 3 2 2 4 2 3" xfId="15302" xr:uid="{00000000-0005-0000-0000-000067380000}"/>
    <cellStyle name="Normal 5 3 2 2 4 3" xfId="15303" xr:uid="{00000000-0005-0000-0000-000068380000}"/>
    <cellStyle name="Normal 5 3 2 2 4 3 2" xfId="15304" xr:uid="{00000000-0005-0000-0000-000069380000}"/>
    <cellStyle name="Normal 5 3 2 2 4 3 3" xfId="27189" xr:uid="{622555EA-AA42-47C1-839D-9CE8204BCF28}"/>
    <cellStyle name="Normal 5 3 2 2 4 4" xfId="15305" xr:uid="{00000000-0005-0000-0000-00006A380000}"/>
    <cellStyle name="Normal 5 3 2 2 5" xfId="15306" xr:uid="{00000000-0005-0000-0000-00006B380000}"/>
    <cellStyle name="Normal 5 3 2 2 5 2" xfId="15307" xr:uid="{00000000-0005-0000-0000-00006C380000}"/>
    <cellStyle name="Normal 5 3 2 2 5 3" xfId="15308" xr:uid="{00000000-0005-0000-0000-00006D380000}"/>
    <cellStyle name="Normal 5 3 2 2 6" xfId="15309" xr:uid="{00000000-0005-0000-0000-00006E380000}"/>
    <cellStyle name="Normal 5 3 2 2 7" xfId="15310" xr:uid="{00000000-0005-0000-0000-00006F380000}"/>
    <cellStyle name="Normal 5 3 2 2 7 2" xfId="27194" xr:uid="{D6067625-062D-41FE-B9C9-88CBC326666E}"/>
    <cellStyle name="Normal 5 3 2 2 8" xfId="15311" xr:uid="{00000000-0005-0000-0000-000070380000}"/>
    <cellStyle name="Normal 5 3 2 2 8 2" xfId="27195" xr:uid="{AA974BEC-7E08-432D-9085-92DD5E6CD352}"/>
    <cellStyle name="Normal 5 3 2 2 9" xfId="15312" xr:uid="{00000000-0005-0000-0000-000071380000}"/>
    <cellStyle name="Normal 5 3 2 3" xfId="15313" xr:uid="{00000000-0005-0000-0000-000072380000}"/>
    <cellStyle name="Normal 5 3 2 3 2" xfId="15314" xr:uid="{00000000-0005-0000-0000-000073380000}"/>
    <cellStyle name="Normal 5 3 2 3 2 2" xfId="15315" xr:uid="{00000000-0005-0000-0000-000074380000}"/>
    <cellStyle name="Normal 5 3 2 3 2 2 2" xfId="15316" xr:uid="{00000000-0005-0000-0000-000075380000}"/>
    <cellStyle name="Normal 5 3 2 3 2 2 3" xfId="15317" xr:uid="{00000000-0005-0000-0000-000076380000}"/>
    <cellStyle name="Normal 5 3 2 3 2 3" xfId="15318" xr:uid="{00000000-0005-0000-0000-000077380000}"/>
    <cellStyle name="Normal 5 3 2 3 2 4" xfId="15319" xr:uid="{00000000-0005-0000-0000-000078380000}"/>
    <cellStyle name="Normal 5 3 2 3 2 4 2" xfId="27199" xr:uid="{3AF7B070-CBF8-4B5C-8945-74D5BEA405E5}"/>
    <cellStyle name="Normal 5 3 2 3 2 5" xfId="15320" xr:uid="{00000000-0005-0000-0000-000079380000}"/>
    <cellStyle name="Normal 5 3 2 3 2 5 2" xfId="27200" xr:uid="{02CAE187-55F2-4465-B55A-0B9C34DFD151}"/>
    <cellStyle name="Normal 5 3 2 3 2 6" xfId="15321" xr:uid="{00000000-0005-0000-0000-00007A380000}"/>
    <cellStyle name="Normal 5 3 2 3 3" xfId="15322" xr:uid="{00000000-0005-0000-0000-00007B380000}"/>
    <cellStyle name="Normal 5 3 2 3 3 2" xfId="15323" xr:uid="{00000000-0005-0000-0000-00007C380000}"/>
    <cellStyle name="Normal 5 3 2 3 3 2 2" xfId="15324" xr:uid="{00000000-0005-0000-0000-00007D380000}"/>
    <cellStyle name="Normal 5 3 2 3 3 2 3" xfId="15325" xr:uid="{00000000-0005-0000-0000-00007E380000}"/>
    <cellStyle name="Normal 5 3 2 3 3 3" xfId="15326" xr:uid="{00000000-0005-0000-0000-00007F380000}"/>
    <cellStyle name="Normal 5 3 2 3 3 3 2" xfId="15327" xr:uid="{00000000-0005-0000-0000-000080380000}"/>
    <cellStyle name="Normal 5 3 2 3 3 3 3" xfId="27202" xr:uid="{811B6B69-1605-496E-88DB-A5E0E2501E22}"/>
    <cellStyle name="Normal 5 3 2 3 3 4" xfId="15328" xr:uid="{00000000-0005-0000-0000-000081380000}"/>
    <cellStyle name="Normal 5 3 2 3 4" xfId="15329" xr:uid="{00000000-0005-0000-0000-000082380000}"/>
    <cellStyle name="Normal 5 3 2 3 4 2" xfId="15330" xr:uid="{00000000-0005-0000-0000-000083380000}"/>
    <cellStyle name="Normal 5 3 2 3 4 3" xfId="15331" xr:uid="{00000000-0005-0000-0000-000084380000}"/>
    <cellStyle name="Normal 5 3 2 3 5" xfId="15332" xr:uid="{00000000-0005-0000-0000-000085380000}"/>
    <cellStyle name="Normal 5 3 2 3 6" xfId="15333" xr:uid="{00000000-0005-0000-0000-000086380000}"/>
    <cellStyle name="Normal 5 3 2 3 6 2" xfId="27204" xr:uid="{97C6C34D-8B8D-4EE7-A0F0-AC97BEB6BF6F}"/>
    <cellStyle name="Normal 5 3 2 3 7" xfId="15334" xr:uid="{00000000-0005-0000-0000-000087380000}"/>
    <cellStyle name="Normal 5 3 2 3 7 2" xfId="27205" xr:uid="{394D487D-9564-4D35-8D51-3A057397A99E}"/>
    <cellStyle name="Normal 5 3 2 3 8" xfId="15335" xr:uid="{00000000-0005-0000-0000-000088380000}"/>
    <cellStyle name="Normal 5 3 2 4" xfId="15336" xr:uid="{00000000-0005-0000-0000-000089380000}"/>
    <cellStyle name="Normal 5 3 2 4 2" xfId="15337" xr:uid="{00000000-0005-0000-0000-00008A380000}"/>
    <cellStyle name="Normal 5 3 2 4 2 2" xfId="15338" xr:uid="{00000000-0005-0000-0000-00008B380000}"/>
    <cellStyle name="Normal 5 3 2 4 2 3" xfId="15339" xr:uid="{00000000-0005-0000-0000-00008C380000}"/>
    <cellStyle name="Normal 5 3 2 4 2 3 2" xfId="27207" xr:uid="{3915F865-EDBA-44EF-845F-B8EDD657BDBA}"/>
    <cellStyle name="Normal 5 3 2 4 2 4" xfId="15340" xr:uid="{00000000-0005-0000-0000-00008D380000}"/>
    <cellStyle name="Normal 5 3 2 4 3" xfId="15341" xr:uid="{00000000-0005-0000-0000-00008E380000}"/>
    <cellStyle name="Normal 5 3 2 4 4" xfId="15342" xr:uid="{00000000-0005-0000-0000-00008F380000}"/>
    <cellStyle name="Normal 5 3 2 4 4 2" xfId="27209" xr:uid="{E330EFAF-F76E-4101-B31C-B33E94C85C4B}"/>
    <cellStyle name="Normal 5 3 2 4 5" xfId="15343" xr:uid="{00000000-0005-0000-0000-000090380000}"/>
    <cellStyle name="Normal 5 3 2 4 5 2" xfId="27210" xr:uid="{A9200A8C-5778-49AD-A68C-4A08431D9253}"/>
    <cellStyle name="Normal 5 3 2 4 6" xfId="15344" xr:uid="{00000000-0005-0000-0000-000091380000}"/>
    <cellStyle name="Normal 5 3 2 5" xfId="15345" xr:uid="{00000000-0005-0000-0000-000092380000}"/>
    <cellStyle name="Normal 5 3 2 5 2" xfId="15346" xr:uid="{00000000-0005-0000-0000-000093380000}"/>
    <cellStyle name="Normal 5 3 2 5 2 2" xfId="15347" xr:uid="{00000000-0005-0000-0000-000094380000}"/>
    <cellStyle name="Normal 5 3 2 5 2 3" xfId="15348" xr:uid="{00000000-0005-0000-0000-000095380000}"/>
    <cellStyle name="Normal 5 3 2 5 3" xfId="15349" xr:uid="{00000000-0005-0000-0000-000096380000}"/>
    <cellStyle name="Normal 5 3 2 5 4" xfId="15350" xr:uid="{00000000-0005-0000-0000-000097380000}"/>
    <cellStyle name="Normal 5 3 2 5 4 2" xfId="27213" xr:uid="{FF969CB9-604D-4C9A-A812-F1CF28848EB3}"/>
    <cellStyle name="Normal 5 3 2 5 5" xfId="15351" xr:uid="{00000000-0005-0000-0000-000098380000}"/>
    <cellStyle name="Normal 5 3 2 5 5 2" xfId="27214" xr:uid="{7E290B9A-2B17-4F81-879E-F7B716770F3B}"/>
    <cellStyle name="Normal 5 3 2 5 6" xfId="15352" xr:uid="{00000000-0005-0000-0000-000099380000}"/>
    <cellStyle name="Normal 5 3 2 6" xfId="15353" xr:uid="{00000000-0005-0000-0000-00009A380000}"/>
    <cellStyle name="Normal 5 3 2 6 2" xfId="15354" xr:uid="{00000000-0005-0000-0000-00009B380000}"/>
    <cellStyle name="Normal 5 3 2 6 3" xfId="15355" xr:uid="{00000000-0005-0000-0000-00009C380000}"/>
    <cellStyle name="Normal 5 3 2 7" xfId="15356" xr:uid="{00000000-0005-0000-0000-00009D380000}"/>
    <cellStyle name="Normal 5 3 2 8" xfId="15357" xr:uid="{00000000-0005-0000-0000-00009E380000}"/>
    <cellStyle name="Normal 5 3 2 8 2" xfId="27215" xr:uid="{F57F1C99-2DBC-49D1-9CC2-1D8AF6F45942}"/>
    <cellStyle name="Normal 5 3 2 9" xfId="15358" xr:uid="{00000000-0005-0000-0000-00009F380000}"/>
    <cellStyle name="Normal 5 3 2 9 2" xfId="27216" xr:uid="{8DAC0663-6263-4B23-AE5E-4866F26A8A3C}"/>
    <cellStyle name="Normal 5 3 3" xfId="15359" xr:uid="{00000000-0005-0000-0000-0000A0380000}"/>
    <cellStyle name="Normal 5 3 3 2" xfId="15360" xr:uid="{00000000-0005-0000-0000-0000A1380000}"/>
    <cellStyle name="Normal 5 3 3 2 2" xfId="15361" xr:uid="{00000000-0005-0000-0000-0000A2380000}"/>
    <cellStyle name="Normal 5 3 3 2 2 2" xfId="15362" xr:uid="{00000000-0005-0000-0000-0000A3380000}"/>
    <cellStyle name="Normal 5 3 3 2 2 2 2" xfId="15363" xr:uid="{00000000-0005-0000-0000-0000A4380000}"/>
    <cellStyle name="Normal 5 3 3 2 2 2 3" xfId="15364" xr:uid="{00000000-0005-0000-0000-0000A5380000}"/>
    <cellStyle name="Normal 5 3 3 2 2 3" xfId="15365" xr:uid="{00000000-0005-0000-0000-0000A6380000}"/>
    <cellStyle name="Normal 5 3 3 2 2 4" xfId="15366" xr:uid="{00000000-0005-0000-0000-0000A7380000}"/>
    <cellStyle name="Normal 5 3 3 2 2 4 2" xfId="27219" xr:uid="{6A7CB6E6-C598-4690-ACAF-EED8E3C596AE}"/>
    <cellStyle name="Normal 5 3 3 2 2 5" xfId="15367" xr:uid="{00000000-0005-0000-0000-0000A8380000}"/>
    <cellStyle name="Normal 5 3 3 2 2 5 2" xfId="27220" xr:uid="{6ED999DA-4AA7-4FE2-833A-3B49ED60B12E}"/>
    <cellStyle name="Normal 5 3 3 2 2 6" xfId="15368" xr:uid="{00000000-0005-0000-0000-0000A9380000}"/>
    <cellStyle name="Normal 5 3 3 2 3" xfId="15369" xr:uid="{00000000-0005-0000-0000-0000AA380000}"/>
    <cellStyle name="Normal 5 3 3 2 3 2" xfId="15370" xr:uid="{00000000-0005-0000-0000-0000AB380000}"/>
    <cellStyle name="Normal 5 3 3 2 3 2 2" xfId="15371" xr:uid="{00000000-0005-0000-0000-0000AC380000}"/>
    <cellStyle name="Normal 5 3 3 2 3 2 3" xfId="15372" xr:uid="{00000000-0005-0000-0000-0000AD380000}"/>
    <cellStyle name="Normal 5 3 3 2 3 3" xfId="15373" xr:uid="{00000000-0005-0000-0000-0000AE380000}"/>
    <cellStyle name="Normal 5 3 3 2 3 3 2" xfId="15374" xr:uid="{00000000-0005-0000-0000-0000AF380000}"/>
    <cellStyle name="Normal 5 3 3 2 3 3 3" xfId="27221" xr:uid="{AAF6A2F0-1032-4D26-993D-64C17E442849}"/>
    <cellStyle name="Normal 5 3 3 2 3 4" xfId="15375" xr:uid="{00000000-0005-0000-0000-0000B0380000}"/>
    <cellStyle name="Normal 5 3 3 2 4" xfId="15376" xr:uid="{00000000-0005-0000-0000-0000B1380000}"/>
    <cellStyle name="Normal 5 3 3 2 4 2" xfId="15377" xr:uid="{00000000-0005-0000-0000-0000B2380000}"/>
    <cellStyle name="Normal 5 3 3 2 4 3" xfId="15378" xr:uid="{00000000-0005-0000-0000-0000B3380000}"/>
    <cellStyle name="Normal 5 3 3 2 5" xfId="15379" xr:uid="{00000000-0005-0000-0000-0000B4380000}"/>
    <cellStyle name="Normal 5 3 3 2 6" xfId="15380" xr:uid="{00000000-0005-0000-0000-0000B5380000}"/>
    <cellStyle name="Normal 5 3 3 2 6 2" xfId="27224" xr:uid="{EA238A96-16DA-4BC7-AF5B-32B9330CE1D9}"/>
    <cellStyle name="Normal 5 3 3 2 7" xfId="15381" xr:uid="{00000000-0005-0000-0000-0000B6380000}"/>
    <cellStyle name="Normal 5 3 3 2 7 2" xfId="27225" xr:uid="{84A157B6-26E3-486B-9E4A-316FB7D55599}"/>
    <cellStyle name="Normal 5 3 3 2 8" xfId="15382" xr:uid="{00000000-0005-0000-0000-0000B7380000}"/>
    <cellStyle name="Normal 5 3 3 3" xfId="15383" xr:uid="{00000000-0005-0000-0000-0000B8380000}"/>
    <cellStyle name="Normal 5 3 3 3 2" xfId="15384" xr:uid="{00000000-0005-0000-0000-0000B9380000}"/>
    <cellStyle name="Normal 5 3 3 3 2 2" xfId="15385" xr:uid="{00000000-0005-0000-0000-0000BA380000}"/>
    <cellStyle name="Normal 5 3 3 3 2 3" xfId="15386" xr:uid="{00000000-0005-0000-0000-0000BB380000}"/>
    <cellStyle name="Normal 5 3 3 3 3" xfId="15387" xr:uid="{00000000-0005-0000-0000-0000BC380000}"/>
    <cellStyle name="Normal 5 3 3 3 4" xfId="15388" xr:uid="{00000000-0005-0000-0000-0000BD380000}"/>
    <cellStyle name="Normal 5 3 3 3 4 2" xfId="27228" xr:uid="{9BC41438-71F6-4C17-B200-27B13C618CAD}"/>
    <cellStyle name="Normal 5 3 3 3 5" xfId="15389" xr:uid="{00000000-0005-0000-0000-0000BE380000}"/>
    <cellStyle name="Normal 5 3 3 3 5 2" xfId="27229" xr:uid="{11A8991A-0CEA-498F-9D1E-2E038A471951}"/>
    <cellStyle name="Normal 5 3 3 3 6" xfId="15390" xr:uid="{00000000-0005-0000-0000-0000BF380000}"/>
    <cellStyle name="Normal 5 3 3 4" xfId="15391" xr:uid="{00000000-0005-0000-0000-0000C0380000}"/>
    <cellStyle name="Normal 5 3 3 4 2" xfId="15392" xr:uid="{00000000-0005-0000-0000-0000C1380000}"/>
    <cellStyle name="Normal 5 3 3 4 2 2" xfId="15393" xr:uid="{00000000-0005-0000-0000-0000C2380000}"/>
    <cellStyle name="Normal 5 3 3 4 2 3" xfId="15394" xr:uid="{00000000-0005-0000-0000-0000C3380000}"/>
    <cellStyle name="Normal 5 3 3 4 3" xfId="15395" xr:uid="{00000000-0005-0000-0000-0000C4380000}"/>
    <cellStyle name="Normal 5 3 3 4 3 2" xfId="15396" xr:uid="{00000000-0005-0000-0000-0000C5380000}"/>
    <cellStyle name="Normal 5 3 3 4 3 3" xfId="27231" xr:uid="{D92363D9-2616-49B7-A9AC-6D749A299D84}"/>
    <cellStyle name="Normal 5 3 3 4 4" xfId="15397" xr:uid="{00000000-0005-0000-0000-0000C6380000}"/>
    <cellStyle name="Normal 5 3 3 5" xfId="15398" xr:uid="{00000000-0005-0000-0000-0000C7380000}"/>
    <cellStyle name="Normal 5 3 3 5 2" xfId="15399" xr:uid="{00000000-0005-0000-0000-0000C8380000}"/>
    <cellStyle name="Normal 5 3 3 5 3" xfId="15400" xr:uid="{00000000-0005-0000-0000-0000C9380000}"/>
    <cellStyle name="Normal 5 3 3 6" xfId="15401" xr:uid="{00000000-0005-0000-0000-0000CA380000}"/>
    <cellStyle name="Normal 5 3 3 7" xfId="15402" xr:uid="{00000000-0005-0000-0000-0000CB380000}"/>
    <cellStyle name="Normal 5 3 3 7 2" xfId="27233" xr:uid="{27D2DF3A-0A4D-4140-A524-57D657A8DA48}"/>
    <cellStyle name="Normal 5 3 3 8" xfId="15403" xr:uid="{00000000-0005-0000-0000-0000CC380000}"/>
    <cellStyle name="Normal 5 3 3 8 2" xfId="27234" xr:uid="{60766E7F-295B-4B3C-81DB-9F07053B1018}"/>
    <cellStyle name="Normal 5 3 3 9" xfId="15404" xr:uid="{00000000-0005-0000-0000-0000CD380000}"/>
    <cellStyle name="Normal 5 3 4" xfId="15405" xr:uid="{00000000-0005-0000-0000-0000CE380000}"/>
    <cellStyle name="Normal 5 3 4 2" xfId="15406" xr:uid="{00000000-0005-0000-0000-0000CF380000}"/>
    <cellStyle name="Normal 5 3 4 2 2" xfId="15407" xr:uid="{00000000-0005-0000-0000-0000D0380000}"/>
    <cellStyle name="Normal 5 3 4 2 2 2" xfId="15408" xr:uid="{00000000-0005-0000-0000-0000D1380000}"/>
    <cellStyle name="Normal 5 3 4 2 2 3" xfId="15409" xr:uid="{00000000-0005-0000-0000-0000D2380000}"/>
    <cellStyle name="Normal 5 3 4 2 3" xfId="15410" xr:uid="{00000000-0005-0000-0000-0000D3380000}"/>
    <cellStyle name="Normal 5 3 4 2 4" xfId="15411" xr:uid="{00000000-0005-0000-0000-0000D4380000}"/>
    <cellStyle name="Normal 5 3 4 2 4 2" xfId="27236" xr:uid="{9FCC9D62-BE5E-4CA4-A82C-8281ACA71A1A}"/>
    <cellStyle name="Normal 5 3 4 2 5" xfId="15412" xr:uid="{00000000-0005-0000-0000-0000D5380000}"/>
    <cellStyle name="Normal 5 3 4 2 5 2" xfId="27237" xr:uid="{19717DB3-1DD5-4B77-A8BA-DD139B739297}"/>
    <cellStyle name="Normal 5 3 4 2 6" xfId="15413" xr:uid="{00000000-0005-0000-0000-0000D6380000}"/>
    <cellStyle name="Normal 5 3 4 3" xfId="15414" xr:uid="{00000000-0005-0000-0000-0000D7380000}"/>
    <cellStyle name="Normal 5 3 4 3 2" xfId="15415" xr:uid="{00000000-0005-0000-0000-0000D8380000}"/>
    <cellStyle name="Normal 5 3 4 3 2 2" xfId="15416" xr:uid="{00000000-0005-0000-0000-0000D9380000}"/>
    <cellStyle name="Normal 5 3 4 3 2 3" xfId="15417" xr:uid="{00000000-0005-0000-0000-0000DA380000}"/>
    <cellStyle name="Normal 5 3 4 3 3" xfId="15418" xr:uid="{00000000-0005-0000-0000-0000DB380000}"/>
    <cellStyle name="Normal 5 3 4 3 3 2" xfId="15419" xr:uid="{00000000-0005-0000-0000-0000DC380000}"/>
    <cellStyle name="Normal 5 3 4 3 3 3" xfId="27241" xr:uid="{F165BAD6-CEC9-4854-AA14-6670FE794A05}"/>
    <cellStyle name="Normal 5 3 4 3 4" xfId="15420" xr:uid="{00000000-0005-0000-0000-0000DD380000}"/>
    <cellStyle name="Normal 5 3 4 4" xfId="15421" xr:uid="{00000000-0005-0000-0000-0000DE380000}"/>
    <cellStyle name="Normal 5 3 4 4 2" xfId="15422" xr:uid="{00000000-0005-0000-0000-0000DF380000}"/>
    <cellStyle name="Normal 5 3 4 4 3" xfId="15423" xr:uid="{00000000-0005-0000-0000-0000E0380000}"/>
    <cellStyle name="Normal 5 3 4 5" xfId="15424" xr:uid="{00000000-0005-0000-0000-0000E1380000}"/>
    <cellStyle name="Normal 5 3 4 6" xfId="15425" xr:uid="{00000000-0005-0000-0000-0000E2380000}"/>
    <cellStyle name="Normal 5 3 4 6 2" xfId="27245" xr:uid="{B31FE695-8976-4C00-9696-C10E26A26B52}"/>
    <cellStyle name="Normal 5 3 4 7" xfId="15426" xr:uid="{00000000-0005-0000-0000-0000E3380000}"/>
    <cellStyle name="Normal 5 3 4 7 2" xfId="27246" xr:uid="{66FECD54-ADED-45C0-9FB0-1A1D3BC15CEF}"/>
    <cellStyle name="Normal 5 3 4 8" xfId="15427" xr:uid="{00000000-0005-0000-0000-0000E4380000}"/>
    <cellStyle name="Normal 5 3 5" xfId="15428" xr:uid="{00000000-0005-0000-0000-0000E5380000}"/>
    <cellStyle name="Normal 5 3 5 2" xfId="15429" xr:uid="{00000000-0005-0000-0000-0000E6380000}"/>
    <cellStyle name="Normal 5 3 5 2 2" xfId="15430" xr:uid="{00000000-0005-0000-0000-0000E7380000}"/>
    <cellStyle name="Normal 5 3 5 2 3" xfId="15431" xr:uid="{00000000-0005-0000-0000-0000E8380000}"/>
    <cellStyle name="Normal 5 3 5 3" xfId="15432" xr:uid="{00000000-0005-0000-0000-0000E9380000}"/>
    <cellStyle name="Normal 5 3 5 3 2" xfId="15433" xr:uid="{00000000-0005-0000-0000-0000EA380000}"/>
    <cellStyle name="Normal 5 3 5 3 3" xfId="27250" xr:uid="{2B0D36DC-143B-4A93-BE83-6768688DA3A1}"/>
    <cellStyle name="Normal 5 3 5 4" xfId="15434" xr:uid="{00000000-0005-0000-0000-0000EB380000}"/>
    <cellStyle name="Normal 5 3 6" xfId="15435" xr:uid="{00000000-0005-0000-0000-0000EC380000}"/>
    <cellStyle name="Normal 5 3 7" xfId="15436" xr:uid="{00000000-0005-0000-0000-0000ED380000}"/>
    <cellStyle name="Normal 5 30" xfId="15437" xr:uid="{00000000-0005-0000-0000-0000EE380000}"/>
    <cellStyle name="Normal 5 31" xfId="5340" xr:uid="{00000000-0005-0000-0000-000016360000}"/>
    <cellStyle name="Normal 5 4" xfId="2509" xr:uid="{00000000-0005-0000-0000-000093090000}"/>
    <cellStyle name="Normal 5 4 10" xfId="15438" xr:uid="{00000000-0005-0000-0000-0000F0380000}"/>
    <cellStyle name="Normal 5 4 2" xfId="15439" xr:uid="{00000000-0005-0000-0000-0000F1380000}"/>
    <cellStyle name="Normal 5 4 2 2" xfId="15440" xr:uid="{00000000-0005-0000-0000-0000F2380000}"/>
    <cellStyle name="Normal 5 4 2 2 2" xfId="15441" xr:uid="{00000000-0005-0000-0000-0000F3380000}"/>
    <cellStyle name="Normal 5 4 2 2 2 2" xfId="15442" xr:uid="{00000000-0005-0000-0000-0000F4380000}"/>
    <cellStyle name="Normal 5 4 2 2 2 2 2" xfId="15443" xr:uid="{00000000-0005-0000-0000-0000F5380000}"/>
    <cellStyle name="Normal 5 4 2 2 2 2 3" xfId="15444" xr:uid="{00000000-0005-0000-0000-0000F6380000}"/>
    <cellStyle name="Normal 5 4 2 2 2 3" xfId="15445" xr:uid="{00000000-0005-0000-0000-0000F7380000}"/>
    <cellStyle name="Normal 5 4 2 2 2 4" xfId="15446" xr:uid="{00000000-0005-0000-0000-0000F8380000}"/>
    <cellStyle name="Normal 5 4 2 2 2 4 2" xfId="27254" xr:uid="{5479759A-5750-4D22-A680-AAB776A5FA81}"/>
    <cellStyle name="Normal 5 4 2 2 2 5" xfId="15447" xr:uid="{00000000-0005-0000-0000-0000F9380000}"/>
    <cellStyle name="Normal 5 4 2 2 2 5 2" xfId="27255" xr:uid="{316B6D80-0363-4D10-848E-6285CF36D471}"/>
    <cellStyle name="Normal 5 4 2 2 2 6" xfId="15448" xr:uid="{00000000-0005-0000-0000-0000FA380000}"/>
    <cellStyle name="Normal 5 4 2 2 3" xfId="15449" xr:uid="{00000000-0005-0000-0000-0000FB380000}"/>
    <cellStyle name="Normal 5 4 2 2 3 2" xfId="15450" xr:uid="{00000000-0005-0000-0000-0000FC380000}"/>
    <cellStyle name="Normal 5 4 2 2 3 2 2" xfId="15451" xr:uid="{00000000-0005-0000-0000-0000FD380000}"/>
    <cellStyle name="Normal 5 4 2 2 3 2 3" xfId="15452" xr:uid="{00000000-0005-0000-0000-0000FE380000}"/>
    <cellStyle name="Normal 5 4 2 2 3 3" xfId="15453" xr:uid="{00000000-0005-0000-0000-0000FF380000}"/>
    <cellStyle name="Normal 5 4 2 2 3 3 2" xfId="15454" xr:uid="{00000000-0005-0000-0000-000000390000}"/>
    <cellStyle name="Normal 5 4 2 2 3 3 3" xfId="27256" xr:uid="{7AD415E1-573D-470D-967F-4370F5652609}"/>
    <cellStyle name="Normal 5 4 2 2 3 4" xfId="15455" xr:uid="{00000000-0005-0000-0000-000001390000}"/>
    <cellStyle name="Normal 5 4 2 2 4" xfId="15456" xr:uid="{00000000-0005-0000-0000-000002390000}"/>
    <cellStyle name="Normal 5 4 2 2 4 2" xfId="15457" xr:uid="{00000000-0005-0000-0000-000003390000}"/>
    <cellStyle name="Normal 5 4 2 2 4 3" xfId="15458" xr:uid="{00000000-0005-0000-0000-000004390000}"/>
    <cellStyle name="Normal 5 4 2 2 5" xfId="15459" xr:uid="{00000000-0005-0000-0000-000005390000}"/>
    <cellStyle name="Normal 5 4 2 2 6" xfId="15460" xr:uid="{00000000-0005-0000-0000-000006390000}"/>
    <cellStyle name="Normal 5 4 2 2 6 2" xfId="27260" xr:uid="{AE640AA2-02BF-4630-A3D4-53F014F25284}"/>
    <cellStyle name="Normal 5 4 2 2 7" xfId="15461" xr:uid="{00000000-0005-0000-0000-000007390000}"/>
    <cellStyle name="Normal 5 4 2 2 7 2" xfId="27261" xr:uid="{72D545D5-11B4-4B6D-8030-17A395A4DE60}"/>
    <cellStyle name="Normal 5 4 2 2 8" xfId="15462" xr:uid="{00000000-0005-0000-0000-000008390000}"/>
    <cellStyle name="Normal 5 4 2 3" xfId="15463" xr:uid="{00000000-0005-0000-0000-000009390000}"/>
    <cellStyle name="Normal 5 4 2 3 2" xfId="15464" xr:uid="{00000000-0005-0000-0000-00000A390000}"/>
    <cellStyle name="Normal 5 4 2 3 2 2" xfId="15465" xr:uid="{00000000-0005-0000-0000-00000B390000}"/>
    <cellStyle name="Normal 5 4 2 3 2 3" xfId="15466" xr:uid="{00000000-0005-0000-0000-00000C390000}"/>
    <cellStyle name="Normal 5 4 2 3 2 3 2" xfId="27264" xr:uid="{83DB6393-37E4-46BB-A256-89DD46505366}"/>
    <cellStyle name="Normal 5 4 2 3 2 4" xfId="15467" xr:uid="{00000000-0005-0000-0000-00000D390000}"/>
    <cellStyle name="Normal 5 4 2 3 3" xfId="15468" xr:uid="{00000000-0005-0000-0000-00000E390000}"/>
    <cellStyle name="Normal 5 4 2 3 4" xfId="15469" xr:uid="{00000000-0005-0000-0000-00000F390000}"/>
    <cellStyle name="Normal 5 4 2 3 4 2" xfId="27265" xr:uid="{CEAA9635-E48E-4115-A312-9AED0701CA2B}"/>
    <cellStyle name="Normal 5 4 2 3 5" xfId="15470" xr:uid="{00000000-0005-0000-0000-000010390000}"/>
    <cellStyle name="Normal 5 4 2 3 5 2" xfId="27266" xr:uid="{F2D85A0B-7F1C-44B9-BFC8-869545031527}"/>
    <cellStyle name="Normal 5 4 2 3 6" xfId="15471" xr:uid="{00000000-0005-0000-0000-000011390000}"/>
    <cellStyle name="Normal 5 4 2 4" xfId="15472" xr:uid="{00000000-0005-0000-0000-000012390000}"/>
    <cellStyle name="Normal 5 4 2 4 2" xfId="15473" xr:uid="{00000000-0005-0000-0000-000013390000}"/>
    <cellStyle name="Normal 5 4 2 4 2 2" xfId="15474" xr:uid="{00000000-0005-0000-0000-000014390000}"/>
    <cellStyle name="Normal 5 4 2 4 2 3" xfId="15475" xr:uid="{00000000-0005-0000-0000-000015390000}"/>
    <cellStyle name="Normal 5 4 2 4 3" xfId="15476" xr:uid="{00000000-0005-0000-0000-000016390000}"/>
    <cellStyle name="Normal 5 4 2 4 4" xfId="15477" xr:uid="{00000000-0005-0000-0000-000017390000}"/>
    <cellStyle name="Normal 5 4 2 4 4 2" xfId="27268" xr:uid="{D2FA1C09-A36F-49A3-BBDE-496DB4181A49}"/>
    <cellStyle name="Normal 5 4 2 4 5" xfId="15478" xr:uid="{00000000-0005-0000-0000-000018390000}"/>
    <cellStyle name="Normal 5 4 2 4 5 2" xfId="27269" xr:uid="{720CA95C-6118-4976-90D5-DF5768A51A84}"/>
    <cellStyle name="Normal 5 4 2 4 6" xfId="15479" xr:uid="{00000000-0005-0000-0000-000019390000}"/>
    <cellStyle name="Normal 5 4 2 5" xfId="15480" xr:uid="{00000000-0005-0000-0000-00001A390000}"/>
    <cellStyle name="Normal 5 4 2 5 2" xfId="15481" xr:uid="{00000000-0005-0000-0000-00001B390000}"/>
    <cellStyle name="Normal 5 4 2 5 3" xfId="15482" xr:uid="{00000000-0005-0000-0000-00001C390000}"/>
    <cellStyle name="Normal 5 4 2 6" xfId="15483" xr:uid="{00000000-0005-0000-0000-00001D390000}"/>
    <cellStyle name="Normal 5 4 2 7" xfId="15484" xr:uid="{00000000-0005-0000-0000-00001E390000}"/>
    <cellStyle name="Normal 5 4 2 7 2" xfId="27272" xr:uid="{513DE12E-046C-4E24-82BA-644997DB18E2}"/>
    <cellStyle name="Normal 5 4 2 8" xfId="15485" xr:uid="{00000000-0005-0000-0000-00001F390000}"/>
    <cellStyle name="Normal 5 4 2 8 2" xfId="27273" xr:uid="{1CFF1072-4834-4C4B-AC0E-C0684A0AB246}"/>
    <cellStyle name="Normal 5 4 2 9" xfId="15486" xr:uid="{00000000-0005-0000-0000-000020390000}"/>
    <cellStyle name="Normal 5 4 3" xfId="15487" xr:uid="{00000000-0005-0000-0000-000021390000}"/>
    <cellStyle name="Normal 5 4 3 2" xfId="15488" xr:uid="{00000000-0005-0000-0000-000022390000}"/>
    <cellStyle name="Normal 5 4 3 2 2" xfId="15489" xr:uid="{00000000-0005-0000-0000-000023390000}"/>
    <cellStyle name="Normal 5 4 3 2 2 2" xfId="15490" xr:uid="{00000000-0005-0000-0000-000024390000}"/>
    <cellStyle name="Normal 5 4 3 2 2 3" xfId="15491" xr:uid="{00000000-0005-0000-0000-000025390000}"/>
    <cellStyle name="Normal 5 4 3 2 2 3 2" xfId="27277" xr:uid="{BC6A096E-9890-4704-8603-6C80F2026229}"/>
    <cellStyle name="Normal 5 4 3 2 2 4" xfId="15492" xr:uid="{00000000-0005-0000-0000-000026390000}"/>
    <cellStyle name="Normal 5 4 3 2 3" xfId="15493" xr:uid="{00000000-0005-0000-0000-000027390000}"/>
    <cellStyle name="Normal 5 4 3 2 4" xfId="15494" xr:uid="{00000000-0005-0000-0000-000028390000}"/>
    <cellStyle name="Normal 5 4 3 2 4 2" xfId="27278" xr:uid="{09F677D7-58C7-4020-8F06-32967F815263}"/>
    <cellStyle name="Normal 5 4 3 2 5" xfId="15495" xr:uid="{00000000-0005-0000-0000-000029390000}"/>
    <cellStyle name="Normal 5 4 3 2 5 2" xfId="27279" xr:uid="{FB261CB5-44A1-490B-B3AF-D82D4198BA75}"/>
    <cellStyle name="Normal 5 4 3 2 6" xfId="15496" xr:uid="{00000000-0005-0000-0000-00002A390000}"/>
    <cellStyle name="Normal 5 4 3 3" xfId="15497" xr:uid="{00000000-0005-0000-0000-00002B390000}"/>
    <cellStyle name="Normal 5 4 3 3 2" xfId="15498" xr:uid="{00000000-0005-0000-0000-00002C390000}"/>
    <cellStyle name="Normal 5 4 3 3 2 2" xfId="15499" xr:uid="{00000000-0005-0000-0000-00002D390000}"/>
    <cellStyle name="Normal 5 4 3 3 2 3" xfId="15500" xr:uid="{00000000-0005-0000-0000-00002E390000}"/>
    <cellStyle name="Normal 5 4 3 3 3" xfId="15501" xr:uid="{00000000-0005-0000-0000-00002F390000}"/>
    <cellStyle name="Normal 5 4 3 3 4" xfId="15502" xr:uid="{00000000-0005-0000-0000-000030390000}"/>
    <cellStyle name="Normal 5 4 3 3 4 2" xfId="27281" xr:uid="{926E362C-FFC2-4B4C-9049-3B268B04CFFD}"/>
    <cellStyle name="Normal 5 4 3 3 5" xfId="15503" xr:uid="{00000000-0005-0000-0000-000031390000}"/>
    <cellStyle name="Normal 5 4 3 3 5 2" xfId="27282" xr:uid="{C3A53258-3E57-43DF-8DF4-5F679F2F0615}"/>
    <cellStyle name="Normal 5 4 3 3 6" xfId="15504" xr:uid="{00000000-0005-0000-0000-000032390000}"/>
    <cellStyle name="Normal 5 4 3 4" xfId="15505" xr:uid="{00000000-0005-0000-0000-000033390000}"/>
    <cellStyle name="Normal 5 4 3 4 2" xfId="15506" xr:uid="{00000000-0005-0000-0000-000034390000}"/>
    <cellStyle name="Normal 5 4 3 4 3" xfId="15507" xr:uid="{00000000-0005-0000-0000-000035390000}"/>
    <cellStyle name="Normal 5 4 3 5" xfId="15508" xr:uid="{00000000-0005-0000-0000-000036390000}"/>
    <cellStyle name="Normal 5 4 3 6" xfId="15509" xr:uid="{00000000-0005-0000-0000-000037390000}"/>
    <cellStyle name="Normal 5 4 3 6 2" xfId="27285" xr:uid="{4E9FC467-F7B2-4317-871B-81102DD58CE1}"/>
    <cellStyle name="Normal 5 4 3 7" xfId="15510" xr:uid="{00000000-0005-0000-0000-000038390000}"/>
    <cellStyle name="Normal 5 4 3 7 2" xfId="27286" xr:uid="{9A963749-AEF6-4A5F-B18C-345A1063F9B0}"/>
    <cellStyle name="Normal 5 4 3 8" xfId="15511" xr:uid="{00000000-0005-0000-0000-000039390000}"/>
    <cellStyle name="Normal 5 4 4" xfId="15512" xr:uid="{00000000-0005-0000-0000-00003A390000}"/>
    <cellStyle name="Normal 5 4 4 2" xfId="15513" xr:uid="{00000000-0005-0000-0000-00003B390000}"/>
    <cellStyle name="Normal 5 4 4 2 2" xfId="15514" xr:uid="{00000000-0005-0000-0000-00003C390000}"/>
    <cellStyle name="Normal 5 4 4 2 3" xfId="27289" xr:uid="{95897C34-0737-47C5-A45B-DE1D8306DA44}"/>
    <cellStyle name="Normal 5 4 4 3" xfId="15515" xr:uid="{00000000-0005-0000-0000-00003D390000}"/>
    <cellStyle name="Normal 5 4 4 4" xfId="15516" xr:uid="{00000000-0005-0000-0000-00003E390000}"/>
    <cellStyle name="Normal 5 4 4 4 2" xfId="27290" xr:uid="{29D66915-EFE3-4033-8D74-3A9070AAC3D3}"/>
    <cellStyle name="Normal 5 4 4 5" xfId="15517" xr:uid="{00000000-0005-0000-0000-00003F390000}"/>
    <cellStyle name="Normal 5 4 5" xfId="15518" xr:uid="{00000000-0005-0000-0000-000040390000}"/>
    <cellStyle name="Normal 5 4 5 2" xfId="15519" xr:uid="{00000000-0005-0000-0000-000041390000}"/>
    <cellStyle name="Normal 5 4 5 2 2" xfId="15520" xr:uid="{00000000-0005-0000-0000-000042390000}"/>
    <cellStyle name="Normal 5 4 5 2 3" xfId="15521" xr:uid="{00000000-0005-0000-0000-000043390000}"/>
    <cellStyle name="Normal 5 4 5 3" xfId="15522" xr:uid="{00000000-0005-0000-0000-000044390000}"/>
    <cellStyle name="Normal 5 4 5 4" xfId="15523" xr:uid="{00000000-0005-0000-0000-000045390000}"/>
    <cellStyle name="Normal 5 4 5 4 2" xfId="27293" xr:uid="{7FDDFDBF-57D5-4F45-8670-E744F611EF20}"/>
    <cellStyle name="Normal 5 4 5 5" xfId="15524" xr:uid="{00000000-0005-0000-0000-000046390000}"/>
    <cellStyle name="Normal 5 4 5 5 2" xfId="27294" xr:uid="{BB5BBA91-37F5-4BC6-B4EE-BE5890087194}"/>
    <cellStyle name="Normal 5 4 5 6" xfId="15525" xr:uid="{00000000-0005-0000-0000-000047390000}"/>
    <cellStyle name="Normal 5 4 6" xfId="15526" xr:uid="{00000000-0005-0000-0000-000048390000}"/>
    <cellStyle name="Normal 5 4 6 2" xfId="15527" xr:uid="{00000000-0005-0000-0000-000049390000}"/>
    <cellStyle name="Normal 5 4 6 2 2" xfId="15528" xr:uid="{00000000-0005-0000-0000-00004A390000}"/>
    <cellStyle name="Normal 5 4 6 2 3" xfId="15529" xr:uid="{00000000-0005-0000-0000-00004B390000}"/>
    <cellStyle name="Normal 5 4 6 3" xfId="15530" xr:uid="{00000000-0005-0000-0000-00004C390000}"/>
    <cellStyle name="Normal 5 4 6 4" xfId="15531" xr:uid="{00000000-0005-0000-0000-00004D390000}"/>
    <cellStyle name="Normal 5 4 6 4 2" xfId="27296" xr:uid="{8925DC29-014D-4378-A129-F4F8C67A0F7F}"/>
    <cellStyle name="Normal 5 4 6 5" xfId="15532" xr:uid="{00000000-0005-0000-0000-00004E390000}"/>
    <cellStyle name="Normal 5 4 6 5 2" xfId="27297" xr:uid="{FA12274A-113F-4701-85AF-56BA50CB933E}"/>
    <cellStyle name="Normal 5 4 6 6" xfId="15533" xr:uid="{00000000-0005-0000-0000-00004F390000}"/>
    <cellStyle name="Normal 5 4 7" xfId="15534" xr:uid="{00000000-0005-0000-0000-000050390000}"/>
    <cellStyle name="Normal 5 4 7 2" xfId="15535" xr:uid="{00000000-0005-0000-0000-000051390000}"/>
    <cellStyle name="Normal 5 4 7 3" xfId="15536" xr:uid="{00000000-0005-0000-0000-000052390000}"/>
    <cellStyle name="Normal 5 4 8" xfId="15537" xr:uid="{00000000-0005-0000-0000-000053390000}"/>
    <cellStyle name="Normal 5 4 9" xfId="15538" xr:uid="{00000000-0005-0000-0000-000054390000}"/>
    <cellStyle name="Normal 5 4 9 2" xfId="27300" xr:uid="{42CB9FBE-18D0-45D7-B419-A7C193F95932}"/>
    <cellStyle name="Normal 5 5" xfId="2510" xr:uid="{00000000-0005-0000-0000-000094090000}"/>
    <cellStyle name="Normal 5 5 2" xfId="15539" xr:uid="{00000000-0005-0000-0000-000056390000}"/>
    <cellStyle name="Normal 5 5 2 2" xfId="15540" xr:uid="{00000000-0005-0000-0000-000057390000}"/>
    <cellStyle name="Normal 5 5 2 2 2" xfId="15541" xr:uid="{00000000-0005-0000-0000-000058390000}"/>
    <cellStyle name="Normal 5 5 2 2 2 2" xfId="15542" xr:uid="{00000000-0005-0000-0000-000059390000}"/>
    <cellStyle name="Normal 5 5 2 2 2 2 2" xfId="15543" xr:uid="{00000000-0005-0000-0000-00005A390000}"/>
    <cellStyle name="Normal 5 5 2 2 2 2 3" xfId="15544" xr:uid="{00000000-0005-0000-0000-00005B390000}"/>
    <cellStyle name="Normal 5 5 2 2 2 3" xfId="15545" xr:uid="{00000000-0005-0000-0000-00005C390000}"/>
    <cellStyle name="Normal 5 5 2 2 2 3 2" xfId="15546" xr:uid="{00000000-0005-0000-0000-00005D390000}"/>
    <cellStyle name="Normal 5 5 2 2 2 3 3" xfId="27303" xr:uid="{2F86E13B-503C-468E-AC5A-C051E944D439}"/>
    <cellStyle name="Normal 5 5 2 2 2 4" xfId="15547" xr:uid="{00000000-0005-0000-0000-00005E390000}"/>
    <cellStyle name="Normal 5 5 2 2 3" xfId="15548" xr:uid="{00000000-0005-0000-0000-00005F390000}"/>
    <cellStyle name="Normal 5 5 2 2 3 2" xfId="15549" xr:uid="{00000000-0005-0000-0000-000060390000}"/>
    <cellStyle name="Normal 5 5 2 2 3 3" xfId="15550" xr:uid="{00000000-0005-0000-0000-000061390000}"/>
    <cellStyle name="Normal 5 5 2 2 4" xfId="15551" xr:uid="{00000000-0005-0000-0000-000062390000}"/>
    <cellStyle name="Normal 5 5 2 2 5" xfId="15552" xr:uid="{00000000-0005-0000-0000-000063390000}"/>
    <cellStyle name="Normal 5 5 2 2 5 2" xfId="27307" xr:uid="{F974FBC6-D414-4E5F-B917-529AD05E5226}"/>
    <cellStyle name="Normal 5 5 2 2 6" xfId="15553" xr:uid="{00000000-0005-0000-0000-000064390000}"/>
    <cellStyle name="Normal 5 5 2 2 6 2" xfId="27308" xr:uid="{56E722DB-451B-43EF-9252-AD3994FADCE3}"/>
    <cellStyle name="Normal 5 5 2 2 7" xfId="15554" xr:uid="{00000000-0005-0000-0000-000065390000}"/>
    <cellStyle name="Normal 5 5 2 3" xfId="15555" xr:uid="{00000000-0005-0000-0000-000066390000}"/>
    <cellStyle name="Normal 5 5 2 3 2" xfId="15556" xr:uid="{00000000-0005-0000-0000-000067390000}"/>
    <cellStyle name="Normal 5 5 2 3 2 2" xfId="15557" xr:uid="{00000000-0005-0000-0000-000068390000}"/>
    <cellStyle name="Normal 5 5 2 3 2 3" xfId="15558" xr:uid="{00000000-0005-0000-0000-000069390000}"/>
    <cellStyle name="Normal 5 5 2 3 3" xfId="15559" xr:uid="{00000000-0005-0000-0000-00006A390000}"/>
    <cellStyle name="Normal 5 5 2 3 3 2" xfId="15560" xr:uid="{00000000-0005-0000-0000-00006B390000}"/>
    <cellStyle name="Normal 5 5 2 3 3 3" xfId="27310" xr:uid="{5F8BCE06-3508-489A-A0E2-7803D81CC3B9}"/>
    <cellStyle name="Normal 5 5 2 3 4" xfId="15561" xr:uid="{00000000-0005-0000-0000-00006C390000}"/>
    <cellStyle name="Normal 5 5 2 4" xfId="15562" xr:uid="{00000000-0005-0000-0000-00006D390000}"/>
    <cellStyle name="Normal 5 5 2 5" xfId="15563" xr:uid="{00000000-0005-0000-0000-00006E390000}"/>
    <cellStyle name="Normal 5 5 2 5 2" xfId="27311" xr:uid="{64D04405-B7F1-44FA-AB1C-B27C6EF2FA21}"/>
    <cellStyle name="Normal 5 5 2 6" xfId="15564" xr:uid="{00000000-0005-0000-0000-00006F390000}"/>
    <cellStyle name="Normal 5 5 3" xfId="15565" xr:uid="{00000000-0005-0000-0000-000070390000}"/>
    <cellStyle name="Normal 5 5 3 2" xfId="15566" xr:uid="{00000000-0005-0000-0000-000071390000}"/>
    <cellStyle name="Normal 5 5 3 2 2" xfId="15567" xr:uid="{00000000-0005-0000-0000-000072390000}"/>
    <cellStyle name="Normal 5 5 3 2 3" xfId="15568" xr:uid="{00000000-0005-0000-0000-000073390000}"/>
    <cellStyle name="Normal 5 5 3 2 3 2" xfId="27314" xr:uid="{A49AB2AE-54C8-46A7-BE67-473872171A02}"/>
    <cellStyle name="Normal 5 5 3 2 4" xfId="15569" xr:uid="{00000000-0005-0000-0000-000074390000}"/>
    <cellStyle name="Normal 5 5 3 3" xfId="15570" xr:uid="{00000000-0005-0000-0000-000075390000}"/>
    <cellStyle name="Normal 5 5 3 4" xfId="15571" xr:uid="{00000000-0005-0000-0000-000076390000}"/>
    <cellStyle name="Normal 5 5 3 4 2" xfId="27317" xr:uid="{1FE5A0C4-5EB2-4094-999E-6EE2C0DAAAA0}"/>
    <cellStyle name="Normal 5 5 3 5" xfId="15572" xr:uid="{00000000-0005-0000-0000-000077390000}"/>
    <cellStyle name="Normal 5 5 3 5 2" xfId="27318" xr:uid="{A94131F4-71B9-4A03-9BE1-F8AC0623BEBF}"/>
    <cellStyle name="Normal 5 5 3 6" xfId="15573" xr:uid="{00000000-0005-0000-0000-000078390000}"/>
    <cellStyle name="Normal 5 5 4" xfId="15574" xr:uid="{00000000-0005-0000-0000-000079390000}"/>
    <cellStyle name="Normal 5 5 4 2" xfId="15575" xr:uid="{00000000-0005-0000-0000-00007A390000}"/>
    <cellStyle name="Normal 5 5 4 2 2" xfId="15576" xr:uid="{00000000-0005-0000-0000-00007B390000}"/>
    <cellStyle name="Normal 5 5 4 2 3" xfId="15577" xr:uid="{00000000-0005-0000-0000-00007C390000}"/>
    <cellStyle name="Normal 5 5 4 3" xfId="15578" xr:uid="{00000000-0005-0000-0000-00007D390000}"/>
    <cellStyle name="Normal 5 5 4 3 2" xfId="15579" xr:uid="{00000000-0005-0000-0000-00007E390000}"/>
    <cellStyle name="Normal 5 5 4 3 3" xfId="27321" xr:uid="{CA93663D-6513-4AA9-AA23-3139FAA6373D}"/>
    <cellStyle name="Normal 5 5 4 4" xfId="15580" xr:uid="{00000000-0005-0000-0000-00007F390000}"/>
    <cellStyle name="Normal 5 5 5" xfId="15581" xr:uid="{00000000-0005-0000-0000-000080390000}"/>
    <cellStyle name="Normal 5 5 5 2" xfId="15582" xr:uid="{00000000-0005-0000-0000-000081390000}"/>
    <cellStyle name="Normal 5 5 5 3" xfId="15583" xr:uid="{00000000-0005-0000-0000-000082390000}"/>
    <cellStyle name="Normal 5 5 6" xfId="15584" xr:uid="{00000000-0005-0000-0000-000083390000}"/>
    <cellStyle name="Normal 5 5 6 2" xfId="15585" xr:uid="{00000000-0005-0000-0000-000084390000}"/>
    <cellStyle name="Normal 5 5 6 3" xfId="15586" xr:uid="{00000000-0005-0000-0000-000085390000}"/>
    <cellStyle name="Normal 5 5 6 4" xfId="27323" xr:uid="{254C7067-81A1-4EA5-8244-7B25E53C83BC}"/>
    <cellStyle name="Normal 5 5 7" xfId="15587" xr:uid="{00000000-0005-0000-0000-000086390000}"/>
    <cellStyle name="Normal 5 6" xfId="2511" xr:uid="{00000000-0005-0000-0000-000095090000}"/>
    <cellStyle name="Normal 5 6 2" xfId="15588" xr:uid="{00000000-0005-0000-0000-000088390000}"/>
    <cellStyle name="Normal 5 6 2 2" xfId="15589" xr:uid="{00000000-0005-0000-0000-000089390000}"/>
    <cellStyle name="Normal 5 6 2 2 2" xfId="15590" xr:uid="{00000000-0005-0000-0000-00008A390000}"/>
    <cellStyle name="Normal 5 6 2 2 2 2" xfId="15591" xr:uid="{00000000-0005-0000-0000-00008B390000}"/>
    <cellStyle name="Normal 5 6 2 2 2 2 2" xfId="15592" xr:uid="{00000000-0005-0000-0000-00008C390000}"/>
    <cellStyle name="Normal 5 6 2 2 2 2 3" xfId="15593" xr:uid="{00000000-0005-0000-0000-00008D390000}"/>
    <cellStyle name="Normal 5 6 2 2 2 3" xfId="15594" xr:uid="{00000000-0005-0000-0000-00008E390000}"/>
    <cellStyle name="Normal 5 6 2 2 2 3 2" xfId="15595" xr:uid="{00000000-0005-0000-0000-00008F390000}"/>
    <cellStyle name="Normal 5 6 2 2 2 3 3" xfId="27327" xr:uid="{E62657C8-114B-4848-A1C6-0CBAC8209AD0}"/>
    <cellStyle name="Normal 5 6 2 2 2 4" xfId="15596" xr:uid="{00000000-0005-0000-0000-000090390000}"/>
    <cellStyle name="Normal 5 6 2 2 3" xfId="15597" xr:uid="{00000000-0005-0000-0000-000091390000}"/>
    <cellStyle name="Normal 5 6 2 2 3 2" xfId="15598" xr:uid="{00000000-0005-0000-0000-000092390000}"/>
    <cellStyle name="Normal 5 6 2 2 3 3" xfId="15599" xr:uid="{00000000-0005-0000-0000-000093390000}"/>
    <cellStyle name="Normal 5 6 2 2 4" xfId="15600" xr:uid="{00000000-0005-0000-0000-000094390000}"/>
    <cellStyle name="Normal 5 6 2 2 4 2" xfId="15601" xr:uid="{00000000-0005-0000-0000-000095390000}"/>
    <cellStyle name="Normal 5 6 2 2 4 3" xfId="27330" xr:uid="{475DBD32-3558-42E8-8BCA-778E0F7D1181}"/>
    <cellStyle name="Normal 5 6 2 2 5" xfId="15602" xr:uid="{00000000-0005-0000-0000-000096390000}"/>
    <cellStyle name="Normal 5 6 2 3" xfId="15603" xr:uid="{00000000-0005-0000-0000-000097390000}"/>
    <cellStyle name="Normal 5 6 2 3 2" xfId="15604" xr:uid="{00000000-0005-0000-0000-000098390000}"/>
    <cellStyle name="Normal 5 6 2 3 2 2" xfId="15605" xr:uid="{00000000-0005-0000-0000-000099390000}"/>
    <cellStyle name="Normal 5 6 2 3 2 3" xfId="15606" xr:uid="{00000000-0005-0000-0000-00009A390000}"/>
    <cellStyle name="Normal 5 6 2 3 3" xfId="15607" xr:uid="{00000000-0005-0000-0000-00009B390000}"/>
    <cellStyle name="Normal 5 6 2 3 3 2" xfId="15608" xr:uid="{00000000-0005-0000-0000-00009C390000}"/>
    <cellStyle name="Normal 5 6 2 3 3 3" xfId="27333" xr:uid="{E406A739-ABAB-4362-9F7F-46191B3732AC}"/>
    <cellStyle name="Normal 5 6 2 3 4" xfId="15609" xr:uid="{00000000-0005-0000-0000-00009D390000}"/>
    <cellStyle name="Normal 5 6 2 4" xfId="15610" xr:uid="{00000000-0005-0000-0000-00009E390000}"/>
    <cellStyle name="Normal 5 6 2 5" xfId="15611" xr:uid="{00000000-0005-0000-0000-00009F390000}"/>
    <cellStyle name="Normal 5 6 2 5 2" xfId="27335" xr:uid="{34B3794A-A627-46D5-A8B2-A315C18ABE04}"/>
    <cellStyle name="Normal 5 6 2 6" xfId="15612" xr:uid="{00000000-0005-0000-0000-0000A0390000}"/>
    <cellStyle name="Normal 5 6 3" xfId="15613" xr:uid="{00000000-0005-0000-0000-0000A1390000}"/>
    <cellStyle name="Normal 5 6 3 2" xfId="15614" xr:uid="{00000000-0005-0000-0000-0000A2390000}"/>
    <cellStyle name="Normal 5 6 3 2 2" xfId="15615" xr:uid="{00000000-0005-0000-0000-0000A3390000}"/>
    <cellStyle name="Normal 5 6 3 2 3" xfId="15616" xr:uid="{00000000-0005-0000-0000-0000A4390000}"/>
    <cellStyle name="Normal 5 6 3 3" xfId="15617" xr:uid="{00000000-0005-0000-0000-0000A5390000}"/>
    <cellStyle name="Normal 5 6 3 4" xfId="15618" xr:uid="{00000000-0005-0000-0000-0000A6390000}"/>
    <cellStyle name="Normal 5 6 3 4 2" xfId="27338" xr:uid="{AB498142-B17B-4E86-8CD9-B8FA7FCA3968}"/>
    <cellStyle name="Normal 5 6 3 5" xfId="15619" xr:uid="{00000000-0005-0000-0000-0000A7390000}"/>
    <cellStyle name="Normal 5 6 3 5 2" xfId="27339" xr:uid="{7015EAF4-F2F0-4228-B138-760DBA0E520C}"/>
    <cellStyle name="Normal 5 6 3 6" xfId="15620" xr:uid="{00000000-0005-0000-0000-0000A8390000}"/>
    <cellStyle name="Normal 5 6 4" xfId="15621" xr:uid="{00000000-0005-0000-0000-0000A9390000}"/>
    <cellStyle name="Normal 5 6 4 2" xfId="15622" xr:uid="{00000000-0005-0000-0000-0000AA390000}"/>
    <cellStyle name="Normal 5 6 4 2 2" xfId="15623" xr:uid="{00000000-0005-0000-0000-0000AB390000}"/>
    <cellStyle name="Normal 5 6 4 2 3" xfId="15624" xr:uid="{00000000-0005-0000-0000-0000AC390000}"/>
    <cellStyle name="Normal 5 6 4 3" xfId="15625" xr:uid="{00000000-0005-0000-0000-0000AD390000}"/>
    <cellStyle name="Normal 5 6 4 3 2" xfId="15626" xr:uid="{00000000-0005-0000-0000-0000AE390000}"/>
    <cellStyle name="Normal 5 6 4 3 3" xfId="27342" xr:uid="{D7CB2527-05D5-4887-BC30-DBAA2296DCFB}"/>
    <cellStyle name="Normal 5 6 4 4" xfId="15627" xr:uid="{00000000-0005-0000-0000-0000AF390000}"/>
    <cellStyle name="Normal 5 6 5" xfId="15628" xr:uid="{00000000-0005-0000-0000-0000B0390000}"/>
    <cellStyle name="Normal 5 6 5 2" xfId="15629" xr:uid="{00000000-0005-0000-0000-0000B1390000}"/>
    <cellStyle name="Normal 5 6 5 3" xfId="15630" xr:uid="{00000000-0005-0000-0000-0000B2390000}"/>
    <cellStyle name="Normal 5 6 6" xfId="15631" xr:uid="{00000000-0005-0000-0000-0000B3390000}"/>
    <cellStyle name="Normal 5 6 6 2" xfId="15632" xr:uid="{00000000-0005-0000-0000-0000B4390000}"/>
    <cellStyle name="Normal 5 6 6 2 2" xfId="27345" xr:uid="{C39C258D-A39E-4809-9A35-5A717B13AFFC}"/>
    <cellStyle name="Normal 5 6 7" xfId="15633" xr:uid="{00000000-0005-0000-0000-0000B5390000}"/>
    <cellStyle name="Normal 5 6 7 2" xfId="27346" xr:uid="{F2186982-096A-4745-8230-EC2000CCA2F5}"/>
    <cellStyle name="Normal 5 6 8" xfId="15634" xr:uid="{00000000-0005-0000-0000-0000B6390000}"/>
    <cellStyle name="Normal 5 7" xfId="2512" xr:uid="{00000000-0005-0000-0000-000096090000}"/>
    <cellStyle name="Normal 5 7 2" xfId="15635" xr:uid="{00000000-0005-0000-0000-0000B8390000}"/>
    <cellStyle name="Normal 5 7 2 2" xfId="15636" xr:uid="{00000000-0005-0000-0000-0000B9390000}"/>
    <cellStyle name="Normal 5 7 2 2 2" xfId="15637" xr:uid="{00000000-0005-0000-0000-0000BA390000}"/>
    <cellStyle name="Normal 5 7 2 2 2 2" xfId="15638" xr:uid="{00000000-0005-0000-0000-0000BB390000}"/>
    <cellStyle name="Normal 5 7 2 2 2 2 2" xfId="15639" xr:uid="{00000000-0005-0000-0000-0000BC390000}"/>
    <cellStyle name="Normal 5 7 2 2 2 2 3" xfId="15640" xr:uid="{00000000-0005-0000-0000-0000BD390000}"/>
    <cellStyle name="Normal 5 7 2 2 2 3" xfId="15641" xr:uid="{00000000-0005-0000-0000-0000BE390000}"/>
    <cellStyle name="Normal 5 7 2 2 2 3 2" xfId="15642" xr:uid="{00000000-0005-0000-0000-0000BF390000}"/>
    <cellStyle name="Normal 5 7 2 2 2 3 3" xfId="27348" xr:uid="{FCB0517B-E3C0-4B17-A063-E95777D70250}"/>
    <cellStyle name="Normal 5 7 2 2 2 4" xfId="15643" xr:uid="{00000000-0005-0000-0000-0000C0390000}"/>
    <cellStyle name="Normal 5 7 2 2 3" xfId="15644" xr:uid="{00000000-0005-0000-0000-0000C1390000}"/>
    <cellStyle name="Normal 5 7 2 2 3 2" xfId="15645" xr:uid="{00000000-0005-0000-0000-0000C2390000}"/>
    <cellStyle name="Normal 5 7 2 2 3 3" xfId="15646" xr:uid="{00000000-0005-0000-0000-0000C3390000}"/>
    <cellStyle name="Normal 5 7 2 2 4" xfId="15647" xr:uid="{00000000-0005-0000-0000-0000C4390000}"/>
    <cellStyle name="Normal 5 7 2 2 4 2" xfId="15648" xr:uid="{00000000-0005-0000-0000-0000C5390000}"/>
    <cellStyle name="Normal 5 7 2 2 4 3" xfId="27352" xr:uid="{04844275-C9AF-4CD3-A330-5E8809495D32}"/>
    <cellStyle name="Normal 5 7 2 2 5" xfId="15649" xr:uid="{00000000-0005-0000-0000-0000C6390000}"/>
    <cellStyle name="Normal 5 7 2 3" xfId="15650" xr:uid="{00000000-0005-0000-0000-0000C7390000}"/>
    <cellStyle name="Normal 5 7 2 3 2" xfId="15651" xr:uid="{00000000-0005-0000-0000-0000C8390000}"/>
    <cellStyle name="Normal 5 7 2 3 2 2" xfId="15652" xr:uid="{00000000-0005-0000-0000-0000C9390000}"/>
    <cellStyle name="Normal 5 7 2 3 2 3" xfId="15653" xr:uid="{00000000-0005-0000-0000-0000CA390000}"/>
    <cellStyle name="Normal 5 7 2 3 3" xfId="15654" xr:uid="{00000000-0005-0000-0000-0000CB390000}"/>
    <cellStyle name="Normal 5 7 2 3 3 2" xfId="15655" xr:uid="{00000000-0005-0000-0000-0000CC390000}"/>
    <cellStyle name="Normal 5 7 2 3 3 3" xfId="27356" xr:uid="{66A54C49-EF43-4ABD-8A8C-6327307AB5D3}"/>
    <cellStyle name="Normal 5 7 2 3 4" xfId="15656" xr:uid="{00000000-0005-0000-0000-0000CD390000}"/>
    <cellStyle name="Normal 5 7 2 4" xfId="15657" xr:uid="{00000000-0005-0000-0000-0000CE390000}"/>
    <cellStyle name="Normal 5 7 2 5" xfId="15658" xr:uid="{00000000-0005-0000-0000-0000CF390000}"/>
    <cellStyle name="Normal 5 7 2 5 2" xfId="27357" xr:uid="{E2251479-8D83-4F8A-9E03-563D826E2649}"/>
    <cellStyle name="Normal 5 7 2 6" xfId="15659" xr:uid="{00000000-0005-0000-0000-0000D0390000}"/>
    <cellStyle name="Normal 5 7 3" xfId="15660" xr:uid="{00000000-0005-0000-0000-0000D1390000}"/>
    <cellStyle name="Normal 5 7 3 2" xfId="15661" xr:uid="{00000000-0005-0000-0000-0000D2390000}"/>
    <cellStyle name="Normal 5 7 3 2 2" xfId="15662" xr:uid="{00000000-0005-0000-0000-0000D3390000}"/>
    <cellStyle name="Normal 5 7 3 2 3" xfId="15663" xr:uid="{00000000-0005-0000-0000-0000D4390000}"/>
    <cellStyle name="Normal 5 7 3 3" xfId="15664" xr:uid="{00000000-0005-0000-0000-0000D5390000}"/>
    <cellStyle name="Normal 5 7 3 4" xfId="15665" xr:uid="{00000000-0005-0000-0000-0000D6390000}"/>
    <cellStyle name="Normal 5 7 3 4 2" xfId="27359" xr:uid="{23B82ABD-435A-49C5-ACDC-4EC8A35D4B80}"/>
    <cellStyle name="Normal 5 7 3 5" xfId="15666" xr:uid="{00000000-0005-0000-0000-0000D7390000}"/>
    <cellStyle name="Normal 5 7 3 5 2" xfId="27360" xr:uid="{54835091-CA0F-425C-9474-4CDD1583AEAC}"/>
    <cellStyle name="Normal 5 7 3 6" xfId="15667" xr:uid="{00000000-0005-0000-0000-0000D8390000}"/>
    <cellStyle name="Normal 5 7 4" xfId="15668" xr:uid="{00000000-0005-0000-0000-0000D9390000}"/>
    <cellStyle name="Normal 5 7 4 2" xfId="15669" xr:uid="{00000000-0005-0000-0000-0000DA390000}"/>
    <cellStyle name="Normal 5 7 4 2 2" xfId="15670" xr:uid="{00000000-0005-0000-0000-0000DB390000}"/>
    <cellStyle name="Normal 5 7 4 2 3" xfId="15671" xr:uid="{00000000-0005-0000-0000-0000DC390000}"/>
    <cellStyle name="Normal 5 7 4 3" xfId="15672" xr:uid="{00000000-0005-0000-0000-0000DD390000}"/>
    <cellStyle name="Normal 5 7 4 3 2" xfId="15673" xr:uid="{00000000-0005-0000-0000-0000DE390000}"/>
    <cellStyle name="Normal 5 7 4 3 3" xfId="27363" xr:uid="{AB830D6C-7996-4261-826F-14F4805C294F}"/>
    <cellStyle name="Normal 5 7 4 4" xfId="15674" xr:uid="{00000000-0005-0000-0000-0000DF390000}"/>
    <cellStyle name="Normal 5 7 5" xfId="15675" xr:uid="{00000000-0005-0000-0000-0000E0390000}"/>
    <cellStyle name="Normal 5 7 5 2" xfId="15676" xr:uid="{00000000-0005-0000-0000-0000E1390000}"/>
    <cellStyle name="Normal 5 7 5 3" xfId="15677" xr:uid="{00000000-0005-0000-0000-0000E2390000}"/>
    <cellStyle name="Normal 5 7 6" xfId="15678" xr:uid="{00000000-0005-0000-0000-0000E3390000}"/>
    <cellStyle name="Normal 5 7 7" xfId="15679" xr:uid="{00000000-0005-0000-0000-0000E4390000}"/>
    <cellStyle name="Normal 5 7 7 2" xfId="27366" xr:uid="{1AC888E3-90BD-43D6-99D6-D6457D34D120}"/>
    <cellStyle name="Normal 5 7 8" xfId="15680" xr:uid="{00000000-0005-0000-0000-0000E5390000}"/>
    <cellStyle name="Normal 5 8" xfId="2513" xr:uid="{00000000-0005-0000-0000-000097090000}"/>
    <cellStyle name="Normal 5 8 2" xfId="15681" xr:uid="{00000000-0005-0000-0000-0000E7390000}"/>
    <cellStyle name="Normal 5 8 2 2" xfId="15682" xr:uid="{00000000-0005-0000-0000-0000E8390000}"/>
    <cellStyle name="Normal 5 8 2 2 2" xfId="15683" xr:uid="{00000000-0005-0000-0000-0000E9390000}"/>
    <cellStyle name="Normal 5 8 2 2 2 2" xfId="15684" xr:uid="{00000000-0005-0000-0000-0000EA390000}"/>
    <cellStyle name="Normal 5 8 2 2 2 2 2" xfId="15685" xr:uid="{00000000-0005-0000-0000-0000EB390000}"/>
    <cellStyle name="Normal 5 8 2 2 2 2 3" xfId="15686" xr:uid="{00000000-0005-0000-0000-0000EC390000}"/>
    <cellStyle name="Normal 5 8 2 2 2 3" xfId="15687" xr:uid="{00000000-0005-0000-0000-0000ED390000}"/>
    <cellStyle name="Normal 5 8 2 2 2 3 2" xfId="15688" xr:uid="{00000000-0005-0000-0000-0000EE390000}"/>
    <cellStyle name="Normal 5 8 2 2 2 3 3" xfId="27369" xr:uid="{E3718281-B5C7-43A4-B93D-D8A37AABFFCF}"/>
    <cellStyle name="Normal 5 8 2 2 2 4" xfId="15689" xr:uid="{00000000-0005-0000-0000-0000EF390000}"/>
    <cellStyle name="Normal 5 8 2 2 3" xfId="15690" xr:uid="{00000000-0005-0000-0000-0000F0390000}"/>
    <cellStyle name="Normal 5 8 2 2 3 2" xfId="15691" xr:uid="{00000000-0005-0000-0000-0000F1390000}"/>
    <cellStyle name="Normal 5 8 2 2 3 3" xfId="15692" xr:uid="{00000000-0005-0000-0000-0000F2390000}"/>
    <cellStyle name="Normal 5 8 2 2 4" xfId="15693" xr:uid="{00000000-0005-0000-0000-0000F3390000}"/>
    <cellStyle name="Normal 5 8 2 2 4 2" xfId="15694" xr:uid="{00000000-0005-0000-0000-0000F4390000}"/>
    <cellStyle name="Normal 5 8 2 2 4 3" xfId="27371" xr:uid="{C7ED813F-A465-4C96-AFFC-A0CE9466BFAF}"/>
    <cellStyle name="Normal 5 8 2 2 5" xfId="15695" xr:uid="{00000000-0005-0000-0000-0000F5390000}"/>
    <cellStyle name="Normal 5 8 2 3" xfId="15696" xr:uid="{00000000-0005-0000-0000-0000F6390000}"/>
    <cellStyle name="Normal 5 8 2 3 2" xfId="15697" xr:uid="{00000000-0005-0000-0000-0000F7390000}"/>
    <cellStyle name="Normal 5 8 2 3 2 2" xfId="15698" xr:uid="{00000000-0005-0000-0000-0000F8390000}"/>
    <cellStyle name="Normal 5 8 2 3 2 3" xfId="15699" xr:uid="{00000000-0005-0000-0000-0000F9390000}"/>
    <cellStyle name="Normal 5 8 2 3 3" xfId="15700" xr:uid="{00000000-0005-0000-0000-0000FA390000}"/>
    <cellStyle name="Normal 5 8 2 3 3 2" xfId="15701" xr:uid="{00000000-0005-0000-0000-0000FB390000}"/>
    <cellStyle name="Normal 5 8 2 3 3 3" xfId="27375" xr:uid="{CDB0DB7E-1060-46FD-8BC5-59BE1C78D4AE}"/>
    <cellStyle name="Normal 5 8 2 3 4" xfId="15702" xr:uid="{00000000-0005-0000-0000-0000FC390000}"/>
    <cellStyle name="Normal 5 8 2 4" xfId="15703" xr:uid="{00000000-0005-0000-0000-0000FD390000}"/>
    <cellStyle name="Normal 5 8 2 5" xfId="15704" xr:uid="{00000000-0005-0000-0000-0000FE390000}"/>
    <cellStyle name="Normal 5 8 2 5 2" xfId="27377" xr:uid="{F938D21C-756E-4841-B4FD-14F2910D82DA}"/>
    <cellStyle name="Normal 5 8 2 6" xfId="15705" xr:uid="{00000000-0005-0000-0000-0000FF390000}"/>
    <cellStyle name="Normal 5 8 3" xfId="15706" xr:uid="{00000000-0005-0000-0000-0000003A0000}"/>
    <cellStyle name="Normal 5 8 3 2" xfId="15707" xr:uid="{00000000-0005-0000-0000-0000013A0000}"/>
    <cellStyle name="Normal 5 8 3 2 2" xfId="15708" xr:uid="{00000000-0005-0000-0000-0000023A0000}"/>
    <cellStyle name="Normal 5 8 3 2 3" xfId="15709" xr:uid="{00000000-0005-0000-0000-0000033A0000}"/>
    <cellStyle name="Normal 5 8 3 3" xfId="15710" xr:uid="{00000000-0005-0000-0000-0000043A0000}"/>
    <cellStyle name="Normal 5 8 3 4" xfId="15711" xr:uid="{00000000-0005-0000-0000-0000053A0000}"/>
    <cellStyle name="Normal 5 8 3 4 2" xfId="27381" xr:uid="{5048CFEF-6810-4B05-BDB2-2078C16F434B}"/>
    <cellStyle name="Normal 5 8 3 5" xfId="15712" xr:uid="{00000000-0005-0000-0000-0000063A0000}"/>
    <cellStyle name="Normal 5 8 3 5 2" xfId="27382" xr:uid="{18B4CB5D-0072-44C2-AA4C-D2A7297EA048}"/>
    <cellStyle name="Normal 5 8 3 6" xfId="15713" xr:uid="{00000000-0005-0000-0000-0000073A0000}"/>
    <cellStyle name="Normal 5 8 4" xfId="15714" xr:uid="{00000000-0005-0000-0000-0000083A0000}"/>
    <cellStyle name="Normal 5 8 4 2" xfId="15715" xr:uid="{00000000-0005-0000-0000-0000093A0000}"/>
    <cellStyle name="Normal 5 8 4 2 2" xfId="15716" xr:uid="{00000000-0005-0000-0000-00000A3A0000}"/>
    <cellStyle name="Normal 5 8 4 2 3" xfId="15717" xr:uid="{00000000-0005-0000-0000-00000B3A0000}"/>
    <cellStyle name="Normal 5 8 4 3" xfId="15718" xr:uid="{00000000-0005-0000-0000-00000C3A0000}"/>
    <cellStyle name="Normal 5 8 4 3 2" xfId="15719" xr:uid="{00000000-0005-0000-0000-00000D3A0000}"/>
    <cellStyle name="Normal 5 8 4 3 3" xfId="27384" xr:uid="{F5E86F32-B5E5-4C07-8A50-6160E2E7EBF3}"/>
    <cellStyle name="Normal 5 8 4 4" xfId="15720" xr:uid="{00000000-0005-0000-0000-00000E3A0000}"/>
    <cellStyle name="Normal 5 8 5" xfId="15721" xr:uid="{00000000-0005-0000-0000-00000F3A0000}"/>
    <cellStyle name="Normal 5 8 5 2" xfId="15722" xr:uid="{00000000-0005-0000-0000-0000103A0000}"/>
    <cellStyle name="Normal 5 8 5 3" xfId="15723" xr:uid="{00000000-0005-0000-0000-0000113A0000}"/>
    <cellStyle name="Normal 5 8 6" xfId="15724" xr:uid="{00000000-0005-0000-0000-0000123A0000}"/>
    <cellStyle name="Normal 5 8 7" xfId="15725" xr:uid="{00000000-0005-0000-0000-0000133A0000}"/>
    <cellStyle name="Normal 5 8 7 2" xfId="27387" xr:uid="{2AE0A290-A0ED-45AC-87F3-CDA08993431F}"/>
    <cellStyle name="Normal 5 8 8" xfId="15726" xr:uid="{00000000-0005-0000-0000-0000143A0000}"/>
    <cellStyle name="Normal 5 9" xfId="2514" xr:uid="{00000000-0005-0000-0000-000098090000}"/>
    <cellStyle name="Normal 5 9 2" xfId="15727" xr:uid="{00000000-0005-0000-0000-0000163A0000}"/>
    <cellStyle name="Normal 5 9 2 2" xfId="15728" xr:uid="{00000000-0005-0000-0000-0000173A0000}"/>
    <cellStyle name="Normal 5 9 2 2 2" xfId="15729" xr:uid="{00000000-0005-0000-0000-0000183A0000}"/>
    <cellStyle name="Normal 5 9 2 2 2 2" xfId="15730" xr:uid="{00000000-0005-0000-0000-0000193A0000}"/>
    <cellStyle name="Normal 5 9 2 2 2 2 2" xfId="15731" xr:uid="{00000000-0005-0000-0000-00001A3A0000}"/>
    <cellStyle name="Normal 5 9 2 2 2 2 3" xfId="15732" xr:uid="{00000000-0005-0000-0000-00001B3A0000}"/>
    <cellStyle name="Normal 5 9 2 2 2 3" xfId="15733" xr:uid="{00000000-0005-0000-0000-00001C3A0000}"/>
    <cellStyle name="Normal 5 9 2 2 2 3 2" xfId="15734" xr:uid="{00000000-0005-0000-0000-00001D3A0000}"/>
    <cellStyle name="Normal 5 9 2 2 2 3 3" xfId="27391" xr:uid="{3100CAEF-61A4-42C0-99A8-9DD5852E4535}"/>
    <cellStyle name="Normal 5 9 2 2 2 4" xfId="15735" xr:uid="{00000000-0005-0000-0000-00001E3A0000}"/>
    <cellStyle name="Normal 5 9 2 2 3" xfId="15736" xr:uid="{00000000-0005-0000-0000-00001F3A0000}"/>
    <cellStyle name="Normal 5 9 2 2 3 2" xfId="15737" xr:uid="{00000000-0005-0000-0000-0000203A0000}"/>
    <cellStyle name="Normal 5 9 2 2 3 3" xfId="15738" xr:uid="{00000000-0005-0000-0000-0000213A0000}"/>
    <cellStyle name="Normal 5 9 2 2 4" xfId="15739" xr:uid="{00000000-0005-0000-0000-0000223A0000}"/>
    <cellStyle name="Normal 5 9 2 2 4 2" xfId="15740" xr:uid="{00000000-0005-0000-0000-0000233A0000}"/>
    <cellStyle name="Normal 5 9 2 2 4 3" xfId="27394" xr:uid="{66AB28AB-C279-4579-8165-B4C5281FF728}"/>
    <cellStyle name="Normal 5 9 2 2 5" xfId="15741" xr:uid="{00000000-0005-0000-0000-0000243A0000}"/>
    <cellStyle name="Normal 5 9 2 3" xfId="15742" xr:uid="{00000000-0005-0000-0000-0000253A0000}"/>
    <cellStyle name="Normal 5 9 2 3 2" xfId="15743" xr:uid="{00000000-0005-0000-0000-0000263A0000}"/>
    <cellStyle name="Normal 5 9 2 3 2 2" xfId="15744" xr:uid="{00000000-0005-0000-0000-0000273A0000}"/>
    <cellStyle name="Normal 5 9 2 3 2 3" xfId="15745" xr:uid="{00000000-0005-0000-0000-0000283A0000}"/>
    <cellStyle name="Normal 5 9 2 3 3" xfId="15746" xr:uid="{00000000-0005-0000-0000-0000293A0000}"/>
    <cellStyle name="Normal 5 9 2 3 3 2" xfId="15747" xr:uid="{00000000-0005-0000-0000-00002A3A0000}"/>
    <cellStyle name="Normal 5 9 2 3 3 3" xfId="27396" xr:uid="{B50C58FD-4294-4685-BB34-4197FB5B2454}"/>
    <cellStyle name="Normal 5 9 2 3 4" xfId="15748" xr:uid="{00000000-0005-0000-0000-00002B3A0000}"/>
    <cellStyle name="Normal 5 9 2 4" xfId="15749" xr:uid="{00000000-0005-0000-0000-00002C3A0000}"/>
    <cellStyle name="Normal 5 9 2 5" xfId="15750" xr:uid="{00000000-0005-0000-0000-00002D3A0000}"/>
    <cellStyle name="Normal 5 9 2 5 2" xfId="27398" xr:uid="{A558369C-7E67-46F8-9ED4-D42D6229863E}"/>
    <cellStyle name="Normal 5 9 2 6" xfId="15751" xr:uid="{00000000-0005-0000-0000-00002E3A0000}"/>
    <cellStyle name="Normal 5 9 3" xfId="15752" xr:uid="{00000000-0005-0000-0000-00002F3A0000}"/>
    <cellStyle name="Normal 5 9 3 2" xfId="15753" xr:uid="{00000000-0005-0000-0000-0000303A0000}"/>
    <cellStyle name="Normal 5 9 3 2 2" xfId="15754" xr:uid="{00000000-0005-0000-0000-0000313A0000}"/>
    <cellStyle name="Normal 5 9 3 2 3" xfId="15755" xr:uid="{00000000-0005-0000-0000-0000323A0000}"/>
    <cellStyle name="Normal 5 9 3 3" xfId="15756" xr:uid="{00000000-0005-0000-0000-0000333A0000}"/>
    <cellStyle name="Normal 5 9 3 4" xfId="15757" xr:uid="{00000000-0005-0000-0000-0000343A0000}"/>
    <cellStyle name="Normal 5 9 3 4 2" xfId="27402" xr:uid="{121DA141-42B5-4EA1-B0C7-5932D4F4FEA3}"/>
    <cellStyle name="Normal 5 9 3 5" xfId="15758" xr:uid="{00000000-0005-0000-0000-0000353A0000}"/>
    <cellStyle name="Normal 5 9 3 5 2" xfId="27403" xr:uid="{55056F2A-9766-474B-BB12-0A09D9C09BA2}"/>
    <cellStyle name="Normal 5 9 3 6" xfId="15759" xr:uid="{00000000-0005-0000-0000-0000363A0000}"/>
    <cellStyle name="Normal 5 9 4" xfId="15760" xr:uid="{00000000-0005-0000-0000-0000373A0000}"/>
    <cellStyle name="Normal 5 9 4 2" xfId="15761" xr:uid="{00000000-0005-0000-0000-0000383A0000}"/>
    <cellStyle name="Normal 5 9 4 2 2" xfId="15762" xr:uid="{00000000-0005-0000-0000-0000393A0000}"/>
    <cellStyle name="Normal 5 9 4 2 3" xfId="15763" xr:uid="{00000000-0005-0000-0000-00003A3A0000}"/>
    <cellStyle name="Normal 5 9 4 3" xfId="15764" xr:uid="{00000000-0005-0000-0000-00003B3A0000}"/>
    <cellStyle name="Normal 5 9 4 3 2" xfId="15765" xr:uid="{00000000-0005-0000-0000-00003C3A0000}"/>
    <cellStyle name="Normal 5 9 4 3 3" xfId="27406" xr:uid="{68875065-3049-443A-B7EB-3B6F9C9AF465}"/>
    <cellStyle name="Normal 5 9 4 4" xfId="15766" xr:uid="{00000000-0005-0000-0000-00003D3A0000}"/>
    <cellStyle name="Normal 5 9 5" xfId="15767" xr:uid="{00000000-0005-0000-0000-00003E3A0000}"/>
    <cellStyle name="Normal 5 9 5 2" xfId="15768" xr:uid="{00000000-0005-0000-0000-00003F3A0000}"/>
    <cellStyle name="Normal 5 9 5 3" xfId="15769" xr:uid="{00000000-0005-0000-0000-0000403A0000}"/>
    <cellStyle name="Normal 5 9 6" xfId="15770" xr:uid="{00000000-0005-0000-0000-0000413A0000}"/>
    <cellStyle name="Normal 5 9 7" xfId="15771" xr:uid="{00000000-0005-0000-0000-0000423A0000}"/>
    <cellStyle name="Normal 5 9 7 2" xfId="27410" xr:uid="{CEC97328-1DE6-4220-BBB5-B72842109744}"/>
    <cellStyle name="Normal 5 9 8" xfId="15772" xr:uid="{00000000-0005-0000-0000-0000433A0000}"/>
    <cellStyle name="Normal 5_Commitments" xfId="15773" xr:uid="{00000000-0005-0000-0000-0000443A0000}"/>
    <cellStyle name="Normal 50" xfId="2515" xr:uid="{00000000-0005-0000-0000-00009A090000}"/>
    <cellStyle name="Normal 50 2" xfId="15774" xr:uid="{00000000-0005-0000-0000-0000463A0000}"/>
    <cellStyle name="Normal 50 2 2" xfId="15775" xr:uid="{00000000-0005-0000-0000-0000473A0000}"/>
    <cellStyle name="Normal 50 3" xfId="15776" xr:uid="{00000000-0005-0000-0000-0000483A0000}"/>
    <cellStyle name="Normal 50 4" xfId="15777" xr:uid="{00000000-0005-0000-0000-0000493A0000}"/>
    <cellStyle name="Normal 50 5" xfId="15778" xr:uid="{00000000-0005-0000-0000-00004A3A0000}"/>
    <cellStyle name="Normal 50 6" xfId="5339" xr:uid="{00000000-0005-0000-0000-0000453A0000}"/>
    <cellStyle name="Normal 51" xfId="5338" xr:uid="{00000000-0005-0000-0000-00004B3A0000}"/>
    <cellStyle name="Normal 51 2" xfId="15779" xr:uid="{00000000-0005-0000-0000-00004C3A0000}"/>
    <cellStyle name="Normal 51 2 2" xfId="15780" xr:uid="{00000000-0005-0000-0000-00004D3A0000}"/>
    <cellStyle name="Normal 51 2 3" xfId="27412" xr:uid="{BD5DC2A5-2F1C-4CF6-B4EE-50EDF0DE8CB7}"/>
    <cellStyle name="Normal 51 3" xfId="40" xr:uid="{00000000-0005-0000-0000-00002C000000}"/>
    <cellStyle name="Normal 51 3 2" xfId="142" xr:uid="{00000000-0005-0000-0000-00002C000000}"/>
    <cellStyle name="Normal 51 3 2 2" xfId="20706" xr:uid="{9726B51F-B4C1-4D22-B17E-4E3597D8B05F}"/>
    <cellStyle name="Normal 51 3 3" xfId="15781" xr:uid="{00000000-0005-0000-0000-00004E3A0000}"/>
    <cellStyle name="Normal 51 3 4" xfId="20633" xr:uid="{AF1DAF43-4987-4BF5-B683-D1ED2A160946}"/>
    <cellStyle name="Normal 51 4" xfId="15782" xr:uid="{00000000-0005-0000-0000-00004F3A0000}"/>
    <cellStyle name="Normal 51 4 2" xfId="27413" xr:uid="{C86F5697-A3FA-4453-BBEC-14E3D4933FCC}"/>
    <cellStyle name="Normal 51 5" xfId="15783" xr:uid="{00000000-0005-0000-0000-0000503A0000}"/>
    <cellStyle name="Normal 51 6" xfId="15784" xr:uid="{00000000-0005-0000-0000-0000513A0000}"/>
    <cellStyle name="Normal 51 7" xfId="15785" xr:uid="{00000000-0005-0000-0000-0000523A0000}"/>
    <cellStyle name="Normal 51 8" xfId="23295" xr:uid="{F2F3D03F-981E-4D9E-9F01-5A296BFB78B1}"/>
    <cellStyle name="Normal 52" xfId="5295" xr:uid="{00000000-0005-0000-0000-0000533A0000}"/>
    <cellStyle name="Normal 52 2" xfId="5293" xr:uid="{00000000-0005-0000-0000-0000543A0000}"/>
    <cellStyle name="Normal 52 2 2" xfId="23287" xr:uid="{8F584817-00F3-48ED-8A13-027B03985D29}"/>
    <cellStyle name="Normal 52 3" xfId="41" xr:uid="{00000000-0005-0000-0000-00002D000000}"/>
    <cellStyle name="Normal 52 3 2" xfId="143" xr:uid="{00000000-0005-0000-0000-00002D000000}"/>
    <cellStyle name="Normal 52 3 2 2" xfId="20707" xr:uid="{CA80B8E9-FB1B-4B3F-83FF-E70117A99742}"/>
    <cellStyle name="Normal 52 3 3" xfId="20634" xr:uid="{1BB81221-410D-409A-8BD5-802034FCD980}"/>
    <cellStyle name="Normal 52 4" xfId="15786" xr:uid="{00000000-0005-0000-0000-0000563A0000}"/>
    <cellStyle name="Normal 52 4 2" xfId="27416" xr:uid="{D2E17DD9-1A80-4DBA-AEC8-41748A586031}"/>
    <cellStyle name="Normal 52 5" xfId="15787" xr:uid="{00000000-0005-0000-0000-0000573A0000}"/>
    <cellStyle name="Normal 52 6" xfId="23289" xr:uid="{7B20C701-9147-4652-9447-0EE59EC1A096}"/>
    <cellStyle name="Normal 53" xfId="2516" xr:uid="{00000000-0005-0000-0000-00009B090000}"/>
    <cellStyle name="Normal 53 2" xfId="15788" xr:uid="{00000000-0005-0000-0000-0000593A0000}"/>
    <cellStyle name="Normal 53 2 2" xfId="15789" xr:uid="{00000000-0005-0000-0000-00005A3A0000}"/>
    <cellStyle name="Normal 53 3" xfId="15790" xr:uid="{00000000-0005-0000-0000-00005B3A0000}"/>
    <cellStyle name="Normal 53 4" xfId="15791" xr:uid="{00000000-0005-0000-0000-00005C3A0000}"/>
    <cellStyle name="Normal 53 5" xfId="15792" xr:uid="{00000000-0005-0000-0000-00005D3A0000}"/>
    <cellStyle name="Normal 53 6" xfId="20118" xr:uid="{00000000-0005-0000-0000-00005E3A0000}"/>
    <cellStyle name="Normal 53 6 2" xfId="28508" xr:uid="{ABA0B0AE-C54B-4916-B37E-77750350BC43}"/>
    <cellStyle name="Normal 53 7" xfId="5290" xr:uid="{00000000-0005-0000-0000-0000583A0000}"/>
    <cellStyle name="Normal 53 7 2" xfId="23284" xr:uid="{03EA9A1F-258E-472A-BBBB-BA81C7289310}"/>
    <cellStyle name="Normal 54" xfId="15793" xr:uid="{00000000-0005-0000-0000-00005F3A0000}"/>
    <cellStyle name="Normal 54 2" xfId="15794" xr:uid="{00000000-0005-0000-0000-0000603A0000}"/>
    <cellStyle name="Normal 54 2 2" xfId="27420" xr:uid="{6C215413-65B4-4C6B-8FEF-8464050DF051}"/>
    <cellStyle name="Normal 54 3" xfId="42" xr:uid="{00000000-0005-0000-0000-00002E000000}"/>
    <cellStyle name="Normal 54 3 2" xfId="144" xr:uid="{00000000-0005-0000-0000-00002E000000}"/>
    <cellStyle name="Normal 54 3 2 2" xfId="20708" xr:uid="{A50D0AF5-5981-4019-823B-54BF044E1257}"/>
    <cellStyle name="Normal 54 3 3" xfId="15795" xr:uid="{00000000-0005-0000-0000-0000613A0000}"/>
    <cellStyle name="Normal 54 3 4" xfId="20635" xr:uid="{0DE59DFF-6A95-4D48-8B58-EACCE5FF8F83}"/>
    <cellStyle name="Normal 54 4" xfId="15796" xr:uid="{00000000-0005-0000-0000-0000623A0000}"/>
    <cellStyle name="Normal 54 5" xfId="27419" xr:uid="{FDB5B134-8972-4C12-B965-8A74E3A7A6C7}"/>
    <cellStyle name="Normal 55" xfId="15797" xr:uid="{00000000-0005-0000-0000-0000633A0000}"/>
    <cellStyle name="Normal 55 2" xfId="15798" xr:uid="{00000000-0005-0000-0000-0000643A0000}"/>
    <cellStyle name="Normal 55 2 2" xfId="27423" xr:uid="{D90B4B6B-FB75-46EB-9A0B-E0F9E15C9BB7}"/>
    <cellStyle name="Normal 55 3" xfId="29" xr:uid="{00000000-0005-0000-0000-00002F000000}"/>
    <cellStyle name="Normal 55 3 2" xfId="131" xr:uid="{00000000-0005-0000-0000-00002F000000}"/>
    <cellStyle name="Normal 55 3 2 2" xfId="20695" xr:uid="{FBB3EF7C-9A18-482D-936E-5CDE39AD2F6B}"/>
    <cellStyle name="Normal 55 3 3" xfId="15799" xr:uid="{00000000-0005-0000-0000-0000653A0000}"/>
    <cellStyle name="Normal 55 3 4" xfId="20622" xr:uid="{D8D7D220-4A8B-42A5-91B7-316FA135A9A6}"/>
    <cellStyle name="Normal 56" xfId="2517" xr:uid="{00000000-0005-0000-0000-00009C090000}"/>
    <cellStyle name="Normal 56 2" xfId="15801" xr:uid="{00000000-0005-0000-0000-0000673A0000}"/>
    <cellStyle name="Normal 56 2 2" xfId="15802" xr:uid="{00000000-0005-0000-0000-0000683A0000}"/>
    <cellStyle name="Normal 56 3" xfId="15803" xr:uid="{00000000-0005-0000-0000-0000693A0000}"/>
    <cellStyle name="Normal 56 4" xfId="15804" xr:uid="{00000000-0005-0000-0000-00006A3A0000}"/>
    <cellStyle name="Normal 56 5" xfId="15805" xr:uid="{00000000-0005-0000-0000-00006B3A0000}"/>
    <cellStyle name="Normal 56 6" xfId="15800" xr:uid="{00000000-0005-0000-0000-0000663A0000}"/>
    <cellStyle name="Normal 57" xfId="15806" xr:uid="{00000000-0005-0000-0000-00006C3A0000}"/>
    <cellStyle name="Normal 57 2" xfId="15807" xr:uid="{00000000-0005-0000-0000-00006D3A0000}"/>
    <cellStyle name="Normal 57 2 2" xfId="27428" xr:uid="{18FEC50D-2E30-4A92-A90A-9BE156D5C442}"/>
    <cellStyle name="Normal 57 3" xfId="43" xr:uid="{00000000-0005-0000-0000-000030000000}"/>
    <cellStyle name="Normal 57 3 2" xfId="145" xr:uid="{00000000-0005-0000-0000-000030000000}"/>
    <cellStyle name="Normal 57 3 2 2" xfId="20709" xr:uid="{F1693620-795B-4FC9-917F-85E5FE0020BB}"/>
    <cellStyle name="Normal 57 3 3" xfId="15808" xr:uid="{00000000-0005-0000-0000-00006E3A0000}"/>
    <cellStyle name="Normal 57 3 4" xfId="20636" xr:uid="{830BAAE1-C911-42E4-81AA-02965611E958}"/>
    <cellStyle name="Normal 58" xfId="15809" xr:uid="{00000000-0005-0000-0000-00006F3A0000}"/>
    <cellStyle name="Normal 58 2" xfId="15810" xr:uid="{00000000-0005-0000-0000-0000703A0000}"/>
    <cellStyle name="Normal 58 2 2" xfId="27429" xr:uid="{C1E6924C-1647-46E0-A619-AD87D71C0957}"/>
    <cellStyle name="Normal 58 3" xfId="44" xr:uid="{00000000-0005-0000-0000-000031000000}"/>
    <cellStyle name="Normal 58 3 2" xfId="146" xr:uid="{00000000-0005-0000-0000-000031000000}"/>
    <cellStyle name="Normal 58 3 2 2" xfId="20710" xr:uid="{3B90ADD8-83C9-45D7-B883-ED2810AE4EE0}"/>
    <cellStyle name="Normal 58 3 3" xfId="15811" xr:uid="{00000000-0005-0000-0000-0000713A0000}"/>
    <cellStyle name="Normal 58 3 4" xfId="20637" xr:uid="{6F9D6F89-D3B4-415D-9BB9-E5AF005F9355}"/>
    <cellStyle name="Normal 59" xfId="2518" xr:uid="{00000000-0005-0000-0000-00009D090000}"/>
    <cellStyle name="Normal 59 2" xfId="15813" xr:uid="{00000000-0005-0000-0000-0000733A0000}"/>
    <cellStyle name="Normal 59 2 2" xfId="15814" xr:uid="{00000000-0005-0000-0000-0000743A0000}"/>
    <cellStyle name="Normal 59 3" xfId="15815" xr:uid="{00000000-0005-0000-0000-0000753A0000}"/>
    <cellStyle name="Normal 59 4" xfId="15816" xr:uid="{00000000-0005-0000-0000-0000763A0000}"/>
    <cellStyle name="Normal 59 5" xfId="15817" xr:uid="{00000000-0005-0000-0000-0000773A0000}"/>
    <cellStyle name="Normal 59 6" xfId="15812" xr:uid="{00000000-0005-0000-0000-0000723A0000}"/>
    <cellStyle name="Normal 6" xfId="2519" xr:uid="{00000000-0005-0000-0000-00009E090000}"/>
    <cellStyle name="Normal 6 2" xfId="5336" xr:uid="{00000000-0005-0000-0000-0000793A0000}"/>
    <cellStyle name="Normal 6 2 2" xfId="15818" xr:uid="{00000000-0005-0000-0000-00007A3A0000}"/>
    <cellStyle name="Normal 6 2 2 2" xfId="15819" xr:uid="{00000000-0005-0000-0000-00007B3A0000}"/>
    <cellStyle name="Normal 6 2 2 3" xfId="15820" xr:uid="{00000000-0005-0000-0000-00007C3A0000}"/>
    <cellStyle name="Normal 6 2 2 3 2" xfId="27432" xr:uid="{A4707C16-48B1-4538-ABEE-0266D5D8A622}"/>
    <cellStyle name="Normal 6 2 2 4" xfId="15821" xr:uid="{00000000-0005-0000-0000-00007D3A0000}"/>
    <cellStyle name="Normal 6 2 3" xfId="15822" xr:uid="{00000000-0005-0000-0000-00007E3A0000}"/>
    <cellStyle name="Normal 6 2 3 2" xfId="15823" xr:uid="{00000000-0005-0000-0000-00007F3A0000}"/>
    <cellStyle name="Normal 6 2 3 2 2" xfId="15824" xr:uid="{00000000-0005-0000-0000-0000803A0000}"/>
    <cellStyle name="Normal 6 2 3 2 3" xfId="15825" xr:uid="{00000000-0005-0000-0000-0000813A0000}"/>
    <cellStyle name="Normal 6 2 3 3" xfId="15826" xr:uid="{00000000-0005-0000-0000-0000823A0000}"/>
    <cellStyle name="Normal 6 2 3 3 2" xfId="15827" xr:uid="{00000000-0005-0000-0000-0000833A0000}"/>
    <cellStyle name="Normal 6 2 3 3 3" xfId="27433" xr:uid="{5C57F92C-49A2-424A-B565-757804F3232C}"/>
    <cellStyle name="Normal 6 2 3 4" xfId="15828" xr:uid="{00000000-0005-0000-0000-0000843A0000}"/>
    <cellStyle name="Normal 6 2 4" xfId="15829" xr:uid="{00000000-0005-0000-0000-0000853A0000}"/>
    <cellStyle name="Normal 6 2 4 2" xfId="15830" xr:uid="{00000000-0005-0000-0000-0000863A0000}"/>
    <cellStyle name="Normal 6 2 4 3" xfId="15831" xr:uid="{00000000-0005-0000-0000-0000873A0000}"/>
    <cellStyle name="Normal 6 2 5" xfId="15832" xr:uid="{00000000-0005-0000-0000-0000883A0000}"/>
    <cellStyle name="Normal 6 2 5 2" xfId="15833" xr:uid="{00000000-0005-0000-0000-0000893A0000}"/>
    <cellStyle name="Normal 6 2 5 3" xfId="27434" xr:uid="{AFB19F68-46C8-44B1-8FE3-098378B57210}"/>
    <cellStyle name="Normal 6 2 6" xfId="15834" xr:uid="{00000000-0005-0000-0000-00008A3A0000}"/>
    <cellStyle name="Normal 6 2 6 2" xfId="27435" xr:uid="{9CC8539D-3CAA-4538-8E34-66AD41CE9FB7}"/>
    <cellStyle name="Normal 6 2 7" xfId="15835" xr:uid="{00000000-0005-0000-0000-00008B3A0000}"/>
    <cellStyle name="Normal 6 3" xfId="15836" xr:uid="{00000000-0005-0000-0000-00008C3A0000}"/>
    <cellStyle name="Normal 6 3 2" xfId="15837" xr:uid="{00000000-0005-0000-0000-00008D3A0000}"/>
    <cellStyle name="Normal 6 3 2 2" xfId="15838" xr:uid="{00000000-0005-0000-0000-00008E3A0000}"/>
    <cellStyle name="Normal 6 3 2 2 2" xfId="15839" xr:uid="{00000000-0005-0000-0000-00008F3A0000}"/>
    <cellStyle name="Normal 6 3 2 2 3" xfId="15840" xr:uid="{00000000-0005-0000-0000-0000903A0000}"/>
    <cellStyle name="Normal 6 3 2 3" xfId="15841" xr:uid="{00000000-0005-0000-0000-0000913A0000}"/>
    <cellStyle name="Normal 6 3 2 3 2" xfId="15842" xr:uid="{00000000-0005-0000-0000-0000923A0000}"/>
    <cellStyle name="Normal 6 3 2 3 3" xfId="27436" xr:uid="{17629E4D-E073-4321-A8F3-F0F3B78297E9}"/>
    <cellStyle name="Normal 6 3 2 4" xfId="15843" xr:uid="{00000000-0005-0000-0000-0000933A0000}"/>
    <cellStyle name="Normal 6 3 3" xfId="15844" xr:uid="{00000000-0005-0000-0000-0000943A0000}"/>
    <cellStyle name="Normal 6 3 3 2" xfId="15845" xr:uid="{00000000-0005-0000-0000-0000953A0000}"/>
    <cellStyle name="Normal 6 3 3 3" xfId="15846" xr:uid="{00000000-0005-0000-0000-0000963A0000}"/>
    <cellStyle name="Normal 6 3 4" xfId="15847" xr:uid="{00000000-0005-0000-0000-0000973A0000}"/>
    <cellStyle name="Normal 6 3 4 2" xfId="15848" xr:uid="{00000000-0005-0000-0000-0000983A0000}"/>
    <cellStyle name="Normal 6 3 4 3" xfId="27439" xr:uid="{8A803927-C788-4FF5-9B3C-5C7683A95DAB}"/>
    <cellStyle name="Normal 6 3 5" xfId="15849" xr:uid="{00000000-0005-0000-0000-0000993A0000}"/>
    <cellStyle name="Normal 6 4" xfId="15850" xr:uid="{00000000-0005-0000-0000-00009A3A0000}"/>
    <cellStyle name="Normal 6 4 2" xfId="15851" xr:uid="{00000000-0005-0000-0000-00009B3A0000}"/>
    <cellStyle name="Normal 6 4 2 2" xfId="15852" xr:uid="{00000000-0005-0000-0000-00009C3A0000}"/>
    <cellStyle name="Normal 6 4 2 3" xfId="15853" xr:uid="{00000000-0005-0000-0000-00009D3A0000}"/>
    <cellStyle name="Normal 6 4 3" xfId="15854" xr:uid="{00000000-0005-0000-0000-00009E3A0000}"/>
    <cellStyle name="Normal 6 4 4" xfId="15855" xr:uid="{00000000-0005-0000-0000-00009F3A0000}"/>
    <cellStyle name="Normal 6 4 4 2" xfId="27443" xr:uid="{BFDF5511-1E9C-4755-B754-AFFB6DEDFB69}"/>
    <cellStyle name="Normal 6 4 5" xfId="15856" xr:uid="{00000000-0005-0000-0000-0000A03A0000}"/>
    <cellStyle name="Normal 6 4 5 2" xfId="27444" xr:uid="{7DDC0213-CCD7-4855-88B4-429D29EDEF51}"/>
    <cellStyle name="Normal 6 4 6" xfId="15857" xr:uid="{00000000-0005-0000-0000-0000A13A0000}"/>
    <cellStyle name="Normal 6 5" xfId="15858" xr:uid="{00000000-0005-0000-0000-0000A23A0000}"/>
    <cellStyle name="Normal 6 5 2" xfId="15859" xr:uid="{00000000-0005-0000-0000-0000A33A0000}"/>
    <cellStyle name="Normal 6 5 2 2" xfId="15860" xr:uid="{00000000-0005-0000-0000-0000A43A0000}"/>
    <cellStyle name="Normal 6 5 2 2 2" xfId="27447" xr:uid="{01A3801E-A226-4FFD-A836-1F3E5845FD51}"/>
    <cellStyle name="Normal 6 5 3" xfId="15861" xr:uid="{00000000-0005-0000-0000-0000A53A0000}"/>
    <cellStyle name="Normal 6 5 3 2" xfId="27448" xr:uid="{E0E81383-8103-4D47-B38E-06AD583A4BE6}"/>
    <cellStyle name="Normal 6 5 4" xfId="27446" xr:uid="{0DB5E32C-770C-482A-8D43-30D9679C1BBD}"/>
    <cellStyle name="Normal 6 6" xfId="15862" xr:uid="{00000000-0005-0000-0000-0000A63A0000}"/>
    <cellStyle name="Normal 6 6 2" xfId="15863" xr:uid="{00000000-0005-0000-0000-0000A73A0000}"/>
    <cellStyle name="Normal 6 6 2 2" xfId="27449" xr:uid="{313816D3-4CDC-4D25-A722-BC5A02A94821}"/>
    <cellStyle name="Normal 6 7" xfId="15864" xr:uid="{00000000-0005-0000-0000-0000A83A0000}"/>
    <cellStyle name="Normal 6 8" xfId="5337" xr:uid="{00000000-0005-0000-0000-0000783A0000}"/>
    <cellStyle name="Normal 60" xfId="15865" xr:uid="{00000000-0005-0000-0000-0000A93A0000}"/>
    <cellStyle name="Normal 60 2" xfId="15866" xr:uid="{00000000-0005-0000-0000-0000AA3A0000}"/>
    <cellStyle name="Normal 60 2 2" xfId="27451" xr:uid="{97717B03-0B8B-425E-B604-027F5FAC495F}"/>
    <cellStyle name="Normal 60 3" xfId="45" xr:uid="{00000000-0005-0000-0000-000032000000}"/>
    <cellStyle name="Normal 60 3 2" xfId="147" xr:uid="{00000000-0005-0000-0000-000032000000}"/>
    <cellStyle name="Normal 60 3 2 2" xfId="20711" xr:uid="{9F637453-4F2F-4DEB-9EDE-1C96E1904BF2}"/>
    <cellStyle name="Normal 60 3 3" xfId="15867" xr:uid="{00000000-0005-0000-0000-0000AB3A0000}"/>
    <cellStyle name="Normal 60 3 4" xfId="20638" xr:uid="{471A16C8-40DD-4E4B-835E-460D772BF0A2}"/>
    <cellStyle name="Normal 61" xfId="15868" xr:uid="{00000000-0005-0000-0000-0000AC3A0000}"/>
    <cellStyle name="Normal 61 2" xfId="15869" xr:uid="{00000000-0005-0000-0000-0000AD3A0000}"/>
    <cellStyle name="Normal 61 2 2" xfId="27452" xr:uid="{D546E81C-1265-4450-BC74-0BA807F65185}"/>
    <cellStyle name="Normal 61 3" xfId="31" xr:uid="{00000000-0005-0000-0000-000033000000}"/>
    <cellStyle name="Normal 61 3 2" xfId="133" xr:uid="{00000000-0005-0000-0000-000033000000}"/>
    <cellStyle name="Normal 61 3 2 2" xfId="20697" xr:uid="{2A9301E8-E949-4D7D-93B5-FFF00594CB98}"/>
    <cellStyle name="Normal 61 3 3" xfId="20624" xr:uid="{3AA60C75-5234-42E4-94CD-6A7B6A73BC89}"/>
    <cellStyle name="Normal 62" xfId="2520" xr:uid="{00000000-0005-0000-0000-00009F090000}"/>
    <cellStyle name="Normal 62 2" xfId="15871" xr:uid="{00000000-0005-0000-0000-0000AF3A0000}"/>
    <cellStyle name="Normal 62 2 2" xfId="15872" xr:uid="{00000000-0005-0000-0000-0000B03A0000}"/>
    <cellStyle name="Normal 62 3" xfId="15873" xr:uid="{00000000-0005-0000-0000-0000B13A0000}"/>
    <cellStyle name="Normal 62 4" xfId="15874" xr:uid="{00000000-0005-0000-0000-0000B23A0000}"/>
    <cellStyle name="Normal 62 5" xfId="15875" xr:uid="{00000000-0005-0000-0000-0000B33A0000}"/>
    <cellStyle name="Normal 62 6" xfId="15870" xr:uid="{00000000-0005-0000-0000-0000AE3A0000}"/>
    <cellStyle name="Normal 63" xfId="15876" xr:uid="{00000000-0005-0000-0000-0000B43A0000}"/>
    <cellStyle name="Normal 63 2" xfId="15877" xr:uid="{00000000-0005-0000-0000-0000B53A0000}"/>
    <cellStyle name="Normal 63 2 2" xfId="27456" xr:uid="{552C66F5-44C5-4D78-A3B8-DBC16C751516}"/>
    <cellStyle name="Normal 64" xfId="15878" xr:uid="{00000000-0005-0000-0000-0000B63A0000}"/>
    <cellStyle name="Normal 64 2" xfId="15879" xr:uid="{00000000-0005-0000-0000-0000B73A0000}"/>
    <cellStyle name="Normal 64 2 2" xfId="27458" xr:uid="{6029E0D4-A32A-441F-9F09-FF77E07AF0EE}"/>
    <cellStyle name="Normal 65" xfId="15880" xr:uid="{00000000-0005-0000-0000-0000B83A0000}"/>
    <cellStyle name="Normal 65 2" xfId="15881" xr:uid="{00000000-0005-0000-0000-0000B93A0000}"/>
    <cellStyle name="Normal 65 2 2" xfId="27459" xr:uid="{C7AA69F2-8A12-4311-A506-F198C95DE4E0}"/>
    <cellStyle name="Normal 66" xfId="15882" xr:uid="{00000000-0005-0000-0000-0000BA3A0000}"/>
    <cellStyle name="Normal 66 2" xfId="15883" xr:uid="{00000000-0005-0000-0000-0000BB3A0000}"/>
    <cellStyle name="Normal 66 2 2" xfId="27460" xr:uid="{F3AF5A4C-D3F3-49A2-89AA-FBE67850ECE6}"/>
    <cellStyle name="Normal 67" xfId="15884" xr:uid="{00000000-0005-0000-0000-0000BC3A0000}"/>
    <cellStyle name="Normal 67 2" xfId="15885" xr:uid="{00000000-0005-0000-0000-0000BD3A0000}"/>
    <cellStyle name="Normal 67 2 2" xfId="27462" xr:uid="{5321091F-EDE7-4149-B325-220405D5A4AF}"/>
    <cellStyle name="Normal 68" xfId="15886" xr:uid="{00000000-0005-0000-0000-0000BE3A0000}"/>
    <cellStyle name="Normal 68 2" xfId="15887" xr:uid="{00000000-0005-0000-0000-0000BF3A0000}"/>
    <cellStyle name="Normal 68 2 2" xfId="27463" xr:uid="{CE99CE1F-3E71-4DFA-8080-F1976420643B}"/>
    <cellStyle name="Normal 69" xfId="15888" xr:uid="{00000000-0005-0000-0000-0000C03A0000}"/>
    <cellStyle name="Normal 69 2" xfId="15889" xr:uid="{00000000-0005-0000-0000-0000C13A0000}"/>
    <cellStyle name="Normal 69 2 2" xfId="27464" xr:uid="{7C810EF5-C759-408F-8ACF-187754620064}"/>
    <cellStyle name="Normal 7" xfId="2521" xr:uid="{00000000-0005-0000-0000-0000A0090000}"/>
    <cellStyle name="Normal 7 10" xfId="2522" xr:uid="{00000000-0005-0000-0000-0000A1090000}"/>
    <cellStyle name="Normal 7 10 2" xfId="15890" xr:uid="{00000000-0005-0000-0000-0000C43A0000}"/>
    <cellStyle name="Normal 7 10 3" xfId="15891" xr:uid="{00000000-0005-0000-0000-0000C53A0000}"/>
    <cellStyle name="Normal 7 11" xfId="2523" xr:uid="{00000000-0005-0000-0000-0000A2090000}"/>
    <cellStyle name="Normal 7 11 2" xfId="15892" xr:uid="{00000000-0005-0000-0000-0000C73A0000}"/>
    <cellStyle name="Normal 7 11 3" xfId="15893" xr:uid="{00000000-0005-0000-0000-0000C83A0000}"/>
    <cellStyle name="Normal 7 12" xfId="2524" xr:uid="{00000000-0005-0000-0000-0000A3090000}"/>
    <cellStyle name="Normal 7 12 2" xfId="15894" xr:uid="{00000000-0005-0000-0000-0000CA3A0000}"/>
    <cellStyle name="Normal 7 12 3" xfId="15895" xr:uid="{00000000-0005-0000-0000-0000CB3A0000}"/>
    <cellStyle name="Normal 7 13" xfId="2525" xr:uid="{00000000-0005-0000-0000-0000A4090000}"/>
    <cellStyle name="Normal 7 13 2" xfId="15897" xr:uid="{00000000-0005-0000-0000-0000CD3A0000}"/>
    <cellStyle name="Normal 7 13 3" xfId="15898" xr:uid="{00000000-0005-0000-0000-0000CE3A0000}"/>
    <cellStyle name="Normal 7 14" xfId="2526" xr:uid="{00000000-0005-0000-0000-0000A5090000}"/>
    <cellStyle name="Normal 7 14 2" xfId="15899" xr:uid="{00000000-0005-0000-0000-0000D03A0000}"/>
    <cellStyle name="Normal 7 14 3" xfId="15900" xr:uid="{00000000-0005-0000-0000-0000D13A0000}"/>
    <cellStyle name="Normal 7 15" xfId="2527" xr:uid="{00000000-0005-0000-0000-0000A6090000}"/>
    <cellStyle name="Normal 7 15 2" xfId="15901" xr:uid="{00000000-0005-0000-0000-0000D33A0000}"/>
    <cellStyle name="Normal 7 15 3" xfId="15902" xr:uid="{00000000-0005-0000-0000-0000D43A0000}"/>
    <cellStyle name="Normal 7 16" xfId="2528" xr:uid="{00000000-0005-0000-0000-0000A7090000}"/>
    <cellStyle name="Normal 7 16 2" xfId="15904" xr:uid="{00000000-0005-0000-0000-0000D63A0000}"/>
    <cellStyle name="Normal 7 16 3" xfId="15905" xr:uid="{00000000-0005-0000-0000-0000D73A0000}"/>
    <cellStyle name="Normal 7 17" xfId="2529" xr:uid="{00000000-0005-0000-0000-0000A8090000}"/>
    <cellStyle name="Normal 7 17 2" xfId="15907" xr:uid="{00000000-0005-0000-0000-0000D93A0000}"/>
    <cellStyle name="Normal 7 17 3" xfId="15908" xr:uid="{00000000-0005-0000-0000-0000DA3A0000}"/>
    <cellStyle name="Normal 7 18" xfId="2530" xr:uid="{00000000-0005-0000-0000-0000A9090000}"/>
    <cellStyle name="Normal 7 18 2" xfId="15910" xr:uid="{00000000-0005-0000-0000-0000DC3A0000}"/>
    <cellStyle name="Normal 7 18 3" xfId="15911" xr:uid="{00000000-0005-0000-0000-0000DD3A0000}"/>
    <cellStyle name="Normal 7 19" xfId="2531" xr:uid="{00000000-0005-0000-0000-0000AA090000}"/>
    <cellStyle name="Normal 7 19 2" xfId="15912" xr:uid="{00000000-0005-0000-0000-0000DF3A0000}"/>
    <cellStyle name="Normal 7 19 3" xfId="15913" xr:uid="{00000000-0005-0000-0000-0000E03A0000}"/>
    <cellStyle name="Normal 7 2" xfId="2532" xr:uid="{00000000-0005-0000-0000-0000AB090000}"/>
    <cellStyle name="Normal 7 2 10" xfId="2533" xr:uid="{00000000-0005-0000-0000-0000AC090000}"/>
    <cellStyle name="Normal 7 2 10 2" xfId="15915" xr:uid="{00000000-0005-0000-0000-0000E33A0000}"/>
    <cellStyle name="Normal 7 2 10 3" xfId="15916" xr:uid="{00000000-0005-0000-0000-0000E43A0000}"/>
    <cellStyle name="Normal 7 2 11" xfId="2534" xr:uid="{00000000-0005-0000-0000-0000AD090000}"/>
    <cellStyle name="Normal 7 2 11 2" xfId="15918" xr:uid="{00000000-0005-0000-0000-0000E63A0000}"/>
    <cellStyle name="Normal 7 2 11 3" xfId="15919" xr:uid="{00000000-0005-0000-0000-0000E73A0000}"/>
    <cellStyle name="Normal 7 2 12" xfId="2535" xr:uid="{00000000-0005-0000-0000-0000AE090000}"/>
    <cellStyle name="Normal 7 2 12 2" xfId="15920" xr:uid="{00000000-0005-0000-0000-0000E93A0000}"/>
    <cellStyle name="Normal 7 2 12 3" xfId="15921" xr:uid="{00000000-0005-0000-0000-0000EA3A0000}"/>
    <cellStyle name="Normal 7 2 13" xfId="2536" xr:uid="{00000000-0005-0000-0000-0000AF090000}"/>
    <cellStyle name="Normal 7 2 13 2" xfId="15923" xr:uid="{00000000-0005-0000-0000-0000EC3A0000}"/>
    <cellStyle name="Normal 7 2 13 3" xfId="15924" xr:uid="{00000000-0005-0000-0000-0000ED3A0000}"/>
    <cellStyle name="Normal 7 2 14" xfId="2537" xr:uid="{00000000-0005-0000-0000-0000B0090000}"/>
    <cellStyle name="Normal 7 2 14 2" xfId="15925" xr:uid="{00000000-0005-0000-0000-0000EF3A0000}"/>
    <cellStyle name="Normal 7 2 14 3" xfId="15926" xr:uid="{00000000-0005-0000-0000-0000F03A0000}"/>
    <cellStyle name="Normal 7 2 15" xfId="2538" xr:uid="{00000000-0005-0000-0000-0000B1090000}"/>
    <cellStyle name="Normal 7 2 15 2" xfId="15927" xr:uid="{00000000-0005-0000-0000-0000F23A0000}"/>
    <cellStyle name="Normal 7 2 15 3" xfId="15928" xr:uid="{00000000-0005-0000-0000-0000F33A0000}"/>
    <cellStyle name="Normal 7 2 16" xfId="2539" xr:uid="{00000000-0005-0000-0000-0000B2090000}"/>
    <cellStyle name="Normal 7 2 16 2" xfId="15929" xr:uid="{00000000-0005-0000-0000-0000F53A0000}"/>
    <cellStyle name="Normal 7 2 16 3" xfId="15930" xr:uid="{00000000-0005-0000-0000-0000F63A0000}"/>
    <cellStyle name="Normal 7 2 17" xfId="2540" xr:uid="{00000000-0005-0000-0000-0000B3090000}"/>
    <cellStyle name="Normal 7 2 17 2" xfId="15931" xr:uid="{00000000-0005-0000-0000-0000F83A0000}"/>
    <cellStyle name="Normal 7 2 17 3" xfId="15932" xr:uid="{00000000-0005-0000-0000-0000F93A0000}"/>
    <cellStyle name="Normal 7 2 18" xfId="2541" xr:uid="{00000000-0005-0000-0000-0000B4090000}"/>
    <cellStyle name="Normal 7 2 18 2" xfId="15933" xr:uid="{00000000-0005-0000-0000-0000FB3A0000}"/>
    <cellStyle name="Normal 7 2 18 3" xfId="15934" xr:uid="{00000000-0005-0000-0000-0000FC3A0000}"/>
    <cellStyle name="Normal 7 2 19" xfId="2542" xr:uid="{00000000-0005-0000-0000-0000B5090000}"/>
    <cellStyle name="Normal 7 2 19 2" xfId="15935" xr:uid="{00000000-0005-0000-0000-0000FE3A0000}"/>
    <cellStyle name="Normal 7 2 19 3" xfId="15936" xr:uid="{00000000-0005-0000-0000-0000FF3A0000}"/>
    <cellStyle name="Normal 7 2 2" xfId="2543" xr:uid="{00000000-0005-0000-0000-0000B6090000}"/>
    <cellStyle name="Normal 7 2 2 10" xfId="15937" xr:uid="{00000000-0005-0000-0000-0000013B0000}"/>
    <cellStyle name="Normal 7 2 2 10 2" xfId="27474" xr:uid="{7E67E617-BB42-45E1-BD8A-D9DA488F70F8}"/>
    <cellStyle name="Normal 7 2 2 11" xfId="15938" xr:uid="{00000000-0005-0000-0000-0000023B0000}"/>
    <cellStyle name="Normal 7 2 2 2" xfId="15939" xr:uid="{00000000-0005-0000-0000-0000033B0000}"/>
    <cellStyle name="Normal 7 2 2 2 10" xfId="15940" xr:uid="{00000000-0005-0000-0000-0000043B0000}"/>
    <cellStyle name="Normal 7 2 2 2 2" xfId="15941" xr:uid="{00000000-0005-0000-0000-0000053B0000}"/>
    <cellStyle name="Normal 7 2 2 2 2 2" xfId="15942" xr:uid="{00000000-0005-0000-0000-0000063B0000}"/>
    <cellStyle name="Normal 7 2 2 2 2 2 2" xfId="15943" xr:uid="{00000000-0005-0000-0000-0000073B0000}"/>
    <cellStyle name="Normal 7 2 2 2 2 2 2 2" xfId="15944" xr:uid="{00000000-0005-0000-0000-0000083B0000}"/>
    <cellStyle name="Normal 7 2 2 2 2 2 2 2 2" xfId="15945" xr:uid="{00000000-0005-0000-0000-0000093B0000}"/>
    <cellStyle name="Normal 7 2 2 2 2 2 2 2 3" xfId="15946" xr:uid="{00000000-0005-0000-0000-00000A3B0000}"/>
    <cellStyle name="Normal 7 2 2 2 2 2 2 3" xfId="15947" xr:uid="{00000000-0005-0000-0000-00000B3B0000}"/>
    <cellStyle name="Normal 7 2 2 2 2 2 2 4" xfId="15948" xr:uid="{00000000-0005-0000-0000-00000C3B0000}"/>
    <cellStyle name="Normal 7 2 2 2 2 2 2 4 2" xfId="27475" xr:uid="{C6830B80-0B4C-4C44-AF45-A2FEF8CCFEC3}"/>
    <cellStyle name="Normal 7 2 2 2 2 2 2 5" xfId="15949" xr:uid="{00000000-0005-0000-0000-00000D3B0000}"/>
    <cellStyle name="Normal 7 2 2 2 2 2 2 5 2" xfId="27476" xr:uid="{50BA80AF-C336-4707-AAB3-A625291AF08F}"/>
    <cellStyle name="Normal 7 2 2 2 2 2 2 6" xfId="15950" xr:uid="{00000000-0005-0000-0000-00000E3B0000}"/>
    <cellStyle name="Normal 7 2 2 2 2 2 3" xfId="15951" xr:uid="{00000000-0005-0000-0000-00000F3B0000}"/>
    <cellStyle name="Normal 7 2 2 2 2 2 3 2" xfId="15952" xr:uid="{00000000-0005-0000-0000-0000103B0000}"/>
    <cellStyle name="Normal 7 2 2 2 2 2 3 2 2" xfId="15953" xr:uid="{00000000-0005-0000-0000-0000113B0000}"/>
    <cellStyle name="Normal 7 2 2 2 2 2 3 2 3" xfId="15954" xr:uid="{00000000-0005-0000-0000-0000123B0000}"/>
    <cellStyle name="Normal 7 2 2 2 2 2 3 3" xfId="15955" xr:uid="{00000000-0005-0000-0000-0000133B0000}"/>
    <cellStyle name="Normal 7 2 2 2 2 2 3 3 2" xfId="15956" xr:uid="{00000000-0005-0000-0000-0000143B0000}"/>
    <cellStyle name="Normal 7 2 2 2 2 2 3 3 3" xfId="27477" xr:uid="{B0A25645-81E8-4861-A114-BE30B3FA4AB5}"/>
    <cellStyle name="Normal 7 2 2 2 2 2 3 4" xfId="15957" xr:uid="{00000000-0005-0000-0000-0000153B0000}"/>
    <cellStyle name="Normal 7 2 2 2 2 2 4" xfId="15958" xr:uid="{00000000-0005-0000-0000-0000163B0000}"/>
    <cellStyle name="Normal 7 2 2 2 2 2 4 2" xfId="15959" xr:uid="{00000000-0005-0000-0000-0000173B0000}"/>
    <cellStyle name="Normal 7 2 2 2 2 2 4 3" xfId="15960" xr:uid="{00000000-0005-0000-0000-0000183B0000}"/>
    <cellStyle name="Normal 7 2 2 2 2 2 5" xfId="15961" xr:uid="{00000000-0005-0000-0000-0000193B0000}"/>
    <cellStyle name="Normal 7 2 2 2 2 2 6" xfId="15962" xr:uid="{00000000-0005-0000-0000-00001A3B0000}"/>
    <cellStyle name="Normal 7 2 2 2 2 2 6 2" xfId="27478" xr:uid="{2DC71764-8400-481D-9CE5-1154A5C0AC81}"/>
    <cellStyle name="Normal 7 2 2 2 2 2 7" xfId="15963" xr:uid="{00000000-0005-0000-0000-00001B3B0000}"/>
    <cellStyle name="Normal 7 2 2 2 2 2 7 2" xfId="27479" xr:uid="{50250664-D7F7-432F-AACA-F0FE2C25A720}"/>
    <cellStyle name="Normal 7 2 2 2 2 2 8" xfId="15964" xr:uid="{00000000-0005-0000-0000-00001C3B0000}"/>
    <cellStyle name="Normal 7 2 2 2 2 3" xfId="15965" xr:uid="{00000000-0005-0000-0000-00001D3B0000}"/>
    <cellStyle name="Normal 7 2 2 2 2 3 2" xfId="15966" xr:uid="{00000000-0005-0000-0000-00001E3B0000}"/>
    <cellStyle name="Normal 7 2 2 2 2 3 2 2" xfId="15967" xr:uid="{00000000-0005-0000-0000-00001F3B0000}"/>
    <cellStyle name="Normal 7 2 2 2 2 3 2 3" xfId="15968" xr:uid="{00000000-0005-0000-0000-0000203B0000}"/>
    <cellStyle name="Normal 7 2 2 2 2 3 3" xfId="15969" xr:uid="{00000000-0005-0000-0000-0000213B0000}"/>
    <cellStyle name="Normal 7 2 2 2 2 3 4" xfId="15970" xr:uid="{00000000-0005-0000-0000-0000223B0000}"/>
    <cellStyle name="Normal 7 2 2 2 2 3 4 2" xfId="27480" xr:uid="{74991B3E-9F33-4DA6-8F07-1DF4DF9DD360}"/>
    <cellStyle name="Normal 7 2 2 2 2 3 5" xfId="15971" xr:uid="{00000000-0005-0000-0000-0000233B0000}"/>
    <cellStyle name="Normal 7 2 2 2 2 3 5 2" xfId="27481" xr:uid="{6D3A2363-30D8-4BCE-945F-D02EC3F71740}"/>
    <cellStyle name="Normal 7 2 2 2 2 3 6" xfId="15972" xr:uid="{00000000-0005-0000-0000-0000243B0000}"/>
    <cellStyle name="Normal 7 2 2 2 2 4" xfId="15973" xr:uid="{00000000-0005-0000-0000-0000253B0000}"/>
    <cellStyle name="Normal 7 2 2 2 2 4 2" xfId="15974" xr:uid="{00000000-0005-0000-0000-0000263B0000}"/>
    <cellStyle name="Normal 7 2 2 2 2 4 2 2" xfId="15975" xr:uid="{00000000-0005-0000-0000-0000273B0000}"/>
    <cellStyle name="Normal 7 2 2 2 2 4 2 3" xfId="15976" xr:uid="{00000000-0005-0000-0000-0000283B0000}"/>
    <cellStyle name="Normal 7 2 2 2 2 4 3" xfId="15977" xr:uid="{00000000-0005-0000-0000-0000293B0000}"/>
    <cellStyle name="Normal 7 2 2 2 2 4 3 2" xfId="15978" xr:uid="{00000000-0005-0000-0000-00002A3B0000}"/>
    <cellStyle name="Normal 7 2 2 2 2 4 3 3" xfId="27482" xr:uid="{4A5A4179-4D69-40F2-BA55-74EDD7EE365A}"/>
    <cellStyle name="Normal 7 2 2 2 2 4 4" xfId="15979" xr:uid="{00000000-0005-0000-0000-00002B3B0000}"/>
    <cellStyle name="Normal 7 2 2 2 2 5" xfId="15980" xr:uid="{00000000-0005-0000-0000-00002C3B0000}"/>
    <cellStyle name="Normal 7 2 2 2 2 5 2" xfId="15981" xr:uid="{00000000-0005-0000-0000-00002D3B0000}"/>
    <cellStyle name="Normal 7 2 2 2 2 5 3" xfId="15982" xr:uid="{00000000-0005-0000-0000-00002E3B0000}"/>
    <cellStyle name="Normal 7 2 2 2 2 6" xfId="15983" xr:uid="{00000000-0005-0000-0000-00002F3B0000}"/>
    <cellStyle name="Normal 7 2 2 2 2 7" xfId="15984" xr:uid="{00000000-0005-0000-0000-0000303B0000}"/>
    <cellStyle name="Normal 7 2 2 2 2 7 2" xfId="27483" xr:uid="{93CBAB74-41DB-4191-8162-044C5D0DCD6E}"/>
    <cellStyle name="Normal 7 2 2 2 2 8" xfId="15985" xr:uid="{00000000-0005-0000-0000-0000313B0000}"/>
    <cellStyle name="Normal 7 2 2 2 2 8 2" xfId="27484" xr:uid="{536CE714-7D2C-4635-BC67-03694762DC8B}"/>
    <cellStyle name="Normal 7 2 2 2 2 9" xfId="15986" xr:uid="{00000000-0005-0000-0000-0000323B0000}"/>
    <cellStyle name="Normal 7 2 2 2 3" xfId="15987" xr:uid="{00000000-0005-0000-0000-0000333B0000}"/>
    <cellStyle name="Normal 7 2 2 2 3 2" xfId="15988" xr:uid="{00000000-0005-0000-0000-0000343B0000}"/>
    <cellStyle name="Normal 7 2 2 2 3 2 2" xfId="15989" xr:uid="{00000000-0005-0000-0000-0000353B0000}"/>
    <cellStyle name="Normal 7 2 2 2 3 2 2 2" xfId="15990" xr:uid="{00000000-0005-0000-0000-0000363B0000}"/>
    <cellStyle name="Normal 7 2 2 2 3 2 2 3" xfId="15991" xr:uid="{00000000-0005-0000-0000-0000373B0000}"/>
    <cellStyle name="Normal 7 2 2 2 3 2 3" xfId="15992" xr:uid="{00000000-0005-0000-0000-0000383B0000}"/>
    <cellStyle name="Normal 7 2 2 2 3 2 4" xfId="15993" xr:uid="{00000000-0005-0000-0000-0000393B0000}"/>
    <cellStyle name="Normal 7 2 2 2 3 2 4 2" xfId="27485" xr:uid="{22D7A389-A2C4-42F7-9E75-476885167034}"/>
    <cellStyle name="Normal 7 2 2 2 3 2 5" xfId="15994" xr:uid="{00000000-0005-0000-0000-00003A3B0000}"/>
    <cellStyle name="Normal 7 2 2 2 3 2 5 2" xfId="27486" xr:uid="{96F55010-82A7-4A3E-9DF2-4D80B92A55FB}"/>
    <cellStyle name="Normal 7 2 2 2 3 2 6" xfId="15995" xr:uid="{00000000-0005-0000-0000-00003B3B0000}"/>
    <cellStyle name="Normal 7 2 2 2 3 3" xfId="15996" xr:uid="{00000000-0005-0000-0000-00003C3B0000}"/>
    <cellStyle name="Normal 7 2 2 2 3 3 2" xfId="15997" xr:uid="{00000000-0005-0000-0000-00003D3B0000}"/>
    <cellStyle name="Normal 7 2 2 2 3 3 2 2" xfId="15998" xr:uid="{00000000-0005-0000-0000-00003E3B0000}"/>
    <cellStyle name="Normal 7 2 2 2 3 3 2 3" xfId="15999" xr:uid="{00000000-0005-0000-0000-00003F3B0000}"/>
    <cellStyle name="Normal 7 2 2 2 3 3 3" xfId="16000" xr:uid="{00000000-0005-0000-0000-0000403B0000}"/>
    <cellStyle name="Normal 7 2 2 2 3 3 3 2" xfId="16001" xr:uid="{00000000-0005-0000-0000-0000413B0000}"/>
    <cellStyle name="Normal 7 2 2 2 3 3 3 3" xfId="27487" xr:uid="{1B39A396-FE4B-4998-A238-CB90FAED511D}"/>
    <cellStyle name="Normal 7 2 2 2 3 3 4" xfId="16002" xr:uid="{00000000-0005-0000-0000-0000423B0000}"/>
    <cellStyle name="Normal 7 2 2 2 3 4" xfId="16003" xr:uid="{00000000-0005-0000-0000-0000433B0000}"/>
    <cellStyle name="Normal 7 2 2 2 3 4 2" xfId="16004" xr:uid="{00000000-0005-0000-0000-0000443B0000}"/>
    <cellStyle name="Normal 7 2 2 2 3 4 3" xfId="16005" xr:uid="{00000000-0005-0000-0000-0000453B0000}"/>
    <cellStyle name="Normal 7 2 2 2 3 5" xfId="16006" xr:uid="{00000000-0005-0000-0000-0000463B0000}"/>
    <cellStyle name="Normal 7 2 2 2 3 6" xfId="16007" xr:uid="{00000000-0005-0000-0000-0000473B0000}"/>
    <cellStyle name="Normal 7 2 2 2 3 6 2" xfId="27488" xr:uid="{23A89D83-A637-4482-A776-761AED2AD481}"/>
    <cellStyle name="Normal 7 2 2 2 3 7" xfId="16008" xr:uid="{00000000-0005-0000-0000-0000483B0000}"/>
    <cellStyle name="Normal 7 2 2 2 3 7 2" xfId="27489" xr:uid="{B54E5A62-D1E1-47BB-B9EF-CE84562FE65E}"/>
    <cellStyle name="Normal 7 2 2 2 3 8" xfId="16009" xr:uid="{00000000-0005-0000-0000-0000493B0000}"/>
    <cellStyle name="Normal 7 2 2 2 4" xfId="16010" xr:uid="{00000000-0005-0000-0000-00004A3B0000}"/>
    <cellStyle name="Normal 7 2 2 2 4 2" xfId="16011" xr:uid="{00000000-0005-0000-0000-00004B3B0000}"/>
    <cellStyle name="Normal 7 2 2 2 4 2 2" xfId="16012" xr:uid="{00000000-0005-0000-0000-00004C3B0000}"/>
    <cellStyle name="Normal 7 2 2 2 4 2 3" xfId="16013" xr:uid="{00000000-0005-0000-0000-00004D3B0000}"/>
    <cellStyle name="Normal 7 2 2 2 4 2 3 2" xfId="27490" xr:uid="{BEA5B564-403B-4951-8BEE-78694D9F0AC2}"/>
    <cellStyle name="Normal 7 2 2 2 4 2 4" xfId="16014" xr:uid="{00000000-0005-0000-0000-00004E3B0000}"/>
    <cellStyle name="Normal 7 2 2 2 4 3" xfId="16015" xr:uid="{00000000-0005-0000-0000-00004F3B0000}"/>
    <cellStyle name="Normal 7 2 2 2 4 4" xfId="16016" xr:uid="{00000000-0005-0000-0000-0000503B0000}"/>
    <cellStyle name="Normal 7 2 2 2 4 4 2" xfId="27491" xr:uid="{4D857970-8802-42D0-BD18-FD8A9A2A70E6}"/>
    <cellStyle name="Normal 7 2 2 2 4 5" xfId="16017" xr:uid="{00000000-0005-0000-0000-0000513B0000}"/>
    <cellStyle name="Normal 7 2 2 2 4 5 2" xfId="27492" xr:uid="{817F7AAE-690A-40C5-9059-66D2A1BE0681}"/>
    <cellStyle name="Normal 7 2 2 2 4 6" xfId="16018" xr:uid="{00000000-0005-0000-0000-0000523B0000}"/>
    <cellStyle name="Normal 7 2 2 2 5" xfId="16019" xr:uid="{00000000-0005-0000-0000-0000533B0000}"/>
    <cellStyle name="Normal 7 2 2 2 5 2" xfId="16020" xr:uid="{00000000-0005-0000-0000-0000543B0000}"/>
    <cellStyle name="Normal 7 2 2 2 5 2 2" xfId="16021" xr:uid="{00000000-0005-0000-0000-0000553B0000}"/>
    <cellStyle name="Normal 7 2 2 2 5 2 3" xfId="16022" xr:uid="{00000000-0005-0000-0000-0000563B0000}"/>
    <cellStyle name="Normal 7 2 2 2 5 3" xfId="16023" xr:uid="{00000000-0005-0000-0000-0000573B0000}"/>
    <cellStyle name="Normal 7 2 2 2 5 4" xfId="16024" xr:uid="{00000000-0005-0000-0000-0000583B0000}"/>
    <cellStyle name="Normal 7 2 2 2 5 4 2" xfId="27493" xr:uid="{1C771A7D-FA3A-4536-9845-61561305CBC3}"/>
    <cellStyle name="Normal 7 2 2 2 5 5" xfId="16025" xr:uid="{00000000-0005-0000-0000-0000593B0000}"/>
    <cellStyle name="Normal 7 2 2 2 5 5 2" xfId="27494" xr:uid="{6BCCBE87-B416-452E-9338-895E571E395D}"/>
    <cellStyle name="Normal 7 2 2 2 5 6" xfId="16026" xr:uid="{00000000-0005-0000-0000-00005A3B0000}"/>
    <cellStyle name="Normal 7 2 2 2 6" xfId="16027" xr:uid="{00000000-0005-0000-0000-00005B3B0000}"/>
    <cellStyle name="Normal 7 2 2 2 6 2" xfId="16028" xr:uid="{00000000-0005-0000-0000-00005C3B0000}"/>
    <cellStyle name="Normal 7 2 2 2 6 3" xfId="16029" xr:uid="{00000000-0005-0000-0000-00005D3B0000}"/>
    <cellStyle name="Normal 7 2 2 2 7" xfId="16030" xr:uid="{00000000-0005-0000-0000-00005E3B0000}"/>
    <cellStyle name="Normal 7 2 2 2 8" xfId="16031" xr:uid="{00000000-0005-0000-0000-00005F3B0000}"/>
    <cellStyle name="Normal 7 2 2 2 8 2" xfId="27495" xr:uid="{970FE291-8D37-49C6-A9A8-ABA15BD8E595}"/>
    <cellStyle name="Normal 7 2 2 2 9" xfId="16032" xr:uid="{00000000-0005-0000-0000-0000603B0000}"/>
    <cellStyle name="Normal 7 2 2 2 9 2" xfId="27496" xr:uid="{7AEA4135-DB64-492D-BC41-08FF1A1CDC39}"/>
    <cellStyle name="Normal 7 2 2 3" xfId="16033" xr:uid="{00000000-0005-0000-0000-0000613B0000}"/>
    <cellStyle name="Normal 7 2 2 3 2" xfId="16034" xr:uid="{00000000-0005-0000-0000-0000623B0000}"/>
    <cellStyle name="Normal 7 2 2 3 2 2" xfId="16035" xr:uid="{00000000-0005-0000-0000-0000633B0000}"/>
    <cellStyle name="Normal 7 2 2 3 2 2 2" xfId="16036" xr:uid="{00000000-0005-0000-0000-0000643B0000}"/>
    <cellStyle name="Normal 7 2 2 3 2 2 2 2" xfId="16037" xr:uid="{00000000-0005-0000-0000-0000653B0000}"/>
    <cellStyle name="Normal 7 2 2 3 2 2 2 3" xfId="16038" xr:uid="{00000000-0005-0000-0000-0000663B0000}"/>
    <cellStyle name="Normal 7 2 2 3 2 2 3" xfId="16039" xr:uid="{00000000-0005-0000-0000-0000673B0000}"/>
    <cellStyle name="Normal 7 2 2 3 2 2 4" xfId="16040" xr:uid="{00000000-0005-0000-0000-0000683B0000}"/>
    <cellStyle name="Normal 7 2 2 3 2 2 4 2" xfId="27497" xr:uid="{F4E23A1C-91CA-4EEA-9DB9-22C239586BE3}"/>
    <cellStyle name="Normal 7 2 2 3 2 2 5" xfId="16041" xr:uid="{00000000-0005-0000-0000-0000693B0000}"/>
    <cellStyle name="Normal 7 2 2 3 2 2 5 2" xfId="27498" xr:uid="{3102C367-444E-4D2E-BE64-1025EF5111F3}"/>
    <cellStyle name="Normal 7 2 2 3 2 2 6" xfId="16042" xr:uid="{00000000-0005-0000-0000-00006A3B0000}"/>
    <cellStyle name="Normal 7 2 2 3 2 3" xfId="16043" xr:uid="{00000000-0005-0000-0000-00006B3B0000}"/>
    <cellStyle name="Normal 7 2 2 3 2 3 2" xfId="16044" xr:uid="{00000000-0005-0000-0000-00006C3B0000}"/>
    <cellStyle name="Normal 7 2 2 3 2 3 2 2" xfId="16045" xr:uid="{00000000-0005-0000-0000-00006D3B0000}"/>
    <cellStyle name="Normal 7 2 2 3 2 3 2 3" xfId="16046" xr:uid="{00000000-0005-0000-0000-00006E3B0000}"/>
    <cellStyle name="Normal 7 2 2 3 2 3 3" xfId="16047" xr:uid="{00000000-0005-0000-0000-00006F3B0000}"/>
    <cellStyle name="Normal 7 2 2 3 2 3 3 2" xfId="16048" xr:uid="{00000000-0005-0000-0000-0000703B0000}"/>
    <cellStyle name="Normal 7 2 2 3 2 3 3 3" xfId="27499" xr:uid="{E961FEB5-D223-4AD5-B8F5-9425D61E977D}"/>
    <cellStyle name="Normal 7 2 2 3 2 3 4" xfId="16049" xr:uid="{00000000-0005-0000-0000-0000713B0000}"/>
    <cellStyle name="Normal 7 2 2 3 2 4" xfId="16050" xr:uid="{00000000-0005-0000-0000-0000723B0000}"/>
    <cellStyle name="Normal 7 2 2 3 2 4 2" xfId="16051" xr:uid="{00000000-0005-0000-0000-0000733B0000}"/>
    <cellStyle name="Normal 7 2 2 3 2 4 3" xfId="16052" xr:uid="{00000000-0005-0000-0000-0000743B0000}"/>
    <cellStyle name="Normal 7 2 2 3 2 5" xfId="16053" xr:uid="{00000000-0005-0000-0000-0000753B0000}"/>
    <cellStyle name="Normal 7 2 2 3 2 6" xfId="16054" xr:uid="{00000000-0005-0000-0000-0000763B0000}"/>
    <cellStyle name="Normal 7 2 2 3 2 6 2" xfId="27500" xr:uid="{42F8114D-D3F8-480E-BF16-E61966C8ACE3}"/>
    <cellStyle name="Normal 7 2 2 3 2 7" xfId="16055" xr:uid="{00000000-0005-0000-0000-0000773B0000}"/>
    <cellStyle name="Normal 7 2 2 3 2 7 2" xfId="27501" xr:uid="{90F69948-74F9-4044-8D4D-937820703587}"/>
    <cellStyle name="Normal 7 2 2 3 2 8" xfId="16056" xr:uid="{00000000-0005-0000-0000-0000783B0000}"/>
    <cellStyle name="Normal 7 2 2 3 3" xfId="16057" xr:uid="{00000000-0005-0000-0000-0000793B0000}"/>
    <cellStyle name="Normal 7 2 2 3 3 2" xfId="16058" xr:uid="{00000000-0005-0000-0000-00007A3B0000}"/>
    <cellStyle name="Normal 7 2 2 3 3 2 2" xfId="16059" xr:uid="{00000000-0005-0000-0000-00007B3B0000}"/>
    <cellStyle name="Normal 7 2 2 3 3 2 3" xfId="16060" xr:uid="{00000000-0005-0000-0000-00007C3B0000}"/>
    <cellStyle name="Normal 7 2 2 3 3 3" xfId="16061" xr:uid="{00000000-0005-0000-0000-00007D3B0000}"/>
    <cellStyle name="Normal 7 2 2 3 3 4" xfId="16062" xr:uid="{00000000-0005-0000-0000-00007E3B0000}"/>
    <cellStyle name="Normal 7 2 2 3 3 4 2" xfId="27502" xr:uid="{42FE50C5-29C7-4147-8666-5B2EE143C5FE}"/>
    <cellStyle name="Normal 7 2 2 3 3 5" xfId="16063" xr:uid="{00000000-0005-0000-0000-00007F3B0000}"/>
    <cellStyle name="Normal 7 2 2 3 3 5 2" xfId="27503" xr:uid="{41C117D5-8ADF-449B-9BB6-01DB9B71D235}"/>
    <cellStyle name="Normal 7 2 2 3 3 6" xfId="16064" xr:uid="{00000000-0005-0000-0000-0000803B0000}"/>
    <cellStyle name="Normal 7 2 2 3 4" xfId="16065" xr:uid="{00000000-0005-0000-0000-0000813B0000}"/>
    <cellStyle name="Normal 7 2 2 3 4 2" xfId="16066" xr:uid="{00000000-0005-0000-0000-0000823B0000}"/>
    <cellStyle name="Normal 7 2 2 3 4 2 2" xfId="16067" xr:uid="{00000000-0005-0000-0000-0000833B0000}"/>
    <cellStyle name="Normal 7 2 2 3 4 2 3" xfId="16068" xr:uid="{00000000-0005-0000-0000-0000843B0000}"/>
    <cellStyle name="Normal 7 2 2 3 4 3" xfId="16069" xr:uid="{00000000-0005-0000-0000-0000853B0000}"/>
    <cellStyle name="Normal 7 2 2 3 4 3 2" xfId="16070" xr:uid="{00000000-0005-0000-0000-0000863B0000}"/>
    <cellStyle name="Normal 7 2 2 3 4 3 3" xfId="27504" xr:uid="{325DE816-C8FC-4F61-B88C-A987DE3D38D3}"/>
    <cellStyle name="Normal 7 2 2 3 4 4" xfId="16071" xr:uid="{00000000-0005-0000-0000-0000873B0000}"/>
    <cellStyle name="Normal 7 2 2 3 5" xfId="16072" xr:uid="{00000000-0005-0000-0000-0000883B0000}"/>
    <cellStyle name="Normal 7 2 2 3 5 2" xfId="16073" xr:uid="{00000000-0005-0000-0000-0000893B0000}"/>
    <cellStyle name="Normal 7 2 2 3 5 3" xfId="16074" xr:uid="{00000000-0005-0000-0000-00008A3B0000}"/>
    <cellStyle name="Normal 7 2 2 3 6" xfId="16075" xr:uid="{00000000-0005-0000-0000-00008B3B0000}"/>
    <cellStyle name="Normal 7 2 2 3 7" xfId="16076" xr:uid="{00000000-0005-0000-0000-00008C3B0000}"/>
    <cellStyle name="Normal 7 2 2 3 7 2" xfId="27505" xr:uid="{1A1A08A5-87B4-4525-8E47-A78D6A73D09B}"/>
    <cellStyle name="Normal 7 2 2 3 8" xfId="16077" xr:uid="{00000000-0005-0000-0000-00008D3B0000}"/>
    <cellStyle name="Normal 7 2 2 3 8 2" xfId="27506" xr:uid="{B7249C06-A221-4128-AE25-A6D9EEAD2CE9}"/>
    <cellStyle name="Normal 7 2 2 3 9" xfId="16078" xr:uid="{00000000-0005-0000-0000-00008E3B0000}"/>
    <cellStyle name="Normal 7 2 2 4" xfId="16079" xr:uid="{00000000-0005-0000-0000-00008F3B0000}"/>
    <cellStyle name="Normal 7 2 2 4 2" xfId="16080" xr:uid="{00000000-0005-0000-0000-0000903B0000}"/>
    <cellStyle name="Normal 7 2 2 4 2 2" xfId="16081" xr:uid="{00000000-0005-0000-0000-0000913B0000}"/>
    <cellStyle name="Normal 7 2 2 4 2 2 2" xfId="16082" xr:uid="{00000000-0005-0000-0000-0000923B0000}"/>
    <cellStyle name="Normal 7 2 2 4 2 2 3" xfId="16083" xr:uid="{00000000-0005-0000-0000-0000933B0000}"/>
    <cellStyle name="Normal 7 2 2 4 2 2 3 2" xfId="27507" xr:uid="{8B52A840-EAFD-44B8-9D35-26C027F4B5BF}"/>
    <cellStyle name="Normal 7 2 2 4 2 2 4" xfId="16084" xr:uid="{00000000-0005-0000-0000-0000943B0000}"/>
    <cellStyle name="Normal 7 2 2 4 2 3" xfId="16085" xr:uid="{00000000-0005-0000-0000-0000953B0000}"/>
    <cellStyle name="Normal 7 2 2 4 2 4" xfId="16086" xr:uid="{00000000-0005-0000-0000-0000963B0000}"/>
    <cellStyle name="Normal 7 2 2 4 2 4 2" xfId="27508" xr:uid="{11DEC97A-322A-4ADF-B015-1DF79F3A68D3}"/>
    <cellStyle name="Normal 7 2 2 4 2 5" xfId="16087" xr:uid="{00000000-0005-0000-0000-0000973B0000}"/>
    <cellStyle name="Normal 7 2 2 4 2 5 2" xfId="27509" xr:uid="{9AED3CAC-2A67-4588-8A20-2017F48BA7D3}"/>
    <cellStyle name="Normal 7 2 2 4 2 6" xfId="16088" xr:uid="{00000000-0005-0000-0000-0000983B0000}"/>
    <cellStyle name="Normal 7 2 2 4 3" xfId="16089" xr:uid="{00000000-0005-0000-0000-0000993B0000}"/>
    <cellStyle name="Normal 7 2 2 4 3 2" xfId="16090" xr:uid="{00000000-0005-0000-0000-00009A3B0000}"/>
    <cellStyle name="Normal 7 2 2 4 3 2 2" xfId="16091" xr:uid="{00000000-0005-0000-0000-00009B3B0000}"/>
    <cellStyle name="Normal 7 2 2 4 3 2 3" xfId="16092" xr:uid="{00000000-0005-0000-0000-00009C3B0000}"/>
    <cellStyle name="Normal 7 2 2 4 3 3" xfId="16093" xr:uid="{00000000-0005-0000-0000-00009D3B0000}"/>
    <cellStyle name="Normal 7 2 2 4 3 4" xfId="16094" xr:uid="{00000000-0005-0000-0000-00009E3B0000}"/>
    <cellStyle name="Normal 7 2 2 4 3 4 2" xfId="27510" xr:uid="{F2BBE2EC-DFC8-46B7-8352-649394A74CA4}"/>
    <cellStyle name="Normal 7 2 2 4 3 5" xfId="16095" xr:uid="{00000000-0005-0000-0000-00009F3B0000}"/>
    <cellStyle name="Normal 7 2 2 4 3 5 2" xfId="27511" xr:uid="{80E4566D-7ADA-4952-A3EC-E9A1855C1B93}"/>
    <cellStyle name="Normal 7 2 2 4 3 6" xfId="16096" xr:uid="{00000000-0005-0000-0000-0000A03B0000}"/>
    <cellStyle name="Normal 7 2 2 4 4" xfId="16097" xr:uid="{00000000-0005-0000-0000-0000A13B0000}"/>
    <cellStyle name="Normal 7 2 2 4 4 2" xfId="16098" xr:uid="{00000000-0005-0000-0000-0000A23B0000}"/>
    <cellStyle name="Normal 7 2 2 4 4 3" xfId="16099" xr:uid="{00000000-0005-0000-0000-0000A33B0000}"/>
    <cellStyle name="Normal 7 2 2 4 5" xfId="16100" xr:uid="{00000000-0005-0000-0000-0000A43B0000}"/>
    <cellStyle name="Normal 7 2 2 4 6" xfId="16101" xr:uid="{00000000-0005-0000-0000-0000A53B0000}"/>
    <cellStyle name="Normal 7 2 2 4 6 2" xfId="27512" xr:uid="{EA1B7143-BFAE-4D9F-88F5-58F4EF8309CF}"/>
    <cellStyle name="Normal 7 2 2 4 7" xfId="16102" xr:uid="{00000000-0005-0000-0000-0000A63B0000}"/>
    <cellStyle name="Normal 7 2 2 4 7 2" xfId="27513" xr:uid="{F5035527-9B71-4A52-98A9-6B780010F7CD}"/>
    <cellStyle name="Normal 7 2 2 4 8" xfId="16103" xr:uid="{00000000-0005-0000-0000-0000A73B0000}"/>
    <cellStyle name="Normal 7 2 2 5" xfId="16104" xr:uid="{00000000-0005-0000-0000-0000A83B0000}"/>
    <cellStyle name="Normal 7 2 2 5 2" xfId="16105" xr:uid="{00000000-0005-0000-0000-0000A93B0000}"/>
    <cellStyle name="Normal 7 2 2 5 2 2" xfId="16106" xr:uid="{00000000-0005-0000-0000-0000AA3B0000}"/>
    <cellStyle name="Normal 7 2 2 5 2 3" xfId="27514" xr:uid="{5A147B34-E088-4ED7-8D8B-2CA7928985D8}"/>
    <cellStyle name="Normal 7 2 2 5 3" xfId="16107" xr:uid="{00000000-0005-0000-0000-0000AB3B0000}"/>
    <cellStyle name="Normal 7 2 2 5 4" xfId="16108" xr:uid="{00000000-0005-0000-0000-0000AC3B0000}"/>
    <cellStyle name="Normal 7 2 2 5 4 2" xfId="27515" xr:uid="{C9A8E494-47F8-4D55-BAF0-7780D761F945}"/>
    <cellStyle name="Normal 7 2 2 5 5" xfId="16109" xr:uid="{00000000-0005-0000-0000-0000AD3B0000}"/>
    <cellStyle name="Normal 7 2 2 6" xfId="16110" xr:uid="{00000000-0005-0000-0000-0000AE3B0000}"/>
    <cellStyle name="Normal 7 2 2 6 2" xfId="16111" xr:uid="{00000000-0005-0000-0000-0000AF3B0000}"/>
    <cellStyle name="Normal 7 2 2 6 2 2" xfId="16112" xr:uid="{00000000-0005-0000-0000-0000B03B0000}"/>
    <cellStyle name="Normal 7 2 2 6 2 3" xfId="16113" xr:uid="{00000000-0005-0000-0000-0000B13B0000}"/>
    <cellStyle name="Normal 7 2 2 6 3" xfId="16114" xr:uid="{00000000-0005-0000-0000-0000B23B0000}"/>
    <cellStyle name="Normal 7 2 2 6 4" xfId="16115" xr:uid="{00000000-0005-0000-0000-0000B33B0000}"/>
    <cellStyle name="Normal 7 2 2 6 4 2" xfId="27516" xr:uid="{CD820705-0427-48EA-ACEF-FE5F34AA992E}"/>
    <cellStyle name="Normal 7 2 2 6 5" xfId="16116" xr:uid="{00000000-0005-0000-0000-0000B43B0000}"/>
    <cellStyle name="Normal 7 2 2 6 5 2" xfId="27517" xr:uid="{D0E968B1-4D3C-482B-96B4-FE125FF45338}"/>
    <cellStyle name="Normal 7 2 2 6 6" xfId="16117" xr:uid="{00000000-0005-0000-0000-0000B53B0000}"/>
    <cellStyle name="Normal 7 2 2 7" xfId="16118" xr:uid="{00000000-0005-0000-0000-0000B63B0000}"/>
    <cellStyle name="Normal 7 2 2 7 2" xfId="16119" xr:uid="{00000000-0005-0000-0000-0000B73B0000}"/>
    <cellStyle name="Normal 7 2 2 7 2 2" xfId="16120" xr:uid="{00000000-0005-0000-0000-0000B83B0000}"/>
    <cellStyle name="Normal 7 2 2 7 2 3" xfId="16121" xr:uid="{00000000-0005-0000-0000-0000B93B0000}"/>
    <cellStyle name="Normal 7 2 2 7 3" xfId="16122" xr:uid="{00000000-0005-0000-0000-0000BA3B0000}"/>
    <cellStyle name="Normal 7 2 2 7 4" xfId="16123" xr:uid="{00000000-0005-0000-0000-0000BB3B0000}"/>
    <cellStyle name="Normal 7 2 2 7 4 2" xfId="27518" xr:uid="{A286D9B8-8CBB-499A-B0CB-92A904809840}"/>
    <cellStyle name="Normal 7 2 2 7 5" xfId="16124" xr:uid="{00000000-0005-0000-0000-0000BC3B0000}"/>
    <cellStyle name="Normal 7 2 2 7 5 2" xfId="27519" xr:uid="{279A9AC0-0207-4B1B-87D1-09E03F2D26FC}"/>
    <cellStyle name="Normal 7 2 2 7 6" xfId="16125" xr:uid="{00000000-0005-0000-0000-0000BD3B0000}"/>
    <cellStyle name="Normal 7 2 2 8" xfId="16126" xr:uid="{00000000-0005-0000-0000-0000BE3B0000}"/>
    <cellStyle name="Normal 7 2 2 8 2" xfId="16127" xr:uid="{00000000-0005-0000-0000-0000BF3B0000}"/>
    <cellStyle name="Normal 7 2 2 8 3" xfId="16128" xr:uid="{00000000-0005-0000-0000-0000C03B0000}"/>
    <cellStyle name="Normal 7 2 2 9" xfId="16129" xr:uid="{00000000-0005-0000-0000-0000C13B0000}"/>
    <cellStyle name="Normal 7 2 2 9 2" xfId="16130" xr:uid="{00000000-0005-0000-0000-0000C23B0000}"/>
    <cellStyle name="Normal 7 2 20" xfId="2544" xr:uid="{00000000-0005-0000-0000-0000B7090000}"/>
    <cellStyle name="Normal 7 2 20 2" xfId="16131" xr:uid="{00000000-0005-0000-0000-0000C43B0000}"/>
    <cellStyle name="Normal 7 2 20 3" xfId="16132" xr:uid="{00000000-0005-0000-0000-0000C53B0000}"/>
    <cellStyle name="Normal 7 2 21" xfId="2545" xr:uid="{00000000-0005-0000-0000-0000B8090000}"/>
    <cellStyle name="Normal 7 2 21 2" xfId="16133" xr:uid="{00000000-0005-0000-0000-0000C73B0000}"/>
    <cellStyle name="Normal 7 2 21 3" xfId="16134" xr:uid="{00000000-0005-0000-0000-0000C83B0000}"/>
    <cellStyle name="Normal 7 2 22" xfId="2546" xr:uid="{00000000-0005-0000-0000-0000B9090000}"/>
    <cellStyle name="Normal 7 2 22 2" xfId="16135" xr:uid="{00000000-0005-0000-0000-0000CA3B0000}"/>
    <cellStyle name="Normal 7 2 22 3" xfId="16136" xr:uid="{00000000-0005-0000-0000-0000CB3B0000}"/>
    <cellStyle name="Normal 7 2 23" xfId="2547" xr:uid="{00000000-0005-0000-0000-0000BA090000}"/>
    <cellStyle name="Normal 7 2 23 2" xfId="16137" xr:uid="{00000000-0005-0000-0000-0000CD3B0000}"/>
    <cellStyle name="Normal 7 2 23 3" xfId="16138" xr:uid="{00000000-0005-0000-0000-0000CE3B0000}"/>
    <cellStyle name="Normal 7 2 24" xfId="16139" xr:uid="{00000000-0005-0000-0000-0000CF3B0000}"/>
    <cellStyle name="Normal 7 2 24 2" xfId="16140" xr:uid="{00000000-0005-0000-0000-0000D03B0000}"/>
    <cellStyle name="Normal 7 2 24 3" xfId="16141" xr:uid="{00000000-0005-0000-0000-0000D13B0000}"/>
    <cellStyle name="Normal 7 2 24 4" xfId="16142" xr:uid="{00000000-0005-0000-0000-0000D23B0000}"/>
    <cellStyle name="Normal 7 2 25" xfId="16143" xr:uid="{00000000-0005-0000-0000-0000D33B0000}"/>
    <cellStyle name="Normal 7 2 25 2" xfId="16144" xr:uid="{00000000-0005-0000-0000-0000D43B0000}"/>
    <cellStyle name="Normal 7 2 25 2 2" xfId="16145" xr:uid="{00000000-0005-0000-0000-0000D53B0000}"/>
    <cellStyle name="Normal 7 2 25 2 3" xfId="16146" xr:uid="{00000000-0005-0000-0000-0000D63B0000}"/>
    <cellStyle name="Normal 7 2 25 3" xfId="16147" xr:uid="{00000000-0005-0000-0000-0000D73B0000}"/>
    <cellStyle name="Normal 7 2 25 3 2" xfId="16148" xr:uid="{00000000-0005-0000-0000-0000D83B0000}"/>
    <cellStyle name="Normal 7 2 25 3 3" xfId="27520" xr:uid="{F3768580-1D6D-4799-8612-BFBAB81680E8}"/>
    <cellStyle name="Normal 7 2 25 4" xfId="16149" xr:uid="{00000000-0005-0000-0000-0000D93B0000}"/>
    <cellStyle name="Normal 7 2 26" xfId="16150" xr:uid="{00000000-0005-0000-0000-0000DA3B0000}"/>
    <cellStyle name="Normal 7 2 26 2" xfId="16151" xr:uid="{00000000-0005-0000-0000-0000DB3B0000}"/>
    <cellStyle name="Normal 7 2 26 2 2" xfId="16152" xr:uid="{00000000-0005-0000-0000-0000DC3B0000}"/>
    <cellStyle name="Normal 7 2 26 2 3" xfId="16153" xr:uid="{00000000-0005-0000-0000-0000DD3B0000}"/>
    <cellStyle name="Normal 7 2 26 3" xfId="16154" xr:uid="{00000000-0005-0000-0000-0000DE3B0000}"/>
    <cellStyle name="Normal 7 2 26 3 2" xfId="16155" xr:uid="{00000000-0005-0000-0000-0000DF3B0000}"/>
    <cellStyle name="Normal 7 2 26 3 3" xfId="27521" xr:uid="{EEC63B70-AF1B-4DFC-8C7C-A0765798F9C4}"/>
    <cellStyle name="Normal 7 2 26 4" xfId="16156" xr:uid="{00000000-0005-0000-0000-0000E03B0000}"/>
    <cellStyle name="Normal 7 2 27" xfId="16157" xr:uid="{00000000-0005-0000-0000-0000E13B0000}"/>
    <cellStyle name="Normal 7 2 27 2" xfId="16158" xr:uid="{00000000-0005-0000-0000-0000E23B0000}"/>
    <cellStyle name="Normal 7 2 27 3" xfId="16159" xr:uid="{00000000-0005-0000-0000-0000E33B0000}"/>
    <cellStyle name="Normal 7 2 28" xfId="16160" xr:uid="{00000000-0005-0000-0000-0000E43B0000}"/>
    <cellStyle name="Normal 7 2 28 2" xfId="16161" xr:uid="{00000000-0005-0000-0000-0000E53B0000}"/>
    <cellStyle name="Normal 7 2 28 3" xfId="16162" xr:uid="{00000000-0005-0000-0000-0000E63B0000}"/>
    <cellStyle name="Normal 7 2 28 4" xfId="27522" xr:uid="{BD711BFD-A5B5-441A-8E5F-4250C01E148B}"/>
    <cellStyle name="Normal 7 2 29" xfId="16163" xr:uid="{00000000-0005-0000-0000-0000E73B0000}"/>
    <cellStyle name="Normal 7 2 3" xfId="2548" xr:uid="{00000000-0005-0000-0000-0000BB090000}"/>
    <cellStyle name="Normal 7 2 3 10" xfId="16164" xr:uid="{00000000-0005-0000-0000-0000E93B0000}"/>
    <cellStyle name="Normal 7 2 3 2" xfId="16165" xr:uid="{00000000-0005-0000-0000-0000EA3B0000}"/>
    <cellStyle name="Normal 7 2 3 2 2" xfId="16166" xr:uid="{00000000-0005-0000-0000-0000EB3B0000}"/>
    <cellStyle name="Normal 7 2 3 2 2 2" xfId="16167" xr:uid="{00000000-0005-0000-0000-0000EC3B0000}"/>
    <cellStyle name="Normal 7 2 3 2 2 2 2" xfId="16168" xr:uid="{00000000-0005-0000-0000-0000ED3B0000}"/>
    <cellStyle name="Normal 7 2 3 2 2 2 2 2" xfId="16169" xr:uid="{00000000-0005-0000-0000-0000EE3B0000}"/>
    <cellStyle name="Normal 7 2 3 2 2 2 2 3" xfId="16170" xr:uid="{00000000-0005-0000-0000-0000EF3B0000}"/>
    <cellStyle name="Normal 7 2 3 2 2 2 3" xfId="16171" xr:uid="{00000000-0005-0000-0000-0000F03B0000}"/>
    <cellStyle name="Normal 7 2 3 2 2 2 4" xfId="16172" xr:uid="{00000000-0005-0000-0000-0000F13B0000}"/>
    <cellStyle name="Normal 7 2 3 2 2 2 4 2" xfId="27523" xr:uid="{21389B0A-E410-4367-BB05-87F5998978D3}"/>
    <cellStyle name="Normal 7 2 3 2 2 2 5" xfId="16173" xr:uid="{00000000-0005-0000-0000-0000F23B0000}"/>
    <cellStyle name="Normal 7 2 3 2 2 2 5 2" xfId="27524" xr:uid="{9C10256D-78C9-4ED7-BA0B-B1467DC9FF69}"/>
    <cellStyle name="Normal 7 2 3 2 2 2 6" xfId="16174" xr:uid="{00000000-0005-0000-0000-0000F33B0000}"/>
    <cellStyle name="Normal 7 2 3 2 2 3" xfId="16175" xr:uid="{00000000-0005-0000-0000-0000F43B0000}"/>
    <cellStyle name="Normal 7 2 3 2 2 3 2" xfId="16176" xr:uid="{00000000-0005-0000-0000-0000F53B0000}"/>
    <cellStyle name="Normal 7 2 3 2 2 3 2 2" xfId="16177" xr:uid="{00000000-0005-0000-0000-0000F63B0000}"/>
    <cellStyle name="Normal 7 2 3 2 2 3 2 3" xfId="16178" xr:uid="{00000000-0005-0000-0000-0000F73B0000}"/>
    <cellStyle name="Normal 7 2 3 2 2 3 3" xfId="16179" xr:uid="{00000000-0005-0000-0000-0000F83B0000}"/>
    <cellStyle name="Normal 7 2 3 2 2 3 3 2" xfId="16180" xr:uid="{00000000-0005-0000-0000-0000F93B0000}"/>
    <cellStyle name="Normal 7 2 3 2 2 3 3 3" xfId="27525" xr:uid="{9C414A5B-2030-41A0-9A32-9A08DCF83675}"/>
    <cellStyle name="Normal 7 2 3 2 2 3 4" xfId="16181" xr:uid="{00000000-0005-0000-0000-0000FA3B0000}"/>
    <cellStyle name="Normal 7 2 3 2 2 4" xfId="16182" xr:uid="{00000000-0005-0000-0000-0000FB3B0000}"/>
    <cellStyle name="Normal 7 2 3 2 2 4 2" xfId="16183" xr:uid="{00000000-0005-0000-0000-0000FC3B0000}"/>
    <cellStyle name="Normal 7 2 3 2 2 4 3" xfId="16184" xr:uid="{00000000-0005-0000-0000-0000FD3B0000}"/>
    <cellStyle name="Normal 7 2 3 2 2 5" xfId="16185" xr:uid="{00000000-0005-0000-0000-0000FE3B0000}"/>
    <cellStyle name="Normal 7 2 3 2 2 6" xfId="16186" xr:uid="{00000000-0005-0000-0000-0000FF3B0000}"/>
    <cellStyle name="Normal 7 2 3 2 2 6 2" xfId="27526" xr:uid="{E9D0645E-CA28-4124-B19B-791FBF8B675A}"/>
    <cellStyle name="Normal 7 2 3 2 2 7" xfId="16187" xr:uid="{00000000-0005-0000-0000-0000003C0000}"/>
    <cellStyle name="Normal 7 2 3 2 2 7 2" xfId="27527" xr:uid="{1D3281CE-D05F-4D28-82F8-5F683D701B0B}"/>
    <cellStyle name="Normal 7 2 3 2 2 8" xfId="16188" xr:uid="{00000000-0005-0000-0000-0000013C0000}"/>
    <cellStyle name="Normal 7 2 3 2 3" xfId="16189" xr:uid="{00000000-0005-0000-0000-0000023C0000}"/>
    <cellStyle name="Normal 7 2 3 2 3 2" xfId="16190" xr:uid="{00000000-0005-0000-0000-0000033C0000}"/>
    <cellStyle name="Normal 7 2 3 2 3 2 2" xfId="16191" xr:uid="{00000000-0005-0000-0000-0000043C0000}"/>
    <cellStyle name="Normal 7 2 3 2 3 2 3" xfId="16192" xr:uid="{00000000-0005-0000-0000-0000053C0000}"/>
    <cellStyle name="Normal 7 2 3 2 3 3" xfId="16193" xr:uid="{00000000-0005-0000-0000-0000063C0000}"/>
    <cellStyle name="Normal 7 2 3 2 3 4" xfId="16194" xr:uid="{00000000-0005-0000-0000-0000073C0000}"/>
    <cellStyle name="Normal 7 2 3 2 3 4 2" xfId="27528" xr:uid="{A571BC5C-D0FF-4841-929E-5C36AC833500}"/>
    <cellStyle name="Normal 7 2 3 2 3 5" xfId="16195" xr:uid="{00000000-0005-0000-0000-0000083C0000}"/>
    <cellStyle name="Normal 7 2 3 2 3 5 2" xfId="27529" xr:uid="{33B8BCCA-4811-4AB7-A147-A191F5671C28}"/>
    <cellStyle name="Normal 7 2 3 2 3 6" xfId="16196" xr:uid="{00000000-0005-0000-0000-0000093C0000}"/>
    <cellStyle name="Normal 7 2 3 2 4" xfId="16197" xr:uid="{00000000-0005-0000-0000-00000A3C0000}"/>
    <cellStyle name="Normal 7 2 3 2 4 2" xfId="16198" xr:uid="{00000000-0005-0000-0000-00000B3C0000}"/>
    <cellStyle name="Normal 7 2 3 2 4 2 2" xfId="16199" xr:uid="{00000000-0005-0000-0000-00000C3C0000}"/>
    <cellStyle name="Normal 7 2 3 2 4 2 3" xfId="16200" xr:uid="{00000000-0005-0000-0000-00000D3C0000}"/>
    <cellStyle name="Normal 7 2 3 2 4 3" xfId="16201" xr:uid="{00000000-0005-0000-0000-00000E3C0000}"/>
    <cellStyle name="Normal 7 2 3 2 4 3 2" xfId="16202" xr:uid="{00000000-0005-0000-0000-00000F3C0000}"/>
    <cellStyle name="Normal 7 2 3 2 4 3 3" xfId="27530" xr:uid="{BC6E168A-C3E7-4143-8592-7A339EBD4E4F}"/>
    <cellStyle name="Normal 7 2 3 2 4 4" xfId="16203" xr:uid="{00000000-0005-0000-0000-0000103C0000}"/>
    <cellStyle name="Normal 7 2 3 2 5" xfId="16204" xr:uid="{00000000-0005-0000-0000-0000113C0000}"/>
    <cellStyle name="Normal 7 2 3 2 5 2" xfId="16205" xr:uid="{00000000-0005-0000-0000-0000123C0000}"/>
    <cellStyle name="Normal 7 2 3 2 5 3" xfId="16206" xr:uid="{00000000-0005-0000-0000-0000133C0000}"/>
    <cellStyle name="Normal 7 2 3 2 6" xfId="16207" xr:uid="{00000000-0005-0000-0000-0000143C0000}"/>
    <cellStyle name="Normal 7 2 3 2 7" xfId="16208" xr:uid="{00000000-0005-0000-0000-0000153C0000}"/>
    <cellStyle name="Normal 7 2 3 2 7 2" xfId="27531" xr:uid="{DBF7AB6A-D6AC-48D2-A1FC-2475CCD5BB35}"/>
    <cellStyle name="Normal 7 2 3 2 8" xfId="16209" xr:uid="{00000000-0005-0000-0000-0000163C0000}"/>
    <cellStyle name="Normal 7 2 3 2 8 2" xfId="27532" xr:uid="{FB81B706-2729-4117-AD51-265F6F8C96BC}"/>
    <cellStyle name="Normal 7 2 3 2 9" xfId="16210" xr:uid="{00000000-0005-0000-0000-0000173C0000}"/>
    <cellStyle name="Normal 7 2 3 3" xfId="16211" xr:uid="{00000000-0005-0000-0000-0000183C0000}"/>
    <cellStyle name="Normal 7 2 3 3 2" xfId="16212" xr:uid="{00000000-0005-0000-0000-0000193C0000}"/>
    <cellStyle name="Normal 7 2 3 3 2 2" xfId="16213" xr:uid="{00000000-0005-0000-0000-00001A3C0000}"/>
    <cellStyle name="Normal 7 2 3 3 2 2 2" xfId="16214" xr:uid="{00000000-0005-0000-0000-00001B3C0000}"/>
    <cellStyle name="Normal 7 2 3 3 2 2 3" xfId="16215" xr:uid="{00000000-0005-0000-0000-00001C3C0000}"/>
    <cellStyle name="Normal 7 2 3 3 2 2 3 2" xfId="27533" xr:uid="{EE1EFA8B-D33F-4AE7-8C15-9F9EDB5A7020}"/>
    <cellStyle name="Normal 7 2 3 3 2 2 4" xfId="16216" xr:uid="{00000000-0005-0000-0000-00001D3C0000}"/>
    <cellStyle name="Normal 7 2 3 3 2 3" xfId="16217" xr:uid="{00000000-0005-0000-0000-00001E3C0000}"/>
    <cellStyle name="Normal 7 2 3 3 2 4" xfId="16218" xr:uid="{00000000-0005-0000-0000-00001F3C0000}"/>
    <cellStyle name="Normal 7 2 3 3 2 4 2" xfId="27534" xr:uid="{1D5E6E9A-8C55-4BD1-9068-E25513899370}"/>
    <cellStyle name="Normal 7 2 3 3 2 5" xfId="16219" xr:uid="{00000000-0005-0000-0000-0000203C0000}"/>
    <cellStyle name="Normal 7 2 3 3 2 5 2" xfId="27535" xr:uid="{5F9BBB32-8484-4E5A-AD7A-15D6452B292C}"/>
    <cellStyle name="Normal 7 2 3 3 2 6" xfId="16220" xr:uid="{00000000-0005-0000-0000-0000213C0000}"/>
    <cellStyle name="Normal 7 2 3 3 3" xfId="16221" xr:uid="{00000000-0005-0000-0000-0000223C0000}"/>
    <cellStyle name="Normal 7 2 3 3 3 2" xfId="16222" xr:uid="{00000000-0005-0000-0000-0000233C0000}"/>
    <cellStyle name="Normal 7 2 3 3 3 2 2" xfId="16223" xr:uid="{00000000-0005-0000-0000-0000243C0000}"/>
    <cellStyle name="Normal 7 2 3 3 3 2 3" xfId="16224" xr:uid="{00000000-0005-0000-0000-0000253C0000}"/>
    <cellStyle name="Normal 7 2 3 3 3 3" xfId="16225" xr:uid="{00000000-0005-0000-0000-0000263C0000}"/>
    <cellStyle name="Normal 7 2 3 3 3 4" xfId="16226" xr:uid="{00000000-0005-0000-0000-0000273C0000}"/>
    <cellStyle name="Normal 7 2 3 3 3 4 2" xfId="27536" xr:uid="{1B206AC6-F1F1-4FC4-8157-B83D95A3C97B}"/>
    <cellStyle name="Normal 7 2 3 3 3 5" xfId="16227" xr:uid="{00000000-0005-0000-0000-0000283C0000}"/>
    <cellStyle name="Normal 7 2 3 3 3 5 2" xfId="27537" xr:uid="{4AEBE01C-1862-4A58-9C54-E2AA136A7A31}"/>
    <cellStyle name="Normal 7 2 3 3 3 6" xfId="16228" xr:uid="{00000000-0005-0000-0000-0000293C0000}"/>
    <cellStyle name="Normal 7 2 3 3 4" xfId="16229" xr:uid="{00000000-0005-0000-0000-00002A3C0000}"/>
    <cellStyle name="Normal 7 2 3 3 4 2" xfId="16230" xr:uid="{00000000-0005-0000-0000-00002B3C0000}"/>
    <cellStyle name="Normal 7 2 3 3 4 3" xfId="16231" xr:uid="{00000000-0005-0000-0000-00002C3C0000}"/>
    <cellStyle name="Normal 7 2 3 3 5" xfId="16232" xr:uid="{00000000-0005-0000-0000-00002D3C0000}"/>
    <cellStyle name="Normal 7 2 3 3 6" xfId="16233" xr:uid="{00000000-0005-0000-0000-00002E3C0000}"/>
    <cellStyle name="Normal 7 2 3 3 6 2" xfId="27538" xr:uid="{AA80324C-BDB5-4F0E-8D25-AE062CA573D9}"/>
    <cellStyle name="Normal 7 2 3 3 7" xfId="16234" xr:uid="{00000000-0005-0000-0000-00002F3C0000}"/>
    <cellStyle name="Normal 7 2 3 3 7 2" xfId="27539" xr:uid="{BDCB3577-9E5F-422D-B7A8-6D576A9A92BC}"/>
    <cellStyle name="Normal 7 2 3 3 8" xfId="16235" xr:uid="{00000000-0005-0000-0000-0000303C0000}"/>
    <cellStyle name="Normal 7 2 3 4" xfId="16236" xr:uid="{00000000-0005-0000-0000-0000313C0000}"/>
    <cellStyle name="Normal 7 2 3 4 2" xfId="16237" xr:uid="{00000000-0005-0000-0000-0000323C0000}"/>
    <cellStyle name="Normal 7 2 3 4 2 2" xfId="16238" xr:uid="{00000000-0005-0000-0000-0000333C0000}"/>
    <cellStyle name="Normal 7 2 3 4 2 3" xfId="27540" xr:uid="{633D9659-71EC-4CF9-90D0-3B1B6FB2B704}"/>
    <cellStyle name="Normal 7 2 3 4 3" xfId="16239" xr:uid="{00000000-0005-0000-0000-0000343C0000}"/>
    <cellStyle name="Normal 7 2 3 4 4" xfId="16240" xr:uid="{00000000-0005-0000-0000-0000353C0000}"/>
    <cellStyle name="Normal 7 2 3 4 4 2" xfId="27541" xr:uid="{8023C790-06FC-45E4-905A-3488C9A9BE81}"/>
    <cellStyle name="Normal 7 2 3 4 5" xfId="16241" xr:uid="{00000000-0005-0000-0000-0000363C0000}"/>
    <cellStyle name="Normal 7 2 3 5" xfId="16242" xr:uid="{00000000-0005-0000-0000-0000373C0000}"/>
    <cellStyle name="Normal 7 2 3 5 2" xfId="16243" xr:uid="{00000000-0005-0000-0000-0000383C0000}"/>
    <cellStyle name="Normal 7 2 3 5 2 2" xfId="16244" xr:uid="{00000000-0005-0000-0000-0000393C0000}"/>
    <cellStyle name="Normal 7 2 3 5 2 3" xfId="16245" xr:uid="{00000000-0005-0000-0000-00003A3C0000}"/>
    <cellStyle name="Normal 7 2 3 5 3" xfId="16246" xr:uid="{00000000-0005-0000-0000-00003B3C0000}"/>
    <cellStyle name="Normal 7 2 3 5 4" xfId="16247" xr:uid="{00000000-0005-0000-0000-00003C3C0000}"/>
    <cellStyle name="Normal 7 2 3 5 4 2" xfId="27542" xr:uid="{823DB37A-83F7-410C-8037-FE75AF12B661}"/>
    <cellStyle name="Normal 7 2 3 5 5" xfId="16248" xr:uid="{00000000-0005-0000-0000-00003D3C0000}"/>
    <cellStyle name="Normal 7 2 3 5 5 2" xfId="27543" xr:uid="{EA4AB68B-81CD-4CDD-9D68-3A72F3F9EA8F}"/>
    <cellStyle name="Normal 7 2 3 5 6" xfId="16249" xr:uid="{00000000-0005-0000-0000-00003E3C0000}"/>
    <cellStyle name="Normal 7 2 3 6" xfId="16250" xr:uid="{00000000-0005-0000-0000-00003F3C0000}"/>
    <cellStyle name="Normal 7 2 3 6 2" xfId="16251" xr:uid="{00000000-0005-0000-0000-0000403C0000}"/>
    <cellStyle name="Normal 7 2 3 6 2 2" xfId="16252" xr:uid="{00000000-0005-0000-0000-0000413C0000}"/>
    <cellStyle name="Normal 7 2 3 6 2 3" xfId="16253" xr:uid="{00000000-0005-0000-0000-0000423C0000}"/>
    <cellStyle name="Normal 7 2 3 6 3" xfId="16254" xr:uid="{00000000-0005-0000-0000-0000433C0000}"/>
    <cellStyle name="Normal 7 2 3 6 4" xfId="16255" xr:uid="{00000000-0005-0000-0000-0000443C0000}"/>
    <cellStyle name="Normal 7 2 3 6 4 2" xfId="27544" xr:uid="{731B9B20-8212-436E-A2B7-94F96BCAD124}"/>
    <cellStyle name="Normal 7 2 3 6 5" xfId="16256" xr:uid="{00000000-0005-0000-0000-0000453C0000}"/>
    <cellStyle name="Normal 7 2 3 6 5 2" xfId="27545" xr:uid="{281DD9B1-910E-4C76-A0CB-505E982C01CB}"/>
    <cellStyle name="Normal 7 2 3 6 6" xfId="16257" xr:uid="{00000000-0005-0000-0000-0000463C0000}"/>
    <cellStyle name="Normal 7 2 3 7" xfId="16258" xr:uid="{00000000-0005-0000-0000-0000473C0000}"/>
    <cellStyle name="Normal 7 2 3 7 2" xfId="16259" xr:uid="{00000000-0005-0000-0000-0000483C0000}"/>
    <cellStyle name="Normal 7 2 3 7 3" xfId="16260" xr:uid="{00000000-0005-0000-0000-0000493C0000}"/>
    <cellStyle name="Normal 7 2 3 8" xfId="16261" xr:uid="{00000000-0005-0000-0000-00004A3C0000}"/>
    <cellStyle name="Normal 7 2 3 9" xfId="16262" xr:uid="{00000000-0005-0000-0000-00004B3C0000}"/>
    <cellStyle name="Normal 7 2 3 9 2" xfId="27546" xr:uid="{98CE7390-9BA3-47FB-8C9F-ACA35E3B2EC7}"/>
    <cellStyle name="Normal 7 2 4" xfId="2549" xr:uid="{00000000-0005-0000-0000-0000BC090000}"/>
    <cellStyle name="Normal 7 2 4 2" xfId="16263" xr:uid="{00000000-0005-0000-0000-00004D3C0000}"/>
    <cellStyle name="Normal 7 2 4 2 2" xfId="16264" xr:uid="{00000000-0005-0000-0000-00004E3C0000}"/>
    <cellStyle name="Normal 7 2 4 2 2 2" xfId="16265" xr:uid="{00000000-0005-0000-0000-00004F3C0000}"/>
    <cellStyle name="Normal 7 2 4 2 2 2 2" xfId="16266" xr:uid="{00000000-0005-0000-0000-0000503C0000}"/>
    <cellStyle name="Normal 7 2 4 2 2 2 2 2" xfId="16267" xr:uid="{00000000-0005-0000-0000-0000513C0000}"/>
    <cellStyle name="Normal 7 2 4 2 2 2 2 3" xfId="16268" xr:uid="{00000000-0005-0000-0000-0000523C0000}"/>
    <cellStyle name="Normal 7 2 4 2 2 2 3" xfId="16269" xr:uid="{00000000-0005-0000-0000-0000533C0000}"/>
    <cellStyle name="Normal 7 2 4 2 2 2 3 2" xfId="16270" xr:uid="{00000000-0005-0000-0000-0000543C0000}"/>
    <cellStyle name="Normal 7 2 4 2 2 2 3 3" xfId="27547" xr:uid="{B9913B19-A21B-4298-8E12-EDF76EBC946C}"/>
    <cellStyle name="Normal 7 2 4 2 2 2 4" xfId="16271" xr:uid="{00000000-0005-0000-0000-0000553C0000}"/>
    <cellStyle name="Normal 7 2 4 2 2 3" xfId="16272" xr:uid="{00000000-0005-0000-0000-0000563C0000}"/>
    <cellStyle name="Normal 7 2 4 2 2 3 2" xfId="16273" xr:uid="{00000000-0005-0000-0000-0000573C0000}"/>
    <cellStyle name="Normal 7 2 4 2 2 3 3" xfId="16274" xr:uid="{00000000-0005-0000-0000-0000583C0000}"/>
    <cellStyle name="Normal 7 2 4 2 2 4" xfId="16275" xr:uid="{00000000-0005-0000-0000-0000593C0000}"/>
    <cellStyle name="Normal 7 2 4 2 2 5" xfId="16276" xr:uid="{00000000-0005-0000-0000-00005A3C0000}"/>
    <cellStyle name="Normal 7 2 4 2 2 5 2" xfId="27548" xr:uid="{FFAF81D8-DB35-4F51-8F32-4C2D99BAEAFD}"/>
    <cellStyle name="Normal 7 2 4 2 2 6" xfId="16277" xr:uid="{00000000-0005-0000-0000-00005B3C0000}"/>
    <cellStyle name="Normal 7 2 4 2 2 6 2" xfId="27549" xr:uid="{DC18641A-DD72-4EE5-B74B-62333153E0D4}"/>
    <cellStyle name="Normal 7 2 4 2 2 7" xfId="16278" xr:uid="{00000000-0005-0000-0000-00005C3C0000}"/>
    <cellStyle name="Normal 7 2 4 2 3" xfId="16279" xr:uid="{00000000-0005-0000-0000-00005D3C0000}"/>
    <cellStyle name="Normal 7 2 4 2 3 2" xfId="16280" xr:uid="{00000000-0005-0000-0000-00005E3C0000}"/>
    <cellStyle name="Normal 7 2 4 2 3 2 2" xfId="16281" xr:uid="{00000000-0005-0000-0000-00005F3C0000}"/>
    <cellStyle name="Normal 7 2 4 2 3 2 3" xfId="16282" xr:uid="{00000000-0005-0000-0000-0000603C0000}"/>
    <cellStyle name="Normal 7 2 4 2 3 3" xfId="16283" xr:uid="{00000000-0005-0000-0000-0000613C0000}"/>
    <cellStyle name="Normal 7 2 4 2 3 3 2" xfId="16284" xr:uid="{00000000-0005-0000-0000-0000623C0000}"/>
    <cellStyle name="Normal 7 2 4 2 3 3 3" xfId="27550" xr:uid="{F8F6A46B-9575-4F8C-9D32-B4A469853D59}"/>
    <cellStyle name="Normal 7 2 4 2 3 4" xfId="16285" xr:uid="{00000000-0005-0000-0000-0000633C0000}"/>
    <cellStyle name="Normal 7 2 4 2 4" xfId="16286" xr:uid="{00000000-0005-0000-0000-0000643C0000}"/>
    <cellStyle name="Normal 7 2 4 2 5" xfId="16287" xr:uid="{00000000-0005-0000-0000-0000653C0000}"/>
    <cellStyle name="Normal 7 2 4 2 5 2" xfId="27551" xr:uid="{C66454C0-5B8A-49AE-BE90-81C678F0822D}"/>
    <cellStyle name="Normal 7 2 4 2 6" xfId="16288" xr:uid="{00000000-0005-0000-0000-0000663C0000}"/>
    <cellStyle name="Normal 7 2 4 3" xfId="16289" xr:uid="{00000000-0005-0000-0000-0000673C0000}"/>
    <cellStyle name="Normal 7 2 4 3 2" xfId="16290" xr:uid="{00000000-0005-0000-0000-0000683C0000}"/>
    <cellStyle name="Normal 7 2 4 3 2 2" xfId="16291" xr:uid="{00000000-0005-0000-0000-0000693C0000}"/>
    <cellStyle name="Normal 7 2 4 3 2 3" xfId="16292" xr:uid="{00000000-0005-0000-0000-00006A3C0000}"/>
    <cellStyle name="Normal 7 2 4 3 3" xfId="16293" xr:uid="{00000000-0005-0000-0000-00006B3C0000}"/>
    <cellStyle name="Normal 7 2 4 3 4" xfId="16294" xr:uid="{00000000-0005-0000-0000-00006C3C0000}"/>
    <cellStyle name="Normal 7 2 4 3 4 2" xfId="27552" xr:uid="{D3758F50-F3C5-42DA-808C-B8FF715CDB34}"/>
    <cellStyle name="Normal 7 2 4 3 5" xfId="16295" xr:uid="{00000000-0005-0000-0000-00006D3C0000}"/>
    <cellStyle name="Normal 7 2 4 3 5 2" xfId="27553" xr:uid="{37204CD4-EB58-4DF9-B2E9-FA7C8BE02F4C}"/>
    <cellStyle name="Normal 7 2 4 3 6" xfId="16296" xr:uid="{00000000-0005-0000-0000-00006E3C0000}"/>
    <cellStyle name="Normal 7 2 4 4" xfId="16297" xr:uid="{00000000-0005-0000-0000-00006F3C0000}"/>
    <cellStyle name="Normal 7 2 4 4 2" xfId="16298" xr:uid="{00000000-0005-0000-0000-0000703C0000}"/>
    <cellStyle name="Normal 7 2 4 4 2 2" xfId="16299" xr:uid="{00000000-0005-0000-0000-0000713C0000}"/>
    <cellStyle name="Normal 7 2 4 4 2 3" xfId="16300" xr:uid="{00000000-0005-0000-0000-0000723C0000}"/>
    <cellStyle name="Normal 7 2 4 4 3" xfId="16301" xr:uid="{00000000-0005-0000-0000-0000733C0000}"/>
    <cellStyle name="Normal 7 2 4 4 4" xfId="16302" xr:uid="{00000000-0005-0000-0000-0000743C0000}"/>
    <cellStyle name="Normal 7 2 4 4 4 2" xfId="27554" xr:uid="{9C16CB17-90E6-437E-AEDE-4982BD99A2B3}"/>
    <cellStyle name="Normal 7 2 4 4 5" xfId="16303" xr:uid="{00000000-0005-0000-0000-0000753C0000}"/>
    <cellStyle name="Normal 7 2 4 4 5 2" xfId="27555" xr:uid="{A9BC8601-81E7-4070-BA2C-01DDCB4BBAD9}"/>
    <cellStyle name="Normal 7 2 4 4 6" xfId="16304" xr:uid="{00000000-0005-0000-0000-0000763C0000}"/>
    <cellStyle name="Normal 7 2 4 5" xfId="16305" xr:uid="{00000000-0005-0000-0000-0000773C0000}"/>
    <cellStyle name="Normal 7 2 4 5 2" xfId="16306" xr:uid="{00000000-0005-0000-0000-0000783C0000}"/>
    <cellStyle name="Normal 7 2 4 5 3" xfId="16307" xr:uid="{00000000-0005-0000-0000-0000793C0000}"/>
    <cellStyle name="Normal 7 2 4 6" xfId="16308" xr:uid="{00000000-0005-0000-0000-00007A3C0000}"/>
    <cellStyle name="Normal 7 2 4 7" xfId="16309" xr:uid="{00000000-0005-0000-0000-00007B3C0000}"/>
    <cellStyle name="Normal 7 2 4 7 2" xfId="27556" xr:uid="{E7483072-3122-486D-8786-3B3BFD922273}"/>
    <cellStyle name="Normal 7 2 4 8" xfId="16310" xr:uid="{00000000-0005-0000-0000-00007C3C0000}"/>
    <cellStyle name="Normal 7 2 5" xfId="2550" xr:uid="{00000000-0005-0000-0000-0000BD090000}"/>
    <cellStyle name="Normal 7 2 5 2" xfId="16311" xr:uid="{00000000-0005-0000-0000-00007E3C0000}"/>
    <cellStyle name="Normal 7 2 5 2 2" xfId="16312" xr:uid="{00000000-0005-0000-0000-00007F3C0000}"/>
    <cellStyle name="Normal 7 2 5 2 2 2" xfId="16313" xr:uid="{00000000-0005-0000-0000-0000803C0000}"/>
    <cellStyle name="Normal 7 2 5 2 2 3" xfId="27557" xr:uid="{90A89452-8D33-46F2-9013-965D2E82822F}"/>
    <cellStyle name="Normal 7 2 5 2 3" xfId="16314" xr:uid="{00000000-0005-0000-0000-0000813C0000}"/>
    <cellStyle name="Normal 7 2 5 2 4" xfId="16315" xr:uid="{00000000-0005-0000-0000-0000823C0000}"/>
    <cellStyle name="Normal 7 2 5 2 4 2" xfId="27558" xr:uid="{22FAF5D6-284C-4AA1-8AC9-BC8995A90397}"/>
    <cellStyle name="Normal 7 2 5 2 5" xfId="16316" xr:uid="{00000000-0005-0000-0000-0000833C0000}"/>
    <cellStyle name="Normal 7 2 5 3" xfId="16317" xr:uid="{00000000-0005-0000-0000-0000843C0000}"/>
    <cellStyle name="Normal 7 2 5 3 2" xfId="16318" xr:uid="{00000000-0005-0000-0000-0000853C0000}"/>
    <cellStyle name="Normal 7 2 5 3 2 2" xfId="16319" xr:uid="{00000000-0005-0000-0000-0000863C0000}"/>
    <cellStyle name="Normal 7 2 5 3 2 3" xfId="16320" xr:uid="{00000000-0005-0000-0000-0000873C0000}"/>
    <cellStyle name="Normal 7 2 5 3 3" xfId="16321" xr:uid="{00000000-0005-0000-0000-0000883C0000}"/>
    <cellStyle name="Normal 7 2 5 3 4" xfId="16322" xr:uid="{00000000-0005-0000-0000-0000893C0000}"/>
    <cellStyle name="Normal 7 2 5 3 4 2" xfId="27559" xr:uid="{0C4A027D-D8D9-439D-BF0E-6C93DA88B852}"/>
    <cellStyle name="Normal 7 2 5 3 5" xfId="16323" xr:uid="{00000000-0005-0000-0000-00008A3C0000}"/>
    <cellStyle name="Normal 7 2 5 3 5 2" xfId="27560" xr:uid="{96D902F0-DA74-4FAF-8BBC-20D9484FD7AE}"/>
    <cellStyle name="Normal 7 2 5 3 6" xfId="16324" xr:uid="{00000000-0005-0000-0000-00008B3C0000}"/>
    <cellStyle name="Normal 7 2 5 4" xfId="16325" xr:uid="{00000000-0005-0000-0000-00008C3C0000}"/>
    <cellStyle name="Normal 7 2 5 4 2" xfId="16326" xr:uid="{00000000-0005-0000-0000-00008D3C0000}"/>
    <cellStyle name="Normal 7 2 5 4 2 2" xfId="16327" xr:uid="{00000000-0005-0000-0000-00008E3C0000}"/>
    <cellStyle name="Normal 7 2 5 4 2 3" xfId="16328" xr:uid="{00000000-0005-0000-0000-00008F3C0000}"/>
    <cellStyle name="Normal 7 2 5 4 3" xfId="16329" xr:uid="{00000000-0005-0000-0000-0000903C0000}"/>
    <cellStyle name="Normal 7 2 5 4 4" xfId="16330" xr:uid="{00000000-0005-0000-0000-0000913C0000}"/>
    <cellStyle name="Normal 7 2 5 4 4 2" xfId="27561" xr:uid="{9B6C82C8-6DCD-40D2-BE36-81A5F35A8BEA}"/>
    <cellStyle name="Normal 7 2 5 4 5" xfId="16331" xr:uid="{00000000-0005-0000-0000-0000923C0000}"/>
    <cellStyle name="Normal 7 2 5 4 5 2" xfId="27562" xr:uid="{F01A963D-DE48-43BF-8255-2015109FD929}"/>
    <cellStyle name="Normal 7 2 5 4 6" xfId="16332" xr:uid="{00000000-0005-0000-0000-0000933C0000}"/>
    <cellStyle name="Normal 7 2 5 5" xfId="16333" xr:uid="{00000000-0005-0000-0000-0000943C0000}"/>
    <cellStyle name="Normal 7 2 5 5 2" xfId="16334" xr:uid="{00000000-0005-0000-0000-0000953C0000}"/>
    <cellStyle name="Normal 7 2 5 5 3" xfId="16335" xr:uid="{00000000-0005-0000-0000-0000963C0000}"/>
    <cellStyle name="Normal 7 2 5 6" xfId="16336" xr:uid="{00000000-0005-0000-0000-0000973C0000}"/>
    <cellStyle name="Normal 7 2 5 7" xfId="16337" xr:uid="{00000000-0005-0000-0000-0000983C0000}"/>
    <cellStyle name="Normal 7 2 5 7 2" xfId="27563" xr:uid="{03535987-B0EA-474D-8C7C-9153F5101EAA}"/>
    <cellStyle name="Normal 7 2 5 8" xfId="16338" xr:uid="{00000000-0005-0000-0000-0000993C0000}"/>
    <cellStyle name="Normal 7 2 6" xfId="2551" xr:uid="{00000000-0005-0000-0000-0000BE090000}"/>
    <cellStyle name="Normal 7 2 6 2" xfId="16339" xr:uid="{00000000-0005-0000-0000-00009B3C0000}"/>
    <cellStyle name="Normal 7 2 6 2 2" xfId="16340" xr:uid="{00000000-0005-0000-0000-00009C3C0000}"/>
    <cellStyle name="Normal 7 2 6 2 3" xfId="27564" xr:uid="{2D41C3B7-6A5C-44F1-8235-6A9AD9885601}"/>
    <cellStyle name="Normal 7 2 6 3" xfId="16341" xr:uid="{00000000-0005-0000-0000-00009D3C0000}"/>
    <cellStyle name="Normal 7 2 6 3 2" xfId="27565" xr:uid="{92203919-D3A3-46AB-81CC-B7E94FCE9F88}"/>
    <cellStyle name="Normal 7 2 6 4" xfId="16342" xr:uid="{00000000-0005-0000-0000-00009E3C0000}"/>
    <cellStyle name="Normal 7 2 6 5" xfId="16343" xr:uid="{00000000-0005-0000-0000-00009F3C0000}"/>
    <cellStyle name="Normal 7 2 7" xfId="2552" xr:uid="{00000000-0005-0000-0000-0000BF090000}"/>
    <cellStyle name="Normal 7 2 7 2" xfId="16345" xr:uid="{00000000-0005-0000-0000-0000A13C0000}"/>
    <cellStyle name="Normal 7 2 7 3" xfId="16346" xr:uid="{00000000-0005-0000-0000-0000A23C0000}"/>
    <cellStyle name="Normal 7 2 8" xfId="2553" xr:uid="{00000000-0005-0000-0000-0000C0090000}"/>
    <cellStyle name="Normal 7 2 8 2" xfId="16347" xr:uid="{00000000-0005-0000-0000-0000A43C0000}"/>
    <cellStyle name="Normal 7 2 8 3" xfId="16348" xr:uid="{00000000-0005-0000-0000-0000A53C0000}"/>
    <cellStyle name="Normal 7 2 9" xfId="2554" xr:uid="{00000000-0005-0000-0000-0000C1090000}"/>
    <cellStyle name="Normal 7 2 9 2" xfId="16349" xr:uid="{00000000-0005-0000-0000-0000A73C0000}"/>
    <cellStyle name="Normal 7 2 9 3" xfId="16350" xr:uid="{00000000-0005-0000-0000-0000A83C0000}"/>
    <cellStyle name="Normal 7 2_App b.3 Unspent_" xfId="2555" xr:uid="{00000000-0005-0000-0000-0000C2090000}"/>
    <cellStyle name="Normal 7 20" xfId="2556" xr:uid="{00000000-0005-0000-0000-0000C3090000}"/>
    <cellStyle name="Normal 7 20 2" xfId="16351" xr:uid="{00000000-0005-0000-0000-0000AA3C0000}"/>
    <cellStyle name="Normal 7 20 3" xfId="16352" xr:uid="{00000000-0005-0000-0000-0000AB3C0000}"/>
    <cellStyle name="Normal 7 21" xfId="2557" xr:uid="{00000000-0005-0000-0000-0000C4090000}"/>
    <cellStyle name="Normal 7 21 2" xfId="16354" xr:uid="{00000000-0005-0000-0000-0000AD3C0000}"/>
    <cellStyle name="Normal 7 21 3" xfId="16355" xr:uid="{00000000-0005-0000-0000-0000AE3C0000}"/>
    <cellStyle name="Normal 7 22" xfId="2558" xr:uid="{00000000-0005-0000-0000-0000C5090000}"/>
    <cellStyle name="Normal 7 22 2" xfId="16356" xr:uid="{00000000-0005-0000-0000-0000B03C0000}"/>
    <cellStyle name="Normal 7 22 3" xfId="16357" xr:uid="{00000000-0005-0000-0000-0000B13C0000}"/>
    <cellStyle name="Normal 7 23" xfId="2559" xr:uid="{00000000-0005-0000-0000-0000C6090000}"/>
    <cellStyle name="Normal 7 23 2" xfId="16358" xr:uid="{00000000-0005-0000-0000-0000B33C0000}"/>
    <cellStyle name="Normal 7 23 3" xfId="16359" xr:uid="{00000000-0005-0000-0000-0000B43C0000}"/>
    <cellStyle name="Normal 7 24" xfId="2560" xr:uid="{00000000-0005-0000-0000-0000C7090000}"/>
    <cellStyle name="Normal 7 24 2" xfId="16360" xr:uid="{00000000-0005-0000-0000-0000B63C0000}"/>
    <cellStyle name="Normal 7 24 3" xfId="16361" xr:uid="{00000000-0005-0000-0000-0000B73C0000}"/>
    <cellStyle name="Normal 7 25" xfId="16362" xr:uid="{00000000-0005-0000-0000-0000B83C0000}"/>
    <cellStyle name="Normal 7 25 2" xfId="16363" xr:uid="{00000000-0005-0000-0000-0000B93C0000}"/>
    <cellStyle name="Normal 7 25 2 2" xfId="16364" xr:uid="{00000000-0005-0000-0000-0000BA3C0000}"/>
    <cellStyle name="Normal 7 25 2 3" xfId="16365" xr:uid="{00000000-0005-0000-0000-0000BB3C0000}"/>
    <cellStyle name="Normal 7 25 2 3 2" xfId="27566" xr:uid="{EEC4BE1A-7677-4468-AE61-5A1438B65600}"/>
    <cellStyle name="Normal 7 25 2 4" xfId="16366" xr:uid="{00000000-0005-0000-0000-0000BC3C0000}"/>
    <cellStyle name="Normal 7 25 3" xfId="16367" xr:uid="{00000000-0005-0000-0000-0000BD3C0000}"/>
    <cellStyle name="Normal 7 25 4" xfId="16368" xr:uid="{00000000-0005-0000-0000-0000BE3C0000}"/>
    <cellStyle name="Normal 7 25 4 2" xfId="27567" xr:uid="{5D84D93C-64F5-440C-BCBF-29925EAE1882}"/>
    <cellStyle name="Normal 7 25 5" xfId="16369" xr:uid="{00000000-0005-0000-0000-0000BF3C0000}"/>
    <cellStyle name="Normal 7 25 5 2" xfId="27568" xr:uid="{C1D08B57-AB00-48FE-87AF-6D9D89BC5EEF}"/>
    <cellStyle name="Normal 7 25 6" xfId="16370" xr:uid="{00000000-0005-0000-0000-0000C03C0000}"/>
    <cellStyle name="Normal 7 26" xfId="16371" xr:uid="{00000000-0005-0000-0000-0000C13C0000}"/>
    <cellStyle name="Normal 7 26 2" xfId="16372" xr:uid="{00000000-0005-0000-0000-0000C23C0000}"/>
    <cellStyle name="Normal 7 26 2 2" xfId="16373" xr:uid="{00000000-0005-0000-0000-0000C33C0000}"/>
    <cellStyle name="Normal 7 26 2 3" xfId="16374" xr:uid="{00000000-0005-0000-0000-0000C43C0000}"/>
    <cellStyle name="Normal 7 26 3" xfId="16375" xr:uid="{00000000-0005-0000-0000-0000C53C0000}"/>
    <cellStyle name="Normal 7 26 4" xfId="16376" xr:uid="{00000000-0005-0000-0000-0000C63C0000}"/>
    <cellStyle name="Normal 7 26 4 2" xfId="27569" xr:uid="{8FE68EF4-9C7C-48E8-9245-BFA2744FCF2C}"/>
    <cellStyle name="Normal 7 26 5" xfId="16377" xr:uid="{00000000-0005-0000-0000-0000C73C0000}"/>
    <cellStyle name="Normal 7 26 6" xfId="16378" xr:uid="{00000000-0005-0000-0000-0000C83C0000}"/>
    <cellStyle name="Normal 7 27" xfId="16379" xr:uid="{00000000-0005-0000-0000-0000C93C0000}"/>
    <cellStyle name="Normal 7 27 2" xfId="16380" xr:uid="{00000000-0005-0000-0000-0000CA3C0000}"/>
    <cellStyle name="Normal 7 27 3" xfId="16381" xr:uid="{00000000-0005-0000-0000-0000CB3C0000}"/>
    <cellStyle name="Normal 7 27 3 2" xfId="27570" xr:uid="{82EFDA07-F7A7-46AD-881A-5E36ADDA1D50}"/>
    <cellStyle name="Normal 7 27 4" xfId="16382" xr:uid="{00000000-0005-0000-0000-0000CC3C0000}"/>
    <cellStyle name="Normal 7 28" xfId="16383" xr:uid="{00000000-0005-0000-0000-0000CD3C0000}"/>
    <cellStyle name="Normal 7 28 2" xfId="16384" xr:uid="{00000000-0005-0000-0000-0000CE3C0000}"/>
    <cellStyle name="Normal 7 28 2 2" xfId="27572" xr:uid="{01CE7AB5-FCFB-4865-AD59-7D6552944BDD}"/>
    <cellStyle name="Normal 7 28 3" xfId="16385" xr:uid="{00000000-0005-0000-0000-0000CF3C0000}"/>
    <cellStyle name="Normal 7 28 3 2" xfId="27573" xr:uid="{115A7B66-2F20-4ADF-998A-62C8BC9B2069}"/>
    <cellStyle name="Normal 7 28 4" xfId="27571" xr:uid="{EFCB57CB-E9F6-4102-8B9D-254D9B68FED4}"/>
    <cellStyle name="Normal 7 29" xfId="16386" xr:uid="{00000000-0005-0000-0000-0000D03C0000}"/>
    <cellStyle name="Normal 7 29 2" xfId="16387" xr:uid="{00000000-0005-0000-0000-0000D13C0000}"/>
    <cellStyle name="Normal 7 29 2 2" xfId="27574" xr:uid="{72EF2088-30D0-4118-ADEF-DAC3784280B0}"/>
    <cellStyle name="Normal 7 3" xfId="2561" xr:uid="{00000000-0005-0000-0000-0000C8090000}"/>
    <cellStyle name="Normal 7 3 2" xfId="16388" xr:uid="{00000000-0005-0000-0000-0000D33C0000}"/>
    <cellStyle name="Normal 7 3 2 2" xfId="16389" xr:uid="{00000000-0005-0000-0000-0000D43C0000}"/>
    <cellStyle name="Normal 7 3 2 2 2" xfId="16390" xr:uid="{00000000-0005-0000-0000-0000D53C0000}"/>
    <cellStyle name="Normal 7 3 2 3" xfId="16391" xr:uid="{00000000-0005-0000-0000-0000D63C0000}"/>
    <cellStyle name="Normal 7 3 2 4" xfId="16392" xr:uid="{00000000-0005-0000-0000-0000D73C0000}"/>
    <cellStyle name="Normal 7 3 2 5" xfId="16393" xr:uid="{00000000-0005-0000-0000-0000D83C0000}"/>
    <cellStyle name="Normal 7 3 3" xfId="16394" xr:uid="{00000000-0005-0000-0000-0000D93C0000}"/>
    <cellStyle name="Normal 7 3 3 2" xfId="16395" xr:uid="{00000000-0005-0000-0000-0000DA3C0000}"/>
    <cellStyle name="Normal 7 3 3 3" xfId="16396" xr:uid="{00000000-0005-0000-0000-0000DB3C0000}"/>
    <cellStyle name="Normal 7 3 3 4" xfId="16397" xr:uid="{00000000-0005-0000-0000-0000DC3C0000}"/>
    <cellStyle name="Normal 7 3 4" xfId="16398" xr:uid="{00000000-0005-0000-0000-0000DD3C0000}"/>
    <cellStyle name="Normal 7 3 5" xfId="16399" xr:uid="{00000000-0005-0000-0000-0000DE3C0000}"/>
    <cellStyle name="Normal 7 30" xfId="16400" xr:uid="{00000000-0005-0000-0000-0000DF3C0000}"/>
    <cellStyle name="Normal 7 4" xfId="2562" xr:uid="{00000000-0005-0000-0000-0000C9090000}"/>
    <cellStyle name="Normal 7 4 2" xfId="16401" xr:uid="{00000000-0005-0000-0000-0000E13C0000}"/>
    <cellStyle name="Normal 7 4 2 2" xfId="16402" xr:uid="{00000000-0005-0000-0000-0000E23C0000}"/>
    <cellStyle name="Normal 7 4 2 2 2" xfId="27576" xr:uid="{58E84E4F-23DC-406F-A522-53B323DF8F5D}"/>
    <cellStyle name="Normal 7 4 2 3" xfId="16403" xr:uid="{00000000-0005-0000-0000-0000E33C0000}"/>
    <cellStyle name="Normal 7 4 2 4" xfId="16404" xr:uid="{00000000-0005-0000-0000-0000E43C0000}"/>
    <cellStyle name="Normal 7 4 2 5" xfId="27575" xr:uid="{6A09C8B9-457C-412A-92D1-B2464523296F}"/>
    <cellStyle name="Normal 7 4 3" xfId="16405" xr:uid="{00000000-0005-0000-0000-0000E53C0000}"/>
    <cellStyle name="Normal 7 4 4" xfId="16406" xr:uid="{00000000-0005-0000-0000-0000E63C0000}"/>
    <cellStyle name="Normal 7 4 4 2" xfId="27577" xr:uid="{85B0FA3B-00C1-4F24-BE6A-F2D4FE7F8269}"/>
    <cellStyle name="Normal 7 4 5" xfId="16407" xr:uid="{00000000-0005-0000-0000-0000E73C0000}"/>
    <cellStyle name="Normal 7 4 5 2" xfId="27578" xr:uid="{EA24BFCB-AD50-466C-80F1-157FC8163949}"/>
    <cellStyle name="Normal 7 4 6" xfId="16408" xr:uid="{00000000-0005-0000-0000-0000E83C0000}"/>
    <cellStyle name="Normal 7 5" xfId="2563" xr:uid="{00000000-0005-0000-0000-0000CA090000}"/>
    <cellStyle name="Normal 7 5 2" xfId="16409" xr:uid="{00000000-0005-0000-0000-0000EA3C0000}"/>
    <cellStyle name="Normal 7 5 2 2" xfId="16410" xr:uid="{00000000-0005-0000-0000-0000EB3C0000}"/>
    <cellStyle name="Normal 7 5 2 3" xfId="16411" xr:uid="{00000000-0005-0000-0000-0000EC3C0000}"/>
    <cellStyle name="Normal 7 5 3" xfId="16412" xr:uid="{00000000-0005-0000-0000-0000ED3C0000}"/>
    <cellStyle name="Normal 7 5 4" xfId="16413" xr:uid="{00000000-0005-0000-0000-0000EE3C0000}"/>
    <cellStyle name="Normal 7 6" xfId="2564" xr:uid="{00000000-0005-0000-0000-0000CB090000}"/>
    <cellStyle name="Normal 7 6 2" xfId="16414" xr:uid="{00000000-0005-0000-0000-0000F03C0000}"/>
    <cellStyle name="Normal 7 6 2 2" xfId="16415" xr:uid="{00000000-0005-0000-0000-0000F13C0000}"/>
    <cellStyle name="Normal 7 6 3" xfId="16416" xr:uid="{00000000-0005-0000-0000-0000F23C0000}"/>
    <cellStyle name="Normal 7 7" xfId="2565" xr:uid="{00000000-0005-0000-0000-0000CC090000}"/>
    <cellStyle name="Normal 7 7 2" xfId="16417" xr:uid="{00000000-0005-0000-0000-0000F43C0000}"/>
    <cellStyle name="Normal 7 7 2 2" xfId="16418" xr:uid="{00000000-0005-0000-0000-0000F53C0000}"/>
    <cellStyle name="Normal 7 7 2 3" xfId="27579" xr:uid="{F53498F3-A6DC-45E5-927E-4A512AC822D2}"/>
    <cellStyle name="Normal 7 7 3" xfId="16419" xr:uid="{00000000-0005-0000-0000-0000F63C0000}"/>
    <cellStyle name="Normal 7 7 3 2" xfId="27580" xr:uid="{CB7F9E9B-4C98-4E96-936C-C9EBCF4AEC6E}"/>
    <cellStyle name="Normal 7 7 4" xfId="16420" xr:uid="{00000000-0005-0000-0000-0000F73C0000}"/>
    <cellStyle name="Normal 7 7 5" xfId="16421" xr:uid="{00000000-0005-0000-0000-0000F83C0000}"/>
    <cellStyle name="Normal 7 8" xfId="2566" xr:uid="{00000000-0005-0000-0000-0000CD090000}"/>
    <cellStyle name="Normal 7 8 2" xfId="16422" xr:uid="{00000000-0005-0000-0000-0000FA3C0000}"/>
    <cellStyle name="Normal 7 8 2 2" xfId="16423" xr:uid="{00000000-0005-0000-0000-0000FB3C0000}"/>
    <cellStyle name="Normal 7 8 2 3" xfId="27581" xr:uid="{885F087F-A741-478E-9560-E4B4C93A5793}"/>
    <cellStyle name="Normal 7 8 3" xfId="16424" xr:uid="{00000000-0005-0000-0000-0000FC3C0000}"/>
    <cellStyle name="Normal 7 8 3 2" xfId="27582" xr:uid="{A11AD00B-E131-496F-89D7-9FA0B83465F8}"/>
    <cellStyle name="Normal 7 8 4" xfId="16425" xr:uid="{00000000-0005-0000-0000-0000FD3C0000}"/>
    <cellStyle name="Normal 7 8 5" xfId="16426" xr:uid="{00000000-0005-0000-0000-0000FE3C0000}"/>
    <cellStyle name="Normal 7 9" xfId="2567" xr:uid="{00000000-0005-0000-0000-0000CE090000}"/>
    <cellStyle name="Normal 7 9 2" xfId="16427" xr:uid="{00000000-0005-0000-0000-0000003D0000}"/>
    <cellStyle name="Normal 7 9 3" xfId="16428" xr:uid="{00000000-0005-0000-0000-0000013D0000}"/>
    <cellStyle name="Normal 7_App b.3 Unspent_" xfId="2568" xr:uid="{00000000-0005-0000-0000-0000CF090000}"/>
    <cellStyle name="Normal 70" xfId="16429" xr:uid="{00000000-0005-0000-0000-0000033D0000}"/>
    <cellStyle name="Normal 70 2" xfId="16430" xr:uid="{00000000-0005-0000-0000-0000043D0000}"/>
    <cellStyle name="Normal 70 2 2" xfId="27583" xr:uid="{6C93965E-2686-4D96-AC0C-3D813BB2E8F7}"/>
    <cellStyle name="Normal 71" xfId="16431" xr:uid="{00000000-0005-0000-0000-0000053D0000}"/>
    <cellStyle name="Normal 71 2" xfId="16432" xr:uid="{00000000-0005-0000-0000-0000063D0000}"/>
    <cellStyle name="Normal 71 2 2" xfId="27584" xr:uid="{51FA9B7B-43E3-4BEC-A700-8A95F9414DF0}"/>
    <cellStyle name="Normal 71 3" xfId="49" xr:uid="{00000000-0005-0000-0000-000034000000}"/>
    <cellStyle name="Normal 71 3 2" xfId="151" xr:uid="{00000000-0005-0000-0000-000034000000}"/>
    <cellStyle name="Normal 71 3 2 2" xfId="20715" xr:uid="{AC89BE15-B0E0-48E2-B83C-4B74469435E9}"/>
    <cellStyle name="Normal 71 3 3" xfId="20642" xr:uid="{4218045D-707F-49E5-8C68-C9E10201E093}"/>
    <cellStyle name="Normal 72" xfId="16433" xr:uid="{00000000-0005-0000-0000-0000073D0000}"/>
    <cellStyle name="Normal 72 2" xfId="16434" xr:uid="{00000000-0005-0000-0000-0000083D0000}"/>
    <cellStyle name="Normal 72 2 2" xfId="27585" xr:uid="{1C3465B2-EDA6-46B2-B54E-57CB65E5D90C}"/>
    <cellStyle name="Normal 72 3" xfId="50" xr:uid="{00000000-0005-0000-0000-000035000000}"/>
    <cellStyle name="Normal 72 3 2" xfId="152" xr:uid="{00000000-0005-0000-0000-000035000000}"/>
    <cellStyle name="Normal 72 3 2 2" xfId="20716" xr:uid="{6809D556-1A57-4594-BAE7-B929511BDCE2}"/>
    <cellStyle name="Normal 72 3 3" xfId="20643" xr:uid="{5A7E5D66-0187-4B94-9B58-98DD21411353}"/>
    <cellStyle name="Normal 73" xfId="16435" xr:uid="{00000000-0005-0000-0000-0000093D0000}"/>
    <cellStyle name="Normal 73 2" xfId="16436" xr:uid="{00000000-0005-0000-0000-00000A3D0000}"/>
    <cellStyle name="Normal 73 2 2" xfId="27586" xr:uid="{9E34513F-45C4-44AB-B928-1A3DAB22BF22}"/>
    <cellStyle name="Normal 73 3" xfId="51" xr:uid="{00000000-0005-0000-0000-000036000000}"/>
    <cellStyle name="Normal 73 3 2" xfId="153" xr:uid="{00000000-0005-0000-0000-000036000000}"/>
    <cellStyle name="Normal 73 3 2 2" xfId="20717" xr:uid="{F657101B-9AD0-430A-A526-108C9D63CDBB}"/>
    <cellStyle name="Normal 73 3 3" xfId="20644" xr:uid="{72D5B2D3-E6B3-4A09-AA66-7B1368C5AB95}"/>
    <cellStyle name="Normal 74" xfId="16437" xr:uid="{00000000-0005-0000-0000-00000B3D0000}"/>
    <cellStyle name="Normal 74 2" xfId="16438" xr:uid="{00000000-0005-0000-0000-00000C3D0000}"/>
    <cellStyle name="Normal 74 2 2" xfId="27587" xr:uid="{C51DB77D-DC53-49B9-B5E8-370FB15D823E}"/>
    <cellStyle name="Normal 74 3" xfId="55" xr:uid="{00000000-0005-0000-0000-000037000000}"/>
    <cellStyle name="Normal 74 3 2" xfId="157" xr:uid="{00000000-0005-0000-0000-000037000000}"/>
    <cellStyle name="Normal 74 3 2 2" xfId="20721" xr:uid="{7AA3F9EB-81B1-4CA7-A9A0-409AD79F2578}"/>
    <cellStyle name="Normal 74 3 3" xfId="20648" xr:uid="{B42EA218-D548-46CA-A3A0-6F9E350F171B}"/>
    <cellStyle name="Normal 75" xfId="16439" xr:uid="{00000000-0005-0000-0000-00000D3D0000}"/>
    <cellStyle name="Normal 75 2" xfId="16440" xr:uid="{00000000-0005-0000-0000-00000E3D0000}"/>
    <cellStyle name="Normal 75 2 2" xfId="27588" xr:uid="{91E1A7EE-813C-4DE8-AC52-04E327707E16}"/>
    <cellStyle name="Normal 75 3" xfId="52" xr:uid="{00000000-0005-0000-0000-000038000000}"/>
    <cellStyle name="Normal 75 3 2" xfId="154" xr:uid="{00000000-0005-0000-0000-000038000000}"/>
    <cellStyle name="Normal 75 3 2 2" xfId="20718" xr:uid="{CC5C738C-8351-401E-B5ED-4360B2BD8E1C}"/>
    <cellStyle name="Normal 75 3 3" xfId="20645" xr:uid="{DF536607-ED70-407C-BCCB-D991CD2A77DA}"/>
    <cellStyle name="Normal 76" xfId="16441" xr:uid="{00000000-0005-0000-0000-00000F3D0000}"/>
    <cellStyle name="Normal 76 2" xfId="16442" xr:uid="{00000000-0005-0000-0000-0000103D0000}"/>
    <cellStyle name="Normal 76 2 2" xfId="27589" xr:uid="{1B6DD157-879E-47AE-AA73-CB600921B8F4}"/>
    <cellStyle name="Normal 76 3" xfId="54" xr:uid="{00000000-0005-0000-0000-000039000000}"/>
    <cellStyle name="Normal 76 3 2" xfId="156" xr:uid="{00000000-0005-0000-0000-000039000000}"/>
    <cellStyle name="Normal 76 3 2 2" xfId="20720" xr:uid="{07D28196-50DA-4DC6-84E3-A37C57ED57C1}"/>
    <cellStyle name="Normal 76 3 3" xfId="20647" xr:uid="{C38BBE43-4A13-4693-A9F9-F51E53E4EC04}"/>
    <cellStyle name="Normal 77" xfId="16443" xr:uid="{00000000-0005-0000-0000-0000113D0000}"/>
    <cellStyle name="Normal 77 2" xfId="16444" xr:uid="{00000000-0005-0000-0000-0000123D0000}"/>
    <cellStyle name="Normal 77 2 2" xfId="27590" xr:uid="{4D12E450-8499-4D66-9176-EBCE4240C22A}"/>
    <cellStyle name="Normal 77 3" xfId="53" xr:uid="{00000000-0005-0000-0000-00003A000000}"/>
    <cellStyle name="Normal 77 3 2" xfId="155" xr:uid="{00000000-0005-0000-0000-00003A000000}"/>
    <cellStyle name="Normal 77 3 2 2" xfId="20719" xr:uid="{983050FE-355B-4598-9D3C-9A297920F409}"/>
    <cellStyle name="Normal 77 3 3" xfId="20646" xr:uid="{5DA940C2-E9A6-493A-AEB8-D48F6E645093}"/>
    <cellStyle name="Normal 78" xfId="16445" xr:uid="{00000000-0005-0000-0000-0000133D0000}"/>
    <cellStyle name="Normal 78 2" xfId="16446" xr:uid="{00000000-0005-0000-0000-0000143D0000}"/>
    <cellStyle name="Normal 78 2 2" xfId="16447" xr:uid="{00000000-0005-0000-0000-0000153D0000}"/>
    <cellStyle name="Normal 78 2 2 2" xfId="27592" xr:uid="{082B7EEF-36A1-4471-82D3-46B5DF73F6CA}"/>
    <cellStyle name="Normal 78 2 3" xfId="27591" xr:uid="{9EBA6A2A-6AE9-4E54-956E-0486E6E1647D}"/>
    <cellStyle name="Normal 78 3" xfId="16448" xr:uid="{00000000-0005-0000-0000-0000163D0000}"/>
    <cellStyle name="Normal 78 3 2" xfId="27593" xr:uid="{1E6E612E-EAC3-429A-9BE0-FD3A3AA5E1AC}"/>
    <cellStyle name="Normal 79" xfId="16449" xr:uid="{00000000-0005-0000-0000-0000173D0000}"/>
    <cellStyle name="Normal 79 2" xfId="16450" xr:uid="{00000000-0005-0000-0000-0000183D0000}"/>
    <cellStyle name="Normal 79 2 2" xfId="16451" xr:uid="{00000000-0005-0000-0000-0000193D0000}"/>
    <cellStyle name="Normal 79 2 2 2" xfId="27595" xr:uid="{B44CCCFC-F972-4078-AEE8-401A378255A1}"/>
    <cellStyle name="Normal 79 2 3" xfId="27594" xr:uid="{9F58A3D5-E38A-42CD-BD18-4BF3438B9C71}"/>
    <cellStyle name="Normal 79 3" xfId="56" xr:uid="{00000000-0005-0000-0000-00003B000000}"/>
    <cellStyle name="Normal 79 3 2" xfId="158" xr:uid="{00000000-0005-0000-0000-00003B000000}"/>
    <cellStyle name="Normal 79 3 2 2" xfId="20722" xr:uid="{A257BF30-80C9-4F07-9DAC-2F4048D3D82A}"/>
    <cellStyle name="Normal 79 3 3" xfId="20649" xr:uid="{A9606B95-8ED8-4276-A1F8-0A0710E94F1C}"/>
    <cellStyle name="Normal 8" xfId="2569" xr:uid="{00000000-0005-0000-0000-0000D0090000}"/>
    <cellStyle name="Normal 8 10" xfId="16452" xr:uid="{00000000-0005-0000-0000-00001C3D0000}"/>
    <cellStyle name="Normal 8 10 2" xfId="16453" xr:uid="{00000000-0005-0000-0000-00001D3D0000}"/>
    <cellStyle name="Normal 8 10 3" xfId="16454" xr:uid="{00000000-0005-0000-0000-00001E3D0000}"/>
    <cellStyle name="Normal 8 10 3 2" xfId="27596" xr:uid="{3162DC51-F924-4F11-8934-27570A112E46}"/>
    <cellStyle name="Normal 8 10 4" xfId="16455" xr:uid="{00000000-0005-0000-0000-00001F3D0000}"/>
    <cellStyle name="Normal 8 11" xfId="16456" xr:uid="{00000000-0005-0000-0000-0000203D0000}"/>
    <cellStyle name="Normal 8 11 2" xfId="16457" xr:uid="{00000000-0005-0000-0000-0000213D0000}"/>
    <cellStyle name="Normal 8 11 2 2" xfId="16458" xr:uid="{00000000-0005-0000-0000-0000223D0000}"/>
    <cellStyle name="Normal 8 11 2 2 2" xfId="27598" xr:uid="{1D138771-E037-4C61-AC65-3AB9D55237DE}"/>
    <cellStyle name="Normal 8 11 3" xfId="16459" xr:uid="{00000000-0005-0000-0000-0000233D0000}"/>
    <cellStyle name="Normal 8 11 3 2" xfId="27599" xr:uid="{CA254F6B-FE99-46AC-8A0B-F34223A214CC}"/>
    <cellStyle name="Normal 8 11 4" xfId="27597" xr:uid="{73FD0DFF-EBA5-4002-9DB7-FA174074DE31}"/>
    <cellStyle name="Normal 8 12" xfId="16460" xr:uid="{00000000-0005-0000-0000-0000243D0000}"/>
    <cellStyle name="Normal 8 12 2" xfId="16461" xr:uid="{00000000-0005-0000-0000-0000253D0000}"/>
    <cellStyle name="Normal 8 12 2 2" xfId="27600" xr:uid="{4271A8D5-90B8-4FCA-8B9B-842C658D6358}"/>
    <cellStyle name="Normal 8 13" xfId="16462" xr:uid="{00000000-0005-0000-0000-0000263D0000}"/>
    <cellStyle name="Normal 8 13 2" xfId="27601" xr:uid="{B115E49F-38B4-48F6-A4C4-48DD1FB37AA4}"/>
    <cellStyle name="Normal 8 14" xfId="16463" xr:uid="{00000000-0005-0000-0000-0000273D0000}"/>
    <cellStyle name="Normal 8 15" xfId="16464" xr:uid="{00000000-0005-0000-0000-0000283D0000}"/>
    <cellStyle name="Normal 8 16" xfId="5335" xr:uid="{00000000-0005-0000-0000-00001B3D0000}"/>
    <cellStyle name="Normal 8 2" xfId="2570" xr:uid="{00000000-0005-0000-0000-0000D1090000}"/>
    <cellStyle name="Normal 8 2 2" xfId="16465" xr:uid="{00000000-0005-0000-0000-00002A3D0000}"/>
    <cellStyle name="Normal 8 2 2 2" xfId="16466" xr:uid="{00000000-0005-0000-0000-00002B3D0000}"/>
    <cellStyle name="Normal 8 2 2 2 2" xfId="16467" xr:uid="{00000000-0005-0000-0000-00002C3D0000}"/>
    <cellStyle name="Normal 8 2 2 2 2 2" xfId="16468" xr:uid="{00000000-0005-0000-0000-00002D3D0000}"/>
    <cellStyle name="Normal 8 2 2 2 2 2 2" xfId="16469" xr:uid="{00000000-0005-0000-0000-00002E3D0000}"/>
    <cellStyle name="Normal 8 2 2 2 2 2 3" xfId="16470" xr:uid="{00000000-0005-0000-0000-00002F3D0000}"/>
    <cellStyle name="Normal 8 2 2 2 2 3" xfId="16471" xr:uid="{00000000-0005-0000-0000-0000303D0000}"/>
    <cellStyle name="Normal 8 2 2 2 2 4" xfId="16472" xr:uid="{00000000-0005-0000-0000-0000313D0000}"/>
    <cellStyle name="Normal 8 2 2 2 2 4 2" xfId="27602" xr:uid="{53A36FAE-53E6-487D-A9A1-8B908765BBD9}"/>
    <cellStyle name="Normal 8 2 2 2 2 5" xfId="16473" xr:uid="{00000000-0005-0000-0000-0000323D0000}"/>
    <cellStyle name="Normal 8 2 2 2 2 5 2" xfId="27603" xr:uid="{CDED2F5C-9F27-4141-A899-69C2D115914B}"/>
    <cellStyle name="Normal 8 2 2 2 2 6" xfId="16474" xr:uid="{00000000-0005-0000-0000-0000333D0000}"/>
    <cellStyle name="Normal 8 2 2 2 3" xfId="16475" xr:uid="{00000000-0005-0000-0000-0000343D0000}"/>
    <cellStyle name="Normal 8 2 2 2 3 2" xfId="16476" xr:uid="{00000000-0005-0000-0000-0000353D0000}"/>
    <cellStyle name="Normal 8 2 2 2 3 2 2" xfId="16477" xr:uid="{00000000-0005-0000-0000-0000363D0000}"/>
    <cellStyle name="Normal 8 2 2 2 3 2 3" xfId="16478" xr:uid="{00000000-0005-0000-0000-0000373D0000}"/>
    <cellStyle name="Normal 8 2 2 2 3 3" xfId="16479" xr:uid="{00000000-0005-0000-0000-0000383D0000}"/>
    <cellStyle name="Normal 8 2 2 2 3 3 2" xfId="16480" xr:uid="{00000000-0005-0000-0000-0000393D0000}"/>
    <cellStyle name="Normal 8 2 2 2 3 3 3" xfId="27604" xr:uid="{07BE0E6B-07B1-49E5-83D4-167820388F50}"/>
    <cellStyle name="Normal 8 2 2 2 3 4" xfId="16481" xr:uid="{00000000-0005-0000-0000-00003A3D0000}"/>
    <cellStyle name="Normal 8 2 2 2 4" xfId="16482" xr:uid="{00000000-0005-0000-0000-00003B3D0000}"/>
    <cellStyle name="Normal 8 2 2 2 4 2" xfId="16483" xr:uid="{00000000-0005-0000-0000-00003C3D0000}"/>
    <cellStyle name="Normal 8 2 2 2 4 3" xfId="16484" xr:uid="{00000000-0005-0000-0000-00003D3D0000}"/>
    <cellStyle name="Normal 8 2 2 2 5" xfId="16485" xr:uid="{00000000-0005-0000-0000-00003E3D0000}"/>
    <cellStyle name="Normal 8 2 2 2 6" xfId="16486" xr:uid="{00000000-0005-0000-0000-00003F3D0000}"/>
    <cellStyle name="Normal 8 2 2 2 6 2" xfId="27605" xr:uid="{7DCBD9C3-C7DB-4D33-9D82-0051ECCA3B02}"/>
    <cellStyle name="Normal 8 2 2 2 7" xfId="16487" xr:uid="{00000000-0005-0000-0000-0000403D0000}"/>
    <cellStyle name="Normal 8 2 2 2 7 2" xfId="27606" xr:uid="{635A83B1-9B59-40EC-BB61-069AA520BB30}"/>
    <cellStyle name="Normal 8 2 2 2 8" xfId="16488" xr:uid="{00000000-0005-0000-0000-0000413D0000}"/>
    <cellStyle name="Normal 8 2 2 3" xfId="16489" xr:uid="{00000000-0005-0000-0000-0000423D0000}"/>
    <cellStyle name="Normal 8 2 2 3 2" xfId="16490" xr:uid="{00000000-0005-0000-0000-0000433D0000}"/>
    <cellStyle name="Normal 8 2 2 3 2 2" xfId="16491" xr:uid="{00000000-0005-0000-0000-0000443D0000}"/>
    <cellStyle name="Normal 8 2 2 3 2 3" xfId="16492" xr:uid="{00000000-0005-0000-0000-0000453D0000}"/>
    <cellStyle name="Normal 8 2 2 3 2 3 2" xfId="27607" xr:uid="{4C627C15-ADCE-4527-A664-7961FC63E77F}"/>
    <cellStyle name="Normal 8 2 2 3 2 4" xfId="16493" xr:uid="{00000000-0005-0000-0000-0000463D0000}"/>
    <cellStyle name="Normal 8 2 2 3 3" xfId="16494" xr:uid="{00000000-0005-0000-0000-0000473D0000}"/>
    <cellStyle name="Normal 8 2 2 3 4" xfId="16495" xr:uid="{00000000-0005-0000-0000-0000483D0000}"/>
    <cellStyle name="Normal 8 2 2 3 4 2" xfId="27608" xr:uid="{307705DD-9BED-4B0E-9F4C-8474EA858AA6}"/>
    <cellStyle name="Normal 8 2 2 3 5" xfId="16496" xr:uid="{00000000-0005-0000-0000-0000493D0000}"/>
    <cellStyle name="Normal 8 2 2 3 5 2" xfId="27609" xr:uid="{251A2D8D-031E-4377-9ED1-6AFA102AC533}"/>
    <cellStyle name="Normal 8 2 2 3 6" xfId="16497" xr:uid="{00000000-0005-0000-0000-00004A3D0000}"/>
    <cellStyle name="Normal 8 2 2 4" xfId="16498" xr:uid="{00000000-0005-0000-0000-00004B3D0000}"/>
    <cellStyle name="Normal 8 2 2 4 2" xfId="16499" xr:uid="{00000000-0005-0000-0000-00004C3D0000}"/>
    <cellStyle name="Normal 8 2 2 4 2 2" xfId="16500" xr:uid="{00000000-0005-0000-0000-00004D3D0000}"/>
    <cellStyle name="Normal 8 2 2 4 2 3" xfId="16501" xr:uid="{00000000-0005-0000-0000-00004E3D0000}"/>
    <cellStyle name="Normal 8 2 2 4 3" xfId="16502" xr:uid="{00000000-0005-0000-0000-00004F3D0000}"/>
    <cellStyle name="Normal 8 2 2 4 3 2" xfId="16503" xr:uid="{00000000-0005-0000-0000-0000503D0000}"/>
    <cellStyle name="Normal 8 2 2 4 3 3" xfId="27611" xr:uid="{E223990D-328A-40E0-975E-E468AFAED238}"/>
    <cellStyle name="Normal 8 2 2 4 4" xfId="16504" xr:uid="{00000000-0005-0000-0000-0000513D0000}"/>
    <cellStyle name="Normal 8 2 2 5" xfId="16505" xr:uid="{00000000-0005-0000-0000-0000523D0000}"/>
    <cellStyle name="Normal 8 2 2 5 2" xfId="16506" xr:uid="{00000000-0005-0000-0000-0000533D0000}"/>
    <cellStyle name="Normal 8 2 2 5 3" xfId="16507" xr:uid="{00000000-0005-0000-0000-0000543D0000}"/>
    <cellStyle name="Normal 8 2 2 6" xfId="16508" xr:uid="{00000000-0005-0000-0000-0000553D0000}"/>
    <cellStyle name="Normal 8 2 2 7" xfId="16509" xr:uid="{00000000-0005-0000-0000-0000563D0000}"/>
    <cellStyle name="Normal 8 2 2 7 2" xfId="27615" xr:uid="{642F5664-F014-4B32-8451-3ADE605B3893}"/>
    <cellStyle name="Normal 8 2 2 8" xfId="16510" xr:uid="{00000000-0005-0000-0000-0000573D0000}"/>
    <cellStyle name="Normal 8 2 2 9" xfId="16511" xr:uid="{00000000-0005-0000-0000-0000583D0000}"/>
    <cellStyle name="Normal 8 2 3" xfId="16512" xr:uid="{00000000-0005-0000-0000-0000593D0000}"/>
    <cellStyle name="Normal 8 2 3 2" xfId="16513" xr:uid="{00000000-0005-0000-0000-00005A3D0000}"/>
    <cellStyle name="Normal 8 2 3 2 2" xfId="16514" xr:uid="{00000000-0005-0000-0000-00005B3D0000}"/>
    <cellStyle name="Normal 8 2 3 2 2 2" xfId="16515" xr:uid="{00000000-0005-0000-0000-00005C3D0000}"/>
    <cellStyle name="Normal 8 2 3 2 2 3" xfId="16516" xr:uid="{00000000-0005-0000-0000-00005D3D0000}"/>
    <cellStyle name="Normal 8 2 3 2 2 3 2" xfId="27618" xr:uid="{DD0286DF-B973-4E8E-B5AC-4FAF589810F4}"/>
    <cellStyle name="Normal 8 2 3 2 2 4" xfId="16517" xr:uid="{00000000-0005-0000-0000-00005E3D0000}"/>
    <cellStyle name="Normal 8 2 3 2 3" xfId="16518" xr:uid="{00000000-0005-0000-0000-00005F3D0000}"/>
    <cellStyle name="Normal 8 2 3 2 4" xfId="16519" xr:uid="{00000000-0005-0000-0000-0000603D0000}"/>
    <cellStyle name="Normal 8 2 3 2 4 2" xfId="27619" xr:uid="{AEFFF378-A509-4FD5-957A-4CC70B1292EA}"/>
    <cellStyle name="Normal 8 2 3 2 5" xfId="16520" xr:uid="{00000000-0005-0000-0000-0000613D0000}"/>
    <cellStyle name="Normal 8 2 3 2 5 2" xfId="27620" xr:uid="{56BF8B2F-8144-489C-BBAA-27E086D8725C}"/>
    <cellStyle name="Normal 8 2 3 2 6" xfId="16521" xr:uid="{00000000-0005-0000-0000-0000623D0000}"/>
    <cellStyle name="Normal 8 2 3 3" xfId="16522" xr:uid="{00000000-0005-0000-0000-0000633D0000}"/>
    <cellStyle name="Normal 8 2 3 3 2" xfId="16523" xr:uid="{00000000-0005-0000-0000-0000643D0000}"/>
    <cellStyle name="Normal 8 2 3 3 2 2" xfId="16524" xr:uid="{00000000-0005-0000-0000-0000653D0000}"/>
    <cellStyle name="Normal 8 2 3 3 2 3" xfId="16525" xr:uid="{00000000-0005-0000-0000-0000663D0000}"/>
    <cellStyle name="Normal 8 2 3 3 3" xfId="16526" xr:uid="{00000000-0005-0000-0000-0000673D0000}"/>
    <cellStyle name="Normal 8 2 3 3 4" xfId="16527" xr:uid="{00000000-0005-0000-0000-0000683D0000}"/>
    <cellStyle name="Normal 8 2 3 3 4 2" xfId="27621" xr:uid="{6A1BA3E7-0BCF-4F3B-B154-200DF94442AC}"/>
    <cellStyle name="Normal 8 2 3 3 5" xfId="16528" xr:uid="{00000000-0005-0000-0000-0000693D0000}"/>
    <cellStyle name="Normal 8 2 3 3 5 2" xfId="27622" xr:uid="{180D6BDF-FE06-457E-94DB-2038E1A122C3}"/>
    <cellStyle name="Normal 8 2 3 3 6" xfId="16529" xr:uid="{00000000-0005-0000-0000-00006A3D0000}"/>
    <cellStyle name="Normal 8 2 3 4" xfId="16530" xr:uid="{00000000-0005-0000-0000-00006B3D0000}"/>
    <cellStyle name="Normal 8 2 3 4 2" xfId="16531" xr:uid="{00000000-0005-0000-0000-00006C3D0000}"/>
    <cellStyle name="Normal 8 2 3 4 3" xfId="16532" xr:uid="{00000000-0005-0000-0000-00006D3D0000}"/>
    <cellStyle name="Normal 8 2 3 5" xfId="16533" xr:uid="{00000000-0005-0000-0000-00006E3D0000}"/>
    <cellStyle name="Normal 8 2 3 6" xfId="16534" xr:uid="{00000000-0005-0000-0000-00006F3D0000}"/>
    <cellStyle name="Normal 8 2 3 6 2" xfId="27623" xr:uid="{3F1D2F5A-13C6-428E-900F-F8389EFF2088}"/>
    <cellStyle name="Normal 8 2 3 7" xfId="16535" xr:uid="{00000000-0005-0000-0000-0000703D0000}"/>
    <cellStyle name="Normal 8 2 3 7 2" xfId="27624" xr:uid="{06D26907-B783-4B88-9F02-F7A16F779140}"/>
    <cellStyle name="Normal 8 2 3 8" xfId="16536" xr:uid="{00000000-0005-0000-0000-0000713D0000}"/>
    <cellStyle name="Normal 8 2 4" xfId="16537" xr:uid="{00000000-0005-0000-0000-0000723D0000}"/>
    <cellStyle name="Normal 8 2 4 2" xfId="16538" xr:uid="{00000000-0005-0000-0000-0000733D0000}"/>
    <cellStyle name="Normal 8 2 4 2 2" xfId="16539" xr:uid="{00000000-0005-0000-0000-0000743D0000}"/>
    <cellStyle name="Normal 8 2 4 2 3" xfId="16540" xr:uid="{00000000-0005-0000-0000-0000753D0000}"/>
    <cellStyle name="Normal 8 2 4 2 3 2" xfId="27625" xr:uid="{955EBAC4-C7C1-4383-9111-D6DF4CA8FF58}"/>
    <cellStyle name="Normal 8 2 4 2 4" xfId="16541" xr:uid="{00000000-0005-0000-0000-0000763D0000}"/>
    <cellStyle name="Normal 8 2 4 3" xfId="16542" xr:uid="{00000000-0005-0000-0000-0000773D0000}"/>
    <cellStyle name="Normal 8 2 4 4" xfId="16543" xr:uid="{00000000-0005-0000-0000-0000783D0000}"/>
    <cellStyle name="Normal 8 2 4 4 2" xfId="27626" xr:uid="{E4C14FA9-F915-4023-9683-336063B539EF}"/>
    <cellStyle name="Normal 8 2 4 5" xfId="16544" xr:uid="{00000000-0005-0000-0000-0000793D0000}"/>
    <cellStyle name="Normal 8 2 4 5 2" xfId="27627" xr:uid="{3D293C83-E274-4146-9964-1E9A8DF6E5B6}"/>
    <cellStyle name="Normal 8 2 4 6" xfId="16545" xr:uid="{00000000-0005-0000-0000-00007A3D0000}"/>
    <cellStyle name="Normal 8 2 5" xfId="16546" xr:uid="{00000000-0005-0000-0000-00007B3D0000}"/>
    <cellStyle name="Normal 8 2 5 2" xfId="16547" xr:uid="{00000000-0005-0000-0000-00007C3D0000}"/>
    <cellStyle name="Normal 8 2 5 2 2" xfId="16548" xr:uid="{00000000-0005-0000-0000-00007D3D0000}"/>
    <cellStyle name="Normal 8 2 5 2 3" xfId="16549" xr:uid="{00000000-0005-0000-0000-00007E3D0000}"/>
    <cellStyle name="Normal 8 2 5 3" xfId="16550" xr:uid="{00000000-0005-0000-0000-00007F3D0000}"/>
    <cellStyle name="Normal 8 2 5 3 2" xfId="16551" xr:uid="{00000000-0005-0000-0000-0000803D0000}"/>
    <cellStyle name="Normal 8 2 5 3 3" xfId="27629" xr:uid="{3841F2DF-0F5C-4437-B6CD-62E159675363}"/>
    <cellStyle name="Normal 8 2 5 4" xfId="16552" xr:uid="{00000000-0005-0000-0000-0000813D0000}"/>
    <cellStyle name="Normal 8 2 6" xfId="16553" xr:uid="{00000000-0005-0000-0000-0000823D0000}"/>
    <cellStyle name="Normal 8 2 6 2" xfId="16554" xr:uid="{00000000-0005-0000-0000-0000833D0000}"/>
    <cellStyle name="Normal 8 2 6 3" xfId="16555" xr:uid="{00000000-0005-0000-0000-0000843D0000}"/>
    <cellStyle name="Normal 8 2 7" xfId="16556" xr:uid="{00000000-0005-0000-0000-0000853D0000}"/>
    <cellStyle name="Normal 8 2 7 2" xfId="16557" xr:uid="{00000000-0005-0000-0000-0000863D0000}"/>
    <cellStyle name="Normal 8 2 7 3" xfId="16558" xr:uid="{00000000-0005-0000-0000-0000873D0000}"/>
    <cellStyle name="Normal 8 2 7 4" xfId="27630" xr:uid="{8454C952-7529-4239-AD2C-3B44294B0D13}"/>
    <cellStyle name="Normal 8 2 8" xfId="16559" xr:uid="{00000000-0005-0000-0000-0000883D0000}"/>
    <cellStyle name="Normal 8 3" xfId="2571" xr:uid="{00000000-0005-0000-0000-0000D2090000}"/>
    <cellStyle name="Normal 8 3 2" xfId="16560" xr:uid="{00000000-0005-0000-0000-00008A3D0000}"/>
    <cellStyle name="Normal 8 3 2 2" xfId="16561" xr:uid="{00000000-0005-0000-0000-00008B3D0000}"/>
    <cellStyle name="Normal 8 3 2 2 2" xfId="16562" xr:uid="{00000000-0005-0000-0000-00008C3D0000}"/>
    <cellStyle name="Normal 8 3 2 2 2 2" xfId="16563" xr:uid="{00000000-0005-0000-0000-00008D3D0000}"/>
    <cellStyle name="Normal 8 3 2 2 2 3" xfId="16564" xr:uid="{00000000-0005-0000-0000-00008E3D0000}"/>
    <cellStyle name="Normal 8 3 2 2 3" xfId="16565" xr:uid="{00000000-0005-0000-0000-00008F3D0000}"/>
    <cellStyle name="Normal 8 3 2 2 4" xfId="16566" xr:uid="{00000000-0005-0000-0000-0000903D0000}"/>
    <cellStyle name="Normal 8 3 2 2 4 2" xfId="27631" xr:uid="{568FDF96-7E12-416A-B2E3-78BC714973D3}"/>
    <cellStyle name="Normal 8 3 2 2 5" xfId="16567" xr:uid="{00000000-0005-0000-0000-0000913D0000}"/>
    <cellStyle name="Normal 8 3 2 2 5 2" xfId="27632" xr:uid="{4A602592-FA0A-4645-A3BF-2E64299DB878}"/>
    <cellStyle name="Normal 8 3 2 2 6" xfId="16568" xr:uid="{00000000-0005-0000-0000-0000923D0000}"/>
    <cellStyle name="Normal 8 3 2 3" xfId="16569" xr:uid="{00000000-0005-0000-0000-0000933D0000}"/>
    <cellStyle name="Normal 8 3 2 3 2" xfId="16570" xr:uid="{00000000-0005-0000-0000-0000943D0000}"/>
    <cellStyle name="Normal 8 3 2 3 2 2" xfId="16571" xr:uid="{00000000-0005-0000-0000-0000953D0000}"/>
    <cellStyle name="Normal 8 3 2 3 2 3" xfId="16572" xr:uid="{00000000-0005-0000-0000-0000963D0000}"/>
    <cellStyle name="Normal 8 3 2 3 3" xfId="16573" xr:uid="{00000000-0005-0000-0000-0000973D0000}"/>
    <cellStyle name="Normal 8 3 2 3 3 2" xfId="16574" xr:uid="{00000000-0005-0000-0000-0000983D0000}"/>
    <cellStyle name="Normal 8 3 2 3 3 3" xfId="27633" xr:uid="{14B582C9-A4FE-4986-9108-C1981530019D}"/>
    <cellStyle name="Normal 8 3 2 3 4" xfId="16575" xr:uid="{00000000-0005-0000-0000-0000993D0000}"/>
    <cellStyle name="Normal 8 3 2 4" xfId="16576" xr:uid="{00000000-0005-0000-0000-00009A3D0000}"/>
    <cellStyle name="Normal 8 3 2 4 2" xfId="16577" xr:uid="{00000000-0005-0000-0000-00009B3D0000}"/>
    <cellStyle name="Normal 8 3 2 4 3" xfId="16578" xr:uid="{00000000-0005-0000-0000-00009C3D0000}"/>
    <cellStyle name="Normal 8 3 2 5" xfId="16579" xr:uid="{00000000-0005-0000-0000-00009D3D0000}"/>
    <cellStyle name="Normal 8 3 2 6" xfId="16580" xr:uid="{00000000-0005-0000-0000-00009E3D0000}"/>
    <cellStyle name="Normal 8 3 2 6 2" xfId="27634" xr:uid="{E7B95603-A490-4839-9371-A696E7EA2DD5}"/>
    <cellStyle name="Normal 8 3 2 7" xfId="16581" xr:uid="{00000000-0005-0000-0000-00009F3D0000}"/>
    <cellStyle name="Normal 8 3 2 7 2" xfId="27635" xr:uid="{1641B05A-3482-43B6-8586-0EFA10E156E3}"/>
    <cellStyle name="Normal 8 3 2 8" xfId="16582" xr:uid="{00000000-0005-0000-0000-0000A03D0000}"/>
    <cellStyle name="Normal 8 3 3" xfId="16583" xr:uid="{00000000-0005-0000-0000-0000A13D0000}"/>
    <cellStyle name="Normal 8 3 3 2" xfId="16584" xr:uid="{00000000-0005-0000-0000-0000A23D0000}"/>
    <cellStyle name="Normal 8 3 3 2 2" xfId="16585" xr:uid="{00000000-0005-0000-0000-0000A33D0000}"/>
    <cellStyle name="Normal 8 3 3 2 3" xfId="16586" xr:uid="{00000000-0005-0000-0000-0000A43D0000}"/>
    <cellStyle name="Normal 8 3 3 2 3 2" xfId="27636" xr:uid="{11EF173D-351D-41CD-864A-AFD5CD085C5E}"/>
    <cellStyle name="Normal 8 3 3 2 4" xfId="16587" xr:uid="{00000000-0005-0000-0000-0000A53D0000}"/>
    <cellStyle name="Normal 8 3 3 3" xfId="16588" xr:uid="{00000000-0005-0000-0000-0000A63D0000}"/>
    <cellStyle name="Normal 8 3 3 4" xfId="16589" xr:uid="{00000000-0005-0000-0000-0000A73D0000}"/>
    <cellStyle name="Normal 8 3 3 4 2" xfId="27637" xr:uid="{5A8B2078-127A-4733-84F2-7D139815B913}"/>
    <cellStyle name="Normal 8 3 3 5" xfId="16590" xr:uid="{00000000-0005-0000-0000-0000A83D0000}"/>
    <cellStyle name="Normal 8 3 3 5 2" xfId="27638" xr:uid="{7FEEF5B3-BCC2-4E26-AF2A-BBF88FA87F3A}"/>
    <cellStyle name="Normal 8 3 3 6" xfId="16591" xr:uid="{00000000-0005-0000-0000-0000A93D0000}"/>
    <cellStyle name="Normal 8 3 4" xfId="16592" xr:uid="{00000000-0005-0000-0000-0000AA3D0000}"/>
    <cellStyle name="Normal 8 3 4 2" xfId="16593" xr:uid="{00000000-0005-0000-0000-0000AB3D0000}"/>
    <cellStyle name="Normal 8 3 4 2 2" xfId="16594" xr:uid="{00000000-0005-0000-0000-0000AC3D0000}"/>
    <cellStyle name="Normal 8 3 4 2 3" xfId="16595" xr:uid="{00000000-0005-0000-0000-0000AD3D0000}"/>
    <cellStyle name="Normal 8 3 4 2 3 2" xfId="27639" xr:uid="{29B26829-2AE7-4D08-9F79-4D336962F90C}"/>
    <cellStyle name="Normal 8 3 4 2 4" xfId="16596" xr:uid="{00000000-0005-0000-0000-0000AE3D0000}"/>
    <cellStyle name="Normal 8 3 4 3" xfId="16597" xr:uid="{00000000-0005-0000-0000-0000AF3D0000}"/>
    <cellStyle name="Normal 8 3 4 4" xfId="16598" xr:uid="{00000000-0005-0000-0000-0000B03D0000}"/>
    <cellStyle name="Normal 8 3 4 4 2" xfId="27640" xr:uid="{0E5217E2-2701-4008-8C35-ECFD73564A47}"/>
    <cellStyle name="Normal 8 3 4 5" xfId="16599" xr:uid="{00000000-0005-0000-0000-0000B13D0000}"/>
    <cellStyle name="Normal 8 3 4 5 2" xfId="27641" xr:uid="{C5BD7A95-9191-44E8-8717-AB1F512D39F1}"/>
    <cellStyle name="Normal 8 3 4 6" xfId="16600" xr:uid="{00000000-0005-0000-0000-0000B23D0000}"/>
    <cellStyle name="Normal 8 3 5" xfId="16601" xr:uid="{00000000-0005-0000-0000-0000B33D0000}"/>
    <cellStyle name="Normal 8 3 5 2" xfId="16602" xr:uid="{00000000-0005-0000-0000-0000B43D0000}"/>
    <cellStyle name="Normal 8 3 5 2 2" xfId="16603" xr:uid="{00000000-0005-0000-0000-0000B53D0000}"/>
    <cellStyle name="Normal 8 3 5 2 3" xfId="27642" xr:uid="{4C9A02ED-BB46-41FF-8AB2-540A3A854720}"/>
    <cellStyle name="Normal 8 3 5 3" xfId="16604" xr:uid="{00000000-0005-0000-0000-0000B63D0000}"/>
    <cellStyle name="Normal 8 3 5 4" xfId="16605" xr:uid="{00000000-0005-0000-0000-0000B73D0000}"/>
    <cellStyle name="Normal 8 3 5 4 2" xfId="27643" xr:uid="{38036640-CA75-4889-BBFF-5A468007ECF9}"/>
    <cellStyle name="Normal 8 3 5 5" xfId="16606" xr:uid="{00000000-0005-0000-0000-0000B83D0000}"/>
    <cellStyle name="Normal 8 3 6" xfId="16607" xr:uid="{00000000-0005-0000-0000-0000B93D0000}"/>
    <cellStyle name="Normal 8 3 6 2" xfId="16608" xr:uid="{00000000-0005-0000-0000-0000BA3D0000}"/>
    <cellStyle name="Normal 8 3 6 3" xfId="27644" xr:uid="{7A2A2F48-BA86-49FB-B7FD-E340960CC302}"/>
    <cellStyle name="Normal 8 3 7" xfId="16609" xr:uid="{00000000-0005-0000-0000-0000BB3D0000}"/>
    <cellStyle name="Normal 8 3 8" xfId="5334" xr:uid="{00000000-0005-0000-0000-0000893D0000}"/>
    <cellStyle name="Normal 8 4" xfId="16610" xr:uid="{00000000-0005-0000-0000-0000BC3D0000}"/>
    <cellStyle name="Normal 8 4 2" xfId="16611" xr:uid="{00000000-0005-0000-0000-0000BD3D0000}"/>
    <cellStyle name="Normal 8 4 2 2" xfId="16612" xr:uid="{00000000-0005-0000-0000-0000BE3D0000}"/>
    <cellStyle name="Normal 8 4 2 3" xfId="16613" xr:uid="{00000000-0005-0000-0000-0000BF3D0000}"/>
    <cellStyle name="Normal 8 4 2 3 2" xfId="27645" xr:uid="{4ECBD962-75FE-4809-87A4-B3621CAD5200}"/>
    <cellStyle name="Normal 8 4 2 4" xfId="16614" xr:uid="{00000000-0005-0000-0000-0000C03D0000}"/>
    <cellStyle name="Normal 8 4 2 4 2" xfId="27646" xr:uid="{5E2892BE-B0D6-48AA-BBED-028B658F34E5}"/>
    <cellStyle name="Normal 8 4 2 5" xfId="16615" xr:uid="{00000000-0005-0000-0000-0000C13D0000}"/>
    <cellStyle name="Normal 8 4 3" xfId="16616" xr:uid="{00000000-0005-0000-0000-0000C23D0000}"/>
    <cellStyle name="Normal 8 4 3 2" xfId="16617" xr:uid="{00000000-0005-0000-0000-0000C33D0000}"/>
    <cellStyle name="Normal 8 4 3 2 2" xfId="16618" xr:uid="{00000000-0005-0000-0000-0000C43D0000}"/>
    <cellStyle name="Normal 8 4 3 2 3" xfId="16619" xr:uid="{00000000-0005-0000-0000-0000C53D0000}"/>
    <cellStyle name="Normal 8 4 3 2 3 2" xfId="27647" xr:uid="{677A33FA-9286-4D39-8CFA-9F9F06BE76C1}"/>
    <cellStyle name="Normal 8 4 3 2 4" xfId="16620" xr:uid="{00000000-0005-0000-0000-0000C63D0000}"/>
    <cellStyle name="Normal 8 4 3 3" xfId="16621" xr:uid="{00000000-0005-0000-0000-0000C73D0000}"/>
    <cellStyle name="Normal 8 4 3 4" xfId="16622" xr:uid="{00000000-0005-0000-0000-0000C83D0000}"/>
    <cellStyle name="Normal 8 4 3 4 2" xfId="27648" xr:uid="{2EC9DD8B-C621-4D95-93C4-E42D18BEBA87}"/>
    <cellStyle name="Normal 8 4 3 5" xfId="16623" xr:uid="{00000000-0005-0000-0000-0000C93D0000}"/>
    <cellStyle name="Normal 8 4 3 5 2" xfId="27649" xr:uid="{CAD98D26-F27A-4205-83D4-A8D150505D28}"/>
    <cellStyle name="Normal 8 4 3 6" xfId="16624" xr:uid="{00000000-0005-0000-0000-0000CA3D0000}"/>
    <cellStyle name="Normal 8 4 4" xfId="16625" xr:uid="{00000000-0005-0000-0000-0000CB3D0000}"/>
    <cellStyle name="Normal 8 4 4 2" xfId="16626" xr:uid="{00000000-0005-0000-0000-0000CC3D0000}"/>
    <cellStyle name="Normal 8 4 4 3" xfId="16627" xr:uid="{00000000-0005-0000-0000-0000CD3D0000}"/>
    <cellStyle name="Normal 8 4 4 3 2" xfId="27650" xr:uid="{CE22A0AE-DFD3-4A36-97FB-4C7B23B24677}"/>
    <cellStyle name="Normal 8 4 4 4" xfId="16628" xr:uid="{00000000-0005-0000-0000-0000CE3D0000}"/>
    <cellStyle name="Normal 8 4 5" xfId="16629" xr:uid="{00000000-0005-0000-0000-0000CF3D0000}"/>
    <cellStyle name="Normal 8 4 5 2" xfId="16630" xr:uid="{00000000-0005-0000-0000-0000D03D0000}"/>
    <cellStyle name="Normal 8 4 5 3" xfId="16631" xr:uid="{00000000-0005-0000-0000-0000D13D0000}"/>
    <cellStyle name="Normal 8 4 5 4" xfId="27651" xr:uid="{A64CDAD5-E7B5-4FB2-9981-F4211D8DAD0E}"/>
    <cellStyle name="Normal 8 4 6" xfId="16632" xr:uid="{00000000-0005-0000-0000-0000D23D0000}"/>
    <cellStyle name="Normal 8 4 6 2" xfId="27652" xr:uid="{10D858FB-A6E8-4AAF-B083-373276DEDE48}"/>
    <cellStyle name="Normal 8 4 7" xfId="16633" xr:uid="{00000000-0005-0000-0000-0000D33D0000}"/>
    <cellStyle name="Normal 8 5" xfId="16634" xr:uid="{00000000-0005-0000-0000-0000D43D0000}"/>
    <cellStyle name="Normal 8 5 2" xfId="16635" xr:uid="{00000000-0005-0000-0000-0000D53D0000}"/>
    <cellStyle name="Normal 8 5 2 2" xfId="16636" xr:uid="{00000000-0005-0000-0000-0000D63D0000}"/>
    <cellStyle name="Normal 8 5 2 2 2" xfId="16637" xr:uid="{00000000-0005-0000-0000-0000D73D0000}"/>
    <cellStyle name="Normal 8 5 2 2 2 2" xfId="16638" xr:uid="{00000000-0005-0000-0000-0000D83D0000}"/>
    <cellStyle name="Normal 8 5 2 2 2 3" xfId="16639" xr:uid="{00000000-0005-0000-0000-0000D93D0000}"/>
    <cellStyle name="Normal 8 5 2 2 3" xfId="16640" xr:uid="{00000000-0005-0000-0000-0000DA3D0000}"/>
    <cellStyle name="Normal 8 5 2 2 3 2" xfId="16641" xr:uid="{00000000-0005-0000-0000-0000DB3D0000}"/>
    <cellStyle name="Normal 8 5 2 2 3 3" xfId="27653" xr:uid="{520F649E-133B-4398-850D-E97933A9B5C4}"/>
    <cellStyle name="Normal 8 5 2 2 4" xfId="16642" xr:uid="{00000000-0005-0000-0000-0000DC3D0000}"/>
    <cellStyle name="Normal 8 5 2 3" xfId="16643" xr:uid="{00000000-0005-0000-0000-0000DD3D0000}"/>
    <cellStyle name="Normal 8 5 2 3 2" xfId="16644" xr:uid="{00000000-0005-0000-0000-0000DE3D0000}"/>
    <cellStyle name="Normal 8 5 2 3 3" xfId="16645" xr:uid="{00000000-0005-0000-0000-0000DF3D0000}"/>
    <cellStyle name="Normal 8 5 2 4" xfId="16646" xr:uid="{00000000-0005-0000-0000-0000E03D0000}"/>
    <cellStyle name="Normal 8 5 2 4 2" xfId="16647" xr:uid="{00000000-0005-0000-0000-0000E13D0000}"/>
    <cellStyle name="Normal 8 5 2 4 3" xfId="27654" xr:uid="{295FD2E0-C390-41EA-8509-7AC957DDF49C}"/>
    <cellStyle name="Normal 8 5 2 5" xfId="16648" xr:uid="{00000000-0005-0000-0000-0000E23D0000}"/>
    <cellStyle name="Normal 8 5 3" xfId="16649" xr:uid="{00000000-0005-0000-0000-0000E33D0000}"/>
    <cellStyle name="Normal 8 5 3 2" xfId="16650" xr:uid="{00000000-0005-0000-0000-0000E43D0000}"/>
    <cellStyle name="Normal 8 5 3 2 2" xfId="16651" xr:uid="{00000000-0005-0000-0000-0000E53D0000}"/>
    <cellStyle name="Normal 8 5 3 2 3" xfId="16652" xr:uid="{00000000-0005-0000-0000-0000E63D0000}"/>
    <cellStyle name="Normal 8 5 3 3" xfId="16653" xr:uid="{00000000-0005-0000-0000-0000E73D0000}"/>
    <cellStyle name="Normal 8 5 3 3 2" xfId="16654" xr:uid="{00000000-0005-0000-0000-0000E83D0000}"/>
    <cellStyle name="Normal 8 5 3 3 3" xfId="27655" xr:uid="{07A6E760-A3D6-4C74-9038-435E073856E0}"/>
    <cellStyle name="Normal 8 5 3 4" xfId="16655" xr:uid="{00000000-0005-0000-0000-0000E93D0000}"/>
    <cellStyle name="Normal 8 5 4" xfId="16656" xr:uid="{00000000-0005-0000-0000-0000EA3D0000}"/>
    <cellStyle name="Normal 8 5 4 2" xfId="16657" xr:uid="{00000000-0005-0000-0000-0000EB3D0000}"/>
    <cellStyle name="Normal 8 5 5" xfId="16658" xr:uid="{00000000-0005-0000-0000-0000EC3D0000}"/>
    <cellStyle name="Normal 8 5 6" xfId="16659" xr:uid="{00000000-0005-0000-0000-0000ED3D0000}"/>
    <cellStyle name="Normal 8 5 7" xfId="16660" xr:uid="{00000000-0005-0000-0000-0000EE3D0000}"/>
    <cellStyle name="Normal 8 6" xfId="16661" xr:uid="{00000000-0005-0000-0000-0000EF3D0000}"/>
    <cellStyle name="Normal 8 6 2" xfId="16662" xr:uid="{00000000-0005-0000-0000-0000F03D0000}"/>
    <cellStyle name="Normal 8 6 2 2" xfId="16663" xr:uid="{00000000-0005-0000-0000-0000F13D0000}"/>
    <cellStyle name="Normal 8 6 2 3" xfId="16664" xr:uid="{00000000-0005-0000-0000-0000F23D0000}"/>
    <cellStyle name="Normal 8 6 2 3 2" xfId="27661" xr:uid="{25ED393A-861A-4978-9A44-C89A032B683F}"/>
    <cellStyle name="Normal 8 6 2 4" xfId="16665" xr:uid="{00000000-0005-0000-0000-0000F33D0000}"/>
    <cellStyle name="Normal 8 6 3" xfId="16666" xr:uid="{00000000-0005-0000-0000-0000F43D0000}"/>
    <cellStyle name="Normal 8 6 4" xfId="16667" xr:uid="{00000000-0005-0000-0000-0000F53D0000}"/>
    <cellStyle name="Normal 8 6 4 2" xfId="27664" xr:uid="{6EE90103-A3A6-41E0-A566-C8D0BB0D421E}"/>
    <cellStyle name="Normal 8 6 5" xfId="16668" xr:uid="{00000000-0005-0000-0000-0000F63D0000}"/>
    <cellStyle name="Normal 8 6 5 2" xfId="27665" xr:uid="{9FC89014-E161-406B-B48F-3E2167308219}"/>
    <cellStyle name="Normal 8 6 6" xfId="16669" xr:uid="{00000000-0005-0000-0000-0000F73D0000}"/>
    <cellStyle name="Normal 8 7" xfId="16670" xr:uid="{00000000-0005-0000-0000-0000F83D0000}"/>
    <cellStyle name="Normal 8 7 2" xfId="16671" xr:uid="{00000000-0005-0000-0000-0000F93D0000}"/>
    <cellStyle name="Normal 8 7 2 2" xfId="16672" xr:uid="{00000000-0005-0000-0000-0000FA3D0000}"/>
    <cellStyle name="Normal 8 7 2 3" xfId="16673" xr:uid="{00000000-0005-0000-0000-0000FB3D0000}"/>
    <cellStyle name="Normal 8 7 2 3 2" xfId="27670" xr:uid="{3768B13E-4C10-43D1-83DA-E96D747B08AB}"/>
    <cellStyle name="Normal 8 7 2 4" xfId="16674" xr:uid="{00000000-0005-0000-0000-0000FC3D0000}"/>
    <cellStyle name="Normal 8 7 3" xfId="16675" xr:uid="{00000000-0005-0000-0000-0000FD3D0000}"/>
    <cellStyle name="Normal 8 7 4" xfId="16676" xr:uid="{00000000-0005-0000-0000-0000FE3D0000}"/>
    <cellStyle name="Normal 8 7 4 2" xfId="27672" xr:uid="{52C65456-E815-41F5-AB18-9101C5B45D6A}"/>
    <cellStyle name="Normal 8 7 5" xfId="16677" xr:uid="{00000000-0005-0000-0000-0000FF3D0000}"/>
    <cellStyle name="Normal 8 7 5 2" xfId="27673" xr:uid="{81F4FA4B-DC2D-4E8B-94B2-B25C13EF3650}"/>
    <cellStyle name="Normal 8 7 6" xfId="16678" xr:uid="{00000000-0005-0000-0000-0000003E0000}"/>
    <cellStyle name="Normal 8 8" xfId="16679" xr:uid="{00000000-0005-0000-0000-0000013E0000}"/>
    <cellStyle name="Normal 8 8 2" xfId="16680" xr:uid="{00000000-0005-0000-0000-0000023E0000}"/>
    <cellStyle name="Normal 8 8 2 2" xfId="16681" xr:uid="{00000000-0005-0000-0000-0000033E0000}"/>
    <cellStyle name="Normal 8 8 2 3" xfId="16682" xr:uid="{00000000-0005-0000-0000-0000043E0000}"/>
    <cellStyle name="Normal 8 8 2 3 2" xfId="27676" xr:uid="{72543DE5-BAAD-4AD9-9148-37AA1CF9BC69}"/>
    <cellStyle name="Normal 8 8 2 4" xfId="16683" xr:uid="{00000000-0005-0000-0000-0000053E0000}"/>
    <cellStyle name="Normal 8 8 3" xfId="16684" xr:uid="{00000000-0005-0000-0000-0000063E0000}"/>
    <cellStyle name="Normal 8 8 4" xfId="16685" xr:uid="{00000000-0005-0000-0000-0000073E0000}"/>
    <cellStyle name="Normal 8 8 4 2" xfId="27677" xr:uid="{AC99C69A-0806-4D0A-9214-381B9BA3DF8F}"/>
    <cellStyle name="Normal 8 8 5" xfId="16686" xr:uid="{00000000-0005-0000-0000-0000083E0000}"/>
    <cellStyle name="Normal 8 8 5 2" xfId="27678" xr:uid="{BCD979EF-E94D-441A-BB98-A5E8BA02814E}"/>
    <cellStyle name="Normal 8 8 6" xfId="16687" xr:uid="{00000000-0005-0000-0000-0000093E0000}"/>
    <cellStyle name="Normal 8 9" xfId="16688" xr:uid="{00000000-0005-0000-0000-00000A3E0000}"/>
    <cellStyle name="Normal 8 9 2" xfId="16689" xr:uid="{00000000-0005-0000-0000-00000B3E0000}"/>
    <cellStyle name="Normal 8 9 3" xfId="16690" xr:uid="{00000000-0005-0000-0000-00000C3E0000}"/>
    <cellStyle name="Normal 8_App b.3 Unspent_" xfId="2572" xr:uid="{00000000-0005-0000-0000-0000D3090000}"/>
    <cellStyle name="Normal 80" xfId="16691" xr:uid="{00000000-0005-0000-0000-00000D3E0000}"/>
    <cellStyle name="Normal 80 2" xfId="16692" xr:uid="{00000000-0005-0000-0000-00000E3E0000}"/>
    <cellStyle name="Normal 80 2 2" xfId="16693" xr:uid="{00000000-0005-0000-0000-00000F3E0000}"/>
    <cellStyle name="Normal 80 2 2 2" xfId="27680" xr:uid="{15153E39-BAAA-4172-BFD9-5725B9E183EC}"/>
    <cellStyle name="Normal 80 2 3" xfId="27679" xr:uid="{A85D1F28-2F54-4204-B5F0-E7D0524BB922}"/>
    <cellStyle name="Normal 80 3" xfId="16694" xr:uid="{00000000-0005-0000-0000-0000103E0000}"/>
    <cellStyle name="Normal 80 3 2" xfId="27681" xr:uid="{A476AC9B-E753-4816-92B7-E151C83CC7E5}"/>
    <cellStyle name="Normal 81" xfId="16695" xr:uid="{00000000-0005-0000-0000-0000113E0000}"/>
    <cellStyle name="Normal 81 2" xfId="16696" xr:uid="{00000000-0005-0000-0000-0000123E0000}"/>
    <cellStyle name="Normal 81 2 2" xfId="16697" xr:uid="{00000000-0005-0000-0000-0000133E0000}"/>
    <cellStyle name="Normal 81 2 2 2" xfId="27683" xr:uid="{41ACD963-5F88-4ED3-A57C-3EB936E1CDE4}"/>
    <cellStyle name="Normal 81 2 3" xfId="27682" xr:uid="{24510AF2-BACB-42FF-BE07-56E673623CB4}"/>
    <cellStyle name="Normal 81 3" xfId="16698" xr:uid="{00000000-0005-0000-0000-0000143E0000}"/>
    <cellStyle name="Normal 81 3 2" xfId="27684" xr:uid="{906C4C36-D486-42D9-9A73-DCB6832F139A}"/>
    <cellStyle name="Normal 82" xfId="16699" xr:uid="{00000000-0005-0000-0000-0000153E0000}"/>
    <cellStyle name="Normal 82 2" xfId="16700" xr:uid="{00000000-0005-0000-0000-0000163E0000}"/>
    <cellStyle name="Normal 82 2 2" xfId="16701" xr:uid="{00000000-0005-0000-0000-0000173E0000}"/>
    <cellStyle name="Normal 82 2 2 2" xfId="27686" xr:uid="{E104F4CA-35C8-4466-9254-E822E02CF4DB}"/>
    <cellStyle name="Normal 82 2 3" xfId="27685" xr:uid="{90F1A74A-488B-48E6-AD00-C121A96222A4}"/>
    <cellStyle name="Normal 82 3" xfId="16702" xr:uid="{00000000-0005-0000-0000-0000183E0000}"/>
    <cellStyle name="Normal 82 3 2" xfId="27687" xr:uid="{CD7509C3-386E-4DCB-906E-616C2A96EE3E}"/>
    <cellStyle name="Normal 83" xfId="16703" xr:uid="{00000000-0005-0000-0000-0000193E0000}"/>
    <cellStyle name="Normal 83 2" xfId="16704" xr:uid="{00000000-0005-0000-0000-00001A3E0000}"/>
    <cellStyle name="Normal 83 2 2" xfId="16705" xr:uid="{00000000-0005-0000-0000-00001B3E0000}"/>
    <cellStyle name="Normal 83 2 2 2" xfId="27689" xr:uid="{FAFAF7A2-4E17-491A-BA00-BACD49245EA1}"/>
    <cellStyle name="Normal 83 2 3" xfId="27688" xr:uid="{113DBDE8-9416-4C80-BD26-55B47E658396}"/>
    <cellStyle name="Normal 83 3" xfId="16706" xr:uid="{00000000-0005-0000-0000-00001C3E0000}"/>
    <cellStyle name="Normal 83 3 2" xfId="27690" xr:uid="{59B5ADFA-8DDD-41CB-812A-5FB5387BF546}"/>
    <cellStyle name="Normal 84" xfId="16707" xr:uid="{00000000-0005-0000-0000-00001D3E0000}"/>
    <cellStyle name="Normal 84 2" xfId="16708" xr:uid="{00000000-0005-0000-0000-00001E3E0000}"/>
    <cellStyle name="Normal 84 2 2" xfId="16709" xr:uid="{00000000-0005-0000-0000-00001F3E0000}"/>
    <cellStyle name="Normal 84 2 2 2" xfId="27692" xr:uid="{FE9C7B55-E23E-453E-AF22-6779DEC9BF0B}"/>
    <cellStyle name="Normal 84 2 3" xfId="27691" xr:uid="{A6218D01-9F98-4669-AADC-B87B250B2810}"/>
    <cellStyle name="Normal 84 3" xfId="16710" xr:uid="{00000000-0005-0000-0000-0000203E0000}"/>
    <cellStyle name="Normal 84 3 2" xfId="27693" xr:uid="{97A5B093-BEF7-4995-B256-BDAA04B4B9E7}"/>
    <cellStyle name="Normal 85" xfId="16711" xr:uid="{00000000-0005-0000-0000-0000213E0000}"/>
    <cellStyle name="Normal 85 2" xfId="16712" xr:uid="{00000000-0005-0000-0000-0000223E0000}"/>
    <cellStyle name="Normal 85 2 2" xfId="16713" xr:uid="{00000000-0005-0000-0000-0000233E0000}"/>
    <cellStyle name="Normal 85 2 2 2" xfId="27695" xr:uid="{C9ECF559-5FD1-4974-9ED7-DA07134DD35D}"/>
    <cellStyle name="Normal 85 2 3" xfId="27694" xr:uid="{F1C2FC2A-5AB9-44C5-9959-2B3349687101}"/>
    <cellStyle name="Normal 85 3" xfId="16714" xr:uid="{00000000-0005-0000-0000-0000243E0000}"/>
    <cellStyle name="Normal 85 3 2" xfId="27696" xr:uid="{2A690BF9-6082-466F-A457-5CF5305225C1}"/>
    <cellStyle name="Normal 86" xfId="16715" xr:uid="{00000000-0005-0000-0000-0000253E0000}"/>
    <cellStyle name="Normal 86 2" xfId="16716" xr:uid="{00000000-0005-0000-0000-0000263E0000}"/>
    <cellStyle name="Normal 86 2 2" xfId="27697" xr:uid="{A742DEDB-85BA-47DE-BBF2-4A0D6474200D}"/>
    <cellStyle name="Normal 87" xfId="16717" xr:uid="{00000000-0005-0000-0000-0000273E0000}"/>
    <cellStyle name="Normal 87 2" xfId="16718" xr:uid="{00000000-0005-0000-0000-0000283E0000}"/>
    <cellStyle name="Normal 87 2 2" xfId="27699" xr:uid="{715F98A5-69DC-4E71-A535-D25F12C08855}"/>
    <cellStyle name="Normal 87 4" xfId="20561" xr:uid="{965650D4-4923-47E5-8D8B-7FB6C83294BB}"/>
    <cellStyle name="Normal 88" xfId="16719" xr:uid="{00000000-0005-0000-0000-0000293E0000}"/>
    <cellStyle name="Normal 88 2" xfId="16720" xr:uid="{00000000-0005-0000-0000-00002A3E0000}"/>
    <cellStyle name="Normal 88 2 2" xfId="27700" xr:uid="{57E694E4-15A1-4F1B-90A4-39AF47AF1D9F}"/>
    <cellStyle name="Normal 89" xfId="16721" xr:uid="{00000000-0005-0000-0000-00002B3E0000}"/>
    <cellStyle name="Normal 89 2" xfId="16722" xr:uid="{00000000-0005-0000-0000-00002C3E0000}"/>
    <cellStyle name="Normal 89 2 2" xfId="27701" xr:uid="{1C8A028F-5EAA-4B70-8622-A83848B45717}"/>
    <cellStyle name="Normal 9" xfId="2573" xr:uid="{00000000-0005-0000-0000-0000D4090000}"/>
    <cellStyle name="Normal 9 10" xfId="16723" xr:uid="{00000000-0005-0000-0000-00002E3E0000}"/>
    <cellStyle name="Normal 9 11" xfId="16724" xr:uid="{00000000-0005-0000-0000-00002F3E0000}"/>
    <cellStyle name="Normal 9 2" xfId="2574" xr:uid="{00000000-0005-0000-0000-0000D5090000}"/>
    <cellStyle name="Normal 9 2 2" xfId="16725" xr:uid="{00000000-0005-0000-0000-0000313E0000}"/>
    <cellStyle name="Normal 9 2 2 2" xfId="16726" xr:uid="{00000000-0005-0000-0000-0000323E0000}"/>
    <cellStyle name="Normal 9 2 3" xfId="16727" xr:uid="{00000000-0005-0000-0000-0000333E0000}"/>
    <cellStyle name="Normal 9 3" xfId="16728" xr:uid="{00000000-0005-0000-0000-0000343E0000}"/>
    <cellStyle name="Normal 9 3 2" xfId="16729" xr:uid="{00000000-0005-0000-0000-0000353E0000}"/>
    <cellStyle name="Normal 9 3 2 2" xfId="16730" xr:uid="{00000000-0005-0000-0000-0000363E0000}"/>
    <cellStyle name="Normal 9 3 2 3" xfId="16731" xr:uid="{00000000-0005-0000-0000-0000373E0000}"/>
    <cellStyle name="Normal 9 3 2 4" xfId="16732" xr:uid="{00000000-0005-0000-0000-0000383E0000}"/>
    <cellStyle name="Normal 9 3 3" xfId="16733" xr:uid="{00000000-0005-0000-0000-0000393E0000}"/>
    <cellStyle name="Normal 9 3 3 2" xfId="16734" xr:uid="{00000000-0005-0000-0000-00003A3E0000}"/>
    <cellStyle name="Normal 9 3 4" xfId="16735" xr:uid="{00000000-0005-0000-0000-00003B3E0000}"/>
    <cellStyle name="Normal 9 3 5" xfId="16736" xr:uid="{00000000-0005-0000-0000-00003C3E0000}"/>
    <cellStyle name="Normal 9 3 6" xfId="16737" xr:uid="{00000000-0005-0000-0000-00003D3E0000}"/>
    <cellStyle name="Normal 9 4" xfId="16738" xr:uid="{00000000-0005-0000-0000-00003E3E0000}"/>
    <cellStyle name="Normal 9 4 2" xfId="16739" xr:uid="{00000000-0005-0000-0000-00003F3E0000}"/>
    <cellStyle name="Normal 9 4 2 2" xfId="16740" xr:uid="{00000000-0005-0000-0000-0000403E0000}"/>
    <cellStyle name="Normal 9 4 2 2 2" xfId="16741" xr:uid="{00000000-0005-0000-0000-0000413E0000}"/>
    <cellStyle name="Normal 9 4 2 2 3" xfId="16742" xr:uid="{00000000-0005-0000-0000-0000423E0000}"/>
    <cellStyle name="Normal 9 4 2 3" xfId="16743" xr:uid="{00000000-0005-0000-0000-0000433E0000}"/>
    <cellStyle name="Normal 9 4 2 4" xfId="16744" xr:uid="{00000000-0005-0000-0000-0000443E0000}"/>
    <cellStyle name="Normal 9 4 2 4 2" xfId="27707" xr:uid="{EF58B38E-054B-4900-B85D-C15F9BE2835D}"/>
    <cellStyle name="Normal 9 4 2 5" xfId="16745" xr:uid="{00000000-0005-0000-0000-0000453E0000}"/>
    <cellStyle name="Normal 9 4 2 5 2" xfId="27708" xr:uid="{915D627D-A49F-4166-9F55-FAB248D1AB19}"/>
    <cellStyle name="Normal 9 4 2 6" xfId="16746" xr:uid="{00000000-0005-0000-0000-0000463E0000}"/>
    <cellStyle name="Normal 9 4 3" xfId="16747" xr:uid="{00000000-0005-0000-0000-0000473E0000}"/>
    <cellStyle name="Normal 9 4 3 2" xfId="16748" xr:uid="{00000000-0005-0000-0000-0000483E0000}"/>
    <cellStyle name="Normal 9 4 3 2 2" xfId="16749" xr:uid="{00000000-0005-0000-0000-0000493E0000}"/>
    <cellStyle name="Normal 9 4 3 2 3" xfId="16750" xr:uid="{00000000-0005-0000-0000-00004A3E0000}"/>
    <cellStyle name="Normal 9 4 3 3" xfId="16751" xr:uid="{00000000-0005-0000-0000-00004B3E0000}"/>
    <cellStyle name="Normal 9 4 3 3 2" xfId="16752" xr:uid="{00000000-0005-0000-0000-00004C3E0000}"/>
    <cellStyle name="Normal 9 4 3 3 3" xfId="27712" xr:uid="{A1A861FF-8727-4D69-A347-8510DFA9F9CE}"/>
    <cellStyle name="Normal 9 4 3 4" xfId="16753" xr:uid="{00000000-0005-0000-0000-00004D3E0000}"/>
    <cellStyle name="Normal 9 4 4" xfId="16754" xr:uid="{00000000-0005-0000-0000-00004E3E0000}"/>
    <cellStyle name="Normal 9 4 4 2" xfId="16755" xr:uid="{00000000-0005-0000-0000-00004F3E0000}"/>
    <cellStyle name="Normal 9 4 4 3" xfId="16756" xr:uid="{00000000-0005-0000-0000-0000503E0000}"/>
    <cellStyle name="Normal 9 4 5" xfId="16757" xr:uid="{00000000-0005-0000-0000-0000513E0000}"/>
    <cellStyle name="Normal 9 4 6" xfId="16758" xr:uid="{00000000-0005-0000-0000-0000523E0000}"/>
    <cellStyle name="Normal 9 4 6 2" xfId="27719" xr:uid="{492A15AF-5146-4087-BACE-EB7DA783A7ED}"/>
    <cellStyle name="Normal 9 4 7" xfId="16759" xr:uid="{00000000-0005-0000-0000-0000533E0000}"/>
    <cellStyle name="Normal 9 4 7 2" xfId="27720" xr:uid="{F48648AB-FBB5-485F-A95E-84AEB3E3A7C7}"/>
    <cellStyle name="Normal 9 4 8" xfId="16760" xr:uid="{00000000-0005-0000-0000-0000543E0000}"/>
    <cellStyle name="Normal 9 5" xfId="16761" xr:uid="{00000000-0005-0000-0000-0000553E0000}"/>
    <cellStyle name="Normal 9 5 2" xfId="16762" xr:uid="{00000000-0005-0000-0000-0000563E0000}"/>
    <cellStyle name="Normal 9 5 2 2" xfId="16763" xr:uid="{00000000-0005-0000-0000-0000573E0000}"/>
    <cellStyle name="Normal 9 5 2 3" xfId="27723" xr:uid="{0093A9EB-B27C-4186-992E-EE5CDC29B303}"/>
    <cellStyle name="Normal 9 5 3" xfId="16764" xr:uid="{00000000-0005-0000-0000-0000583E0000}"/>
    <cellStyle name="Normal 9 5 4" xfId="16765" xr:uid="{00000000-0005-0000-0000-0000593E0000}"/>
    <cellStyle name="Normal 9 5 4 2" xfId="27726" xr:uid="{066A55D6-2D28-4DCF-AA05-EF75FBE8D628}"/>
    <cellStyle name="Normal 9 5 5" xfId="16766" xr:uid="{00000000-0005-0000-0000-00005A3E0000}"/>
    <cellStyle name="Normal 9 6" xfId="16767" xr:uid="{00000000-0005-0000-0000-00005B3E0000}"/>
    <cellStyle name="Normal 9 6 2" xfId="16768" xr:uid="{00000000-0005-0000-0000-00005C3E0000}"/>
    <cellStyle name="Normal 9 6 2 2" xfId="16769" xr:uid="{00000000-0005-0000-0000-00005D3E0000}"/>
    <cellStyle name="Normal 9 6 2 3" xfId="16770" xr:uid="{00000000-0005-0000-0000-00005E3E0000}"/>
    <cellStyle name="Normal 9 6 3" xfId="16771" xr:uid="{00000000-0005-0000-0000-00005F3E0000}"/>
    <cellStyle name="Normal 9 6 4" xfId="16772" xr:uid="{00000000-0005-0000-0000-0000603E0000}"/>
    <cellStyle name="Normal 9 6 4 2" xfId="27732" xr:uid="{8D4B11C4-71BD-45A9-A307-97FF0E17D93F}"/>
    <cellStyle name="Normal 9 6 5" xfId="16773" xr:uid="{00000000-0005-0000-0000-0000613E0000}"/>
    <cellStyle name="Normal 9 6 6" xfId="16774" xr:uid="{00000000-0005-0000-0000-0000623E0000}"/>
    <cellStyle name="Normal 9 7" xfId="16775" xr:uid="{00000000-0005-0000-0000-0000633E0000}"/>
    <cellStyle name="Normal 9 7 2" xfId="16776" xr:uid="{00000000-0005-0000-0000-0000643E0000}"/>
    <cellStyle name="Normal 9 7 2 2" xfId="16777" xr:uid="{00000000-0005-0000-0000-0000653E0000}"/>
    <cellStyle name="Normal 9 7 2 3" xfId="16778" xr:uid="{00000000-0005-0000-0000-0000663E0000}"/>
    <cellStyle name="Normal 9 7 3" xfId="16779" xr:uid="{00000000-0005-0000-0000-0000673E0000}"/>
    <cellStyle name="Normal 9 7 4" xfId="16780" xr:uid="{00000000-0005-0000-0000-0000683E0000}"/>
    <cellStyle name="Normal 9 7 4 2" xfId="27736" xr:uid="{3BFB6C5D-BDF9-490A-A0FB-94A1619E7055}"/>
    <cellStyle name="Normal 9 7 5" xfId="16781" xr:uid="{00000000-0005-0000-0000-0000693E0000}"/>
    <cellStyle name="Normal 9 7 5 2" xfId="27737" xr:uid="{AB89DEFC-4D82-42C2-BEB8-B94BA4BD4A90}"/>
    <cellStyle name="Normal 9 7 6" xfId="16782" xr:uid="{00000000-0005-0000-0000-00006A3E0000}"/>
    <cellStyle name="Normal 9 8" xfId="16783" xr:uid="{00000000-0005-0000-0000-00006B3E0000}"/>
    <cellStyle name="Normal 9 8 2" xfId="16784" xr:uid="{00000000-0005-0000-0000-00006C3E0000}"/>
    <cellStyle name="Normal 9 8 3" xfId="16785" xr:uid="{00000000-0005-0000-0000-00006D3E0000}"/>
    <cellStyle name="Normal 9 9" xfId="16786" xr:uid="{00000000-0005-0000-0000-00006E3E0000}"/>
    <cellStyle name="Normal 9 9 2" xfId="16787" xr:uid="{00000000-0005-0000-0000-00006F3E0000}"/>
    <cellStyle name="Normal 9 9 2 2" xfId="27739" xr:uid="{481D0B95-B9BA-4A62-AFAA-9FCF51900D19}"/>
    <cellStyle name="Normal 9 9 3" xfId="16788" xr:uid="{00000000-0005-0000-0000-0000703E0000}"/>
    <cellStyle name="Normal 9 9 3 2" xfId="27740" xr:uid="{F069CB44-DBA6-4891-B906-872721EFF335}"/>
    <cellStyle name="Normal 9 9 4" xfId="27738" xr:uid="{5C5B4FD7-E066-46EC-9759-49B5BA21C93F}"/>
    <cellStyle name="Normal 9_App b.3 Unspent_" xfId="2575" xr:uid="{00000000-0005-0000-0000-0000D6090000}"/>
    <cellStyle name="Normal 90" xfId="16789" xr:uid="{00000000-0005-0000-0000-0000713E0000}"/>
    <cellStyle name="Normal 90 2" xfId="16790" xr:uid="{00000000-0005-0000-0000-0000723E0000}"/>
    <cellStyle name="Normal 90 2 2" xfId="27741" xr:uid="{0F406C3B-4AAA-44D6-A9BF-D2E2F5201917}"/>
    <cellStyle name="Normal 91" xfId="16791" xr:uid="{00000000-0005-0000-0000-0000733E0000}"/>
    <cellStyle name="Normal 91 2" xfId="16792" xr:uid="{00000000-0005-0000-0000-0000743E0000}"/>
    <cellStyle name="Normal 91 2 2" xfId="27742" xr:uid="{713F2F82-DF37-43AA-BE5C-8573C3C1A834}"/>
    <cellStyle name="Normal 92" xfId="16793" xr:uid="{00000000-0005-0000-0000-0000753E0000}"/>
    <cellStyle name="Normal 92 2" xfId="16794" xr:uid="{00000000-0005-0000-0000-0000763E0000}"/>
    <cellStyle name="Normal 92 2 2" xfId="27744" xr:uid="{E53E07BA-B38F-4439-9BEC-728D0C5C082E}"/>
    <cellStyle name="Normal 93" xfId="16795" xr:uid="{00000000-0005-0000-0000-0000773E0000}"/>
    <cellStyle name="Normal 93 2" xfId="16796" xr:uid="{00000000-0005-0000-0000-0000783E0000}"/>
    <cellStyle name="Normal 93 2 2" xfId="27746" xr:uid="{F9DC1E9F-EDA8-4110-9024-2650DCDAAD55}"/>
    <cellStyle name="Normal 93 3" xfId="16797" xr:uid="{00000000-0005-0000-0000-0000793E0000}"/>
    <cellStyle name="Normal 93 3 2" xfId="27747" xr:uid="{5B956745-15BF-49B5-80A3-55C1CB722074}"/>
    <cellStyle name="Normal 93 4" xfId="27745" xr:uid="{D4EE57BF-4105-4132-8A53-D52A1B6FD8CE}"/>
    <cellStyle name="Normal 94" xfId="16798" xr:uid="{00000000-0005-0000-0000-00007A3E0000}"/>
    <cellStyle name="Normal 94 2" xfId="16799" xr:uid="{00000000-0005-0000-0000-00007B3E0000}"/>
    <cellStyle name="Normal 94 2 2" xfId="27749" xr:uid="{F457739F-965F-4664-BE47-1A86F5302FE3}"/>
    <cellStyle name="Normal 94 3" xfId="16800" xr:uid="{00000000-0005-0000-0000-00007C3E0000}"/>
    <cellStyle name="Normal 94 3 2" xfId="27750" xr:uid="{573E29EF-082A-4C60-86ED-62F65A7AB411}"/>
    <cellStyle name="Normal 94 4" xfId="27748" xr:uid="{DD5100BE-90E9-4E9E-96FC-E4273F800E97}"/>
    <cellStyle name="Normal 95" xfId="16801" xr:uid="{00000000-0005-0000-0000-00007D3E0000}"/>
    <cellStyle name="Normal 95 2" xfId="16802" xr:uid="{00000000-0005-0000-0000-00007E3E0000}"/>
    <cellStyle name="Normal 95 2 2" xfId="27752" xr:uid="{A5A47385-45E9-478A-8662-F5CF651BFE7D}"/>
    <cellStyle name="Normal 95 3" xfId="16803" xr:uid="{00000000-0005-0000-0000-00007F3E0000}"/>
    <cellStyle name="Normal 95 3 2" xfId="27753" xr:uid="{9611F307-C93A-4BFC-820D-F57D2140FAF4}"/>
    <cellStyle name="Normal 95 4" xfId="27751" xr:uid="{8B6E26B3-2A0B-413C-946B-69C9683EF50B}"/>
    <cellStyle name="Normal 96" xfId="16804" xr:uid="{00000000-0005-0000-0000-0000803E0000}"/>
    <cellStyle name="Normal 96 2" xfId="16805" xr:uid="{00000000-0005-0000-0000-0000813E0000}"/>
    <cellStyle name="Normal 96 2 2" xfId="27755" xr:uid="{6E360DC9-F933-4888-899F-E2B6CAAFEB9C}"/>
    <cellStyle name="Normal 96 3" xfId="16806" xr:uid="{00000000-0005-0000-0000-0000823E0000}"/>
    <cellStyle name="Normal 96 3 2" xfId="27756" xr:uid="{C273D61B-88AF-4D01-B29F-39BC1C0779FB}"/>
    <cellStyle name="Normal 96 4" xfId="27754" xr:uid="{32E2924F-F9BB-43F9-994B-F50023A0C20D}"/>
    <cellStyle name="Normal 97" xfId="16807" xr:uid="{00000000-0005-0000-0000-0000833E0000}"/>
    <cellStyle name="Normal 97 2" xfId="16808" xr:uid="{00000000-0005-0000-0000-0000843E0000}"/>
    <cellStyle name="Normal 97 2 2" xfId="27758" xr:uid="{F47B86BA-DCC2-4938-B369-5D396A5EA2C4}"/>
    <cellStyle name="Normal 97 3" xfId="16809" xr:uid="{00000000-0005-0000-0000-0000853E0000}"/>
    <cellStyle name="Normal 97 3 2" xfId="27759" xr:uid="{C7822E35-4D7D-4894-B3F5-905E459A8319}"/>
    <cellStyle name="Normal 97 4" xfId="27757" xr:uid="{25B40817-BDA5-46B1-9771-7D097DA24327}"/>
    <cellStyle name="Normal 98" xfId="16810" xr:uid="{00000000-0005-0000-0000-0000863E0000}"/>
    <cellStyle name="Normal 98 2" xfId="16811" xr:uid="{00000000-0005-0000-0000-0000873E0000}"/>
    <cellStyle name="Normal 98 2 2" xfId="27761" xr:uid="{596540BE-CCF1-43DF-99C3-EBC89080DF40}"/>
    <cellStyle name="Normal 98 3" xfId="16812" xr:uid="{00000000-0005-0000-0000-0000883E0000}"/>
    <cellStyle name="Normal 98 3 2" xfId="27762" xr:uid="{A6583F77-CD92-42B3-9B8F-69868BBDCAFE}"/>
    <cellStyle name="Normal 98 4" xfId="27760" xr:uid="{99D39631-A65F-421A-99ED-57D0C9F922B6}"/>
    <cellStyle name="Normal 99" xfId="16813" xr:uid="{00000000-0005-0000-0000-0000893E0000}"/>
    <cellStyle name="Normal 99 2" xfId="16814" xr:uid="{00000000-0005-0000-0000-00008A3E0000}"/>
    <cellStyle name="Normal 99 2 2" xfId="27764" xr:uid="{5809E689-C1FB-4601-B53C-7D589AD7F9D6}"/>
    <cellStyle name="Normal 99 3" xfId="16815" xr:uid="{00000000-0005-0000-0000-00008B3E0000}"/>
    <cellStyle name="Normal 99 3 2" xfId="27765" xr:uid="{199B8EE6-C2D7-4F2C-B934-2E9A44981AFE}"/>
    <cellStyle name="Normal 99 4" xfId="27763" xr:uid="{78DC4DB8-6ED8-4CC1-B0C2-7CB606157509}"/>
    <cellStyle name="Normal_Attachment 5A - Program Budget Workbook Dec22" xfId="6" xr:uid="{00000000-0005-0000-0000-00003C000000}"/>
    <cellStyle name="Normal_DRAFT_June1Filing_v02_zap041405" xfId="20559" xr:uid="{E01134FE-BB5F-48EE-BA76-F3563DA614E8}"/>
    <cellStyle name="Normal_DRAFT_June1Filing_v05_zap041705" xfId="9" xr:uid="{00000000-0005-0000-0000-00003D000000}"/>
    <cellStyle name="Normal_DRAFT_June1Filing_v05_zap041705 2" xfId="20558" xr:uid="{ABB86883-0E33-45BC-895A-E85E0B614677}"/>
    <cellStyle name="Normal_New Budget Table - 4.2" xfId="20557" xr:uid="{7CC6DD39-2CD1-439D-87A7-62259A36A113}"/>
    <cellStyle name="Normal_PY2006-8_Planning_PreliminaryFunding-Budgets_forJune1Filing_05-23-05" xfId="2" xr:uid="{00000000-0005-0000-0000-00003E000000}"/>
    <cellStyle name="Note 10" xfId="16816" xr:uid="{00000000-0005-0000-0000-0000903E0000}"/>
    <cellStyle name="Note 10 2" xfId="20157" xr:uid="{00000000-0005-0000-0000-0000903E0000}"/>
    <cellStyle name="Note 10 2 2" xfId="28546" xr:uid="{5C80EBB0-6103-46D8-A4B1-71AAB92C55D8}"/>
    <cellStyle name="Note 10 2 3" xfId="29952" xr:uid="{7740AF1F-7F0D-47F2-A385-753E00745F9B}"/>
    <cellStyle name="Note 10 2 4" xfId="30473" xr:uid="{2509DCB4-A1B0-49D9-86A2-4A9B1CAF3E2F}"/>
    <cellStyle name="Note 10 2 5" xfId="30984" xr:uid="{71CF3FA8-826D-4EE9-9A5F-F8F311A70601}"/>
    <cellStyle name="Note 10 2 6" xfId="28060" xr:uid="{8D89DC6B-835B-43BD-86A6-AD0EA2717142}"/>
    <cellStyle name="Note 10 3" xfId="29313" xr:uid="{84FBA905-49D0-4967-96CC-4C97A534E1BA}"/>
    <cellStyle name="Note 10 4" xfId="20822" xr:uid="{CE239718-4DAC-4C7E-B180-488A1B579152}"/>
    <cellStyle name="Note 10 5" xfId="28983" xr:uid="{8472BFD1-28DE-4AF5-B6CC-7E62725884D5}"/>
    <cellStyle name="Note 10 6" xfId="29024" xr:uid="{099437C8-A0DB-4881-A050-1E106ABB6BF4}"/>
    <cellStyle name="Note 11" xfId="16817" xr:uid="{00000000-0005-0000-0000-0000913E0000}"/>
    <cellStyle name="Note 2" xfId="2577" xr:uid="{00000000-0005-0000-0000-0000D8090000}"/>
    <cellStyle name="Note 2 10" xfId="16819" xr:uid="{00000000-0005-0000-0000-0000933E0000}"/>
    <cellStyle name="Note 2 10 2" xfId="16820" xr:uid="{00000000-0005-0000-0000-0000943E0000}"/>
    <cellStyle name="Note 2 10 3" xfId="16821" xr:uid="{00000000-0005-0000-0000-0000953E0000}"/>
    <cellStyle name="Note 2 11" xfId="16822" xr:uid="{00000000-0005-0000-0000-0000963E0000}"/>
    <cellStyle name="Note 2 11 2" xfId="16823" xr:uid="{00000000-0005-0000-0000-0000973E0000}"/>
    <cellStyle name="Note 2 11 2 2" xfId="16824" xr:uid="{00000000-0005-0000-0000-0000983E0000}"/>
    <cellStyle name="Note 2 11 2 2 2" xfId="27773" xr:uid="{B188E3EE-0769-4C79-B945-03FD4CAAB1BD}"/>
    <cellStyle name="Note 2 11 3" xfId="16825" xr:uid="{00000000-0005-0000-0000-0000993E0000}"/>
    <cellStyle name="Note 2 11 3 2" xfId="27774" xr:uid="{CBD401A8-58EA-401A-9330-B6186A1CF889}"/>
    <cellStyle name="Note 2 11 4" xfId="27772" xr:uid="{83B84BBF-E695-42D6-8839-CB868CEB9BF5}"/>
    <cellStyle name="Note 2 12" xfId="16826" xr:uid="{00000000-0005-0000-0000-00009A3E0000}"/>
    <cellStyle name="Note 2 12 2" xfId="16827" xr:uid="{00000000-0005-0000-0000-00009B3E0000}"/>
    <cellStyle name="Note 2 12 2 2" xfId="27775" xr:uid="{8DBDED4F-E865-4BBB-AEB5-94A595A610D4}"/>
    <cellStyle name="Note 2 13" xfId="16828" xr:uid="{00000000-0005-0000-0000-00009C3E0000}"/>
    <cellStyle name="Note 2 13 2" xfId="20158" xr:uid="{00000000-0005-0000-0000-00009C3E0000}"/>
    <cellStyle name="Note 2 13 2 2" xfId="28547" xr:uid="{DFB6AB8A-AC29-47D3-BA2E-AC519A49369A}"/>
    <cellStyle name="Note 2 13 2 3" xfId="29953" xr:uid="{9D40B744-4930-4029-A4A2-05F376702A77}"/>
    <cellStyle name="Note 2 13 2 4" xfId="30474" xr:uid="{BE874F2B-F640-43B4-89F0-DF8F1E1F476F}"/>
    <cellStyle name="Note 2 13 2 5" xfId="30985" xr:uid="{782B81AB-FB75-46E1-8F61-7A3C68B889D6}"/>
    <cellStyle name="Note 2 13 2 6" xfId="28061" xr:uid="{EC277976-C025-4377-A212-22350F5DC816}"/>
    <cellStyle name="Note 2 13 3" xfId="29316" xr:uid="{5E9A7FEC-2538-4363-9987-F8C0FC902ED2}"/>
    <cellStyle name="Note 2 13 4" xfId="20823" xr:uid="{0BC36172-7CF6-4260-8F8C-47014D4BA688}"/>
    <cellStyle name="Note 2 13 5" xfId="28984" xr:uid="{D871F5D5-F370-4785-A6DB-4A39F6EFCBC9}"/>
    <cellStyle name="Note 2 13 6" xfId="28976" xr:uid="{0862280F-DB91-4448-ADD8-17F56FFDFEC6}"/>
    <cellStyle name="Note 2 14" xfId="16829" xr:uid="{00000000-0005-0000-0000-00009D3E0000}"/>
    <cellStyle name="Note 2 15" xfId="16818" xr:uid="{00000000-0005-0000-0000-0000923E0000}"/>
    <cellStyle name="Note 2 15 2" xfId="27768" xr:uid="{F257B3AC-3389-4C89-BC40-8EE090FF1295}"/>
    <cellStyle name="Note 2 16" xfId="28024" xr:uid="{2F0F2648-4B00-436E-A903-707E24B6D402}"/>
    <cellStyle name="Note 2 17" xfId="29492" xr:uid="{8944AA8D-591E-487A-B55D-0858CCB31E77}"/>
    <cellStyle name="Note 2 18" xfId="27656" xr:uid="{33C68187-1DE3-49B9-A927-54BC667F2094}"/>
    <cellStyle name="Note 2 19" xfId="29247" xr:uid="{444F53B9-9AEF-4B95-BB45-F7408696FE6B}"/>
    <cellStyle name="Note 2 2" xfId="16830" xr:uid="{00000000-0005-0000-0000-00009E3E0000}"/>
    <cellStyle name="Note 2 2 2" xfId="16831" xr:uid="{00000000-0005-0000-0000-00009F3E0000}"/>
    <cellStyle name="Note 2 2 2 2" xfId="16832" xr:uid="{00000000-0005-0000-0000-0000A03E0000}"/>
    <cellStyle name="Note 2 2 2 2 2" xfId="16833" xr:uid="{00000000-0005-0000-0000-0000A13E0000}"/>
    <cellStyle name="Note 2 2 2 2 3" xfId="16834" xr:uid="{00000000-0005-0000-0000-0000A23E0000}"/>
    <cellStyle name="Note 2 2 2 2 4" xfId="16835" xr:uid="{00000000-0005-0000-0000-0000A33E0000}"/>
    <cellStyle name="Note 2 2 2 3" xfId="16836" xr:uid="{00000000-0005-0000-0000-0000A43E0000}"/>
    <cellStyle name="Note 2 2 2 4" xfId="16837" xr:uid="{00000000-0005-0000-0000-0000A53E0000}"/>
    <cellStyle name="Note 2 2 2 5" xfId="16838" xr:uid="{00000000-0005-0000-0000-0000A63E0000}"/>
    <cellStyle name="Note 2 2 3" xfId="16839" xr:uid="{00000000-0005-0000-0000-0000A73E0000}"/>
    <cellStyle name="Note 2 2 3 2" xfId="16840" xr:uid="{00000000-0005-0000-0000-0000A83E0000}"/>
    <cellStyle name="Note 2 2 3 2 2" xfId="20159" xr:uid="{00000000-0005-0000-0000-0000A83E0000}"/>
    <cellStyle name="Note 2 2 3 2 2 2" xfId="28548" xr:uid="{44161664-E738-483D-8B9E-B7038EB14A53}"/>
    <cellStyle name="Note 2 2 3 2 2 3" xfId="29954" xr:uid="{95578E2C-0223-447D-8706-B43DA2E9C014}"/>
    <cellStyle name="Note 2 2 3 2 2 4" xfId="30475" xr:uid="{50741866-7E1C-4EEA-A210-BA715B46298F}"/>
    <cellStyle name="Note 2 2 3 2 2 5" xfId="30986" xr:uid="{9F9E9AD9-9D6C-482D-8675-837F9707DB93}"/>
    <cellStyle name="Note 2 2 3 2 2 6" xfId="25728" xr:uid="{4B550ED4-D7E3-42C8-848E-EC360C7EDC0C}"/>
    <cellStyle name="Note 2 2 3 2 3" xfId="27786" xr:uid="{26F8BF48-73C4-4B09-A995-BB308B482C13}"/>
    <cellStyle name="Note 2 2 3 2 4" xfId="29317" xr:uid="{CBE41A3C-7558-441A-9FDD-04B3663487E3}"/>
    <cellStyle name="Note 2 2 3 2 5" xfId="26792" xr:uid="{67ABB962-845E-4CA6-921B-61F32D2C742B}"/>
    <cellStyle name="Note 2 2 3 2 6" xfId="28985" xr:uid="{91EFCCA8-FB67-4BD9-AC4F-B751C7B3324A}"/>
    <cellStyle name="Note 2 2 4" xfId="16841" xr:uid="{00000000-0005-0000-0000-0000A93E0000}"/>
    <cellStyle name="Note 2 2 4 2" xfId="20160" xr:uid="{00000000-0005-0000-0000-0000A93E0000}"/>
    <cellStyle name="Note 2 2 4 2 2" xfId="28549" xr:uid="{81458A88-7C3D-42F3-BF61-2636CE9D369E}"/>
    <cellStyle name="Note 2 2 4 2 3" xfId="29955" xr:uid="{9AFA4C96-E4A2-4A37-8E82-937D90404EFF}"/>
    <cellStyle name="Note 2 2 4 2 4" xfId="30476" xr:uid="{3040AA13-FDB1-4F0E-BF02-25BEC5A27172}"/>
    <cellStyle name="Note 2 2 4 2 5" xfId="30987" xr:uid="{A9813BC8-9E54-46DE-92FA-E3CD23098BD3}"/>
    <cellStyle name="Note 2 2 4 2 6" xfId="25729" xr:uid="{E3A2354F-5BA8-4994-BC22-B851E2F44680}"/>
    <cellStyle name="Note 2 2 4 3" xfId="29318" xr:uid="{66CA3A3C-CA40-4AF8-9118-9265EB4478CA}"/>
    <cellStyle name="Note 2 2 4 4" xfId="26793" xr:uid="{247072BB-D417-4FC3-8F26-CD250CEDF398}"/>
    <cellStyle name="Note 2 2 4 5" xfId="28986" xr:uid="{DB720DAD-B8D2-4D9B-B762-ED163A6281FE}"/>
    <cellStyle name="Note 2 2 4 6" xfId="29335" xr:uid="{1E756117-F17C-44E4-A519-CD6FD067DA52}"/>
    <cellStyle name="Note 2 2 5" xfId="16842" xr:uid="{00000000-0005-0000-0000-0000AA3E0000}"/>
    <cellStyle name="Note 2 3" xfId="16843" xr:uid="{00000000-0005-0000-0000-0000AB3E0000}"/>
    <cellStyle name="Note 2 3 2" xfId="16844" xr:uid="{00000000-0005-0000-0000-0000AC3E0000}"/>
    <cellStyle name="Note 2 3 2 2" xfId="16845" xr:uid="{00000000-0005-0000-0000-0000AD3E0000}"/>
    <cellStyle name="Note 2 3 2 2 2" xfId="20162" xr:uid="{00000000-0005-0000-0000-0000AD3E0000}"/>
    <cellStyle name="Note 2 3 2 2 2 2" xfId="28551" xr:uid="{938415DB-E186-4484-84AE-740655632DAF}"/>
    <cellStyle name="Note 2 3 2 2 2 3" xfId="29957" xr:uid="{7C37BC65-3EE5-408A-B05D-59F588232000}"/>
    <cellStyle name="Note 2 3 2 2 2 4" xfId="30478" xr:uid="{849F5195-E0DF-4C26-AD73-8F3D7CDFB992}"/>
    <cellStyle name="Note 2 3 2 2 2 5" xfId="30989" xr:uid="{4F602429-9A68-4A8D-9FA6-85125F583A2C}"/>
    <cellStyle name="Note 2 3 2 2 2 6" xfId="25730" xr:uid="{FDFDCCA7-4C35-476B-B1CF-C6B72FCF4715}"/>
    <cellStyle name="Note 2 3 2 2 3" xfId="29320" xr:uid="{F51D8405-21D7-4AED-A03E-CC6CE1D5628D}"/>
    <cellStyle name="Note 2 3 2 2 4" xfId="20824" xr:uid="{580E2586-C102-4B6E-A8F6-CB21823982D8}"/>
    <cellStyle name="Note 2 3 2 2 5" xfId="28988" xr:uid="{52DC34B1-90D8-4A71-B260-A7CDBFFDBFB7}"/>
    <cellStyle name="Note 2 3 2 2 6" xfId="28454" xr:uid="{B6A230B6-92A4-4720-A124-966F0F370B86}"/>
    <cellStyle name="Note 2 3 2 3" xfId="16846" xr:uid="{00000000-0005-0000-0000-0000AE3E0000}"/>
    <cellStyle name="Note 2 3 2 4" xfId="20161" xr:uid="{00000000-0005-0000-0000-0000AC3E0000}"/>
    <cellStyle name="Note 2 3 2 4 2" xfId="28550" xr:uid="{8E120DA1-6476-4320-952E-F8ED432FD763}"/>
    <cellStyle name="Note 2 3 2 4 3" xfId="29956" xr:uid="{3C147B34-A2CE-4F8F-9ED1-77DBF44EEC19}"/>
    <cellStyle name="Note 2 3 2 4 4" xfId="30477" xr:uid="{8843BB4C-FBAE-4C79-8936-1872D1312A59}"/>
    <cellStyle name="Note 2 3 2 4 5" xfId="30988" xr:uid="{F024D236-A5C8-44B1-8695-4725E252C0A2}"/>
    <cellStyle name="Note 2 3 2 4 6" xfId="28062" xr:uid="{6B0FE8A4-A176-435E-8B12-9AA5827D3B95}"/>
    <cellStyle name="Note 2 3 2 5" xfId="27790" xr:uid="{2254A51F-EFE3-4543-944D-A1AB8BB9BF0D}"/>
    <cellStyle name="Note 2 3 2 6" xfId="29319" xr:uid="{20C7FEBB-305B-4A70-96FA-772FBB9589F6}"/>
    <cellStyle name="Note 2 3 2 7" xfId="26794" xr:uid="{2DCACE94-2AEB-4F35-82F6-9AD2DABC8616}"/>
    <cellStyle name="Note 2 3 2 8" xfId="28987" xr:uid="{B574D797-C3E3-42B3-A003-5C4CE1754F6B}"/>
    <cellStyle name="Note 2 3 3" xfId="16847" xr:uid="{00000000-0005-0000-0000-0000AF3E0000}"/>
    <cellStyle name="Note 2 3 3 2" xfId="27791" xr:uid="{695B0335-B497-4B35-8A63-5F1C91B0C43C}"/>
    <cellStyle name="Note 2 3 4" xfId="16848" xr:uid="{00000000-0005-0000-0000-0000B03E0000}"/>
    <cellStyle name="Note 2 3 5" xfId="16849" xr:uid="{00000000-0005-0000-0000-0000B13E0000}"/>
    <cellStyle name="Note 2 3 5 2" xfId="27792" xr:uid="{AE0CB985-4A06-4DB8-8F1B-083C2F96172C}"/>
    <cellStyle name="Note 2 3 6" xfId="16850" xr:uid="{00000000-0005-0000-0000-0000B23E0000}"/>
    <cellStyle name="Note 2 4" xfId="16851" xr:uid="{00000000-0005-0000-0000-0000B33E0000}"/>
    <cellStyle name="Note 2 4 2" xfId="16852" xr:uid="{00000000-0005-0000-0000-0000B43E0000}"/>
    <cellStyle name="Note 2 4 2 2" xfId="16853" xr:uid="{00000000-0005-0000-0000-0000B53E0000}"/>
    <cellStyle name="Note 2 4 2 3" xfId="16854" xr:uid="{00000000-0005-0000-0000-0000B63E0000}"/>
    <cellStyle name="Note 2 4 2 4" xfId="16855" xr:uid="{00000000-0005-0000-0000-0000B73E0000}"/>
    <cellStyle name="Note 2 4 3" xfId="16856" xr:uid="{00000000-0005-0000-0000-0000B83E0000}"/>
    <cellStyle name="Note 2 4 3 2" xfId="16857" xr:uid="{00000000-0005-0000-0000-0000B93E0000}"/>
    <cellStyle name="Note 2 4 3 2 2" xfId="20163" xr:uid="{00000000-0005-0000-0000-0000B93E0000}"/>
    <cellStyle name="Note 2 4 3 2 2 2" xfId="28552" xr:uid="{547CBA5F-4FB2-4DD2-BE5D-BDACD8C6FAC3}"/>
    <cellStyle name="Note 2 4 3 2 2 3" xfId="29958" xr:uid="{C1C188EA-CFA0-4A9E-AEF6-8A23D7B02BDE}"/>
    <cellStyle name="Note 2 4 3 2 2 4" xfId="30479" xr:uid="{EDB2CD99-C944-4B5A-923A-CDB4A7031DA0}"/>
    <cellStyle name="Note 2 4 3 2 2 5" xfId="30990" xr:uid="{0AAC7332-6A5C-40B0-82CB-E5FA35EDA7CB}"/>
    <cellStyle name="Note 2 4 3 2 2 6" xfId="25731" xr:uid="{E7542C48-70D6-40FF-8D39-F226240F73E5}"/>
    <cellStyle name="Note 2 4 3 2 3" xfId="29326" xr:uid="{74C91E40-4BF6-49A8-89C8-D0C7370C59DC}"/>
    <cellStyle name="Note 2 4 3 2 4" xfId="20825" xr:uid="{D056C324-2B86-4889-928E-9BB910943DF7}"/>
    <cellStyle name="Note 2 4 3 2 5" xfId="28989" xr:uid="{D67620DE-F09D-4A7D-9456-F3A1ECE54C71}"/>
    <cellStyle name="Note 2 4 3 2 6" xfId="28455" xr:uid="{5805FA11-62EE-433C-B84A-F7DE0830DC91}"/>
    <cellStyle name="Note 2 4 3 3" xfId="16858" xr:uid="{00000000-0005-0000-0000-0000BA3E0000}"/>
    <cellStyle name="Note 2 4 4" xfId="16859" xr:uid="{00000000-0005-0000-0000-0000BB3E0000}"/>
    <cellStyle name="Note 2 4 4 2" xfId="27800" xr:uid="{8FF561DF-9277-42B6-9B05-E271A7761EC9}"/>
    <cellStyle name="Note 2 4 5" xfId="16860" xr:uid="{00000000-0005-0000-0000-0000BC3E0000}"/>
    <cellStyle name="Note 2 4 6" xfId="16861" xr:uid="{00000000-0005-0000-0000-0000BD3E0000}"/>
    <cellStyle name="Note 2 4 6 2" xfId="27802" xr:uid="{86D8B2A1-E94A-468F-869F-8DF87662CA19}"/>
    <cellStyle name="Note 2 4 7" xfId="16862" xr:uid="{00000000-0005-0000-0000-0000BE3E0000}"/>
    <cellStyle name="Note 2 5" xfId="16863" xr:uid="{00000000-0005-0000-0000-0000BF3E0000}"/>
    <cellStyle name="Note 2 5 2" xfId="16864" xr:uid="{00000000-0005-0000-0000-0000C03E0000}"/>
    <cellStyle name="Note 2 5 3" xfId="16865" xr:uid="{00000000-0005-0000-0000-0000C13E0000}"/>
    <cellStyle name="Note 2 5 4" xfId="16866" xr:uid="{00000000-0005-0000-0000-0000C23E0000}"/>
    <cellStyle name="Note 2 6" xfId="16867" xr:uid="{00000000-0005-0000-0000-0000C33E0000}"/>
    <cellStyle name="Note 2 6 2" xfId="16868" xr:uid="{00000000-0005-0000-0000-0000C43E0000}"/>
    <cellStyle name="Note 2 6 2 2" xfId="16869" xr:uid="{00000000-0005-0000-0000-0000C53E0000}"/>
    <cellStyle name="Note 2 6 2 2 2" xfId="16870" xr:uid="{00000000-0005-0000-0000-0000C63E0000}"/>
    <cellStyle name="Note 2 6 2 2 2 2" xfId="16871" xr:uid="{00000000-0005-0000-0000-0000C73E0000}"/>
    <cellStyle name="Note 2 6 2 2 3" xfId="16872" xr:uid="{00000000-0005-0000-0000-0000C83E0000}"/>
    <cellStyle name="Note 2 6 2 3" xfId="16873" xr:uid="{00000000-0005-0000-0000-0000C93E0000}"/>
    <cellStyle name="Note 2 6 2 3 2" xfId="16874" xr:uid="{00000000-0005-0000-0000-0000CA3E0000}"/>
    <cellStyle name="Note 2 6 2 4" xfId="16875" xr:uid="{00000000-0005-0000-0000-0000CB3E0000}"/>
    <cellStyle name="Note 2 6 3" xfId="16876" xr:uid="{00000000-0005-0000-0000-0000CC3E0000}"/>
    <cellStyle name="Note 2 6 4" xfId="16877" xr:uid="{00000000-0005-0000-0000-0000CD3E0000}"/>
    <cellStyle name="Note 2 6 4 2" xfId="20164" xr:uid="{00000000-0005-0000-0000-0000CD3E0000}"/>
    <cellStyle name="Note 2 6 4 2 2" xfId="28553" xr:uid="{B148667F-1965-4AE4-AAEB-B5E6776C6F45}"/>
    <cellStyle name="Note 2 6 4 2 3" xfId="29959" xr:uid="{42021A4E-0B5F-4D11-9EF9-A2AB04925BCF}"/>
    <cellStyle name="Note 2 6 4 2 4" xfId="30480" xr:uid="{461F21AD-A969-4C4A-AF7C-743DAC157260}"/>
    <cellStyle name="Note 2 6 4 2 5" xfId="30991" xr:uid="{EF93D21F-4CB4-447A-B892-73ADCE357B81}"/>
    <cellStyle name="Note 2 6 4 2 6" xfId="28063" xr:uid="{68CAF4A4-022F-4401-91B8-7C3AEC992F39}"/>
    <cellStyle name="Note 2 6 4 3" xfId="29329" xr:uid="{8F7E2911-8438-4519-A2C8-07FD0ADD2F77}"/>
    <cellStyle name="Note 2 6 4 4" xfId="26795" xr:uid="{192B5A25-F629-4C7A-978E-A8D4759141E6}"/>
    <cellStyle name="Note 2 6 4 5" xfId="27873" xr:uid="{99681DF2-C4E3-43E2-839E-CB892E0AB4BB}"/>
    <cellStyle name="Note 2 6 4 6" xfId="28453" xr:uid="{8CBE994A-B7E0-4E7F-82DF-EE6359C84500}"/>
    <cellStyle name="Note 2 6 5" xfId="16878" xr:uid="{00000000-0005-0000-0000-0000CE3E0000}"/>
    <cellStyle name="Note 2 6 6" xfId="16879" xr:uid="{00000000-0005-0000-0000-0000CF3E0000}"/>
    <cellStyle name="Note 2 7" xfId="16880" xr:uid="{00000000-0005-0000-0000-0000D03E0000}"/>
    <cellStyle name="Note 2 7 2" xfId="16881" xr:uid="{00000000-0005-0000-0000-0000D13E0000}"/>
    <cellStyle name="Note 2 7 2 2" xfId="16882" xr:uid="{00000000-0005-0000-0000-0000D23E0000}"/>
    <cellStyle name="Note 2 7 2 3" xfId="16883" xr:uid="{00000000-0005-0000-0000-0000D33E0000}"/>
    <cellStyle name="Note 2 7 2 4" xfId="16884" xr:uid="{00000000-0005-0000-0000-0000D43E0000}"/>
    <cellStyle name="Note 2 7 2 4 2" xfId="27812" xr:uid="{B851D30A-4F60-4794-BB0E-B8C2EB395A40}"/>
    <cellStyle name="Note 2 7 2 5" xfId="16885" xr:uid="{00000000-0005-0000-0000-0000D53E0000}"/>
    <cellStyle name="Note 2 7 3" xfId="16886" xr:uid="{00000000-0005-0000-0000-0000D63E0000}"/>
    <cellStyle name="Note 2 7 4" xfId="16887" xr:uid="{00000000-0005-0000-0000-0000D73E0000}"/>
    <cellStyle name="Note 2 7 5" xfId="16888" xr:uid="{00000000-0005-0000-0000-0000D83E0000}"/>
    <cellStyle name="Note 2 7 5 2" xfId="27815" xr:uid="{E4FE42BA-2332-475F-9432-031F56294AD7}"/>
    <cellStyle name="Note 2 7 6" xfId="16889" xr:uid="{00000000-0005-0000-0000-0000D93E0000}"/>
    <cellStyle name="Note 2 8" xfId="16890" xr:uid="{00000000-0005-0000-0000-0000DA3E0000}"/>
    <cellStyle name="Note 2 8 2" xfId="16891" xr:uid="{00000000-0005-0000-0000-0000DB3E0000}"/>
    <cellStyle name="Note 2 8 2 2" xfId="16892" xr:uid="{00000000-0005-0000-0000-0000DC3E0000}"/>
    <cellStyle name="Note 2 8 2 2 2" xfId="16893" xr:uid="{00000000-0005-0000-0000-0000DD3E0000}"/>
    <cellStyle name="Note 2 8 2 3" xfId="16894" xr:uid="{00000000-0005-0000-0000-0000DE3E0000}"/>
    <cellStyle name="Note 2 8 3" xfId="16895" xr:uid="{00000000-0005-0000-0000-0000DF3E0000}"/>
    <cellStyle name="Note 2 8 4" xfId="16896" xr:uid="{00000000-0005-0000-0000-0000E03E0000}"/>
    <cellStyle name="Note 2 8 5" xfId="16897" xr:uid="{00000000-0005-0000-0000-0000E13E0000}"/>
    <cellStyle name="Note 2 8 5 2" xfId="20165" xr:uid="{00000000-0005-0000-0000-0000E13E0000}"/>
    <cellStyle name="Note 2 8 5 2 2" xfId="28554" xr:uid="{4F764F5F-E4DE-49D0-AD6C-7470D0467C3A}"/>
    <cellStyle name="Note 2 8 5 2 3" xfId="29960" xr:uid="{CBEEBDC4-9EDD-4DDE-A461-8ACA05B65362}"/>
    <cellStyle name="Note 2 8 5 2 4" xfId="30481" xr:uid="{16BCE632-1BC3-4CF9-A1A3-0F37897DCCD5}"/>
    <cellStyle name="Note 2 8 5 2 5" xfId="30992" xr:uid="{A8757C8E-5811-4012-88A0-E45D74BE2507}"/>
    <cellStyle name="Note 2 8 5 2 6" xfId="25732" xr:uid="{85A171F7-E806-497D-B604-324868689B59}"/>
    <cellStyle name="Note 2 8 5 3" xfId="27820" xr:uid="{9AA62246-FF58-4577-B2E2-994FD5F69F98}"/>
    <cellStyle name="Note 2 8 5 4" xfId="29331" xr:uid="{0ACA94A9-AB8A-4455-B39D-3A26C261AAEE}"/>
    <cellStyle name="Note 2 8 5 5" xfId="26796" xr:uid="{7A0996DD-FD10-4585-B8C4-BE735789D532}"/>
    <cellStyle name="Note 2 8 5 6" xfId="28990" xr:uid="{5956C8C9-FE1A-47E2-8797-3DECD5B239CB}"/>
    <cellStyle name="Note 2 8 6" xfId="16898" xr:uid="{00000000-0005-0000-0000-0000E23E0000}"/>
    <cellStyle name="Note 2 9" xfId="16899" xr:uid="{00000000-0005-0000-0000-0000E33E0000}"/>
    <cellStyle name="Note 2 9 2" xfId="16900" xr:uid="{00000000-0005-0000-0000-0000E43E0000}"/>
    <cellStyle name="Note 2 9 2 2" xfId="16901" xr:uid="{00000000-0005-0000-0000-0000E53E0000}"/>
    <cellStyle name="Note 2 9 2 3" xfId="16902" xr:uid="{00000000-0005-0000-0000-0000E63E0000}"/>
    <cellStyle name="Note 2 9 3" xfId="16903" xr:uid="{00000000-0005-0000-0000-0000E73E0000}"/>
    <cellStyle name="Note 2 9 4" xfId="16904" xr:uid="{00000000-0005-0000-0000-0000E83E0000}"/>
    <cellStyle name="Note 2 9 4 2" xfId="27821" xr:uid="{1095BEF4-74F3-4172-B4A6-93387268F213}"/>
    <cellStyle name="Note 2 9 5" xfId="16905" xr:uid="{00000000-0005-0000-0000-0000E93E0000}"/>
    <cellStyle name="Note 2 9 5 2" xfId="27822" xr:uid="{DA04FC30-7D90-453A-A6F1-DE1CB2939C39}"/>
    <cellStyle name="Note 2 9 6" xfId="16906" xr:uid="{00000000-0005-0000-0000-0000EA3E0000}"/>
    <cellStyle name="Note 3" xfId="2578" xr:uid="{00000000-0005-0000-0000-0000D9090000}"/>
    <cellStyle name="Note 3 10" xfId="16908" xr:uid="{00000000-0005-0000-0000-0000EC3E0000}"/>
    <cellStyle name="Note 3 10 2" xfId="16909" xr:uid="{00000000-0005-0000-0000-0000ED3E0000}"/>
    <cellStyle name="Note 3 10 2 2" xfId="16910" xr:uid="{00000000-0005-0000-0000-0000EE3E0000}"/>
    <cellStyle name="Note 3 10 2 2 2" xfId="16911" xr:uid="{00000000-0005-0000-0000-0000EF3E0000}"/>
    <cellStyle name="Note 3 10 2 3" xfId="16912" xr:uid="{00000000-0005-0000-0000-0000F03E0000}"/>
    <cellStyle name="Note 3 10 3" xfId="16913" xr:uid="{00000000-0005-0000-0000-0000F13E0000}"/>
    <cellStyle name="Note 3 10 3 2" xfId="16914" xr:uid="{00000000-0005-0000-0000-0000F23E0000}"/>
    <cellStyle name="Note 3 10 4" xfId="16915" xr:uid="{00000000-0005-0000-0000-0000F33E0000}"/>
    <cellStyle name="Note 3 11" xfId="16916" xr:uid="{00000000-0005-0000-0000-0000F43E0000}"/>
    <cellStyle name="Note 3 11 2" xfId="16917" xr:uid="{00000000-0005-0000-0000-0000F53E0000}"/>
    <cellStyle name="Note 3 11 2 2" xfId="16918" xr:uid="{00000000-0005-0000-0000-0000F63E0000}"/>
    <cellStyle name="Note 3 11 2 3" xfId="16919" xr:uid="{00000000-0005-0000-0000-0000F73E0000}"/>
    <cellStyle name="Note 3 11 3" xfId="16920" xr:uid="{00000000-0005-0000-0000-0000F83E0000}"/>
    <cellStyle name="Note 3 11 3 2" xfId="16921" xr:uid="{00000000-0005-0000-0000-0000F93E0000}"/>
    <cellStyle name="Note 3 11 3 3" xfId="27825" xr:uid="{B8E39283-224F-415C-8BF4-941AAE7CB46D}"/>
    <cellStyle name="Note 3 11 4" xfId="16922" xr:uid="{00000000-0005-0000-0000-0000FA3E0000}"/>
    <cellStyle name="Note 3 12" xfId="16923" xr:uid="{00000000-0005-0000-0000-0000FB3E0000}"/>
    <cellStyle name="Note 3 12 2" xfId="16924" xr:uid="{00000000-0005-0000-0000-0000FC3E0000}"/>
    <cellStyle name="Note 3 12 2 2" xfId="16925" xr:uid="{00000000-0005-0000-0000-0000FD3E0000}"/>
    <cellStyle name="Note 3 12 2 3" xfId="16926" xr:uid="{00000000-0005-0000-0000-0000FE3E0000}"/>
    <cellStyle name="Note 3 12 3" xfId="16927" xr:uid="{00000000-0005-0000-0000-0000FF3E0000}"/>
    <cellStyle name="Note 3 12 3 2" xfId="16928" xr:uid="{00000000-0005-0000-0000-0000003F0000}"/>
    <cellStyle name="Note 3 12 3 3" xfId="27827" xr:uid="{0EFC5826-5692-4CC2-945C-AEAB78907C26}"/>
    <cellStyle name="Note 3 12 4" xfId="16929" xr:uid="{00000000-0005-0000-0000-0000013F0000}"/>
    <cellStyle name="Note 3 13" xfId="16930" xr:uid="{00000000-0005-0000-0000-0000023F0000}"/>
    <cellStyle name="Note 3 13 2" xfId="16931" xr:uid="{00000000-0005-0000-0000-0000033F0000}"/>
    <cellStyle name="Note 3 13 3" xfId="16932" xr:uid="{00000000-0005-0000-0000-0000043F0000}"/>
    <cellStyle name="Note 3 14" xfId="16933" xr:uid="{00000000-0005-0000-0000-0000053F0000}"/>
    <cellStyle name="Note 3 15" xfId="16934" xr:uid="{00000000-0005-0000-0000-0000063F0000}"/>
    <cellStyle name="Note 3 16" xfId="16935" xr:uid="{00000000-0005-0000-0000-0000073F0000}"/>
    <cellStyle name="Note 3 16 2" xfId="27828" xr:uid="{DAB6F35B-0DDC-49C3-BD75-F85B73A7951B}"/>
    <cellStyle name="Note 3 17" xfId="16936" xr:uid="{00000000-0005-0000-0000-0000083F0000}"/>
    <cellStyle name="Note 3 18" xfId="16907" xr:uid="{00000000-0005-0000-0000-0000EB3E0000}"/>
    <cellStyle name="Note 3 19" xfId="28023" xr:uid="{92767746-7B86-44F3-9D3C-B3B54AF196DF}"/>
    <cellStyle name="Note 3 2" xfId="2579" xr:uid="{00000000-0005-0000-0000-0000DA090000}"/>
    <cellStyle name="Note 3 2 10" xfId="16938" xr:uid="{00000000-0005-0000-0000-00000A3F0000}"/>
    <cellStyle name="Note 3 2 10 2" xfId="27831" xr:uid="{6E0AF8C6-9650-4445-B2CF-CE8B6A68C1FC}"/>
    <cellStyle name="Note 3 2 11" xfId="16939" xr:uid="{00000000-0005-0000-0000-00000B3F0000}"/>
    <cellStyle name="Note 3 2 12" xfId="16937" xr:uid="{00000000-0005-0000-0000-0000093F0000}"/>
    <cellStyle name="Note 3 2 13" xfId="20845" xr:uid="{86F5C4E9-7E46-4186-9FE7-858083CC46E6}"/>
    <cellStyle name="Note 3 2 14" xfId="28022" xr:uid="{0A9A0278-D1BF-4635-A0F4-A2F74BD8A2F2}"/>
    <cellStyle name="Note 3 2 15" xfId="29490" xr:uid="{62304C87-A8A3-42FB-A6FB-8ABADE6104ED}"/>
    <cellStyle name="Note 3 2 16" xfId="27658" xr:uid="{24CB1426-0A9C-4C48-978D-4442FF19BAE8}"/>
    <cellStyle name="Note 3 2 17" xfId="29249" xr:uid="{16C179E2-0F98-4880-8E7D-DB0607CB185E}"/>
    <cellStyle name="Note 3 2 2" xfId="16940" xr:uid="{00000000-0005-0000-0000-00000C3F0000}"/>
    <cellStyle name="Note 3 2 2 2" xfId="16941" xr:uid="{00000000-0005-0000-0000-00000D3F0000}"/>
    <cellStyle name="Note 3 2 2 2 2" xfId="16942" xr:uid="{00000000-0005-0000-0000-00000E3F0000}"/>
    <cellStyle name="Note 3 2 2 2 2 2" xfId="16943" xr:uid="{00000000-0005-0000-0000-00000F3F0000}"/>
    <cellStyle name="Note 3 2 2 2 2 2 2" xfId="16944" xr:uid="{00000000-0005-0000-0000-0000103F0000}"/>
    <cellStyle name="Note 3 2 2 2 2 3" xfId="16945" xr:uid="{00000000-0005-0000-0000-0000113F0000}"/>
    <cellStyle name="Note 3 2 2 2 3" xfId="16946" xr:uid="{00000000-0005-0000-0000-0000123F0000}"/>
    <cellStyle name="Note 3 2 2 2 4" xfId="16947" xr:uid="{00000000-0005-0000-0000-0000133F0000}"/>
    <cellStyle name="Note 3 2 2 2 5" xfId="16948" xr:uid="{00000000-0005-0000-0000-0000143F0000}"/>
    <cellStyle name="Note 3 2 2 2 5 2" xfId="27836" xr:uid="{69B06CB7-B43F-4FF1-A53B-DB06B26008A3}"/>
    <cellStyle name="Note 3 2 2 2 6" xfId="16949" xr:uid="{00000000-0005-0000-0000-0000153F0000}"/>
    <cellStyle name="Note 3 2 2 3" xfId="16950" xr:uid="{00000000-0005-0000-0000-0000163F0000}"/>
    <cellStyle name="Note 3 2 2 3 2" xfId="16951" xr:uid="{00000000-0005-0000-0000-0000173F0000}"/>
    <cellStyle name="Note 3 2 2 3 2 2" xfId="16952" xr:uid="{00000000-0005-0000-0000-0000183F0000}"/>
    <cellStyle name="Note 3 2 2 3 3" xfId="16953" xr:uid="{00000000-0005-0000-0000-0000193F0000}"/>
    <cellStyle name="Note 3 2 2 4" xfId="16954" xr:uid="{00000000-0005-0000-0000-00001A3F0000}"/>
    <cellStyle name="Note 3 2 2 4 2" xfId="16955" xr:uid="{00000000-0005-0000-0000-00001B3F0000}"/>
    <cellStyle name="Note 3 2 2 4 2 2" xfId="16956" xr:uid="{00000000-0005-0000-0000-00001C3F0000}"/>
    <cellStyle name="Note 3 2 2 4 2 2 2" xfId="16957" xr:uid="{00000000-0005-0000-0000-00001D3F0000}"/>
    <cellStyle name="Note 3 2 2 4 2 3" xfId="16958" xr:uid="{00000000-0005-0000-0000-00001E3F0000}"/>
    <cellStyle name="Note 3 2 2 4 3" xfId="16959" xr:uid="{00000000-0005-0000-0000-00001F3F0000}"/>
    <cellStyle name="Note 3 2 2 4 3 2" xfId="16960" xr:uid="{00000000-0005-0000-0000-0000203F0000}"/>
    <cellStyle name="Note 3 2 2 4 4" xfId="16961" xr:uid="{00000000-0005-0000-0000-0000213F0000}"/>
    <cellStyle name="Note 3 2 2 5" xfId="16962" xr:uid="{00000000-0005-0000-0000-0000223F0000}"/>
    <cellStyle name="Note 3 2 2 5 2" xfId="16963" xr:uid="{00000000-0005-0000-0000-0000233F0000}"/>
    <cellStyle name="Note 3 2 2 5 2 2" xfId="16964" xr:uid="{00000000-0005-0000-0000-0000243F0000}"/>
    <cellStyle name="Note 3 2 2 5 2 3" xfId="16965" xr:uid="{00000000-0005-0000-0000-0000253F0000}"/>
    <cellStyle name="Note 3 2 2 5 3" xfId="16966" xr:uid="{00000000-0005-0000-0000-0000263F0000}"/>
    <cellStyle name="Note 3 2 2 5 3 2" xfId="16967" xr:uid="{00000000-0005-0000-0000-0000273F0000}"/>
    <cellStyle name="Note 3 2 2 5 3 3" xfId="27839" xr:uid="{50ED779B-7C7F-40AD-811D-38DD57BF050D}"/>
    <cellStyle name="Note 3 2 2 5 4" xfId="16968" xr:uid="{00000000-0005-0000-0000-0000283F0000}"/>
    <cellStyle name="Note 3 2 2 6" xfId="16969" xr:uid="{00000000-0005-0000-0000-0000293F0000}"/>
    <cellStyle name="Note 3 2 2 7" xfId="16970" xr:uid="{00000000-0005-0000-0000-00002A3F0000}"/>
    <cellStyle name="Note 3 2 2 8" xfId="16971" xr:uid="{00000000-0005-0000-0000-00002B3F0000}"/>
    <cellStyle name="Note 3 2 2 8 2" xfId="27840" xr:uid="{B396E5BB-8061-40B5-B443-2BA5DC2EA508}"/>
    <cellStyle name="Note 3 2 2 9" xfId="16972" xr:uid="{00000000-0005-0000-0000-00002C3F0000}"/>
    <cellStyle name="Note 3 2 3" xfId="16973" xr:uid="{00000000-0005-0000-0000-00002D3F0000}"/>
    <cellStyle name="Note 3 2 3 2" xfId="16974" xr:uid="{00000000-0005-0000-0000-00002E3F0000}"/>
    <cellStyle name="Note 3 2 3 2 2" xfId="16975" xr:uid="{00000000-0005-0000-0000-00002F3F0000}"/>
    <cellStyle name="Note 3 2 3 2 2 2" xfId="16976" xr:uid="{00000000-0005-0000-0000-0000303F0000}"/>
    <cellStyle name="Note 3 2 3 2 3" xfId="16977" xr:uid="{00000000-0005-0000-0000-0000313F0000}"/>
    <cellStyle name="Note 3 2 3 3" xfId="16978" xr:uid="{00000000-0005-0000-0000-0000323F0000}"/>
    <cellStyle name="Note 3 2 3 4" xfId="16979" xr:uid="{00000000-0005-0000-0000-0000333F0000}"/>
    <cellStyle name="Note 3 2 3 5" xfId="16980" xr:uid="{00000000-0005-0000-0000-0000343F0000}"/>
    <cellStyle name="Note 3 2 3 5 2" xfId="27841" xr:uid="{E567DA50-8021-49B3-9CB1-B4C0CA76E0D7}"/>
    <cellStyle name="Note 3 2 3 6" xfId="16981" xr:uid="{00000000-0005-0000-0000-0000353F0000}"/>
    <cellStyle name="Note 3 2 4" xfId="16982" xr:uid="{00000000-0005-0000-0000-0000363F0000}"/>
    <cellStyle name="Note 3 2 4 2" xfId="16983" xr:uid="{00000000-0005-0000-0000-0000373F0000}"/>
    <cellStyle name="Note 3 2 4 2 2" xfId="16984" xr:uid="{00000000-0005-0000-0000-0000383F0000}"/>
    <cellStyle name="Note 3 2 4 2 2 2" xfId="16985" xr:uid="{00000000-0005-0000-0000-0000393F0000}"/>
    <cellStyle name="Note 3 2 4 2 3" xfId="16986" xr:uid="{00000000-0005-0000-0000-00003A3F0000}"/>
    <cellStyle name="Note 3 2 4 3" xfId="16987" xr:uid="{00000000-0005-0000-0000-00003B3F0000}"/>
    <cellStyle name="Note 3 2 4 3 2" xfId="16988" xr:uid="{00000000-0005-0000-0000-00003C3F0000}"/>
    <cellStyle name="Note 3 2 4 4" xfId="16989" xr:uid="{00000000-0005-0000-0000-00003D3F0000}"/>
    <cellStyle name="Note 3 2 5" xfId="16990" xr:uid="{00000000-0005-0000-0000-00003E3F0000}"/>
    <cellStyle name="Note 3 2 5 2" xfId="16991" xr:uid="{00000000-0005-0000-0000-00003F3F0000}"/>
    <cellStyle name="Note 3 2 5 2 2" xfId="16992" xr:uid="{00000000-0005-0000-0000-0000403F0000}"/>
    <cellStyle name="Note 3 2 5 3" xfId="16993" xr:uid="{00000000-0005-0000-0000-0000413F0000}"/>
    <cellStyle name="Note 3 2 6" xfId="16994" xr:uid="{00000000-0005-0000-0000-0000423F0000}"/>
    <cellStyle name="Note 3 2 6 2" xfId="16995" xr:uid="{00000000-0005-0000-0000-0000433F0000}"/>
    <cellStyle name="Note 3 2 6 2 2" xfId="16996" xr:uid="{00000000-0005-0000-0000-0000443F0000}"/>
    <cellStyle name="Note 3 2 6 2 2 2" xfId="16997" xr:uid="{00000000-0005-0000-0000-0000453F0000}"/>
    <cellStyle name="Note 3 2 6 2 3" xfId="16998" xr:uid="{00000000-0005-0000-0000-0000463F0000}"/>
    <cellStyle name="Note 3 2 6 3" xfId="16999" xr:uid="{00000000-0005-0000-0000-0000473F0000}"/>
    <cellStyle name="Note 3 2 6 3 2" xfId="17000" xr:uid="{00000000-0005-0000-0000-0000483F0000}"/>
    <cellStyle name="Note 3 2 6 4" xfId="17001" xr:uid="{00000000-0005-0000-0000-0000493F0000}"/>
    <cellStyle name="Note 3 2 7" xfId="17002" xr:uid="{00000000-0005-0000-0000-00004A3F0000}"/>
    <cellStyle name="Note 3 2 7 2" xfId="17003" xr:uid="{00000000-0005-0000-0000-00004B3F0000}"/>
    <cellStyle name="Note 3 2 7 2 2" xfId="17004" xr:uid="{00000000-0005-0000-0000-00004C3F0000}"/>
    <cellStyle name="Note 3 2 7 2 3" xfId="17005" xr:uid="{00000000-0005-0000-0000-00004D3F0000}"/>
    <cellStyle name="Note 3 2 7 3" xfId="17006" xr:uid="{00000000-0005-0000-0000-00004E3F0000}"/>
    <cellStyle name="Note 3 2 7 3 2" xfId="17007" xr:uid="{00000000-0005-0000-0000-00004F3F0000}"/>
    <cellStyle name="Note 3 2 7 3 3" xfId="27842" xr:uid="{31AFC55C-A2D3-470F-9FFE-05C402675B7F}"/>
    <cellStyle name="Note 3 2 7 4" xfId="17008" xr:uid="{00000000-0005-0000-0000-0000503F0000}"/>
    <cellStyle name="Note 3 2 8" xfId="17009" xr:uid="{00000000-0005-0000-0000-0000513F0000}"/>
    <cellStyle name="Note 3 2 9" xfId="17010" xr:uid="{00000000-0005-0000-0000-0000523F0000}"/>
    <cellStyle name="Note 3 20" xfId="29491" xr:uid="{EB5BE63C-C95B-49CD-9335-198D900DAD6D}"/>
    <cellStyle name="Note 3 21" xfId="27657" xr:uid="{B8BF2710-DB5E-40E8-8546-D8AB3863C235}"/>
    <cellStyle name="Note 3 22" xfId="29248" xr:uid="{208736DE-8B3A-4819-B12C-DCE838B1687A}"/>
    <cellStyle name="Note 3 3" xfId="17011" xr:uid="{00000000-0005-0000-0000-0000533F0000}"/>
    <cellStyle name="Note 3 3 10" xfId="17012" xr:uid="{00000000-0005-0000-0000-0000543F0000}"/>
    <cellStyle name="Note 3 3 10 2" xfId="27843" xr:uid="{6ADC23CF-C7AF-4046-B735-E251C9702F49}"/>
    <cellStyle name="Note 3 3 11" xfId="17013" xr:uid="{00000000-0005-0000-0000-0000553F0000}"/>
    <cellStyle name="Note 3 3 2" xfId="17014" xr:uid="{00000000-0005-0000-0000-0000563F0000}"/>
    <cellStyle name="Note 3 3 2 2" xfId="17015" xr:uid="{00000000-0005-0000-0000-0000573F0000}"/>
    <cellStyle name="Note 3 3 2 2 2" xfId="17016" xr:uid="{00000000-0005-0000-0000-0000583F0000}"/>
    <cellStyle name="Note 3 3 2 2 2 2" xfId="17017" xr:uid="{00000000-0005-0000-0000-0000593F0000}"/>
    <cellStyle name="Note 3 3 2 2 2 2 2" xfId="17018" xr:uid="{00000000-0005-0000-0000-00005A3F0000}"/>
    <cellStyle name="Note 3 3 2 2 2 3" xfId="17019" xr:uid="{00000000-0005-0000-0000-00005B3F0000}"/>
    <cellStyle name="Note 3 3 2 2 3" xfId="17020" xr:uid="{00000000-0005-0000-0000-00005C3F0000}"/>
    <cellStyle name="Note 3 3 2 2 3 2" xfId="17021" xr:uid="{00000000-0005-0000-0000-00005D3F0000}"/>
    <cellStyle name="Note 3 3 2 2 4" xfId="17022" xr:uid="{00000000-0005-0000-0000-00005E3F0000}"/>
    <cellStyle name="Note 3 3 2 3" xfId="17023" xr:uid="{00000000-0005-0000-0000-00005F3F0000}"/>
    <cellStyle name="Note 3 3 2 3 2" xfId="17024" xr:uid="{00000000-0005-0000-0000-0000603F0000}"/>
    <cellStyle name="Note 3 3 2 3 2 2" xfId="17025" xr:uid="{00000000-0005-0000-0000-0000613F0000}"/>
    <cellStyle name="Note 3 3 2 3 3" xfId="17026" xr:uid="{00000000-0005-0000-0000-0000623F0000}"/>
    <cellStyle name="Note 3 3 2 4" xfId="17027" xr:uid="{00000000-0005-0000-0000-0000633F0000}"/>
    <cellStyle name="Note 3 3 2 4 2" xfId="17028" xr:uid="{00000000-0005-0000-0000-0000643F0000}"/>
    <cellStyle name="Note 3 3 2 4 2 2" xfId="17029" xr:uid="{00000000-0005-0000-0000-0000653F0000}"/>
    <cellStyle name="Note 3 3 2 4 2 2 2" xfId="17030" xr:uid="{00000000-0005-0000-0000-0000663F0000}"/>
    <cellStyle name="Note 3 3 2 4 2 3" xfId="17031" xr:uid="{00000000-0005-0000-0000-0000673F0000}"/>
    <cellStyle name="Note 3 3 2 4 3" xfId="17032" xr:uid="{00000000-0005-0000-0000-0000683F0000}"/>
    <cellStyle name="Note 3 3 2 4 3 2" xfId="17033" xr:uid="{00000000-0005-0000-0000-0000693F0000}"/>
    <cellStyle name="Note 3 3 2 4 4" xfId="17034" xr:uid="{00000000-0005-0000-0000-00006A3F0000}"/>
    <cellStyle name="Note 3 3 2 5" xfId="17035" xr:uid="{00000000-0005-0000-0000-00006B3F0000}"/>
    <cellStyle name="Note 3 3 2 5 2" xfId="17036" xr:uid="{00000000-0005-0000-0000-00006C3F0000}"/>
    <cellStyle name="Note 3 3 2 5 2 2" xfId="17037" xr:uid="{00000000-0005-0000-0000-00006D3F0000}"/>
    <cellStyle name="Note 3 3 2 5 2 3" xfId="17038" xr:uid="{00000000-0005-0000-0000-00006E3F0000}"/>
    <cellStyle name="Note 3 3 2 5 3" xfId="17039" xr:uid="{00000000-0005-0000-0000-00006F3F0000}"/>
    <cellStyle name="Note 3 3 2 5 3 2" xfId="17040" xr:uid="{00000000-0005-0000-0000-0000703F0000}"/>
    <cellStyle name="Note 3 3 2 5 3 3" xfId="27844" xr:uid="{A2E897CD-16B9-4C3F-AFA2-78A60B62FF9E}"/>
    <cellStyle name="Note 3 3 2 5 4" xfId="17041" xr:uid="{00000000-0005-0000-0000-0000713F0000}"/>
    <cellStyle name="Note 3 3 2 6" xfId="17042" xr:uid="{00000000-0005-0000-0000-0000723F0000}"/>
    <cellStyle name="Note 3 3 2 7" xfId="17043" xr:uid="{00000000-0005-0000-0000-0000733F0000}"/>
    <cellStyle name="Note 3 3 2 8" xfId="17044" xr:uid="{00000000-0005-0000-0000-0000743F0000}"/>
    <cellStyle name="Note 3 3 2 8 2" xfId="27845" xr:uid="{E72D62C5-8FAF-4FAD-A183-9A550A4A1F28}"/>
    <cellStyle name="Note 3 3 2 9" xfId="17045" xr:uid="{00000000-0005-0000-0000-0000753F0000}"/>
    <cellStyle name="Note 3 3 3" xfId="17046" xr:uid="{00000000-0005-0000-0000-0000763F0000}"/>
    <cellStyle name="Note 3 3 3 2" xfId="17047" xr:uid="{00000000-0005-0000-0000-0000773F0000}"/>
    <cellStyle name="Note 3 3 3 2 2" xfId="17048" xr:uid="{00000000-0005-0000-0000-0000783F0000}"/>
    <cellStyle name="Note 3 3 3 2 2 2" xfId="17049" xr:uid="{00000000-0005-0000-0000-0000793F0000}"/>
    <cellStyle name="Note 3 3 3 2 3" xfId="17050" xr:uid="{00000000-0005-0000-0000-00007A3F0000}"/>
    <cellStyle name="Note 3 3 3 3" xfId="17051" xr:uid="{00000000-0005-0000-0000-00007B3F0000}"/>
    <cellStyle name="Note 3 3 3 3 2" xfId="17052" xr:uid="{00000000-0005-0000-0000-00007C3F0000}"/>
    <cellStyle name="Note 3 3 3 4" xfId="17053" xr:uid="{00000000-0005-0000-0000-00007D3F0000}"/>
    <cellStyle name="Note 3 3 4" xfId="17054" xr:uid="{00000000-0005-0000-0000-00007E3F0000}"/>
    <cellStyle name="Note 3 3 4 2" xfId="17055" xr:uid="{00000000-0005-0000-0000-00007F3F0000}"/>
    <cellStyle name="Note 3 3 4 2 2" xfId="17056" xr:uid="{00000000-0005-0000-0000-0000803F0000}"/>
    <cellStyle name="Note 3 3 4 2 2 2" xfId="17057" xr:uid="{00000000-0005-0000-0000-0000813F0000}"/>
    <cellStyle name="Note 3 3 4 2 3" xfId="17058" xr:uid="{00000000-0005-0000-0000-0000823F0000}"/>
    <cellStyle name="Note 3 3 4 3" xfId="17059" xr:uid="{00000000-0005-0000-0000-0000833F0000}"/>
    <cellStyle name="Note 3 3 4 3 2" xfId="17060" xr:uid="{00000000-0005-0000-0000-0000843F0000}"/>
    <cellStyle name="Note 3 3 4 4" xfId="17061" xr:uid="{00000000-0005-0000-0000-0000853F0000}"/>
    <cellStyle name="Note 3 3 5" xfId="17062" xr:uid="{00000000-0005-0000-0000-0000863F0000}"/>
    <cellStyle name="Note 3 3 5 2" xfId="17063" xr:uid="{00000000-0005-0000-0000-0000873F0000}"/>
    <cellStyle name="Note 3 3 5 2 2" xfId="17064" xr:uid="{00000000-0005-0000-0000-0000883F0000}"/>
    <cellStyle name="Note 3 3 5 3" xfId="17065" xr:uid="{00000000-0005-0000-0000-0000893F0000}"/>
    <cellStyle name="Note 3 3 6" xfId="17066" xr:uid="{00000000-0005-0000-0000-00008A3F0000}"/>
    <cellStyle name="Note 3 3 6 2" xfId="17067" xr:uid="{00000000-0005-0000-0000-00008B3F0000}"/>
    <cellStyle name="Note 3 3 6 2 2" xfId="17068" xr:uid="{00000000-0005-0000-0000-00008C3F0000}"/>
    <cellStyle name="Note 3 3 6 2 2 2" xfId="17069" xr:uid="{00000000-0005-0000-0000-00008D3F0000}"/>
    <cellStyle name="Note 3 3 6 2 3" xfId="17070" xr:uid="{00000000-0005-0000-0000-00008E3F0000}"/>
    <cellStyle name="Note 3 3 6 3" xfId="17071" xr:uid="{00000000-0005-0000-0000-00008F3F0000}"/>
    <cellStyle name="Note 3 3 6 3 2" xfId="17072" xr:uid="{00000000-0005-0000-0000-0000903F0000}"/>
    <cellStyle name="Note 3 3 6 4" xfId="17073" xr:uid="{00000000-0005-0000-0000-0000913F0000}"/>
    <cellStyle name="Note 3 3 7" xfId="17074" xr:uid="{00000000-0005-0000-0000-0000923F0000}"/>
    <cellStyle name="Note 3 3 7 2" xfId="17075" xr:uid="{00000000-0005-0000-0000-0000933F0000}"/>
    <cellStyle name="Note 3 3 7 2 2" xfId="17076" xr:uid="{00000000-0005-0000-0000-0000943F0000}"/>
    <cellStyle name="Note 3 3 7 2 3" xfId="17077" xr:uid="{00000000-0005-0000-0000-0000953F0000}"/>
    <cellStyle name="Note 3 3 7 3" xfId="17078" xr:uid="{00000000-0005-0000-0000-0000963F0000}"/>
    <cellStyle name="Note 3 3 7 3 2" xfId="17079" xr:uid="{00000000-0005-0000-0000-0000973F0000}"/>
    <cellStyle name="Note 3 3 7 3 3" xfId="27869" xr:uid="{0B387B88-4C19-4F51-82CA-04C0CEE63002}"/>
    <cellStyle name="Note 3 3 7 4" xfId="17080" xr:uid="{00000000-0005-0000-0000-0000983F0000}"/>
    <cellStyle name="Note 3 3 8" xfId="17081" xr:uid="{00000000-0005-0000-0000-0000993F0000}"/>
    <cellStyle name="Note 3 3 9" xfId="17082" xr:uid="{00000000-0005-0000-0000-00009A3F0000}"/>
    <cellStyle name="Note 3 4" xfId="17083" xr:uid="{00000000-0005-0000-0000-00009B3F0000}"/>
    <cellStyle name="Note 3 4 10" xfId="17084" xr:uid="{00000000-0005-0000-0000-00009C3F0000}"/>
    <cellStyle name="Note 3 4 10 2" xfId="27872" xr:uid="{7D831398-34E6-44F9-8975-0745AB450786}"/>
    <cellStyle name="Note 3 4 11" xfId="17085" xr:uid="{00000000-0005-0000-0000-00009D3F0000}"/>
    <cellStyle name="Note 3 4 2" xfId="17086" xr:uid="{00000000-0005-0000-0000-00009E3F0000}"/>
    <cellStyle name="Note 3 4 2 2" xfId="17087" xr:uid="{00000000-0005-0000-0000-00009F3F0000}"/>
    <cellStyle name="Note 3 4 2 2 2" xfId="17088" xr:uid="{00000000-0005-0000-0000-0000A03F0000}"/>
    <cellStyle name="Note 3 4 2 2 2 2" xfId="17089" xr:uid="{00000000-0005-0000-0000-0000A13F0000}"/>
    <cellStyle name="Note 3 4 2 2 2 2 2" xfId="17090" xr:uid="{00000000-0005-0000-0000-0000A23F0000}"/>
    <cellStyle name="Note 3 4 2 2 2 3" xfId="17091" xr:uid="{00000000-0005-0000-0000-0000A33F0000}"/>
    <cellStyle name="Note 3 4 2 2 3" xfId="17092" xr:uid="{00000000-0005-0000-0000-0000A43F0000}"/>
    <cellStyle name="Note 3 4 2 2 3 2" xfId="17093" xr:uid="{00000000-0005-0000-0000-0000A53F0000}"/>
    <cellStyle name="Note 3 4 2 2 4" xfId="17094" xr:uid="{00000000-0005-0000-0000-0000A63F0000}"/>
    <cellStyle name="Note 3 4 2 3" xfId="17095" xr:uid="{00000000-0005-0000-0000-0000A73F0000}"/>
    <cellStyle name="Note 3 4 2 3 2" xfId="17096" xr:uid="{00000000-0005-0000-0000-0000A83F0000}"/>
    <cellStyle name="Note 3 4 2 3 2 2" xfId="17097" xr:uid="{00000000-0005-0000-0000-0000A93F0000}"/>
    <cellStyle name="Note 3 4 2 3 3" xfId="17098" xr:uid="{00000000-0005-0000-0000-0000AA3F0000}"/>
    <cellStyle name="Note 3 4 2 4" xfId="17099" xr:uid="{00000000-0005-0000-0000-0000AB3F0000}"/>
    <cellStyle name="Note 3 4 2 4 2" xfId="17100" xr:uid="{00000000-0005-0000-0000-0000AC3F0000}"/>
    <cellStyle name="Note 3 4 2 4 2 2" xfId="17101" xr:uid="{00000000-0005-0000-0000-0000AD3F0000}"/>
    <cellStyle name="Note 3 4 2 4 2 2 2" xfId="17102" xr:uid="{00000000-0005-0000-0000-0000AE3F0000}"/>
    <cellStyle name="Note 3 4 2 4 2 3" xfId="17103" xr:uid="{00000000-0005-0000-0000-0000AF3F0000}"/>
    <cellStyle name="Note 3 4 2 4 3" xfId="17104" xr:uid="{00000000-0005-0000-0000-0000B03F0000}"/>
    <cellStyle name="Note 3 4 2 4 3 2" xfId="17105" xr:uid="{00000000-0005-0000-0000-0000B13F0000}"/>
    <cellStyle name="Note 3 4 2 4 4" xfId="17106" xr:uid="{00000000-0005-0000-0000-0000B23F0000}"/>
    <cellStyle name="Note 3 4 2 5" xfId="17107" xr:uid="{00000000-0005-0000-0000-0000B33F0000}"/>
    <cellStyle name="Note 3 4 2 5 2" xfId="17108" xr:uid="{00000000-0005-0000-0000-0000B43F0000}"/>
    <cellStyle name="Note 3 4 2 5 2 2" xfId="17109" xr:uid="{00000000-0005-0000-0000-0000B53F0000}"/>
    <cellStyle name="Note 3 4 2 5 2 3" xfId="17110" xr:uid="{00000000-0005-0000-0000-0000B63F0000}"/>
    <cellStyle name="Note 3 4 2 5 3" xfId="17111" xr:uid="{00000000-0005-0000-0000-0000B73F0000}"/>
    <cellStyle name="Note 3 4 2 5 3 2" xfId="17112" xr:uid="{00000000-0005-0000-0000-0000B83F0000}"/>
    <cellStyle name="Note 3 4 2 5 3 3" xfId="27878" xr:uid="{9EEF1995-54D0-4676-AD5A-7D15BFA9E0F6}"/>
    <cellStyle name="Note 3 4 2 5 4" xfId="17113" xr:uid="{00000000-0005-0000-0000-0000B93F0000}"/>
    <cellStyle name="Note 3 4 2 6" xfId="17114" xr:uid="{00000000-0005-0000-0000-0000BA3F0000}"/>
    <cellStyle name="Note 3 4 2 7" xfId="17115" xr:uid="{00000000-0005-0000-0000-0000BB3F0000}"/>
    <cellStyle name="Note 3 4 2 8" xfId="17116" xr:uid="{00000000-0005-0000-0000-0000BC3F0000}"/>
    <cellStyle name="Note 3 4 2 8 2" xfId="27879" xr:uid="{F49258D7-942B-4CEE-87C4-D5A03DA1E904}"/>
    <cellStyle name="Note 3 4 2 9" xfId="17117" xr:uid="{00000000-0005-0000-0000-0000BD3F0000}"/>
    <cellStyle name="Note 3 4 3" xfId="17118" xr:uid="{00000000-0005-0000-0000-0000BE3F0000}"/>
    <cellStyle name="Note 3 4 3 2" xfId="17119" xr:uid="{00000000-0005-0000-0000-0000BF3F0000}"/>
    <cellStyle name="Note 3 4 3 2 2" xfId="17120" xr:uid="{00000000-0005-0000-0000-0000C03F0000}"/>
    <cellStyle name="Note 3 4 3 2 2 2" xfId="17121" xr:uid="{00000000-0005-0000-0000-0000C13F0000}"/>
    <cellStyle name="Note 3 4 3 2 3" xfId="17122" xr:uid="{00000000-0005-0000-0000-0000C23F0000}"/>
    <cellStyle name="Note 3 4 3 3" xfId="17123" xr:uid="{00000000-0005-0000-0000-0000C33F0000}"/>
    <cellStyle name="Note 3 4 3 3 2" xfId="17124" xr:uid="{00000000-0005-0000-0000-0000C43F0000}"/>
    <cellStyle name="Note 3 4 3 4" xfId="17125" xr:uid="{00000000-0005-0000-0000-0000C53F0000}"/>
    <cellStyle name="Note 3 4 4" xfId="17126" xr:uid="{00000000-0005-0000-0000-0000C63F0000}"/>
    <cellStyle name="Note 3 4 4 2" xfId="17127" xr:uid="{00000000-0005-0000-0000-0000C73F0000}"/>
    <cellStyle name="Note 3 4 4 2 2" xfId="17128" xr:uid="{00000000-0005-0000-0000-0000C83F0000}"/>
    <cellStyle name="Note 3 4 4 2 2 2" xfId="17129" xr:uid="{00000000-0005-0000-0000-0000C93F0000}"/>
    <cellStyle name="Note 3 4 4 2 3" xfId="17130" xr:uid="{00000000-0005-0000-0000-0000CA3F0000}"/>
    <cellStyle name="Note 3 4 4 3" xfId="17131" xr:uid="{00000000-0005-0000-0000-0000CB3F0000}"/>
    <cellStyle name="Note 3 4 4 3 2" xfId="17132" xr:uid="{00000000-0005-0000-0000-0000CC3F0000}"/>
    <cellStyle name="Note 3 4 4 4" xfId="17133" xr:uid="{00000000-0005-0000-0000-0000CD3F0000}"/>
    <cellStyle name="Note 3 4 5" xfId="17134" xr:uid="{00000000-0005-0000-0000-0000CE3F0000}"/>
    <cellStyle name="Note 3 4 5 2" xfId="17135" xr:uid="{00000000-0005-0000-0000-0000CF3F0000}"/>
    <cellStyle name="Note 3 4 5 2 2" xfId="17136" xr:uid="{00000000-0005-0000-0000-0000D03F0000}"/>
    <cellStyle name="Note 3 4 5 3" xfId="17137" xr:uid="{00000000-0005-0000-0000-0000D13F0000}"/>
    <cellStyle name="Note 3 4 6" xfId="17138" xr:uid="{00000000-0005-0000-0000-0000D23F0000}"/>
    <cellStyle name="Note 3 4 6 2" xfId="17139" xr:uid="{00000000-0005-0000-0000-0000D33F0000}"/>
    <cellStyle name="Note 3 4 6 2 2" xfId="17140" xr:uid="{00000000-0005-0000-0000-0000D43F0000}"/>
    <cellStyle name="Note 3 4 6 2 2 2" xfId="17141" xr:uid="{00000000-0005-0000-0000-0000D53F0000}"/>
    <cellStyle name="Note 3 4 6 2 3" xfId="17142" xr:uid="{00000000-0005-0000-0000-0000D63F0000}"/>
    <cellStyle name="Note 3 4 6 3" xfId="17143" xr:uid="{00000000-0005-0000-0000-0000D73F0000}"/>
    <cellStyle name="Note 3 4 6 3 2" xfId="17144" xr:uid="{00000000-0005-0000-0000-0000D83F0000}"/>
    <cellStyle name="Note 3 4 6 4" xfId="17145" xr:uid="{00000000-0005-0000-0000-0000D93F0000}"/>
    <cellStyle name="Note 3 4 7" xfId="17146" xr:uid="{00000000-0005-0000-0000-0000DA3F0000}"/>
    <cellStyle name="Note 3 4 7 2" xfId="17147" xr:uid="{00000000-0005-0000-0000-0000DB3F0000}"/>
    <cellStyle name="Note 3 4 7 2 2" xfId="17148" xr:uid="{00000000-0005-0000-0000-0000DC3F0000}"/>
    <cellStyle name="Note 3 4 7 2 3" xfId="17149" xr:uid="{00000000-0005-0000-0000-0000DD3F0000}"/>
    <cellStyle name="Note 3 4 7 3" xfId="17150" xr:uid="{00000000-0005-0000-0000-0000DE3F0000}"/>
    <cellStyle name="Note 3 4 7 3 2" xfId="17151" xr:uid="{00000000-0005-0000-0000-0000DF3F0000}"/>
    <cellStyle name="Note 3 4 7 3 3" xfId="27888" xr:uid="{70F58E23-971E-4098-89BA-42B3A33495D9}"/>
    <cellStyle name="Note 3 4 7 4" xfId="17152" xr:uid="{00000000-0005-0000-0000-0000E03F0000}"/>
    <cellStyle name="Note 3 4 8" xfId="17153" xr:uid="{00000000-0005-0000-0000-0000E13F0000}"/>
    <cellStyle name="Note 3 4 9" xfId="17154" xr:uid="{00000000-0005-0000-0000-0000E23F0000}"/>
    <cellStyle name="Note 3 5" xfId="17155" xr:uid="{00000000-0005-0000-0000-0000E33F0000}"/>
    <cellStyle name="Note 3 5 2" xfId="17156" xr:uid="{00000000-0005-0000-0000-0000E43F0000}"/>
    <cellStyle name="Note 3 5 2 2" xfId="17157" xr:uid="{00000000-0005-0000-0000-0000E53F0000}"/>
    <cellStyle name="Note 3 5 2 2 2" xfId="17158" xr:uid="{00000000-0005-0000-0000-0000E63F0000}"/>
    <cellStyle name="Note 3 5 2 2 2 2" xfId="17159" xr:uid="{00000000-0005-0000-0000-0000E73F0000}"/>
    <cellStyle name="Note 3 5 2 2 3" xfId="17160" xr:uid="{00000000-0005-0000-0000-0000E83F0000}"/>
    <cellStyle name="Note 3 5 2 3" xfId="17161" xr:uid="{00000000-0005-0000-0000-0000E93F0000}"/>
    <cellStyle name="Note 3 5 2 4" xfId="17162" xr:uid="{00000000-0005-0000-0000-0000EA3F0000}"/>
    <cellStyle name="Note 3 5 2 5" xfId="17163" xr:uid="{00000000-0005-0000-0000-0000EB3F0000}"/>
    <cellStyle name="Note 3 5 2 5 2" xfId="27890" xr:uid="{0DCC8738-A054-4534-A769-5375B43037E4}"/>
    <cellStyle name="Note 3 5 2 6" xfId="17164" xr:uid="{00000000-0005-0000-0000-0000EC3F0000}"/>
    <cellStyle name="Note 3 5 3" xfId="17165" xr:uid="{00000000-0005-0000-0000-0000ED3F0000}"/>
    <cellStyle name="Note 3 5 3 2" xfId="17166" xr:uid="{00000000-0005-0000-0000-0000EE3F0000}"/>
    <cellStyle name="Note 3 5 3 2 2" xfId="17167" xr:uid="{00000000-0005-0000-0000-0000EF3F0000}"/>
    <cellStyle name="Note 3 5 3 2 2 2" xfId="17168" xr:uid="{00000000-0005-0000-0000-0000F03F0000}"/>
    <cellStyle name="Note 3 5 3 2 3" xfId="17169" xr:uid="{00000000-0005-0000-0000-0000F13F0000}"/>
    <cellStyle name="Note 3 5 3 3" xfId="17170" xr:uid="{00000000-0005-0000-0000-0000F23F0000}"/>
    <cellStyle name="Note 3 5 3 3 2" xfId="17171" xr:uid="{00000000-0005-0000-0000-0000F33F0000}"/>
    <cellStyle name="Note 3 5 3 4" xfId="17172" xr:uid="{00000000-0005-0000-0000-0000F43F0000}"/>
    <cellStyle name="Note 3 5 4" xfId="17173" xr:uid="{00000000-0005-0000-0000-0000F53F0000}"/>
    <cellStyle name="Note 3 5 4 2" xfId="17174" xr:uid="{00000000-0005-0000-0000-0000F63F0000}"/>
    <cellStyle name="Note 3 5 4 2 2" xfId="17175" xr:uid="{00000000-0005-0000-0000-0000F73F0000}"/>
    <cellStyle name="Note 3 5 4 2 2 2" xfId="17176" xr:uid="{00000000-0005-0000-0000-0000F83F0000}"/>
    <cellStyle name="Note 3 5 4 2 3" xfId="17177" xr:uid="{00000000-0005-0000-0000-0000F93F0000}"/>
    <cellStyle name="Note 3 5 4 3" xfId="17178" xr:uid="{00000000-0005-0000-0000-0000FA3F0000}"/>
    <cellStyle name="Note 3 5 4 3 2" xfId="17179" xr:uid="{00000000-0005-0000-0000-0000FB3F0000}"/>
    <cellStyle name="Note 3 5 4 4" xfId="17180" xr:uid="{00000000-0005-0000-0000-0000FC3F0000}"/>
    <cellStyle name="Note 3 5 5" xfId="17181" xr:uid="{00000000-0005-0000-0000-0000FD3F0000}"/>
    <cellStyle name="Note 3 5 5 2" xfId="17182" xr:uid="{00000000-0005-0000-0000-0000FE3F0000}"/>
    <cellStyle name="Note 3 5 5 2 2" xfId="17183" xr:uid="{00000000-0005-0000-0000-0000FF3F0000}"/>
    <cellStyle name="Note 3 5 5 2 3" xfId="17184" xr:uid="{00000000-0005-0000-0000-000000400000}"/>
    <cellStyle name="Note 3 5 5 3" xfId="17185" xr:uid="{00000000-0005-0000-0000-000001400000}"/>
    <cellStyle name="Note 3 5 5 3 2" xfId="17186" xr:uid="{00000000-0005-0000-0000-000002400000}"/>
    <cellStyle name="Note 3 5 5 3 3" xfId="27901" xr:uid="{03C9AFBA-E141-4E0D-91C9-5C2D9DEA3A09}"/>
    <cellStyle name="Note 3 5 5 4" xfId="17187" xr:uid="{00000000-0005-0000-0000-000003400000}"/>
    <cellStyle name="Note 3 5 6" xfId="17188" xr:uid="{00000000-0005-0000-0000-000004400000}"/>
    <cellStyle name="Note 3 5 7" xfId="17189" xr:uid="{00000000-0005-0000-0000-000005400000}"/>
    <cellStyle name="Note 3 5 7 2" xfId="20166" xr:uid="{00000000-0005-0000-0000-000005400000}"/>
    <cellStyle name="Note 3 5 7 2 2" xfId="28555" xr:uid="{2348D9A5-766F-460B-9816-74FC45B250E8}"/>
    <cellStyle name="Note 3 5 7 2 3" xfId="29961" xr:uid="{7F34E91C-1D82-42E3-8D75-7506DA0CCAB3}"/>
    <cellStyle name="Note 3 5 7 2 4" xfId="30482" xr:uid="{F1836604-A57F-4330-849D-BD9EAF092B1E}"/>
    <cellStyle name="Note 3 5 7 2 5" xfId="30993" xr:uid="{D7A49492-3BF2-464A-BC9F-E86E9BD996CE}"/>
    <cellStyle name="Note 3 5 7 2 6" xfId="25733" xr:uid="{87A8C0F5-C3E3-415F-8FF4-266FF0DE5E2F}"/>
    <cellStyle name="Note 3 5 7 3" xfId="29382" xr:uid="{32D625C3-6873-4FF4-8411-2A7625010698}"/>
    <cellStyle name="Note 3 5 7 4" xfId="27826" xr:uid="{1BAEE1CE-C9FE-4FF9-A35F-AEED43E5BBE1}"/>
    <cellStyle name="Note 3 5 7 5" xfId="29334" xr:uid="{478708AA-618A-4FDB-BE9A-D05F553599A1}"/>
    <cellStyle name="Note 3 5 7 6" xfId="26462" xr:uid="{922C25A1-CE4C-4750-9C58-A5495B93B970}"/>
    <cellStyle name="Note 3 5 8" xfId="17190" xr:uid="{00000000-0005-0000-0000-000006400000}"/>
    <cellStyle name="Note 3 5 8 2" xfId="27902" xr:uid="{E749363D-BF64-4FEA-AFFF-CAEFA6E06560}"/>
    <cellStyle name="Note 3 5 9" xfId="17191" xr:uid="{00000000-0005-0000-0000-000007400000}"/>
    <cellStyle name="Note 3 6" xfId="17192" xr:uid="{00000000-0005-0000-0000-000008400000}"/>
    <cellStyle name="Note 3 6 2" xfId="17193" xr:uid="{00000000-0005-0000-0000-000009400000}"/>
    <cellStyle name="Note 3 6 2 2" xfId="17194" xr:uid="{00000000-0005-0000-0000-00000A400000}"/>
    <cellStyle name="Note 3 6 2 2 2" xfId="17195" xr:uid="{00000000-0005-0000-0000-00000B400000}"/>
    <cellStyle name="Note 3 6 2 3" xfId="17196" xr:uid="{00000000-0005-0000-0000-00000C400000}"/>
    <cellStyle name="Note 3 6 3" xfId="17197" xr:uid="{00000000-0005-0000-0000-00000D400000}"/>
    <cellStyle name="Note 3 6 4" xfId="17198" xr:uid="{00000000-0005-0000-0000-00000E400000}"/>
    <cellStyle name="Note 3 6 5" xfId="17199" xr:uid="{00000000-0005-0000-0000-00000F400000}"/>
    <cellStyle name="Note 3 6 5 2" xfId="27903" xr:uid="{1586F57D-DFDF-4249-B93E-527435849DAC}"/>
    <cellStyle name="Note 3 6 6" xfId="17200" xr:uid="{00000000-0005-0000-0000-000010400000}"/>
    <cellStyle name="Note 3 7" xfId="17201" xr:uid="{00000000-0005-0000-0000-000011400000}"/>
    <cellStyle name="Note 3 7 2" xfId="17202" xr:uid="{00000000-0005-0000-0000-000012400000}"/>
    <cellStyle name="Note 3 7 2 2" xfId="17203" xr:uid="{00000000-0005-0000-0000-000013400000}"/>
    <cellStyle name="Note 3 7 2 2 2" xfId="17204" xr:uid="{00000000-0005-0000-0000-000014400000}"/>
    <cellStyle name="Note 3 7 2 3" xfId="17205" xr:uid="{00000000-0005-0000-0000-000015400000}"/>
    <cellStyle name="Note 3 7 3" xfId="17206" xr:uid="{00000000-0005-0000-0000-000016400000}"/>
    <cellStyle name="Note 3 7 3 2" xfId="17207" xr:uid="{00000000-0005-0000-0000-000017400000}"/>
    <cellStyle name="Note 3 7 4" xfId="17208" xr:uid="{00000000-0005-0000-0000-000018400000}"/>
    <cellStyle name="Note 3 8" xfId="17209" xr:uid="{00000000-0005-0000-0000-000019400000}"/>
    <cellStyle name="Note 3 8 2" xfId="17210" xr:uid="{00000000-0005-0000-0000-00001A400000}"/>
    <cellStyle name="Note 3 8 2 2" xfId="17211" xr:uid="{00000000-0005-0000-0000-00001B400000}"/>
    <cellStyle name="Note 3 8 2 2 2" xfId="17212" xr:uid="{00000000-0005-0000-0000-00001C400000}"/>
    <cellStyle name="Note 3 8 2 3" xfId="17213" xr:uid="{00000000-0005-0000-0000-00001D400000}"/>
    <cellStyle name="Note 3 8 3" xfId="17214" xr:uid="{00000000-0005-0000-0000-00001E400000}"/>
    <cellStyle name="Note 3 8 3 2" xfId="17215" xr:uid="{00000000-0005-0000-0000-00001F400000}"/>
    <cellStyle name="Note 3 8 4" xfId="17216" xr:uid="{00000000-0005-0000-0000-000020400000}"/>
    <cellStyle name="Note 3 9" xfId="17217" xr:uid="{00000000-0005-0000-0000-000021400000}"/>
    <cellStyle name="Note 3 9 2" xfId="17218" xr:uid="{00000000-0005-0000-0000-000022400000}"/>
    <cellStyle name="Note 3 9 2 2" xfId="17219" xr:uid="{00000000-0005-0000-0000-000023400000}"/>
    <cellStyle name="Note 3 9 3" xfId="17220" xr:uid="{00000000-0005-0000-0000-000024400000}"/>
    <cellStyle name="Note 4" xfId="2580" xr:uid="{00000000-0005-0000-0000-0000DB090000}"/>
    <cellStyle name="Note 4 10" xfId="27659" xr:uid="{697550B6-F3CD-4954-A275-C47352A60A92}"/>
    <cellStyle name="Note 4 11" xfId="29250" xr:uid="{3C139BF8-1109-496D-80BE-CE7D240A288B}"/>
    <cellStyle name="Note 4 2" xfId="2581" xr:uid="{00000000-0005-0000-0000-0000DC090000}"/>
    <cellStyle name="Note 4 2 2" xfId="17223" xr:uid="{00000000-0005-0000-0000-000027400000}"/>
    <cellStyle name="Note 4 2 2 2" xfId="17224" xr:uid="{00000000-0005-0000-0000-000028400000}"/>
    <cellStyle name="Note 4 2 2 3" xfId="20167" xr:uid="{00000000-0005-0000-0000-000027400000}"/>
    <cellStyle name="Note 4 2 2 3 2" xfId="28556" xr:uid="{6EC7615C-A9B5-45AB-A923-A03ED581E699}"/>
    <cellStyle name="Note 4 2 2 3 3" xfId="29962" xr:uid="{F97FF8CD-6918-4C5B-9357-C1C1AA715565}"/>
    <cellStyle name="Note 4 2 2 3 4" xfId="30483" xr:uid="{B5C1C2E8-FF2F-4054-8EFE-25D1BAFA3734}"/>
    <cellStyle name="Note 4 2 2 3 5" xfId="30994" xr:uid="{C10D6C7C-8B3F-46F5-8FD9-C279768DB266}"/>
    <cellStyle name="Note 4 2 2 3 6" xfId="28064" xr:uid="{757D359B-A59E-41D4-89E2-79CFB2595DA8}"/>
    <cellStyle name="Note 4 2 2 4" xfId="29395" xr:uid="{A16B5440-7D28-412E-AEB8-91B8E9D59726}"/>
    <cellStyle name="Note 4 2 2 5" xfId="27814" xr:uid="{3904CB81-5534-4622-B816-2FB99D970304}"/>
    <cellStyle name="Note 4 2 2 6" xfId="29333" xr:uid="{D8F4A6F6-7801-418E-B685-F42CFF326AB1}"/>
    <cellStyle name="Note 4 2 2 7" xfId="26463" xr:uid="{2CE44CD1-D367-474D-9A4E-CB91A326C0BE}"/>
    <cellStyle name="Note 4 2 3" xfId="17225" xr:uid="{00000000-0005-0000-0000-000029400000}"/>
    <cellStyle name="Note 4 2 4" xfId="17222" xr:uid="{00000000-0005-0000-0000-000026400000}"/>
    <cellStyle name="Note 4 2 5" xfId="28020" xr:uid="{04AF0188-DE71-4A5C-B729-24F81E2E5A72}"/>
    <cellStyle name="Note 4 2 6" xfId="29488" xr:uid="{2CAA2078-8C66-48D7-A1FE-63BDC0763376}"/>
    <cellStyle name="Note 4 2 7" xfId="27660" xr:uid="{4AFD456F-16C2-4117-8BC5-4850448C49B5}"/>
    <cellStyle name="Note 4 2 8" xfId="29251" xr:uid="{AB26DACF-F879-4917-8F6F-0B349ECF160E}"/>
    <cellStyle name="Note 4 3" xfId="17226" xr:uid="{00000000-0005-0000-0000-00002A400000}"/>
    <cellStyle name="Note 4 3 2" xfId="17227" xr:uid="{00000000-0005-0000-0000-00002B400000}"/>
    <cellStyle name="Note 4 3 2 2" xfId="17228" xr:uid="{00000000-0005-0000-0000-00002C400000}"/>
    <cellStyle name="Note 4 3 2 3" xfId="17229" xr:uid="{00000000-0005-0000-0000-00002D400000}"/>
    <cellStyle name="Note 4 3 3" xfId="17230" xr:uid="{00000000-0005-0000-0000-00002E400000}"/>
    <cellStyle name="Note 4 3 3 2" xfId="17231" xr:uid="{00000000-0005-0000-0000-00002F400000}"/>
    <cellStyle name="Note 4 3 3 3" xfId="27913" xr:uid="{21ED00D5-A8D2-455A-A96C-B1C54ABD176A}"/>
    <cellStyle name="Note 4 3 4" xfId="17232" xr:uid="{00000000-0005-0000-0000-000030400000}"/>
    <cellStyle name="Note 4 4" xfId="17233" xr:uid="{00000000-0005-0000-0000-000031400000}"/>
    <cellStyle name="Note 4 5" xfId="17234" xr:uid="{00000000-0005-0000-0000-000032400000}"/>
    <cellStyle name="Note 4 5 2" xfId="20168" xr:uid="{00000000-0005-0000-0000-000032400000}"/>
    <cellStyle name="Note 4 5 2 2" xfId="28557" xr:uid="{D1F6D824-E4E6-4F2C-A11E-DFA38420C966}"/>
    <cellStyle name="Note 4 5 2 3" xfId="29963" xr:uid="{082E76B7-248A-4C03-AB6C-F628409F2007}"/>
    <cellStyle name="Note 4 5 2 4" xfId="30484" xr:uid="{7ECFB119-C088-4C6E-AEE1-1D6411311197}"/>
    <cellStyle name="Note 4 5 2 5" xfId="30995" xr:uid="{1FFCB024-9EDA-4CB7-8B1F-49CD2EC5A682}"/>
    <cellStyle name="Note 4 5 2 6" xfId="25734" xr:uid="{BBF9736B-0B9F-468E-9943-D66FBF43F910}"/>
    <cellStyle name="Note 4 5 3" xfId="27917" xr:uid="{4DE6BC23-A634-4341-A1A6-EBC6032FB4DC}"/>
    <cellStyle name="Note 4 5 4" xfId="29401" xr:uid="{BA546432-1A21-41D2-93D4-B574503D9AB3}"/>
    <cellStyle name="Note 4 5 5" xfId="27811" xr:uid="{A9119D3F-A315-4847-BED9-2B5D16B758E0}"/>
    <cellStyle name="Note 4 5 6" xfId="29332" xr:uid="{A126551B-FF4D-4A8E-89D1-DC96AB1BD8AB}"/>
    <cellStyle name="Note 4 6" xfId="17235" xr:uid="{00000000-0005-0000-0000-000033400000}"/>
    <cellStyle name="Note 4 7" xfId="17221" xr:uid="{00000000-0005-0000-0000-000025400000}"/>
    <cellStyle name="Note 4 8" xfId="28021" xr:uid="{27ED4AA0-C5B6-4D51-9EBE-BF55C490EA5B}"/>
    <cellStyle name="Note 4 9" xfId="29489" xr:uid="{13F02A57-FB26-46B3-B51B-BBE9F15267C6}"/>
    <cellStyle name="Note 5" xfId="2582" xr:uid="{00000000-0005-0000-0000-0000DD090000}"/>
    <cellStyle name="Note 5 10" xfId="17237" xr:uid="{00000000-0005-0000-0000-000035400000}"/>
    <cellStyle name="Note 5 11" xfId="17238" xr:uid="{00000000-0005-0000-0000-000036400000}"/>
    <cellStyle name="Note 5 11 2" xfId="27921" xr:uid="{0C0BDAEB-A2A7-4A25-975A-520C34B62DA1}"/>
    <cellStyle name="Note 5 12" xfId="17239" xr:uid="{00000000-0005-0000-0000-000037400000}"/>
    <cellStyle name="Note 5 13" xfId="17236" xr:uid="{00000000-0005-0000-0000-000034400000}"/>
    <cellStyle name="Note 5 14" xfId="28019" xr:uid="{85BEA603-5A04-43B3-A158-358CDB44F762}"/>
    <cellStyle name="Note 5 15" xfId="29487" xr:uid="{2833D401-D3E8-4794-908E-222EE0C5C9D2}"/>
    <cellStyle name="Note 5 16" xfId="27662" xr:uid="{A672F138-F42E-4B0E-AE7D-AA190C45442F}"/>
    <cellStyle name="Note 5 17" xfId="29252" xr:uid="{E6E27271-2FA3-4146-8B1F-5C04B1E65D74}"/>
    <cellStyle name="Note 5 2" xfId="2583" xr:uid="{00000000-0005-0000-0000-0000DE090000}"/>
    <cellStyle name="Note 5 2 10" xfId="17240" xr:uid="{00000000-0005-0000-0000-000038400000}"/>
    <cellStyle name="Note 5 2 11" xfId="28018" xr:uid="{DB3AE5A8-0954-4636-8D35-42B80BD8755E}"/>
    <cellStyle name="Note 5 2 12" xfId="29486" xr:uid="{1C5406D3-42CD-40D1-961C-704C599468E2}"/>
    <cellStyle name="Note 5 2 13" xfId="27663" xr:uid="{C04E24E1-8F8C-47E8-AC21-1C18967110C1}"/>
    <cellStyle name="Note 5 2 14" xfId="29253" xr:uid="{0C8123EC-C8F8-4B65-950D-BE6EDE2FBA2E}"/>
    <cellStyle name="Note 5 2 2" xfId="17241" xr:uid="{00000000-0005-0000-0000-000039400000}"/>
    <cellStyle name="Note 5 2 2 2" xfId="17242" xr:uid="{00000000-0005-0000-0000-00003A400000}"/>
    <cellStyle name="Note 5 2 2 2 2" xfId="17243" xr:uid="{00000000-0005-0000-0000-00003B400000}"/>
    <cellStyle name="Note 5 2 2 2 2 2" xfId="17244" xr:uid="{00000000-0005-0000-0000-00003C400000}"/>
    <cellStyle name="Note 5 2 2 2 3" xfId="17245" xr:uid="{00000000-0005-0000-0000-00003D400000}"/>
    <cellStyle name="Note 5 2 2 3" xfId="17246" xr:uid="{00000000-0005-0000-0000-00003E400000}"/>
    <cellStyle name="Note 5 2 2 3 2" xfId="17247" xr:uid="{00000000-0005-0000-0000-00003F400000}"/>
    <cellStyle name="Note 5 2 2 4" xfId="17248" xr:uid="{00000000-0005-0000-0000-000040400000}"/>
    <cellStyle name="Note 5 2 3" xfId="17249" xr:uid="{00000000-0005-0000-0000-000041400000}"/>
    <cellStyle name="Note 5 2 3 2" xfId="17250" xr:uid="{00000000-0005-0000-0000-000042400000}"/>
    <cellStyle name="Note 5 2 3 2 2" xfId="17251" xr:uid="{00000000-0005-0000-0000-000043400000}"/>
    <cellStyle name="Note 5 2 3 2 2 2" xfId="17252" xr:uid="{00000000-0005-0000-0000-000044400000}"/>
    <cellStyle name="Note 5 2 3 2 3" xfId="17253" xr:uid="{00000000-0005-0000-0000-000045400000}"/>
    <cellStyle name="Note 5 2 3 3" xfId="17254" xr:uid="{00000000-0005-0000-0000-000046400000}"/>
    <cellStyle name="Note 5 2 3 3 2" xfId="17255" xr:uid="{00000000-0005-0000-0000-000047400000}"/>
    <cellStyle name="Note 5 2 3 4" xfId="17256" xr:uid="{00000000-0005-0000-0000-000048400000}"/>
    <cellStyle name="Note 5 2 4" xfId="17257" xr:uid="{00000000-0005-0000-0000-000049400000}"/>
    <cellStyle name="Note 5 2 4 2" xfId="17258" xr:uid="{00000000-0005-0000-0000-00004A400000}"/>
    <cellStyle name="Note 5 2 4 2 2" xfId="17259" xr:uid="{00000000-0005-0000-0000-00004B400000}"/>
    <cellStyle name="Note 5 2 4 2 2 2" xfId="17260" xr:uid="{00000000-0005-0000-0000-00004C400000}"/>
    <cellStyle name="Note 5 2 4 2 3" xfId="17261" xr:uid="{00000000-0005-0000-0000-00004D400000}"/>
    <cellStyle name="Note 5 2 4 3" xfId="17262" xr:uid="{00000000-0005-0000-0000-00004E400000}"/>
    <cellStyle name="Note 5 2 4 3 2" xfId="17263" xr:uid="{00000000-0005-0000-0000-00004F400000}"/>
    <cellStyle name="Note 5 2 4 4" xfId="17264" xr:uid="{00000000-0005-0000-0000-000050400000}"/>
    <cellStyle name="Note 5 2 5" xfId="17265" xr:uid="{00000000-0005-0000-0000-000051400000}"/>
    <cellStyle name="Note 5 2 5 2" xfId="17266" xr:uid="{00000000-0005-0000-0000-000052400000}"/>
    <cellStyle name="Note 5 2 5 2 2" xfId="17267" xr:uid="{00000000-0005-0000-0000-000053400000}"/>
    <cellStyle name="Note 5 2 5 2 3" xfId="17268" xr:uid="{00000000-0005-0000-0000-000054400000}"/>
    <cellStyle name="Note 5 2 5 3" xfId="17269" xr:uid="{00000000-0005-0000-0000-000055400000}"/>
    <cellStyle name="Note 5 2 5 3 2" xfId="17270" xr:uid="{00000000-0005-0000-0000-000056400000}"/>
    <cellStyle name="Note 5 2 5 3 3" xfId="27946" xr:uid="{0686E1BF-D2C7-4719-B84D-1610A950934F}"/>
    <cellStyle name="Note 5 2 5 4" xfId="17271" xr:uid="{00000000-0005-0000-0000-000057400000}"/>
    <cellStyle name="Note 5 2 6" xfId="17272" xr:uid="{00000000-0005-0000-0000-000058400000}"/>
    <cellStyle name="Note 5 2 7" xfId="17273" xr:uid="{00000000-0005-0000-0000-000059400000}"/>
    <cellStyle name="Note 5 2 7 2" xfId="20169" xr:uid="{00000000-0005-0000-0000-000059400000}"/>
    <cellStyle name="Note 5 2 7 2 2" xfId="28558" xr:uid="{59DD75DA-A43E-4E7B-807B-749D4516C504}"/>
    <cellStyle name="Note 5 2 7 2 3" xfId="29964" xr:uid="{B21B2038-1902-4F92-BD6D-C63EE20CFC55}"/>
    <cellStyle name="Note 5 2 7 2 4" xfId="30485" xr:uid="{D4AD568C-33BC-4A8F-A3EC-C445EE263665}"/>
    <cellStyle name="Note 5 2 7 2 5" xfId="30996" xr:uid="{3F9C69F6-65AA-4613-B7CD-C8329B2E9F1F}"/>
    <cellStyle name="Note 5 2 7 2 6" xfId="20734" xr:uid="{9BE98264-ED74-4DCC-A1F3-28114F8956DB}"/>
    <cellStyle name="Note 5 2 7 3" xfId="29435" xr:uid="{4903935C-6174-4FC2-8579-3B86B9D4BC45}"/>
    <cellStyle name="Note 5 2 7 4" xfId="27778" xr:uid="{51D4B3EF-6912-41CC-9C63-41B33B57C946}"/>
    <cellStyle name="Note 5 2 7 5" xfId="29328" xr:uid="{A56708F3-4AB8-4F61-A4DE-F8EA22940E05}"/>
    <cellStyle name="Note 5 2 7 6" xfId="20916" xr:uid="{74984797-0001-412A-A6C6-982626543E99}"/>
    <cellStyle name="Note 5 2 8" xfId="17274" xr:uid="{00000000-0005-0000-0000-00005A400000}"/>
    <cellStyle name="Note 5 2 8 2" xfId="27951" xr:uid="{B29AAAD6-33F7-4235-BA55-364D016BEDFE}"/>
    <cellStyle name="Note 5 2 9" xfId="17275" xr:uid="{00000000-0005-0000-0000-00005B400000}"/>
    <cellStyle name="Note 5 3" xfId="17276" xr:uid="{00000000-0005-0000-0000-00005C400000}"/>
    <cellStyle name="Note 5 3 2" xfId="17277" xr:uid="{00000000-0005-0000-0000-00005D400000}"/>
    <cellStyle name="Note 5 3 2 2" xfId="17278" xr:uid="{00000000-0005-0000-0000-00005E400000}"/>
    <cellStyle name="Note 5 3 2 2 2" xfId="17279" xr:uid="{00000000-0005-0000-0000-00005F400000}"/>
    <cellStyle name="Note 5 3 2 3" xfId="17280" xr:uid="{00000000-0005-0000-0000-000060400000}"/>
    <cellStyle name="Note 5 3 3" xfId="17281" xr:uid="{00000000-0005-0000-0000-000061400000}"/>
    <cellStyle name="Note 5 3 3 2" xfId="17282" xr:uid="{00000000-0005-0000-0000-000062400000}"/>
    <cellStyle name="Note 5 3 4" xfId="17283" xr:uid="{00000000-0005-0000-0000-000063400000}"/>
    <cellStyle name="Note 5 4" xfId="17284" xr:uid="{00000000-0005-0000-0000-000064400000}"/>
    <cellStyle name="Note 5 4 2" xfId="17285" xr:uid="{00000000-0005-0000-0000-000065400000}"/>
    <cellStyle name="Note 5 4 2 2" xfId="17286" xr:uid="{00000000-0005-0000-0000-000066400000}"/>
    <cellStyle name="Note 5 4 2 2 2" xfId="17287" xr:uid="{00000000-0005-0000-0000-000067400000}"/>
    <cellStyle name="Note 5 4 2 3" xfId="17288" xr:uid="{00000000-0005-0000-0000-000068400000}"/>
    <cellStyle name="Note 5 4 3" xfId="17289" xr:uid="{00000000-0005-0000-0000-000069400000}"/>
    <cellStyle name="Note 5 4 3 2" xfId="17290" xr:uid="{00000000-0005-0000-0000-00006A400000}"/>
    <cellStyle name="Note 5 4 4" xfId="17291" xr:uid="{00000000-0005-0000-0000-00006B400000}"/>
    <cellStyle name="Note 5 5" xfId="17292" xr:uid="{00000000-0005-0000-0000-00006C400000}"/>
    <cellStyle name="Note 5 5 2" xfId="17293" xr:uid="{00000000-0005-0000-0000-00006D400000}"/>
    <cellStyle name="Note 5 5 2 2" xfId="17294" xr:uid="{00000000-0005-0000-0000-00006E400000}"/>
    <cellStyle name="Note 5 5 3" xfId="17295" xr:uid="{00000000-0005-0000-0000-00006F400000}"/>
    <cellStyle name="Note 5 6" xfId="17296" xr:uid="{00000000-0005-0000-0000-000070400000}"/>
    <cellStyle name="Note 5 6 2" xfId="17297" xr:uid="{00000000-0005-0000-0000-000071400000}"/>
    <cellStyle name="Note 5 6 2 2" xfId="17298" xr:uid="{00000000-0005-0000-0000-000072400000}"/>
    <cellStyle name="Note 5 6 2 2 2" xfId="17299" xr:uid="{00000000-0005-0000-0000-000073400000}"/>
    <cellStyle name="Note 5 6 2 3" xfId="17300" xr:uid="{00000000-0005-0000-0000-000074400000}"/>
    <cellStyle name="Note 5 6 3" xfId="17301" xr:uid="{00000000-0005-0000-0000-000075400000}"/>
    <cellStyle name="Note 5 6 3 2" xfId="17302" xr:uid="{00000000-0005-0000-0000-000076400000}"/>
    <cellStyle name="Note 5 6 4" xfId="17303" xr:uid="{00000000-0005-0000-0000-000077400000}"/>
    <cellStyle name="Note 5 7" xfId="17304" xr:uid="{00000000-0005-0000-0000-000078400000}"/>
    <cellStyle name="Note 5 7 2" xfId="17305" xr:uid="{00000000-0005-0000-0000-000079400000}"/>
    <cellStyle name="Note 5 7 2 2" xfId="17306" xr:uid="{00000000-0005-0000-0000-00007A400000}"/>
    <cellStyle name="Note 5 7 2 3" xfId="17307" xr:uid="{00000000-0005-0000-0000-00007B400000}"/>
    <cellStyle name="Note 5 7 3" xfId="17308" xr:uid="{00000000-0005-0000-0000-00007C400000}"/>
    <cellStyle name="Note 5 7 3 2" xfId="17309" xr:uid="{00000000-0005-0000-0000-00007D400000}"/>
    <cellStyle name="Note 5 7 3 3" xfId="27975" xr:uid="{77EEEE02-C605-48F3-A329-B8011DE81DB7}"/>
    <cellStyle name="Note 5 7 4" xfId="17310" xr:uid="{00000000-0005-0000-0000-00007E400000}"/>
    <cellStyle name="Note 5 8" xfId="17311" xr:uid="{00000000-0005-0000-0000-00007F400000}"/>
    <cellStyle name="Note 5 8 2" xfId="17312" xr:uid="{00000000-0005-0000-0000-000080400000}"/>
    <cellStyle name="Note 5 8 2 2" xfId="17313" xr:uid="{00000000-0005-0000-0000-000081400000}"/>
    <cellStyle name="Note 5 8 2 3" xfId="17314" xr:uid="{00000000-0005-0000-0000-000082400000}"/>
    <cellStyle name="Note 5 8 3" xfId="17315" xr:uid="{00000000-0005-0000-0000-000083400000}"/>
    <cellStyle name="Note 5 8 3 2" xfId="17316" xr:uid="{00000000-0005-0000-0000-000084400000}"/>
    <cellStyle name="Note 5 8 3 3" xfId="27982" xr:uid="{7A2C0159-DA49-49A6-8C9E-2FF3D69EEF71}"/>
    <cellStyle name="Note 5 8 4" xfId="17317" xr:uid="{00000000-0005-0000-0000-000085400000}"/>
    <cellStyle name="Note 5 9" xfId="17318" xr:uid="{00000000-0005-0000-0000-000086400000}"/>
    <cellStyle name="Note 6" xfId="2584" xr:uid="{00000000-0005-0000-0000-0000DF090000}"/>
    <cellStyle name="Note 6 10" xfId="17320" xr:uid="{00000000-0005-0000-0000-000088400000}"/>
    <cellStyle name="Note 6 10 2" xfId="27987" xr:uid="{6A3C9663-ACC1-4F5A-9464-3ECABA213B58}"/>
    <cellStyle name="Note 6 11" xfId="17321" xr:uid="{00000000-0005-0000-0000-000089400000}"/>
    <cellStyle name="Note 6 12" xfId="17319" xr:uid="{00000000-0005-0000-0000-000087400000}"/>
    <cellStyle name="Note 6 13" xfId="28017" xr:uid="{6EBF92BB-7507-427A-BD44-CBA730747F98}"/>
    <cellStyle name="Note 6 14" xfId="29485" xr:uid="{75B6A664-0A2B-42E4-83B8-42AB388F5E1D}"/>
    <cellStyle name="Note 6 15" xfId="27666" xr:uid="{D7A7C5A3-5E68-4835-ABB2-08A3C9742362}"/>
    <cellStyle name="Note 6 16" xfId="29254" xr:uid="{3DB6F0E8-327E-4E33-A6BC-5181742C7B43}"/>
    <cellStyle name="Note 6 2" xfId="2585" xr:uid="{00000000-0005-0000-0000-0000E0090000}"/>
    <cellStyle name="Note 6 2 10" xfId="17322" xr:uid="{00000000-0005-0000-0000-00008A400000}"/>
    <cellStyle name="Note 6 2 11" xfId="28016" xr:uid="{04129B6C-A3E9-498F-BD0E-99ECE70305E8}"/>
    <cellStyle name="Note 6 2 12" xfId="29484" xr:uid="{5FC79466-89AC-48D5-BE53-D5561712F670}"/>
    <cellStyle name="Note 6 2 13" xfId="27667" xr:uid="{0CF0DF2A-3E81-4C0E-8186-3A3F8CF9BFA1}"/>
    <cellStyle name="Note 6 2 14" xfId="29255" xr:uid="{CF04140F-45F6-48B2-B46A-B445F3BB2CAA}"/>
    <cellStyle name="Note 6 2 2" xfId="17323" xr:uid="{00000000-0005-0000-0000-00008B400000}"/>
    <cellStyle name="Note 6 2 2 2" xfId="17324" xr:uid="{00000000-0005-0000-0000-00008C400000}"/>
    <cellStyle name="Note 6 2 2 2 2" xfId="17325" xr:uid="{00000000-0005-0000-0000-00008D400000}"/>
    <cellStyle name="Note 6 2 2 2 2 2" xfId="17326" xr:uid="{00000000-0005-0000-0000-00008E400000}"/>
    <cellStyle name="Note 6 2 2 2 3" xfId="17327" xr:uid="{00000000-0005-0000-0000-00008F400000}"/>
    <cellStyle name="Note 6 2 2 3" xfId="17328" xr:uid="{00000000-0005-0000-0000-000090400000}"/>
    <cellStyle name="Note 6 2 2 3 2" xfId="17329" xr:uid="{00000000-0005-0000-0000-000091400000}"/>
    <cellStyle name="Note 6 2 2 4" xfId="17330" xr:uid="{00000000-0005-0000-0000-000092400000}"/>
    <cellStyle name="Note 6 2 3" xfId="17331" xr:uid="{00000000-0005-0000-0000-000093400000}"/>
    <cellStyle name="Note 6 2 3 2" xfId="17332" xr:uid="{00000000-0005-0000-0000-000094400000}"/>
    <cellStyle name="Note 6 2 3 2 2" xfId="17333" xr:uid="{00000000-0005-0000-0000-000095400000}"/>
    <cellStyle name="Note 6 2 3 2 2 2" xfId="17334" xr:uid="{00000000-0005-0000-0000-000096400000}"/>
    <cellStyle name="Note 6 2 3 2 3" xfId="17335" xr:uid="{00000000-0005-0000-0000-000097400000}"/>
    <cellStyle name="Note 6 2 3 3" xfId="17336" xr:uid="{00000000-0005-0000-0000-000098400000}"/>
    <cellStyle name="Note 6 2 3 3 2" xfId="17337" xr:uid="{00000000-0005-0000-0000-000099400000}"/>
    <cellStyle name="Note 6 2 3 4" xfId="17338" xr:uid="{00000000-0005-0000-0000-00009A400000}"/>
    <cellStyle name="Note 6 2 4" xfId="17339" xr:uid="{00000000-0005-0000-0000-00009B400000}"/>
    <cellStyle name="Note 6 2 4 2" xfId="17340" xr:uid="{00000000-0005-0000-0000-00009C400000}"/>
    <cellStyle name="Note 6 2 4 2 2" xfId="17341" xr:uid="{00000000-0005-0000-0000-00009D400000}"/>
    <cellStyle name="Note 6 2 4 2 2 2" xfId="17342" xr:uid="{00000000-0005-0000-0000-00009E400000}"/>
    <cellStyle name="Note 6 2 4 2 3" xfId="17343" xr:uid="{00000000-0005-0000-0000-00009F400000}"/>
    <cellStyle name="Note 6 2 4 3" xfId="17344" xr:uid="{00000000-0005-0000-0000-0000A0400000}"/>
    <cellStyle name="Note 6 2 4 3 2" xfId="17345" xr:uid="{00000000-0005-0000-0000-0000A1400000}"/>
    <cellStyle name="Note 6 2 4 4" xfId="17346" xr:uid="{00000000-0005-0000-0000-0000A2400000}"/>
    <cellStyle name="Note 6 2 5" xfId="17347" xr:uid="{00000000-0005-0000-0000-0000A3400000}"/>
    <cellStyle name="Note 6 2 5 2" xfId="17348" xr:uid="{00000000-0005-0000-0000-0000A4400000}"/>
    <cellStyle name="Note 6 2 5 2 2" xfId="17349" xr:uid="{00000000-0005-0000-0000-0000A5400000}"/>
    <cellStyle name="Note 6 2 5 2 3" xfId="17350" xr:uid="{00000000-0005-0000-0000-0000A6400000}"/>
    <cellStyle name="Note 6 2 5 3" xfId="17351" xr:uid="{00000000-0005-0000-0000-0000A7400000}"/>
    <cellStyle name="Note 6 2 5 3 2" xfId="17352" xr:uid="{00000000-0005-0000-0000-0000A8400000}"/>
    <cellStyle name="Note 6 2 5 3 3" xfId="28000" xr:uid="{D1988BC9-B583-4668-BADD-2BD696348522}"/>
    <cellStyle name="Note 6 2 5 4" xfId="17353" xr:uid="{00000000-0005-0000-0000-0000A9400000}"/>
    <cellStyle name="Note 6 2 6" xfId="17354" xr:uid="{00000000-0005-0000-0000-0000AA400000}"/>
    <cellStyle name="Note 6 2 7" xfId="17355" xr:uid="{00000000-0005-0000-0000-0000AB400000}"/>
    <cellStyle name="Note 6 2 7 2" xfId="20170" xr:uid="{00000000-0005-0000-0000-0000AB400000}"/>
    <cellStyle name="Note 6 2 7 2 2" xfId="28559" xr:uid="{E236C13E-26C0-452B-AEC3-BC7437703E4D}"/>
    <cellStyle name="Note 6 2 7 2 3" xfId="29965" xr:uid="{2F6F6B8A-94EE-447C-91D9-62A9A0F63132}"/>
    <cellStyle name="Note 6 2 7 2 4" xfId="30486" xr:uid="{EB0D77EB-E2FD-4C1C-9AB9-747CB6837FD1}"/>
    <cellStyle name="Note 6 2 7 2 5" xfId="30997" xr:uid="{EE8E1F8F-BE9B-4B5E-B018-492003DBB1BD}"/>
    <cellStyle name="Note 6 2 7 2 6" xfId="28054" xr:uid="{3D7C76CE-C92F-4D1D-9397-702ACC498CAE}"/>
    <cellStyle name="Note 6 2 7 3" xfId="29469" xr:uid="{108E8AC3-74D3-4382-B4AC-60AB21763F01}"/>
    <cellStyle name="Note 6 2 7 4" xfId="27698" xr:uid="{6A41BCD2-A7D5-4350-BC9F-1E8BCD2AE875}"/>
    <cellStyle name="Note 6 2 7 5" xfId="28025" xr:uid="{249DCED7-125A-42BA-A65A-E6B41854E765}"/>
    <cellStyle name="Note 6 2 7 6" xfId="26797" xr:uid="{6085C1DC-D2FA-4BFF-ABAA-DDA685B6113E}"/>
    <cellStyle name="Note 6 2 8" xfId="17356" xr:uid="{00000000-0005-0000-0000-0000AC400000}"/>
    <cellStyle name="Note 6 2 8 2" xfId="28001" xr:uid="{B8505D89-FC3A-45D3-B4EA-1AC63F178AD0}"/>
    <cellStyle name="Note 6 2 9" xfId="17357" xr:uid="{00000000-0005-0000-0000-0000AD400000}"/>
    <cellStyle name="Note 6 3" xfId="17358" xr:uid="{00000000-0005-0000-0000-0000AE400000}"/>
    <cellStyle name="Note 6 3 2" xfId="17359" xr:uid="{00000000-0005-0000-0000-0000AF400000}"/>
    <cellStyle name="Note 6 3 2 2" xfId="17360" xr:uid="{00000000-0005-0000-0000-0000B0400000}"/>
    <cellStyle name="Note 6 3 2 2 2" xfId="17361" xr:uid="{00000000-0005-0000-0000-0000B1400000}"/>
    <cellStyle name="Note 6 3 2 3" xfId="17362" xr:uid="{00000000-0005-0000-0000-0000B2400000}"/>
    <cellStyle name="Note 6 3 3" xfId="17363" xr:uid="{00000000-0005-0000-0000-0000B3400000}"/>
    <cellStyle name="Note 6 3 3 2" xfId="17364" xr:uid="{00000000-0005-0000-0000-0000B4400000}"/>
    <cellStyle name="Note 6 3 4" xfId="17365" xr:uid="{00000000-0005-0000-0000-0000B5400000}"/>
    <cellStyle name="Note 6 4" xfId="17366" xr:uid="{00000000-0005-0000-0000-0000B6400000}"/>
    <cellStyle name="Note 6 4 2" xfId="17367" xr:uid="{00000000-0005-0000-0000-0000B7400000}"/>
    <cellStyle name="Note 6 4 2 2" xfId="17368" xr:uid="{00000000-0005-0000-0000-0000B8400000}"/>
    <cellStyle name="Note 6 4 2 2 2" xfId="17369" xr:uid="{00000000-0005-0000-0000-0000B9400000}"/>
    <cellStyle name="Note 6 4 2 3" xfId="17370" xr:uid="{00000000-0005-0000-0000-0000BA400000}"/>
    <cellStyle name="Note 6 4 3" xfId="17371" xr:uid="{00000000-0005-0000-0000-0000BB400000}"/>
    <cellStyle name="Note 6 4 3 2" xfId="17372" xr:uid="{00000000-0005-0000-0000-0000BC400000}"/>
    <cellStyle name="Note 6 4 4" xfId="17373" xr:uid="{00000000-0005-0000-0000-0000BD400000}"/>
    <cellStyle name="Note 6 5" xfId="17374" xr:uid="{00000000-0005-0000-0000-0000BE400000}"/>
    <cellStyle name="Note 6 5 2" xfId="17375" xr:uid="{00000000-0005-0000-0000-0000BF400000}"/>
    <cellStyle name="Note 6 5 2 2" xfId="17376" xr:uid="{00000000-0005-0000-0000-0000C0400000}"/>
    <cellStyle name="Note 6 5 3" xfId="17377" xr:uid="{00000000-0005-0000-0000-0000C1400000}"/>
    <cellStyle name="Note 6 6" xfId="17378" xr:uid="{00000000-0005-0000-0000-0000C2400000}"/>
    <cellStyle name="Note 6 6 2" xfId="17379" xr:uid="{00000000-0005-0000-0000-0000C3400000}"/>
    <cellStyle name="Note 6 6 2 2" xfId="17380" xr:uid="{00000000-0005-0000-0000-0000C4400000}"/>
    <cellStyle name="Note 6 6 2 2 2" xfId="17381" xr:uid="{00000000-0005-0000-0000-0000C5400000}"/>
    <cellStyle name="Note 6 6 2 3" xfId="17382" xr:uid="{00000000-0005-0000-0000-0000C6400000}"/>
    <cellStyle name="Note 6 6 3" xfId="17383" xr:uid="{00000000-0005-0000-0000-0000C7400000}"/>
    <cellStyle name="Note 6 6 3 2" xfId="17384" xr:uid="{00000000-0005-0000-0000-0000C8400000}"/>
    <cellStyle name="Note 6 6 4" xfId="17385" xr:uid="{00000000-0005-0000-0000-0000C9400000}"/>
    <cellStyle name="Note 6 7" xfId="17386" xr:uid="{00000000-0005-0000-0000-0000CA400000}"/>
    <cellStyle name="Note 6 7 2" xfId="17387" xr:uid="{00000000-0005-0000-0000-0000CB400000}"/>
    <cellStyle name="Note 6 7 2 2" xfId="17388" xr:uid="{00000000-0005-0000-0000-0000CC400000}"/>
    <cellStyle name="Note 6 7 2 3" xfId="17389" xr:uid="{00000000-0005-0000-0000-0000CD400000}"/>
    <cellStyle name="Note 6 7 3" xfId="17390" xr:uid="{00000000-0005-0000-0000-0000CE400000}"/>
    <cellStyle name="Note 6 7 3 2" xfId="17391" xr:uid="{00000000-0005-0000-0000-0000CF400000}"/>
    <cellStyle name="Note 6 7 3 3" xfId="28005" xr:uid="{279292C3-0635-4DDB-A04F-9984732B0FD2}"/>
    <cellStyle name="Note 6 7 4" xfId="17392" xr:uid="{00000000-0005-0000-0000-0000D0400000}"/>
    <cellStyle name="Note 6 8" xfId="17393" xr:uid="{00000000-0005-0000-0000-0000D1400000}"/>
    <cellStyle name="Note 6 9" xfId="17394" xr:uid="{00000000-0005-0000-0000-0000D2400000}"/>
    <cellStyle name="Note 7" xfId="2586" xr:uid="{00000000-0005-0000-0000-0000E1090000}"/>
    <cellStyle name="Note 7 10" xfId="17396" xr:uid="{00000000-0005-0000-0000-0000D4400000}"/>
    <cellStyle name="Note 7 10 2" xfId="28011" xr:uid="{AA190C3C-6034-4CD7-B357-779524B47205}"/>
    <cellStyle name="Note 7 11" xfId="17397" xr:uid="{00000000-0005-0000-0000-0000D5400000}"/>
    <cellStyle name="Note 7 12" xfId="17395" xr:uid="{00000000-0005-0000-0000-0000D3400000}"/>
    <cellStyle name="Note 7 13" xfId="28015" xr:uid="{ACC9A7C3-8306-498B-82DA-64F69EF6929B}"/>
    <cellStyle name="Note 7 14" xfId="29483" xr:uid="{1EEC08F1-0EF4-4AA1-A62D-9893F3DBF3A8}"/>
    <cellStyle name="Note 7 15" xfId="27668" xr:uid="{67DA111D-6565-48D6-9208-117C2D27CE93}"/>
    <cellStyle name="Note 7 16" xfId="29256" xr:uid="{79886CC1-5A74-46FE-A971-772C48BA34F9}"/>
    <cellStyle name="Note 7 2" xfId="2587" xr:uid="{00000000-0005-0000-0000-0000E2090000}"/>
    <cellStyle name="Note 7 2 10" xfId="17398" xr:uid="{00000000-0005-0000-0000-0000D6400000}"/>
    <cellStyle name="Note 7 2 11" xfId="28014" xr:uid="{C21C5C06-AB44-4A27-918A-368909BA1A9E}"/>
    <cellStyle name="Note 7 2 12" xfId="29482" xr:uid="{2D3CE5E8-F2D6-48FF-92C5-743D5179A0C8}"/>
    <cellStyle name="Note 7 2 13" xfId="27669" xr:uid="{5C86D140-70FF-4947-93EB-EFD02930E421}"/>
    <cellStyle name="Note 7 2 14" xfId="29257" xr:uid="{48899B55-226E-42D4-9F59-D3D0EA87CFB7}"/>
    <cellStyle name="Note 7 2 2" xfId="17399" xr:uid="{00000000-0005-0000-0000-0000D7400000}"/>
    <cellStyle name="Note 7 2 2 2" xfId="17400" xr:uid="{00000000-0005-0000-0000-0000D8400000}"/>
    <cellStyle name="Note 7 2 2 2 2" xfId="17401" xr:uid="{00000000-0005-0000-0000-0000D9400000}"/>
    <cellStyle name="Note 7 2 2 2 2 2" xfId="17402" xr:uid="{00000000-0005-0000-0000-0000DA400000}"/>
    <cellStyle name="Note 7 2 2 2 3" xfId="17403" xr:uid="{00000000-0005-0000-0000-0000DB400000}"/>
    <cellStyle name="Note 7 2 2 3" xfId="17404" xr:uid="{00000000-0005-0000-0000-0000DC400000}"/>
    <cellStyle name="Note 7 2 2 3 2" xfId="17405" xr:uid="{00000000-0005-0000-0000-0000DD400000}"/>
    <cellStyle name="Note 7 2 2 4" xfId="17406" xr:uid="{00000000-0005-0000-0000-0000DE400000}"/>
    <cellStyle name="Note 7 2 3" xfId="17407" xr:uid="{00000000-0005-0000-0000-0000DF400000}"/>
    <cellStyle name="Note 7 2 3 2" xfId="17408" xr:uid="{00000000-0005-0000-0000-0000E0400000}"/>
    <cellStyle name="Note 7 2 3 2 2" xfId="17409" xr:uid="{00000000-0005-0000-0000-0000E1400000}"/>
    <cellStyle name="Note 7 2 3 2 2 2" xfId="17410" xr:uid="{00000000-0005-0000-0000-0000E2400000}"/>
    <cellStyle name="Note 7 2 3 2 3" xfId="17411" xr:uid="{00000000-0005-0000-0000-0000E3400000}"/>
    <cellStyle name="Note 7 2 3 3" xfId="17412" xr:uid="{00000000-0005-0000-0000-0000E4400000}"/>
    <cellStyle name="Note 7 2 3 3 2" xfId="17413" xr:uid="{00000000-0005-0000-0000-0000E5400000}"/>
    <cellStyle name="Note 7 2 3 4" xfId="17414" xr:uid="{00000000-0005-0000-0000-0000E6400000}"/>
    <cellStyle name="Note 7 2 4" xfId="17415" xr:uid="{00000000-0005-0000-0000-0000E7400000}"/>
    <cellStyle name="Note 7 2 4 2" xfId="17416" xr:uid="{00000000-0005-0000-0000-0000E8400000}"/>
    <cellStyle name="Note 7 2 4 2 2" xfId="17417" xr:uid="{00000000-0005-0000-0000-0000E9400000}"/>
    <cellStyle name="Note 7 2 4 2 2 2" xfId="17418" xr:uid="{00000000-0005-0000-0000-0000EA400000}"/>
    <cellStyle name="Note 7 2 4 2 3" xfId="17419" xr:uid="{00000000-0005-0000-0000-0000EB400000}"/>
    <cellStyle name="Note 7 2 4 3" xfId="17420" xr:uid="{00000000-0005-0000-0000-0000EC400000}"/>
    <cellStyle name="Note 7 2 4 3 2" xfId="17421" xr:uid="{00000000-0005-0000-0000-0000ED400000}"/>
    <cellStyle name="Note 7 2 4 4" xfId="17422" xr:uid="{00000000-0005-0000-0000-0000EE400000}"/>
    <cellStyle name="Note 7 2 5" xfId="17423" xr:uid="{00000000-0005-0000-0000-0000EF400000}"/>
    <cellStyle name="Note 7 2 5 2" xfId="17424" xr:uid="{00000000-0005-0000-0000-0000F0400000}"/>
    <cellStyle name="Note 7 2 5 2 2" xfId="17425" xr:uid="{00000000-0005-0000-0000-0000F1400000}"/>
    <cellStyle name="Note 7 2 5 2 3" xfId="17426" xr:uid="{00000000-0005-0000-0000-0000F2400000}"/>
    <cellStyle name="Note 7 2 5 3" xfId="17427" xr:uid="{00000000-0005-0000-0000-0000F3400000}"/>
    <cellStyle name="Note 7 2 5 3 2" xfId="17428" xr:uid="{00000000-0005-0000-0000-0000F4400000}"/>
    <cellStyle name="Note 7 2 5 3 3" xfId="28027" xr:uid="{CFEE8880-005A-4D05-A6C7-1A88C4EF2A22}"/>
    <cellStyle name="Note 7 2 5 4" xfId="17429" xr:uid="{00000000-0005-0000-0000-0000F5400000}"/>
    <cellStyle name="Note 7 2 6" xfId="17430" xr:uid="{00000000-0005-0000-0000-0000F6400000}"/>
    <cellStyle name="Note 7 2 7" xfId="17431" xr:uid="{00000000-0005-0000-0000-0000F7400000}"/>
    <cellStyle name="Note 7 2 7 2" xfId="20171" xr:uid="{00000000-0005-0000-0000-0000F7400000}"/>
    <cellStyle name="Note 7 2 7 2 2" xfId="28560" xr:uid="{F55B7D8A-39D5-42C7-A70D-766AD8E692F9}"/>
    <cellStyle name="Note 7 2 7 2 3" xfId="29966" xr:uid="{D655703F-E293-41B0-B553-C08EC5D2FE50}"/>
    <cellStyle name="Note 7 2 7 2 4" xfId="30487" xr:uid="{B95E9130-C6AD-47E4-AF42-30172134610A}"/>
    <cellStyle name="Note 7 2 7 2 5" xfId="30998" xr:uid="{5201DEB1-78C7-439D-9C2E-75820D09F580}"/>
    <cellStyle name="Note 7 2 7 2 6" xfId="25735" xr:uid="{599250A1-E656-43F7-9789-7A9743ED9F5E}"/>
    <cellStyle name="Note 7 2 7 3" xfId="29494" xr:uid="{152D348D-792F-48EC-91DF-BC0DF2831BB9}"/>
    <cellStyle name="Note 7 2 7 4" xfId="26822" xr:uid="{645AEF6A-D761-4F85-B762-A7BE42D1A0D5}"/>
    <cellStyle name="Note 7 2 7 5" xfId="29277" xr:uid="{76CF5076-1724-44C4-ADE6-6C85C10F0B7B}"/>
    <cellStyle name="Note 7 2 7 6" xfId="26791" xr:uid="{0E4CED8A-7312-4F36-9D99-4125B813B50E}"/>
    <cellStyle name="Note 7 2 8" xfId="17432" xr:uid="{00000000-0005-0000-0000-0000F8400000}"/>
    <cellStyle name="Note 7 2 8 2" xfId="28028" xr:uid="{572688A2-C3CF-4958-B04E-6397ABD4FF99}"/>
    <cellStyle name="Note 7 2 9" xfId="17433" xr:uid="{00000000-0005-0000-0000-0000F9400000}"/>
    <cellStyle name="Note 7 3" xfId="17434" xr:uid="{00000000-0005-0000-0000-0000FA400000}"/>
    <cellStyle name="Note 7 3 2" xfId="17435" xr:uid="{00000000-0005-0000-0000-0000FB400000}"/>
    <cellStyle name="Note 7 3 2 2" xfId="17436" xr:uid="{00000000-0005-0000-0000-0000FC400000}"/>
    <cellStyle name="Note 7 3 2 2 2" xfId="17437" xr:uid="{00000000-0005-0000-0000-0000FD400000}"/>
    <cellStyle name="Note 7 3 2 3" xfId="17438" xr:uid="{00000000-0005-0000-0000-0000FE400000}"/>
    <cellStyle name="Note 7 3 3" xfId="17439" xr:uid="{00000000-0005-0000-0000-0000FF400000}"/>
    <cellStyle name="Note 7 3 3 2" xfId="17440" xr:uid="{00000000-0005-0000-0000-000000410000}"/>
    <cellStyle name="Note 7 3 4" xfId="17441" xr:uid="{00000000-0005-0000-0000-000001410000}"/>
    <cellStyle name="Note 7 4" xfId="17442" xr:uid="{00000000-0005-0000-0000-000002410000}"/>
    <cellStyle name="Note 7 4 2" xfId="17443" xr:uid="{00000000-0005-0000-0000-000003410000}"/>
    <cellStyle name="Note 7 4 2 2" xfId="17444" xr:uid="{00000000-0005-0000-0000-000004410000}"/>
    <cellStyle name="Note 7 4 2 2 2" xfId="17445" xr:uid="{00000000-0005-0000-0000-000005410000}"/>
    <cellStyle name="Note 7 4 2 3" xfId="17446" xr:uid="{00000000-0005-0000-0000-000006410000}"/>
    <cellStyle name="Note 7 4 3" xfId="17447" xr:uid="{00000000-0005-0000-0000-000007410000}"/>
    <cellStyle name="Note 7 4 3 2" xfId="17448" xr:uid="{00000000-0005-0000-0000-000008410000}"/>
    <cellStyle name="Note 7 4 4" xfId="17449" xr:uid="{00000000-0005-0000-0000-000009410000}"/>
    <cellStyle name="Note 7 5" xfId="17450" xr:uid="{00000000-0005-0000-0000-00000A410000}"/>
    <cellStyle name="Note 7 5 2" xfId="17451" xr:uid="{00000000-0005-0000-0000-00000B410000}"/>
    <cellStyle name="Note 7 5 2 2" xfId="17452" xr:uid="{00000000-0005-0000-0000-00000C410000}"/>
    <cellStyle name="Note 7 5 3" xfId="17453" xr:uid="{00000000-0005-0000-0000-00000D410000}"/>
    <cellStyle name="Note 7 6" xfId="17454" xr:uid="{00000000-0005-0000-0000-00000E410000}"/>
    <cellStyle name="Note 7 6 2" xfId="17455" xr:uid="{00000000-0005-0000-0000-00000F410000}"/>
    <cellStyle name="Note 7 6 2 2" xfId="17456" xr:uid="{00000000-0005-0000-0000-000010410000}"/>
    <cellStyle name="Note 7 6 2 2 2" xfId="17457" xr:uid="{00000000-0005-0000-0000-000011410000}"/>
    <cellStyle name="Note 7 6 2 3" xfId="17458" xr:uid="{00000000-0005-0000-0000-000012410000}"/>
    <cellStyle name="Note 7 6 3" xfId="17459" xr:uid="{00000000-0005-0000-0000-000013410000}"/>
    <cellStyle name="Note 7 6 3 2" xfId="17460" xr:uid="{00000000-0005-0000-0000-000014410000}"/>
    <cellStyle name="Note 7 6 4" xfId="17461" xr:uid="{00000000-0005-0000-0000-000015410000}"/>
    <cellStyle name="Note 7 7" xfId="17462" xr:uid="{00000000-0005-0000-0000-000016410000}"/>
    <cellStyle name="Note 7 7 2" xfId="17463" xr:uid="{00000000-0005-0000-0000-000017410000}"/>
    <cellStyle name="Note 7 7 2 2" xfId="17464" xr:uid="{00000000-0005-0000-0000-000018410000}"/>
    <cellStyle name="Note 7 7 2 3" xfId="17465" xr:uid="{00000000-0005-0000-0000-000019410000}"/>
    <cellStyle name="Note 7 7 3" xfId="17466" xr:uid="{00000000-0005-0000-0000-00001A410000}"/>
    <cellStyle name="Note 7 7 3 2" xfId="17467" xr:uid="{00000000-0005-0000-0000-00001B410000}"/>
    <cellStyle name="Note 7 7 3 3" xfId="28037" xr:uid="{18ECA9D5-A179-41CB-952A-929E64E42148}"/>
    <cellStyle name="Note 7 7 4" xfId="17468" xr:uid="{00000000-0005-0000-0000-00001C410000}"/>
    <cellStyle name="Note 7 8" xfId="17469" xr:uid="{00000000-0005-0000-0000-00001D410000}"/>
    <cellStyle name="Note 7 9" xfId="17470" xr:uid="{00000000-0005-0000-0000-00001E410000}"/>
    <cellStyle name="Note 8" xfId="17471" xr:uid="{00000000-0005-0000-0000-00001F410000}"/>
    <cellStyle name="Note 8 10" xfId="17472" xr:uid="{00000000-0005-0000-0000-000020410000}"/>
    <cellStyle name="Note 8 10 2" xfId="28040" xr:uid="{7F7DC20F-3CBB-4289-B07D-D57486D19F63}"/>
    <cellStyle name="Note 8 11" xfId="17473" xr:uid="{00000000-0005-0000-0000-000021410000}"/>
    <cellStyle name="Note 8 2" xfId="17474" xr:uid="{00000000-0005-0000-0000-000022410000}"/>
    <cellStyle name="Note 8 2 2" xfId="17475" xr:uid="{00000000-0005-0000-0000-000023410000}"/>
    <cellStyle name="Note 8 2 2 2" xfId="17476" xr:uid="{00000000-0005-0000-0000-000024410000}"/>
    <cellStyle name="Note 8 2 2 2 2" xfId="17477" xr:uid="{00000000-0005-0000-0000-000025410000}"/>
    <cellStyle name="Note 8 2 2 2 2 2" xfId="17478" xr:uid="{00000000-0005-0000-0000-000026410000}"/>
    <cellStyle name="Note 8 2 2 2 3" xfId="17479" xr:uid="{00000000-0005-0000-0000-000027410000}"/>
    <cellStyle name="Note 8 2 2 3" xfId="17480" xr:uid="{00000000-0005-0000-0000-000028410000}"/>
    <cellStyle name="Note 8 2 2 3 2" xfId="17481" xr:uid="{00000000-0005-0000-0000-000029410000}"/>
    <cellStyle name="Note 8 2 2 4" xfId="17482" xr:uid="{00000000-0005-0000-0000-00002A410000}"/>
    <cellStyle name="Note 8 2 3" xfId="17483" xr:uid="{00000000-0005-0000-0000-00002B410000}"/>
    <cellStyle name="Note 8 2 3 2" xfId="17484" xr:uid="{00000000-0005-0000-0000-00002C410000}"/>
    <cellStyle name="Note 8 2 3 2 2" xfId="17485" xr:uid="{00000000-0005-0000-0000-00002D410000}"/>
    <cellStyle name="Note 8 2 3 3" xfId="17486" xr:uid="{00000000-0005-0000-0000-00002E410000}"/>
    <cellStyle name="Note 8 2 4" xfId="17487" xr:uid="{00000000-0005-0000-0000-00002F410000}"/>
    <cellStyle name="Note 8 2 4 2" xfId="17488" xr:uid="{00000000-0005-0000-0000-000030410000}"/>
    <cellStyle name="Note 8 2 4 2 2" xfId="17489" xr:uid="{00000000-0005-0000-0000-000031410000}"/>
    <cellStyle name="Note 8 2 4 2 2 2" xfId="17490" xr:uid="{00000000-0005-0000-0000-000032410000}"/>
    <cellStyle name="Note 8 2 4 2 3" xfId="17491" xr:uid="{00000000-0005-0000-0000-000033410000}"/>
    <cellStyle name="Note 8 2 4 3" xfId="17492" xr:uid="{00000000-0005-0000-0000-000034410000}"/>
    <cellStyle name="Note 8 2 4 3 2" xfId="17493" xr:uid="{00000000-0005-0000-0000-000035410000}"/>
    <cellStyle name="Note 8 2 4 4" xfId="17494" xr:uid="{00000000-0005-0000-0000-000036410000}"/>
    <cellStyle name="Note 8 2 5" xfId="17495" xr:uid="{00000000-0005-0000-0000-000037410000}"/>
    <cellStyle name="Note 8 2 5 2" xfId="17496" xr:uid="{00000000-0005-0000-0000-000038410000}"/>
    <cellStyle name="Note 8 2 5 2 2" xfId="17497" xr:uid="{00000000-0005-0000-0000-000039410000}"/>
    <cellStyle name="Note 8 2 5 2 3" xfId="17498" xr:uid="{00000000-0005-0000-0000-00003A410000}"/>
    <cellStyle name="Note 8 2 5 3" xfId="17499" xr:uid="{00000000-0005-0000-0000-00003B410000}"/>
    <cellStyle name="Note 8 2 5 3 2" xfId="17500" xr:uid="{00000000-0005-0000-0000-00003C410000}"/>
    <cellStyle name="Note 8 2 5 3 3" xfId="28042" xr:uid="{1D46D761-A002-4EDC-ABD0-0C1D7A94D25E}"/>
    <cellStyle name="Note 8 2 5 4" xfId="17501" xr:uid="{00000000-0005-0000-0000-00003D410000}"/>
    <cellStyle name="Note 8 2 6" xfId="17502" xr:uid="{00000000-0005-0000-0000-00003E410000}"/>
    <cellStyle name="Note 8 2 7" xfId="17503" xr:uid="{00000000-0005-0000-0000-00003F410000}"/>
    <cellStyle name="Note 8 2 8" xfId="17504" xr:uid="{00000000-0005-0000-0000-000040410000}"/>
    <cellStyle name="Note 8 2 8 2" xfId="28043" xr:uid="{4F2B1FAB-E622-4909-B7D3-076E016B66F7}"/>
    <cellStyle name="Note 8 2 9" xfId="17505" xr:uid="{00000000-0005-0000-0000-000041410000}"/>
    <cellStyle name="Note 8 3" xfId="17506" xr:uid="{00000000-0005-0000-0000-000042410000}"/>
    <cellStyle name="Note 8 3 2" xfId="17507" xr:uid="{00000000-0005-0000-0000-000043410000}"/>
    <cellStyle name="Note 8 3 2 2" xfId="17508" xr:uid="{00000000-0005-0000-0000-000044410000}"/>
    <cellStyle name="Note 8 3 2 2 2" xfId="17509" xr:uid="{00000000-0005-0000-0000-000045410000}"/>
    <cellStyle name="Note 8 3 2 3" xfId="17510" xr:uid="{00000000-0005-0000-0000-000046410000}"/>
    <cellStyle name="Note 8 3 3" xfId="17511" xr:uid="{00000000-0005-0000-0000-000047410000}"/>
    <cellStyle name="Note 8 3 3 2" xfId="17512" xr:uid="{00000000-0005-0000-0000-000048410000}"/>
    <cellStyle name="Note 8 3 4" xfId="17513" xr:uid="{00000000-0005-0000-0000-000049410000}"/>
    <cellStyle name="Note 8 4" xfId="17514" xr:uid="{00000000-0005-0000-0000-00004A410000}"/>
    <cellStyle name="Note 8 4 2" xfId="17515" xr:uid="{00000000-0005-0000-0000-00004B410000}"/>
    <cellStyle name="Note 8 4 2 2" xfId="17516" xr:uid="{00000000-0005-0000-0000-00004C410000}"/>
    <cellStyle name="Note 8 4 2 2 2" xfId="17517" xr:uid="{00000000-0005-0000-0000-00004D410000}"/>
    <cellStyle name="Note 8 4 2 3" xfId="17518" xr:uid="{00000000-0005-0000-0000-00004E410000}"/>
    <cellStyle name="Note 8 4 3" xfId="17519" xr:uid="{00000000-0005-0000-0000-00004F410000}"/>
    <cellStyle name="Note 8 4 3 2" xfId="17520" xr:uid="{00000000-0005-0000-0000-000050410000}"/>
    <cellStyle name="Note 8 4 4" xfId="17521" xr:uid="{00000000-0005-0000-0000-000051410000}"/>
    <cellStyle name="Note 8 5" xfId="17522" xr:uid="{00000000-0005-0000-0000-000052410000}"/>
    <cellStyle name="Note 8 5 2" xfId="17523" xr:uid="{00000000-0005-0000-0000-000053410000}"/>
    <cellStyle name="Note 8 5 2 2" xfId="17524" xr:uid="{00000000-0005-0000-0000-000054410000}"/>
    <cellStyle name="Note 8 5 3" xfId="17525" xr:uid="{00000000-0005-0000-0000-000055410000}"/>
    <cellStyle name="Note 8 6" xfId="17526" xr:uid="{00000000-0005-0000-0000-000056410000}"/>
    <cellStyle name="Note 8 6 2" xfId="17527" xr:uid="{00000000-0005-0000-0000-000057410000}"/>
    <cellStyle name="Note 8 6 2 2" xfId="17528" xr:uid="{00000000-0005-0000-0000-000058410000}"/>
    <cellStyle name="Note 8 6 2 2 2" xfId="17529" xr:uid="{00000000-0005-0000-0000-000059410000}"/>
    <cellStyle name="Note 8 6 2 3" xfId="17530" xr:uid="{00000000-0005-0000-0000-00005A410000}"/>
    <cellStyle name="Note 8 6 3" xfId="17531" xr:uid="{00000000-0005-0000-0000-00005B410000}"/>
    <cellStyle name="Note 8 6 3 2" xfId="17532" xr:uid="{00000000-0005-0000-0000-00005C410000}"/>
    <cellStyle name="Note 8 6 4" xfId="17533" xr:uid="{00000000-0005-0000-0000-00005D410000}"/>
    <cellStyle name="Note 8 7" xfId="17534" xr:uid="{00000000-0005-0000-0000-00005E410000}"/>
    <cellStyle name="Note 8 7 2" xfId="17535" xr:uid="{00000000-0005-0000-0000-00005F410000}"/>
    <cellStyle name="Note 8 7 2 2" xfId="17536" xr:uid="{00000000-0005-0000-0000-000060410000}"/>
    <cellStyle name="Note 8 7 2 3" xfId="17537" xr:uid="{00000000-0005-0000-0000-000061410000}"/>
    <cellStyle name="Note 8 7 3" xfId="17538" xr:uid="{00000000-0005-0000-0000-000062410000}"/>
    <cellStyle name="Note 8 7 3 2" xfId="17539" xr:uid="{00000000-0005-0000-0000-000063410000}"/>
    <cellStyle name="Note 8 7 3 3" xfId="28046" xr:uid="{BAD2E84C-0726-4F8B-B196-3D439021C296}"/>
    <cellStyle name="Note 8 7 4" xfId="17540" xr:uid="{00000000-0005-0000-0000-000064410000}"/>
    <cellStyle name="Note 8 8" xfId="17541" xr:uid="{00000000-0005-0000-0000-000065410000}"/>
    <cellStyle name="Note 8 9" xfId="17542" xr:uid="{00000000-0005-0000-0000-000066410000}"/>
    <cellStyle name="Note 9" xfId="17543" xr:uid="{00000000-0005-0000-0000-000067410000}"/>
    <cellStyle name="Notes" xfId="2588" xr:uid="{00000000-0005-0000-0000-0000E3090000}"/>
    <cellStyle name="Output" xfId="74" builtinId="21" customBuiltin="1"/>
    <cellStyle name="Output 10" xfId="17544" xr:uid="{00000000-0005-0000-0000-000069410000}"/>
    <cellStyle name="Output 11" xfId="17545" xr:uid="{00000000-0005-0000-0000-00006A410000}"/>
    <cellStyle name="Output 11 2" xfId="20172" xr:uid="{00000000-0005-0000-0000-00006A410000}"/>
    <cellStyle name="Output 11 2 2" xfId="28561" xr:uid="{655A6AFF-73B2-4351-8C6B-8FA4A15003E4}"/>
    <cellStyle name="Output 11 2 3" xfId="29967" xr:uid="{233E5742-10CF-4935-A13C-F9EC9842185B}"/>
    <cellStyle name="Output 11 2 4" xfId="30488" xr:uid="{810718D1-2F37-450E-BDEE-0765EAC74437}"/>
    <cellStyle name="Output 11 2 5" xfId="30999" xr:uid="{69B1137B-FD53-46AC-8258-A29FB0D65703}"/>
    <cellStyle name="Output 11 2 6" xfId="29891" xr:uid="{56031368-3416-49A2-AA08-8EB4B75BD6E5}"/>
    <cellStyle name="Output 11 3" xfId="29504" xr:uid="{DB34B7D5-67DD-44C1-A16C-44D547D7288E}"/>
    <cellStyle name="Output 11 4" xfId="27617" xr:uid="{C2A06B85-8971-46B9-B8E3-E33FC962254E}"/>
    <cellStyle name="Output 11 5" xfId="29246" xr:uid="{E8476EC1-24FE-40F7-B042-F054B61EED17}"/>
    <cellStyle name="Output 11 6" xfId="26788" xr:uid="{609E9B16-3D9D-4CD9-9C24-DDE42AE916FD}"/>
    <cellStyle name="Output 12" xfId="17546" xr:uid="{00000000-0005-0000-0000-00006B410000}"/>
    <cellStyle name="Output 2" xfId="2589" xr:uid="{00000000-0005-0000-0000-0000E4090000}"/>
    <cellStyle name="Output 2 10" xfId="26812" xr:uid="{114CCA6A-B437-48EF-AC3F-30686EC9DF04}"/>
    <cellStyle name="Output 2 11" xfId="29258" xr:uid="{9558AA87-0159-422C-A9DC-3B14D6ED6033}"/>
    <cellStyle name="Output 2 2" xfId="2590" xr:uid="{00000000-0005-0000-0000-0000E5090000}"/>
    <cellStyle name="Output 2 2 2" xfId="17549" xr:uid="{00000000-0005-0000-0000-00006E410000}"/>
    <cellStyle name="Output 2 2 2 2" xfId="17550" xr:uid="{00000000-0005-0000-0000-00006F410000}"/>
    <cellStyle name="Output 2 2 2 2 2" xfId="20173" xr:uid="{00000000-0005-0000-0000-00006F410000}"/>
    <cellStyle name="Output 2 2 2 2 2 2" xfId="28562" xr:uid="{779BB4FA-ACB3-41CC-833F-AD7A07D3F737}"/>
    <cellStyle name="Output 2 2 2 2 2 3" xfId="29968" xr:uid="{CFBBE480-ABFA-4450-BAB4-A24765B95D6E}"/>
    <cellStyle name="Output 2 2 2 2 2 4" xfId="30489" xr:uid="{634CC3EE-EBC6-4222-A9B0-B541B47A730C}"/>
    <cellStyle name="Output 2 2 2 2 2 5" xfId="31000" xr:uid="{D44A7A3B-1F66-4B05-9936-D5F169E0CF5B}"/>
    <cellStyle name="Output 2 2 2 2 2 6" xfId="25736" xr:uid="{FA9FD1A5-20FF-4741-99A9-B09E5E978873}"/>
    <cellStyle name="Output 2 2 2 2 3" xfId="29505" xr:uid="{795700B2-2C47-4C54-80D6-309E9C365043}"/>
    <cellStyle name="Output 2 2 2 2 4" xfId="27616" xr:uid="{C6A59ADA-2BEA-442E-8D7B-BF8A6F91459A}"/>
    <cellStyle name="Output 2 2 2 2 5" xfId="29245" xr:uid="{265C5C9E-8224-49EF-8C0E-E5F815FC671D}"/>
    <cellStyle name="Output 2 2 2 2 6" xfId="26787" xr:uid="{8A83EF2F-AC66-42F2-B90F-E98FA4B45E9A}"/>
    <cellStyle name="Output 2 2 3" xfId="17551" xr:uid="{00000000-0005-0000-0000-000070410000}"/>
    <cellStyle name="Output 2 2 3 2" xfId="20174" xr:uid="{00000000-0005-0000-0000-000070410000}"/>
    <cellStyle name="Output 2 2 3 2 2" xfId="28563" xr:uid="{02468648-352B-4E6D-B989-9928DEF04B3B}"/>
    <cellStyle name="Output 2 2 3 2 3" xfId="29969" xr:uid="{C688533F-5F5D-4D1F-8C49-21106E19D130}"/>
    <cellStyle name="Output 2 2 3 2 4" xfId="30490" xr:uid="{F86EB2AB-8C86-4FE0-AE7D-1B7294A7B6A8}"/>
    <cellStyle name="Output 2 2 3 2 5" xfId="31001" xr:uid="{131B6CC4-F9D4-4641-8EC7-DFC1B8DBADCB}"/>
    <cellStyle name="Output 2 2 3 2 6" xfId="28067" xr:uid="{1630077A-7B0B-41B6-9B55-2EA23C1BA033}"/>
    <cellStyle name="Output 2 2 3 3" xfId="29506" xr:uid="{BBBDC52A-CA63-4F55-9995-4945ED14C53F}"/>
    <cellStyle name="Output 2 2 3 4" xfId="27614" xr:uid="{B14CA709-4CA0-4466-A935-1A44EA983F06}"/>
    <cellStyle name="Output 2 2 3 5" xfId="29244" xr:uid="{75CAD096-636F-4B0F-9D1B-4F6CBA69C806}"/>
    <cellStyle name="Output 2 2 3 6" xfId="20915" xr:uid="{FF7FF9F3-EB5D-4374-8540-DF6F0EE32A4F}"/>
    <cellStyle name="Output 2 2 4" xfId="17552" xr:uid="{00000000-0005-0000-0000-000071410000}"/>
    <cellStyle name="Output 2 2 5" xfId="17548" xr:uid="{00000000-0005-0000-0000-00006D410000}"/>
    <cellStyle name="Output 2 2 6" xfId="20852" xr:uid="{2782EE86-E06C-42AC-A7D4-B033E0E3F2E3}"/>
    <cellStyle name="Output 2 2 7" xfId="29480" xr:uid="{88196DC5-94EC-40FE-AA86-B1C34763F800}"/>
    <cellStyle name="Output 2 2 8" xfId="26806" xr:uid="{B27CA917-31B3-4CEE-927F-E70332035C41}"/>
    <cellStyle name="Output 2 2 9" xfId="29259" xr:uid="{D9B851EF-85DF-479C-A2E8-910732E9068A}"/>
    <cellStyle name="Output 2 3" xfId="17553" xr:uid="{00000000-0005-0000-0000-000072410000}"/>
    <cellStyle name="Output 2 3 2" xfId="17554" xr:uid="{00000000-0005-0000-0000-000073410000}"/>
    <cellStyle name="Output 2 3 2 2" xfId="20176" xr:uid="{00000000-0005-0000-0000-000073410000}"/>
    <cellStyle name="Output 2 3 2 2 2" xfId="28565" xr:uid="{DE567C06-274F-46CD-9077-855C40D3532A}"/>
    <cellStyle name="Output 2 3 2 2 3" xfId="29971" xr:uid="{3D83193F-512B-4B1F-A748-66E19A36A4A5}"/>
    <cellStyle name="Output 2 3 2 2 4" xfId="30492" xr:uid="{79AAF528-6F56-4727-8B39-076042815EBD}"/>
    <cellStyle name="Output 2 3 2 2 5" xfId="31003" xr:uid="{76668E62-CC1C-4243-A290-9D90726AA879}"/>
    <cellStyle name="Output 2 3 2 2 6" xfId="25738" xr:uid="{BD1ABAB8-F4BF-4C28-8E38-8640E5F2C881}"/>
    <cellStyle name="Output 2 3 2 3" xfId="29508" xr:uid="{954DDC2E-385A-456D-AC45-56ABB7658327}"/>
    <cellStyle name="Output 2 3 2 4" xfId="27612" xr:uid="{17636AF1-EBAE-494D-8E26-2BF91675784E}"/>
    <cellStyle name="Output 2 3 2 5" xfId="29242" xr:uid="{8C3720BA-B39E-4A8F-A507-A6A9626C476E}"/>
    <cellStyle name="Output 2 3 2 6" xfId="26786" xr:uid="{120F6316-93E6-433A-BB03-41F7A1BFDC88}"/>
    <cellStyle name="Output 2 3 3" xfId="17555" xr:uid="{00000000-0005-0000-0000-000074410000}"/>
    <cellStyle name="Output 2 3 4" xfId="20175" xr:uid="{00000000-0005-0000-0000-000072410000}"/>
    <cellStyle name="Output 2 3 4 2" xfId="28564" xr:uid="{7ACDC067-7802-4CEE-A81E-7CEBCDEBA8CB}"/>
    <cellStyle name="Output 2 3 4 3" xfId="29970" xr:uid="{F930EF7A-50AC-405F-8533-EB38032BF123}"/>
    <cellStyle name="Output 2 3 4 4" xfId="30491" xr:uid="{CB4D4F04-0BD3-4C55-A210-CF12C6E67804}"/>
    <cellStyle name="Output 2 3 4 5" xfId="31002" xr:uid="{CB0B387F-DC67-40FF-A266-E0FB43C7FCDB}"/>
    <cellStyle name="Output 2 3 4 6" xfId="25737" xr:uid="{EE04CC94-8BA0-48BC-BEBE-805176FD7098}"/>
    <cellStyle name="Output 2 3 5" xfId="29507" xr:uid="{D9B5679C-2D1E-4E4E-A3FC-BC9B56ECF14C}"/>
    <cellStyle name="Output 2 3 6" xfId="27613" xr:uid="{6FE70F0E-FE4C-4CD0-9FC7-86F244852DED}"/>
    <cellStyle name="Output 2 3 7" xfId="29243" xr:uid="{02C6B418-CFC0-468D-977E-CDDD9DF30648}"/>
    <cellStyle name="Output 2 3 8" xfId="20821" xr:uid="{02082C4E-3870-4944-9E37-64E76BA766CA}"/>
    <cellStyle name="Output 2 4" xfId="17556" xr:uid="{00000000-0005-0000-0000-000075410000}"/>
    <cellStyle name="Output 2 5" xfId="17557" xr:uid="{00000000-0005-0000-0000-000076410000}"/>
    <cellStyle name="Output 2 5 2" xfId="20177" xr:uid="{00000000-0005-0000-0000-000076410000}"/>
    <cellStyle name="Output 2 5 2 2" xfId="28566" xr:uid="{89EF669D-EE4D-4BF3-93BD-A4ADF0990713}"/>
    <cellStyle name="Output 2 5 2 3" xfId="29972" xr:uid="{8301E8E4-9563-4F47-A979-F43E1B5AED8F}"/>
    <cellStyle name="Output 2 5 2 4" xfId="30493" xr:uid="{3BB36108-303F-435D-A375-84790723408C}"/>
    <cellStyle name="Output 2 5 2 5" xfId="31004" xr:uid="{A4DD9B13-5695-4E53-B363-62FC43E98C3D}"/>
    <cellStyle name="Output 2 5 2 6" xfId="28068" xr:uid="{E22FCF31-EB30-4FB0-836D-2C1CDA169D97}"/>
    <cellStyle name="Output 2 5 3" xfId="29509" xr:uid="{50CB1327-9DFA-4581-83A3-19D50CD2B3BF}"/>
    <cellStyle name="Output 2 5 4" xfId="20657" xr:uid="{3F01A32E-850D-4AB1-B675-FC192C3ECC45}"/>
    <cellStyle name="Output 2 5 5" xfId="29241" xr:uid="{3FF253E2-F2AE-4F4B-9508-F6255E742611}"/>
    <cellStyle name="Output 2 5 6" xfId="26785" xr:uid="{C122878F-9FD9-4470-AB0A-06CB783FAEFF}"/>
    <cellStyle name="Output 2 6" xfId="17558" xr:uid="{00000000-0005-0000-0000-000077410000}"/>
    <cellStyle name="Output 2 7" xfId="17547" xr:uid="{00000000-0005-0000-0000-00006C410000}"/>
    <cellStyle name="Output 2 8" xfId="28013" xr:uid="{9759C772-E6E8-483E-8239-0234B86B1AA2}"/>
    <cellStyle name="Output 2 9" xfId="29481" xr:uid="{D5D7462A-A869-4D2B-A05C-3A88FC87ADCF}"/>
    <cellStyle name="Output 3" xfId="2591" xr:uid="{00000000-0005-0000-0000-0000E6090000}"/>
    <cellStyle name="Output 3 10" xfId="29260" xr:uid="{CC13DC2A-0F87-45A7-9597-FDCDDE3B2735}"/>
    <cellStyle name="Output 3 2" xfId="2592" xr:uid="{00000000-0005-0000-0000-0000E7090000}"/>
    <cellStyle name="Output 3 2 2" xfId="17560" xr:uid="{00000000-0005-0000-0000-000079410000}"/>
    <cellStyle name="Output 3 2 3" xfId="20853" xr:uid="{448D2CCF-F814-425F-8EFA-4F26967D74AE}"/>
    <cellStyle name="Output 3 2 4" xfId="28012" xr:uid="{D3190090-CC4B-4478-B2F3-F231FE7EC143}"/>
    <cellStyle name="Output 3 2 5" xfId="29478" xr:uid="{99BBA333-7D88-4533-9041-0B231EE13F9E}"/>
    <cellStyle name="Output 3 2 6" xfId="26807" xr:uid="{F6D16A95-5199-43DA-8051-DDFD98E645DE}"/>
    <cellStyle name="Output 3 2 7" xfId="29261" xr:uid="{049DACFB-2AA8-4FBD-AA27-DAD7C41AE9C6}"/>
    <cellStyle name="Output 3 3" xfId="17561" xr:uid="{00000000-0005-0000-0000-00007A410000}"/>
    <cellStyle name="Output 3 3 2" xfId="20178" xr:uid="{00000000-0005-0000-0000-00007A410000}"/>
    <cellStyle name="Output 3 3 2 2" xfId="28567" xr:uid="{DF7AE248-CE82-4997-880D-8CF8143514B5}"/>
    <cellStyle name="Output 3 3 2 3" xfId="29973" xr:uid="{993F52E4-077C-41F1-B928-FF9CFDE0FB66}"/>
    <cellStyle name="Output 3 3 2 4" xfId="30494" xr:uid="{1C48C695-8813-44E4-A085-8586B815950E}"/>
    <cellStyle name="Output 3 3 2 5" xfId="31005" xr:uid="{29BCD7CE-DE87-4309-89C0-C5FC1FCD14E0}"/>
    <cellStyle name="Output 3 3 2 6" xfId="25739" xr:uid="{E2EB3A7F-2E37-4BF8-87B2-1C7EF41FD583}"/>
    <cellStyle name="Output 3 3 3" xfId="29510" xr:uid="{2034A542-1D4A-40E1-B2F0-54A590D8762F}"/>
    <cellStyle name="Output 3 3 4" xfId="27610" xr:uid="{E6F5843E-A00F-420A-AA36-D00B8CE5C302}"/>
    <cellStyle name="Output 3 3 5" xfId="29240" xr:uid="{9FAC4A0E-4C1E-49F9-BBE0-039D41482510}"/>
    <cellStyle name="Output 3 3 6" xfId="26784" xr:uid="{4D2DCA4D-BF41-4849-B362-70639B11D5E3}"/>
    <cellStyle name="Output 3 4" xfId="17562" xr:uid="{00000000-0005-0000-0000-00007B410000}"/>
    <cellStyle name="Output 3 5" xfId="17563" xr:uid="{00000000-0005-0000-0000-00007C410000}"/>
    <cellStyle name="Output 3 6" xfId="17559" xr:uid="{00000000-0005-0000-0000-000078410000}"/>
    <cellStyle name="Output 3 7" xfId="28010" xr:uid="{A869412F-CB65-47A1-8D4C-A02962E976B1}"/>
    <cellStyle name="Output 3 8" xfId="29479" xr:uid="{44795653-E238-4465-8515-294A01447480}"/>
    <cellStyle name="Output 3 9" xfId="26810" xr:uid="{10210EB7-8073-4D77-A398-86792B40EB96}"/>
    <cellStyle name="Output 4" xfId="2593" xr:uid="{00000000-0005-0000-0000-0000E8090000}"/>
    <cellStyle name="Output 4 2" xfId="2594" xr:uid="{00000000-0005-0000-0000-0000E9090000}"/>
    <cellStyle name="Output 4 2 2" xfId="17565" xr:uid="{00000000-0005-0000-0000-00007F410000}"/>
    <cellStyle name="Output 4 2 3" xfId="20179" xr:uid="{00000000-0005-0000-0000-00007E410000}"/>
    <cellStyle name="Output 4 2 3 2" xfId="28568" xr:uid="{8166C983-93D8-4FF6-842F-530C1283D9D4}"/>
    <cellStyle name="Output 4 2 3 3" xfId="29974" xr:uid="{029D0D26-E921-494F-AD53-42262CBE0E0E}"/>
    <cellStyle name="Output 4 2 3 4" xfId="30495" xr:uid="{EDE26F7A-C38C-4926-9A65-F0551AD445F8}"/>
    <cellStyle name="Output 4 2 3 5" xfId="31006" xr:uid="{4612A3F6-B042-411C-B5AB-1046CAD0FD9C}"/>
    <cellStyle name="Output 4 2 3 6" xfId="25740" xr:uid="{E48A27C2-6565-48FD-A5C8-92F93F82CAD8}"/>
    <cellStyle name="Output 4 2 4" xfId="28009" xr:uid="{CBDC0335-C4CC-45C5-8DD3-BF3A19C99952}"/>
    <cellStyle name="Output 4 2 5" xfId="29476" xr:uid="{60343C78-1F65-4FC3-9680-D7B706D85A76}"/>
    <cellStyle name="Output 4 2 6" xfId="26803" xr:uid="{D96225E0-EF96-4F3F-9A33-264CC145D6A3}"/>
    <cellStyle name="Output 4 2 7" xfId="29263" xr:uid="{46794068-8DD7-4FC3-BB66-AE8810B00591}"/>
    <cellStyle name="Output 4 3" xfId="17566" xr:uid="{00000000-0005-0000-0000-000080410000}"/>
    <cellStyle name="Output 4 4" xfId="17564" xr:uid="{00000000-0005-0000-0000-00007D410000}"/>
    <cellStyle name="Output 4 5" xfId="20851" xr:uid="{D3BDA6C5-8B42-43EE-8728-D6E7906FB1CA}"/>
    <cellStyle name="Output 4 6" xfId="29477" xr:uid="{BCFE82E1-4EFC-42AB-9566-0F12398BA689}"/>
    <cellStyle name="Output 4 7" xfId="26805" xr:uid="{0E82EE49-BB4E-4E6C-991F-F04EBBF7D934}"/>
    <cellStyle name="Output 4 8" xfId="29262" xr:uid="{69041519-48DC-409C-82BB-84803020E2EF}"/>
    <cellStyle name="Output 5" xfId="2595" xr:uid="{00000000-0005-0000-0000-0000EA090000}"/>
    <cellStyle name="Output 5 2" xfId="2596" xr:uid="{00000000-0005-0000-0000-0000EB090000}"/>
    <cellStyle name="Output 5 2 2" xfId="17568" xr:uid="{00000000-0005-0000-0000-000083410000}"/>
    <cellStyle name="Output 5 2 3" xfId="20180" xr:uid="{00000000-0005-0000-0000-000082410000}"/>
    <cellStyle name="Output 5 2 3 2" xfId="28569" xr:uid="{951B94CC-2BEB-478F-BEB3-FC87CE48ADD5}"/>
    <cellStyle name="Output 5 2 3 3" xfId="29975" xr:uid="{67D64223-4101-423F-8778-15CDEE7004D7}"/>
    <cellStyle name="Output 5 2 3 4" xfId="30496" xr:uid="{78D9951C-CD0E-4079-A0F1-88BAC336BB90}"/>
    <cellStyle name="Output 5 2 3 5" xfId="31007" xr:uid="{A0249E1F-6F1F-4E8C-A667-1FDC118A085B}"/>
    <cellStyle name="Output 5 2 3 6" xfId="28066" xr:uid="{E405FD32-BF06-4E98-962F-BB37A1E2AE64}"/>
    <cellStyle name="Output 5 2 4" xfId="28007" xr:uid="{74F9106A-822F-4C90-92B2-F2FB2048CDBE}"/>
    <cellStyle name="Output 5 2 5" xfId="29474" xr:uid="{C8C0C5F9-760A-4EB4-9C3F-88534C67711A}"/>
    <cellStyle name="Output 5 2 6" xfId="27674" xr:uid="{C0F43FBF-7EF8-4DDC-BD34-0A41F2C06E6B}"/>
    <cellStyle name="Output 5 2 7" xfId="29265" xr:uid="{2F7D03E6-8631-477D-8154-490E69C17527}"/>
    <cellStyle name="Output 5 3" xfId="17569" xr:uid="{00000000-0005-0000-0000-000084410000}"/>
    <cellStyle name="Output 5 4" xfId="17567" xr:uid="{00000000-0005-0000-0000-000081410000}"/>
    <cellStyle name="Output 5 5" xfId="28008" xr:uid="{CD8C6D6C-E3EC-433B-9CD1-B9B3EC5851A9}"/>
    <cellStyle name="Output 5 6" xfId="29475" xr:uid="{4E548AF6-2F9C-4FEC-AFFC-34381E8C4A1A}"/>
    <cellStyle name="Output 5 7" xfId="27671" xr:uid="{639D7CD1-967A-4B46-B6C4-3247094DAC5A}"/>
    <cellStyle name="Output 5 8" xfId="29264" xr:uid="{8DC0F516-AE7B-4860-9C2F-8BDC2CE1AA71}"/>
    <cellStyle name="Output 6" xfId="2597" xr:uid="{00000000-0005-0000-0000-0000EC090000}"/>
    <cellStyle name="Output 6 2" xfId="2598" xr:uid="{00000000-0005-0000-0000-0000ED090000}"/>
    <cellStyle name="Output 6 2 2" xfId="17571" xr:uid="{00000000-0005-0000-0000-000087410000}"/>
    <cellStyle name="Output 6 2 3" xfId="20181" xr:uid="{00000000-0005-0000-0000-000086410000}"/>
    <cellStyle name="Output 6 2 3 2" xfId="28570" xr:uid="{D99C4612-F961-4880-8F81-791C4CE38111}"/>
    <cellStyle name="Output 6 2 3 3" xfId="29976" xr:uid="{20185231-7487-4DDD-9B5F-CCAACA539C5C}"/>
    <cellStyle name="Output 6 2 3 4" xfId="30497" xr:uid="{040C5B03-0711-490F-AEEF-ABA2BA2C6F31}"/>
    <cellStyle name="Output 6 2 3 5" xfId="31008" xr:uid="{63D13A31-98C0-44F9-B501-B427E373C2CC}"/>
    <cellStyle name="Output 6 2 3 6" xfId="25741" xr:uid="{3F1D1928-AA7C-41E8-8FDC-A540A09EE4F8}"/>
    <cellStyle name="Output 6 2 4" xfId="28004" xr:uid="{B54A3FDA-44A5-45AF-BC56-AD4847653110}"/>
    <cellStyle name="Output 6 2 5" xfId="29472" xr:uid="{B73C1009-A927-4CF1-8F10-1464F9F633B4}"/>
    <cellStyle name="Output 6 2 6" xfId="26801" xr:uid="{E8EB49D4-57F2-4CED-A289-AA36DB805160}"/>
    <cellStyle name="Output 6 2 7" xfId="29267" xr:uid="{F9942A14-D957-4CC4-940E-7323F4597967}"/>
    <cellStyle name="Output 6 3" xfId="17572" xr:uid="{00000000-0005-0000-0000-000088410000}"/>
    <cellStyle name="Output 6 4" xfId="17570" xr:uid="{00000000-0005-0000-0000-000085410000}"/>
    <cellStyle name="Output 6 5" xfId="28006" xr:uid="{745423C3-1016-4FDD-8600-C3DFBB4CE9AF}"/>
    <cellStyle name="Output 6 6" xfId="29473" xr:uid="{06F4FCC5-DC4A-4D78-8D78-9EA291758148}"/>
    <cellStyle name="Output 6 7" xfId="27675" xr:uid="{18A5D323-CA34-4B80-BE5A-A26A9E87BD4A}"/>
    <cellStyle name="Output 6 8" xfId="29266" xr:uid="{7DBF62D2-FC87-4D06-A976-501FCCB63A3A}"/>
    <cellStyle name="Output 7" xfId="2599" xr:uid="{00000000-0005-0000-0000-0000EE090000}"/>
    <cellStyle name="Output 7 2" xfId="2600" xr:uid="{00000000-0005-0000-0000-0000EF090000}"/>
    <cellStyle name="Output 7 2 2" xfId="17574" xr:uid="{00000000-0005-0000-0000-00008B410000}"/>
    <cellStyle name="Output 7 2 3" xfId="20182" xr:uid="{00000000-0005-0000-0000-00008A410000}"/>
    <cellStyle name="Output 7 2 3 2" xfId="28571" xr:uid="{800A58C3-C54A-4448-85F1-7B1C3EC83BCD}"/>
    <cellStyle name="Output 7 2 3 3" xfId="29977" xr:uid="{872FBFF1-4345-4DB0-8A74-E8BEFA3C8EB8}"/>
    <cellStyle name="Output 7 2 3 4" xfId="30498" xr:uid="{83FB7A28-CB42-42D7-BF18-0EAFC85E6510}"/>
    <cellStyle name="Output 7 2 3 5" xfId="31009" xr:uid="{E0156464-D014-49B2-97B7-1CC782B1600A}"/>
    <cellStyle name="Output 7 2 3 6" xfId="25742" xr:uid="{2A9C638B-5061-4F00-AE71-BA0F90232A09}"/>
    <cellStyle name="Output 7 2 4" xfId="28002" xr:uid="{A915B20E-5046-4A7F-9399-B89D93222E18}"/>
    <cellStyle name="Output 7 2 5" xfId="29470" xr:uid="{03DB1C79-193A-41C2-980E-253F137309B6}"/>
    <cellStyle name="Output 7 2 6" xfId="26799" xr:uid="{82AFF800-0E22-400B-BFA3-63AB6D6C3A30}"/>
    <cellStyle name="Output 7 2 7" xfId="29269" xr:uid="{FA49327A-C78D-46F8-8F3A-A74FF6D8FD6A}"/>
    <cellStyle name="Output 7 3" xfId="17575" xr:uid="{00000000-0005-0000-0000-00008C410000}"/>
    <cellStyle name="Output 7 4" xfId="17573" xr:uid="{00000000-0005-0000-0000-000089410000}"/>
    <cellStyle name="Output 7 5" xfId="28003" xr:uid="{137138BE-8191-45AA-90C9-1F589074EB09}"/>
    <cellStyle name="Output 7 6" xfId="29471" xr:uid="{B1596C71-0E76-4CD2-B3B5-4B40CCE75E56}"/>
    <cellStyle name="Output 7 7" xfId="26800" xr:uid="{C557AA46-6DD0-44B0-8890-FAFE22F8781E}"/>
    <cellStyle name="Output 7 8" xfId="29268" xr:uid="{5648242D-BBCC-4C38-88BB-5F86A1F44FB9}"/>
    <cellStyle name="Output 8" xfId="17576" xr:uid="{00000000-0005-0000-0000-00008D410000}"/>
    <cellStyle name="Output 8 2" xfId="17577" xr:uid="{00000000-0005-0000-0000-00008E410000}"/>
    <cellStyle name="Output 8 3" xfId="17578" xr:uid="{00000000-0005-0000-0000-00008F410000}"/>
    <cellStyle name="Output 9" xfId="17579" xr:uid="{00000000-0005-0000-0000-000090410000}"/>
    <cellStyle name="Output 9 2" xfId="17580" xr:uid="{00000000-0005-0000-0000-000091410000}"/>
    <cellStyle name="Owed_Amt" xfId="2601" xr:uid="{00000000-0005-0000-0000-0000F0090000}"/>
    <cellStyle name="Paid_Amt" xfId="2602" xr:uid="{00000000-0005-0000-0000-0000F1090000}"/>
    <cellStyle name="pb_page_heading_LS" xfId="2603" xr:uid="{00000000-0005-0000-0000-0000F2090000}"/>
    <cellStyle name="Pct_of_Sales" xfId="2604" xr:uid="{00000000-0005-0000-0000-0000F3090000}"/>
    <cellStyle name="Percent" xfId="58" builtinId="5"/>
    <cellStyle name="Percent [2]" xfId="2605" xr:uid="{00000000-0005-0000-0000-0000F5090000}"/>
    <cellStyle name="Percent [2] 2" xfId="2606" xr:uid="{00000000-0005-0000-0000-0000F6090000}"/>
    <cellStyle name="Percent [2] 2 2" xfId="17581" xr:uid="{00000000-0005-0000-0000-000099410000}"/>
    <cellStyle name="Percent [2] 2 3" xfId="17582" xr:uid="{00000000-0005-0000-0000-00009A410000}"/>
    <cellStyle name="Percent [2] 2 4" xfId="17583" xr:uid="{00000000-0005-0000-0000-00009B410000}"/>
    <cellStyle name="Percent [2] 3" xfId="2607" xr:uid="{00000000-0005-0000-0000-0000F7090000}"/>
    <cellStyle name="Percent [2] 3 2" xfId="17585" xr:uid="{00000000-0005-0000-0000-00009D410000}"/>
    <cellStyle name="Percent [2] 3 2 2" xfId="17586" xr:uid="{00000000-0005-0000-0000-00009E410000}"/>
    <cellStyle name="Percent [2] 3 3" xfId="17587" xr:uid="{00000000-0005-0000-0000-00009F410000}"/>
    <cellStyle name="Percent [2] 3 4" xfId="17584" xr:uid="{00000000-0005-0000-0000-00009C410000}"/>
    <cellStyle name="Percent [2] 4" xfId="17588" xr:uid="{00000000-0005-0000-0000-0000A0410000}"/>
    <cellStyle name="Percent [2] 5" xfId="17589" xr:uid="{00000000-0005-0000-0000-0000A1410000}"/>
    <cellStyle name="Percent [2] 6" xfId="17590" xr:uid="{00000000-0005-0000-0000-0000A2410000}"/>
    <cellStyle name="Percent 10" xfId="2608" xr:uid="{00000000-0005-0000-0000-0000F8090000}"/>
    <cellStyle name="Percent 10 2" xfId="5332" xr:uid="{00000000-0005-0000-0000-0000A4410000}"/>
    <cellStyle name="Percent 10 2 2" xfId="17591" xr:uid="{00000000-0005-0000-0000-0000A5410000}"/>
    <cellStyle name="Percent 10 2 3" xfId="17592" xr:uid="{00000000-0005-0000-0000-0000A6410000}"/>
    <cellStyle name="Percent 10 3" xfId="17593" xr:uid="{00000000-0005-0000-0000-0000A7410000}"/>
    <cellStyle name="Percent 10 3 2" xfId="17594" xr:uid="{00000000-0005-0000-0000-0000A8410000}"/>
    <cellStyle name="Percent 10 4" xfId="17595" xr:uid="{00000000-0005-0000-0000-0000A9410000}"/>
    <cellStyle name="Percent 10 4 2" xfId="17596" xr:uid="{00000000-0005-0000-0000-0000AA410000}"/>
    <cellStyle name="Percent 10 5" xfId="17597" xr:uid="{00000000-0005-0000-0000-0000AB410000}"/>
    <cellStyle name="Percent 10 6" xfId="17598" xr:uid="{00000000-0005-0000-0000-0000AC410000}"/>
    <cellStyle name="Percent 10 7" xfId="5333" xr:uid="{00000000-0005-0000-0000-0000A3410000}"/>
    <cellStyle name="Percent 11" xfId="2609" xr:uid="{00000000-0005-0000-0000-0000F9090000}"/>
    <cellStyle name="Percent 11 2" xfId="17599" xr:uid="{00000000-0005-0000-0000-0000AE410000}"/>
    <cellStyle name="Percent 11 2 2" xfId="17600" xr:uid="{00000000-0005-0000-0000-0000AF410000}"/>
    <cellStyle name="Percent 11 2 3" xfId="17601" xr:uid="{00000000-0005-0000-0000-0000B0410000}"/>
    <cellStyle name="Percent 11 3" xfId="17602" xr:uid="{00000000-0005-0000-0000-0000B1410000}"/>
    <cellStyle name="Percent 11 4" xfId="17603" xr:uid="{00000000-0005-0000-0000-0000B2410000}"/>
    <cellStyle name="Percent 11 5" xfId="17604" xr:uid="{00000000-0005-0000-0000-0000B3410000}"/>
    <cellStyle name="Percent 12" xfId="2610" xr:uid="{00000000-0005-0000-0000-0000FA090000}"/>
    <cellStyle name="Percent 12 2" xfId="5330" xr:uid="{00000000-0005-0000-0000-0000B5410000}"/>
    <cellStyle name="Percent 12 2 2" xfId="17605" xr:uid="{00000000-0005-0000-0000-0000B6410000}"/>
    <cellStyle name="Percent 12 2 2 2" xfId="17606" xr:uid="{00000000-0005-0000-0000-0000B7410000}"/>
    <cellStyle name="Percent 12 2 2 3" xfId="17607" xr:uid="{00000000-0005-0000-0000-0000B8410000}"/>
    <cellStyle name="Percent 12 2 2 4" xfId="17608" xr:uid="{00000000-0005-0000-0000-0000B9410000}"/>
    <cellStyle name="Percent 12 2 3" xfId="17609" xr:uid="{00000000-0005-0000-0000-0000BA410000}"/>
    <cellStyle name="Percent 12 2 3 2" xfId="17610" xr:uid="{00000000-0005-0000-0000-0000BB410000}"/>
    <cellStyle name="Percent 12 2 3 2 2" xfId="28047" xr:uid="{4F2F25D0-6DD6-49AB-9C13-62D0CBFE15E1}"/>
    <cellStyle name="Percent 12 2 3 3" xfId="17611" xr:uid="{00000000-0005-0000-0000-0000BC410000}"/>
    <cellStyle name="Percent 12 2 4" xfId="17612" xr:uid="{00000000-0005-0000-0000-0000BD410000}"/>
    <cellStyle name="Percent 12 2 5" xfId="17613" xr:uid="{00000000-0005-0000-0000-0000BE410000}"/>
    <cellStyle name="Percent 12 2 6" xfId="17614" xr:uid="{00000000-0005-0000-0000-0000BF410000}"/>
    <cellStyle name="Percent 12 3" xfId="17615" xr:uid="{00000000-0005-0000-0000-0000C0410000}"/>
    <cellStyle name="Percent 12 3 2" xfId="17616" xr:uid="{00000000-0005-0000-0000-0000C1410000}"/>
    <cellStyle name="Percent 12 3 3" xfId="17617" xr:uid="{00000000-0005-0000-0000-0000C2410000}"/>
    <cellStyle name="Percent 12 3 4" xfId="17618" xr:uid="{00000000-0005-0000-0000-0000C3410000}"/>
    <cellStyle name="Percent 12 4" xfId="17619" xr:uid="{00000000-0005-0000-0000-0000C4410000}"/>
    <cellStyle name="Percent 12 4 2" xfId="17620" xr:uid="{00000000-0005-0000-0000-0000C5410000}"/>
    <cellStyle name="Percent 12 4 3" xfId="17621" xr:uid="{00000000-0005-0000-0000-0000C6410000}"/>
    <cellStyle name="Percent 12 4 4" xfId="17622" xr:uid="{00000000-0005-0000-0000-0000C7410000}"/>
    <cellStyle name="Percent 12 4 5" xfId="17623" xr:uid="{00000000-0005-0000-0000-0000C8410000}"/>
    <cellStyle name="Percent 12 5" xfId="17624" xr:uid="{00000000-0005-0000-0000-0000C9410000}"/>
    <cellStyle name="Percent 12 5 2" xfId="17625" xr:uid="{00000000-0005-0000-0000-0000CA410000}"/>
    <cellStyle name="Percent 12 5 2 2" xfId="28048" xr:uid="{FFF1CF59-FDBA-4879-B8EB-293F91E3571B}"/>
    <cellStyle name="Percent 12 5 3" xfId="17626" xr:uid="{00000000-0005-0000-0000-0000CB410000}"/>
    <cellStyle name="Percent 12 6" xfId="17627" xr:uid="{00000000-0005-0000-0000-0000CC410000}"/>
    <cellStyle name="Percent 12 7" xfId="17628" xr:uid="{00000000-0005-0000-0000-0000CD410000}"/>
    <cellStyle name="Percent 12 8" xfId="17629" xr:uid="{00000000-0005-0000-0000-0000CE410000}"/>
    <cellStyle name="Percent 12 9" xfId="5331" xr:uid="{00000000-0005-0000-0000-0000B4410000}"/>
    <cellStyle name="Percent 13" xfId="2611" xr:uid="{00000000-0005-0000-0000-0000FB090000}"/>
    <cellStyle name="Percent 13 2" xfId="17630" xr:uid="{00000000-0005-0000-0000-0000D0410000}"/>
    <cellStyle name="Percent 13 2 2" xfId="17631" xr:uid="{00000000-0005-0000-0000-0000D1410000}"/>
    <cellStyle name="Percent 13 2 2 2" xfId="17632" xr:uid="{00000000-0005-0000-0000-0000D2410000}"/>
    <cellStyle name="Percent 13 2 3" xfId="17633" xr:uid="{00000000-0005-0000-0000-0000D3410000}"/>
    <cellStyle name="Percent 13 2 3 2" xfId="17634" xr:uid="{00000000-0005-0000-0000-0000D4410000}"/>
    <cellStyle name="Percent 13 2 4" xfId="17635" xr:uid="{00000000-0005-0000-0000-0000D5410000}"/>
    <cellStyle name="Percent 13 3" xfId="17636" xr:uid="{00000000-0005-0000-0000-0000D6410000}"/>
    <cellStyle name="Percent 13 3 2" xfId="17637" xr:uid="{00000000-0005-0000-0000-0000D7410000}"/>
    <cellStyle name="Percent 13 3 2 2" xfId="17638" xr:uid="{00000000-0005-0000-0000-0000D8410000}"/>
    <cellStyle name="Percent 13 3 3" xfId="17639" xr:uid="{00000000-0005-0000-0000-0000D9410000}"/>
    <cellStyle name="Percent 13 3 4" xfId="17640" xr:uid="{00000000-0005-0000-0000-0000DA410000}"/>
    <cellStyle name="Percent 13 3 5" xfId="17641" xr:uid="{00000000-0005-0000-0000-0000DB410000}"/>
    <cellStyle name="Percent 13 4" xfId="17642" xr:uid="{00000000-0005-0000-0000-0000DC410000}"/>
    <cellStyle name="Percent 13 4 2" xfId="17643" xr:uid="{00000000-0005-0000-0000-0000DD410000}"/>
    <cellStyle name="Percent 13 5" xfId="17644" xr:uid="{00000000-0005-0000-0000-0000DE410000}"/>
    <cellStyle name="Percent 13 6" xfId="17645" xr:uid="{00000000-0005-0000-0000-0000DF410000}"/>
    <cellStyle name="Percent 14" xfId="2612" xr:uid="{00000000-0005-0000-0000-0000FC090000}"/>
    <cellStyle name="Percent 14 2" xfId="5328" xr:uid="{00000000-0005-0000-0000-0000E1410000}"/>
    <cellStyle name="Percent 14 2 2" xfId="17646" xr:uid="{00000000-0005-0000-0000-0000E2410000}"/>
    <cellStyle name="Percent 14 2 2 2" xfId="17647" xr:uid="{00000000-0005-0000-0000-0000E3410000}"/>
    <cellStyle name="Percent 14 2 3" xfId="17648" xr:uid="{00000000-0005-0000-0000-0000E4410000}"/>
    <cellStyle name="Percent 14 2 3 2" xfId="17649" xr:uid="{00000000-0005-0000-0000-0000E5410000}"/>
    <cellStyle name="Percent 14 2 4" xfId="17650" xr:uid="{00000000-0005-0000-0000-0000E6410000}"/>
    <cellStyle name="Percent 14 2 5" xfId="17651" xr:uid="{00000000-0005-0000-0000-0000E7410000}"/>
    <cellStyle name="Percent 14 3" xfId="17652" xr:uid="{00000000-0005-0000-0000-0000E8410000}"/>
    <cellStyle name="Percent 14 3 2" xfId="17653" xr:uid="{00000000-0005-0000-0000-0000E9410000}"/>
    <cellStyle name="Percent 14 3 2 2" xfId="17654" xr:uid="{00000000-0005-0000-0000-0000EA410000}"/>
    <cellStyle name="Percent 14 3 3" xfId="17655" xr:uid="{00000000-0005-0000-0000-0000EB410000}"/>
    <cellStyle name="Percent 14 3 4" xfId="17656" xr:uid="{00000000-0005-0000-0000-0000EC410000}"/>
    <cellStyle name="Percent 14 3 5" xfId="17657" xr:uid="{00000000-0005-0000-0000-0000ED410000}"/>
    <cellStyle name="Percent 14 4" xfId="17658" xr:uid="{00000000-0005-0000-0000-0000EE410000}"/>
    <cellStyle name="Percent 14 4 2" xfId="17659" xr:uid="{00000000-0005-0000-0000-0000EF410000}"/>
    <cellStyle name="Percent 14 4 3" xfId="17660" xr:uid="{00000000-0005-0000-0000-0000F0410000}"/>
    <cellStyle name="Percent 14 5" xfId="17661" xr:uid="{00000000-0005-0000-0000-0000F1410000}"/>
    <cellStyle name="Percent 14 6" xfId="17662" xr:uid="{00000000-0005-0000-0000-0000F2410000}"/>
    <cellStyle name="Percent 14 7" xfId="17663" xr:uid="{00000000-0005-0000-0000-0000F3410000}"/>
    <cellStyle name="Percent 14 8" xfId="5329" xr:uid="{00000000-0005-0000-0000-0000E0410000}"/>
    <cellStyle name="Percent 15" xfId="2613" xr:uid="{00000000-0005-0000-0000-0000FD090000}"/>
    <cellStyle name="Percent 15 2" xfId="17664" xr:uid="{00000000-0005-0000-0000-0000F5410000}"/>
    <cellStyle name="Percent 15 2 2" xfId="17665" xr:uid="{00000000-0005-0000-0000-0000F6410000}"/>
    <cellStyle name="Percent 15 2 2 2" xfId="17666" xr:uid="{00000000-0005-0000-0000-0000F7410000}"/>
    <cellStyle name="Percent 15 2 3" xfId="17667" xr:uid="{00000000-0005-0000-0000-0000F8410000}"/>
    <cellStyle name="Percent 15 2 4" xfId="17668" xr:uid="{00000000-0005-0000-0000-0000F9410000}"/>
    <cellStyle name="Percent 15 3" xfId="17669" xr:uid="{00000000-0005-0000-0000-0000FA410000}"/>
    <cellStyle name="Percent 15 3 2" xfId="17670" xr:uid="{00000000-0005-0000-0000-0000FB410000}"/>
    <cellStyle name="Percent 15 3 3" xfId="17671" xr:uid="{00000000-0005-0000-0000-0000FC410000}"/>
    <cellStyle name="Percent 15 3 4" xfId="17672" xr:uid="{00000000-0005-0000-0000-0000FD410000}"/>
    <cellStyle name="Percent 15 3 5" xfId="17673" xr:uid="{00000000-0005-0000-0000-0000FE410000}"/>
    <cellStyle name="Percent 15 4" xfId="17674" xr:uid="{00000000-0005-0000-0000-0000FF410000}"/>
    <cellStyle name="Percent 15 4 2" xfId="17675" xr:uid="{00000000-0005-0000-0000-000000420000}"/>
    <cellStyle name="Percent 15 5" xfId="17676" xr:uid="{00000000-0005-0000-0000-000001420000}"/>
    <cellStyle name="Percent 15 6" xfId="17677" xr:uid="{00000000-0005-0000-0000-000002420000}"/>
    <cellStyle name="Percent 16" xfId="2614" xr:uid="{00000000-0005-0000-0000-0000FE090000}"/>
    <cellStyle name="Percent 16 2" xfId="17678" xr:uid="{00000000-0005-0000-0000-000004420000}"/>
    <cellStyle name="Percent 16 2 2" xfId="17679" xr:uid="{00000000-0005-0000-0000-000005420000}"/>
    <cellStyle name="Percent 16 2 2 2" xfId="17680" xr:uid="{00000000-0005-0000-0000-000006420000}"/>
    <cellStyle name="Percent 16 2 3" xfId="17681" xr:uid="{00000000-0005-0000-0000-000007420000}"/>
    <cellStyle name="Percent 16 2 4" xfId="17682" xr:uid="{00000000-0005-0000-0000-000008420000}"/>
    <cellStyle name="Percent 16 3" xfId="17683" xr:uid="{00000000-0005-0000-0000-000009420000}"/>
    <cellStyle name="Percent 16 3 2" xfId="17684" xr:uid="{00000000-0005-0000-0000-00000A420000}"/>
    <cellStyle name="Percent 16 3 3" xfId="17685" xr:uid="{00000000-0005-0000-0000-00000B420000}"/>
    <cellStyle name="Percent 16 3 4" xfId="17686" xr:uid="{00000000-0005-0000-0000-00000C420000}"/>
    <cellStyle name="Percent 16 3 5" xfId="17687" xr:uid="{00000000-0005-0000-0000-00000D420000}"/>
    <cellStyle name="Percent 16 4" xfId="17688" xr:uid="{00000000-0005-0000-0000-00000E420000}"/>
    <cellStyle name="Percent 16 4 2" xfId="17689" xr:uid="{00000000-0005-0000-0000-00000F420000}"/>
    <cellStyle name="Percent 16 5" xfId="17690" xr:uid="{00000000-0005-0000-0000-000010420000}"/>
    <cellStyle name="Percent 16 6" xfId="17691" xr:uid="{00000000-0005-0000-0000-000011420000}"/>
    <cellStyle name="Percent 17" xfId="2615" xr:uid="{00000000-0005-0000-0000-0000FF090000}"/>
    <cellStyle name="Percent 17 2" xfId="17692" xr:uid="{00000000-0005-0000-0000-000013420000}"/>
    <cellStyle name="Percent 17 2 2" xfId="17693" xr:uid="{00000000-0005-0000-0000-000014420000}"/>
    <cellStyle name="Percent 17 2 3" xfId="17694" xr:uid="{00000000-0005-0000-0000-000015420000}"/>
    <cellStyle name="Percent 17 2 4" xfId="17695" xr:uid="{00000000-0005-0000-0000-000016420000}"/>
    <cellStyle name="Percent 17 2 5" xfId="17696" xr:uid="{00000000-0005-0000-0000-000017420000}"/>
    <cellStyle name="Percent 17 3" xfId="17697" xr:uid="{00000000-0005-0000-0000-000018420000}"/>
    <cellStyle name="Percent 17 3 2" xfId="17698" xr:uid="{00000000-0005-0000-0000-000019420000}"/>
    <cellStyle name="Percent 17 4" xfId="17699" xr:uid="{00000000-0005-0000-0000-00001A420000}"/>
    <cellStyle name="Percent 17 5" xfId="17700" xr:uid="{00000000-0005-0000-0000-00001B420000}"/>
    <cellStyle name="Percent 17 6" xfId="17701" xr:uid="{00000000-0005-0000-0000-00001C420000}"/>
    <cellStyle name="Percent 17 7" xfId="17702" xr:uid="{00000000-0005-0000-0000-00001D420000}"/>
    <cellStyle name="Percent 17 8" xfId="5327" xr:uid="{00000000-0005-0000-0000-000012420000}"/>
    <cellStyle name="Percent 18" xfId="2616" xr:uid="{00000000-0005-0000-0000-0000000A0000}"/>
    <cellStyle name="Percent 18 2" xfId="17703" xr:uid="{00000000-0005-0000-0000-00001F420000}"/>
    <cellStyle name="Percent 18 2 2" xfId="17704" xr:uid="{00000000-0005-0000-0000-000020420000}"/>
    <cellStyle name="Percent 18 3" xfId="17705" xr:uid="{00000000-0005-0000-0000-000021420000}"/>
    <cellStyle name="Percent 18 4" xfId="17706" xr:uid="{00000000-0005-0000-0000-000022420000}"/>
    <cellStyle name="Percent 18 5" xfId="17707" xr:uid="{00000000-0005-0000-0000-000023420000}"/>
    <cellStyle name="Percent 18 6" xfId="5326" xr:uid="{00000000-0005-0000-0000-00001E420000}"/>
    <cellStyle name="Percent 19" xfId="2617" xr:uid="{00000000-0005-0000-0000-0000010A0000}"/>
    <cellStyle name="Percent 19 2" xfId="17709" xr:uid="{00000000-0005-0000-0000-000025420000}"/>
    <cellStyle name="Percent 19 2 2" xfId="17710" xr:uid="{00000000-0005-0000-0000-000026420000}"/>
    <cellStyle name="Percent 19 2 3" xfId="17711" xr:uid="{00000000-0005-0000-0000-000027420000}"/>
    <cellStyle name="Percent 19 2 4" xfId="17712" xr:uid="{00000000-0005-0000-0000-000028420000}"/>
    <cellStyle name="Percent 19 2 4 2" xfId="28049" xr:uid="{6EBB68AA-47F8-47F0-A34E-F9DDEB984451}"/>
    <cellStyle name="Percent 19 2 5" xfId="17713" xr:uid="{00000000-0005-0000-0000-000029420000}"/>
    <cellStyle name="Percent 19 3" xfId="17714" xr:uid="{00000000-0005-0000-0000-00002A420000}"/>
    <cellStyle name="Percent 19 3 2" xfId="17715" xr:uid="{00000000-0005-0000-0000-00002B420000}"/>
    <cellStyle name="Percent 19 3 3" xfId="17716" xr:uid="{00000000-0005-0000-0000-00002C420000}"/>
    <cellStyle name="Percent 19 3 4" xfId="17717" xr:uid="{00000000-0005-0000-0000-00002D420000}"/>
    <cellStyle name="Percent 19 3 4 2" xfId="28050" xr:uid="{ABB06E8D-EFE6-4353-986A-1B35EE8684DC}"/>
    <cellStyle name="Percent 19 3 5" xfId="17718" xr:uid="{00000000-0005-0000-0000-00002E420000}"/>
    <cellStyle name="Percent 19 4" xfId="17719" xr:uid="{00000000-0005-0000-0000-00002F420000}"/>
    <cellStyle name="Percent 19 5" xfId="17720" xr:uid="{00000000-0005-0000-0000-000030420000}"/>
    <cellStyle name="Percent 19 6" xfId="17721" xr:uid="{00000000-0005-0000-0000-000031420000}"/>
    <cellStyle name="Percent 19 7" xfId="17722" xr:uid="{00000000-0005-0000-0000-000032420000}"/>
    <cellStyle name="Percent 19 8" xfId="17708" xr:uid="{00000000-0005-0000-0000-000024420000}"/>
    <cellStyle name="Percent 2" xfId="174" xr:uid="{00000000-0005-0000-0000-0000020A0000}"/>
    <cellStyle name="Percent 2 10" xfId="17723" xr:uid="{00000000-0005-0000-0000-000034420000}"/>
    <cellStyle name="Percent 2 11" xfId="17724" xr:uid="{00000000-0005-0000-0000-000035420000}"/>
    <cellStyle name="Percent 2 12" xfId="20544" xr:uid="{DCE5DAF8-994E-4A5F-B8B0-B116129741BD}"/>
    <cellStyle name="Percent 2 13" xfId="20732" xr:uid="{C40606BD-DF82-4749-81A9-F232D8C8958F}"/>
    <cellStyle name="Percent 2 2" xfId="2618" xr:uid="{00000000-0005-0000-0000-0000030A0000}"/>
    <cellStyle name="Percent 2 2 2" xfId="5325" xr:uid="{00000000-0005-0000-0000-000037420000}"/>
    <cellStyle name="Percent 2 2 2 2" xfId="17725" xr:uid="{00000000-0005-0000-0000-000038420000}"/>
    <cellStyle name="Percent 2 2 2 2 2" xfId="17726" xr:uid="{00000000-0005-0000-0000-000039420000}"/>
    <cellStyle name="Percent 2 2 2 3" xfId="17727" xr:uid="{00000000-0005-0000-0000-00003A420000}"/>
    <cellStyle name="Percent 2 2 2 4" xfId="17728" xr:uid="{00000000-0005-0000-0000-00003B420000}"/>
    <cellStyle name="Percent 2 2 3" xfId="17729" xr:uid="{00000000-0005-0000-0000-00003C420000}"/>
    <cellStyle name="Percent 2 2 3 2" xfId="17730" xr:uid="{00000000-0005-0000-0000-00003D420000}"/>
    <cellStyle name="Percent 2 2 3 3" xfId="17731" xr:uid="{00000000-0005-0000-0000-00003E420000}"/>
    <cellStyle name="Percent 2 2 3 4" xfId="17732" xr:uid="{00000000-0005-0000-0000-00003F420000}"/>
    <cellStyle name="Percent 2 2 4" xfId="17733" xr:uid="{00000000-0005-0000-0000-000040420000}"/>
    <cellStyle name="Percent 2 2 4 2" xfId="17734" xr:uid="{00000000-0005-0000-0000-000041420000}"/>
    <cellStyle name="Percent 2 2 4 3" xfId="17735" xr:uid="{00000000-0005-0000-0000-000042420000}"/>
    <cellStyle name="Percent 2 2 4 4" xfId="17736" xr:uid="{00000000-0005-0000-0000-000043420000}"/>
    <cellStyle name="Percent 2 2 5" xfId="17737" xr:uid="{00000000-0005-0000-0000-000044420000}"/>
    <cellStyle name="Percent 2 2 5 2" xfId="17738" xr:uid="{00000000-0005-0000-0000-000045420000}"/>
    <cellStyle name="Percent 2 2 6" xfId="17739" xr:uid="{00000000-0005-0000-0000-000046420000}"/>
    <cellStyle name="Percent 2 2 7" xfId="17740" xr:uid="{00000000-0005-0000-0000-000047420000}"/>
    <cellStyle name="Percent 2 3" xfId="2619" xr:uid="{00000000-0005-0000-0000-0000040A0000}"/>
    <cellStyle name="Percent 2 3 2" xfId="17741" xr:uid="{00000000-0005-0000-0000-000049420000}"/>
    <cellStyle name="Percent 2 3 2 2" xfId="17742" xr:uid="{00000000-0005-0000-0000-00004A420000}"/>
    <cellStyle name="Percent 2 3 2 2 2" xfId="17743" xr:uid="{00000000-0005-0000-0000-00004B420000}"/>
    <cellStyle name="Percent 2 3 2 2 2 2" xfId="17744" xr:uid="{00000000-0005-0000-0000-00004C420000}"/>
    <cellStyle name="Percent 2 3 2 2 3" xfId="17745" xr:uid="{00000000-0005-0000-0000-00004D420000}"/>
    <cellStyle name="Percent 2 3 2 2 4" xfId="17746" xr:uid="{00000000-0005-0000-0000-00004E420000}"/>
    <cellStyle name="Percent 2 3 2 3" xfId="17747" xr:uid="{00000000-0005-0000-0000-00004F420000}"/>
    <cellStyle name="Percent 2 3 2 3 2" xfId="17748" xr:uid="{00000000-0005-0000-0000-000050420000}"/>
    <cellStyle name="Percent 2 3 2 4" xfId="17749" xr:uid="{00000000-0005-0000-0000-000051420000}"/>
    <cellStyle name="Percent 2 3 2 5" xfId="17750" xr:uid="{00000000-0005-0000-0000-000052420000}"/>
    <cellStyle name="Percent 2 3 3" xfId="17751" xr:uid="{00000000-0005-0000-0000-000053420000}"/>
    <cellStyle name="Percent 2 3 3 2" xfId="17752" xr:uid="{00000000-0005-0000-0000-000054420000}"/>
    <cellStyle name="Percent 2 3 3 2 2" xfId="17753" xr:uid="{00000000-0005-0000-0000-000055420000}"/>
    <cellStyle name="Percent 2 3 3 2 3" xfId="17754" xr:uid="{00000000-0005-0000-0000-000056420000}"/>
    <cellStyle name="Percent 2 3 3 2 4" xfId="17755" xr:uid="{00000000-0005-0000-0000-000057420000}"/>
    <cellStyle name="Percent 2 3 3 3" xfId="17756" xr:uid="{00000000-0005-0000-0000-000058420000}"/>
    <cellStyle name="Percent 2 3 3 3 2" xfId="17757" xr:uid="{00000000-0005-0000-0000-000059420000}"/>
    <cellStyle name="Percent 2 3 3 4" xfId="17758" xr:uid="{00000000-0005-0000-0000-00005A420000}"/>
    <cellStyle name="Percent 2 3 3 5" xfId="17759" xr:uid="{00000000-0005-0000-0000-00005B420000}"/>
    <cellStyle name="Percent 2 3 4" xfId="17760" xr:uid="{00000000-0005-0000-0000-00005C420000}"/>
    <cellStyle name="Percent 2 3 4 2" xfId="17761" xr:uid="{00000000-0005-0000-0000-00005D420000}"/>
    <cellStyle name="Percent 2 3 4 3" xfId="17762" xr:uid="{00000000-0005-0000-0000-00005E420000}"/>
    <cellStyle name="Percent 2 3 5" xfId="17763" xr:uid="{00000000-0005-0000-0000-00005F420000}"/>
    <cellStyle name="Percent 2 3 6" xfId="17764" xr:uid="{00000000-0005-0000-0000-000060420000}"/>
    <cellStyle name="Percent 2 3 7" xfId="17765" xr:uid="{00000000-0005-0000-0000-000061420000}"/>
    <cellStyle name="Percent 2 4" xfId="2620" xr:uid="{00000000-0005-0000-0000-0000050A0000}"/>
    <cellStyle name="Percent 2 4 2" xfId="5324" xr:uid="{00000000-0005-0000-0000-000063420000}"/>
    <cellStyle name="Percent 2 4 2 2" xfId="17766" xr:uid="{00000000-0005-0000-0000-000064420000}"/>
    <cellStyle name="Percent 2 4 2 3" xfId="17767" xr:uid="{00000000-0005-0000-0000-000065420000}"/>
    <cellStyle name="Percent 2 4 3" xfId="17768" xr:uid="{00000000-0005-0000-0000-000066420000}"/>
    <cellStyle name="Percent 2 4 3 2" xfId="17769" xr:uid="{00000000-0005-0000-0000-000067420000}"/>
    <cellStyle name="Percent 2 4 4" xfId="17770" xr:uid="{00000000-0005-0000-0000-000068420000}"/>
    <cellStyle name="Percent 2 4 5" xfId="17771" xr:uid="{00000000-0005-0000-0000-000069420000}"/>
    <cellStyle name="Percent 2 5" xfId="2864" xr:uid="{00000000-0005-0000-0000-0000060A0000}"/>
    <cellStyle name="Percent 2 5 2" xfId="17773" xr:uid="{00000000-0005-0000-0000-00006B420000}"/>
    <cellStyle name="Percent 2 5 2 2" xfId="17774" xr:uid="{00000000-0005-0000-0000-00006C420000}"/>
    <cellStyle name="Percent 2 5 2 2 2" xfId="17775" xr:uid="{00000000-0005-0000-0000-00006D420000}"/>
    <cellStyle name="Percent 2 5 2 3" xfId="17776" xr:uid="{00000000-0005-0000-0000-00006E420000}"/>
    <cellStyle name="Percent 2 5 2 4" xfId="17777" xr:uid="{00000000-0005-0000-0000-00006F420000}"/>
    <cellStyle name="Percent 2 5 3" xfId="17778" xr:uid="{00000000-0005-0000-0000-000070420000}"/>
    <cellStyle name="Percent 2 5 3 2" xfId="17779" xr:uid="{00000000-0005-0000-0000-000071420000}"/>
    <cellStyle name="Percent 2 5 4" xfId="17780" xr:uid="{00000000-0005-0000-0000-000072420000}"/>
    <cellStyle name="Percent 2 5 4 2" xfId="17781" xr:uid="{00000000-0005-0000-0000-000073420000}"/>
    <cellStyle name="Percent 2 5 5" xfId="17782" xr:uid="{00000000-0005-0000-0000-000074420000}"/>
    <cellStyle name="Percent 2 5 6" xfId="17772" xr:uid="{00000000-0005-0000-0000-00006A420000}"/>
    <cellStyle name="Percent 2 6" xfId="2870" xr:uid="{00000000-0005-0000-0000-0000070A0000}"/>
    <cellStyle name="Percent 2 6 2" xfId="2931" xr:uid="{00000000-0005-0000-0000-0000080A0000}"/>
    <cellStyle name="Percent 2 6 2 2" xfId="17785" xr:uid="{00000000-0005-0000-0000-000077420000}"/>
    <cellStyle name="Percent 2 6 2 3" xfId="17786" xr:uid="{00000000-0005-0000-0000-000078420000}"/>
    <cellStyle name="Percent 2 6 2 4" xfId="17784" xr:uid="{00000000-0005-0000-0000-000076420000}"/>
    <cellStyle name="Percent 2 6 2 5" xfId="21003" xr:uid="{4E6AD16C-9E1B-4147-87CE-1FC1A67B2892}"/>
    <cellStyle name="Percent 2 6 3" xfId="17787" xr:uid="{00000000-0005-0000-0000-000079420000}"/>
    <cellStyle name="Percent 2 6 4" xfId="17788" xr:uid="{00000000-0005-0000-0000-00007A420000}"/>
    <cellStyle name="Percent 2 6 5" xfId="17789" xr:uid="{00000000-0005-0000-0000-00007B420000}"/>
    <cellStyle name="Percent 2 6 6" xfId="17783" xr:uid="{00000000-0005-0000-0000-000075420000}"/>
    <cellStyle name="Percent 2 6 7" xfId="20943" xr:uid="{93BD7E46-9437-47B3-8CEB-7E81AAB9C35C}"/>
    <cellStyle name="Percent 2 7" xfId="2875" xr:uid="{00000000-0005-0000-0000-0000090A0000}"/>
    <cellStyle name="Percent 2 7 2" xfId="17791" xr:uid="{00000000-0005-0000-0000-00007D420000}"/>
    <cellStyle name="Percent 2 7 3" xfId="17792" xr:uid="{00000000-0005-0000-0000-00007E420000}"/>
    <cellStyle name="Percent 2 7 4" xfId="17793" xr:uid="{00000000-0005-0000-0000-00007F420000}"/>
    <cellStyle name="Percent 2 7 5" xfId="17794" xr:uid="{00000000-0005-0000-0000-000080420000}"/>
    <cellStyle name="Percent 2 7 6" xfId="17790" xr:uid="{00000000-0005-0000-0000-00007C420000}"/>
    <cellStyle name="Percent 2 7 7" xfId="20947" xr:uid="{8231F06C-A956-4CEF-9E42-2FC9EFF6A0CF}"/>
    <cellStyle name="Percent 2 8" xfId="2935" xr:uid="{00000000-0005-0000-0000-00000A0A0000}"/>
    <cellStyle name="Percent 2 8 2" xfId="17796" xr:uid="{00000000-0005-0000-0000-000082420000}"/>
    <cellStyle name="Percent 2 8 2 2" xfId="17797" xr:uid="{00000000-0005-0000-0000-000083420000}"/>
    <cellStyle name="Percent 2 8 3" xfId="17798" xr:uid="{00000000-0005-0000-0000-000084420000}"/>
    <cellStyle name="Percent 2 8 4" xfId="17795" xr:uid="{00000000-0005-0000-0000-000081420000}"/>
    <cellStyle name="Percent 2 8 5" xfId="21007" xr:uid="{4BA57405-6584-4F91-AD19-CA07DFF24A0F}"/>
    <cellStyle name="Percent 2 9" xfId="17799" xr:uid="{00000000-0005-0000-0000-000085420000}"/>
    <cellStyle name="Percent 2 9 2" xfId="17800" xr:uid="{00000000-0005-0000-0000-000086420000}"/>
    <cellStyle name="Percent 20" xfId="2621" xr:uid="{00000000-0005-0000-0000-00000B0A0000}"/>
    <cellStyle name="Percent 20 2" xfId="17802" xr:uid="{00000000-0005-0000-0000-000088420000}"/>
    <cellStyle name="Percent 20 3" xfId="17803" xr:uid="{00000000-0005-0000-0000-000089420000}"/>
    <cellStyle name="Percent 20 4" xfId="17804" xr:uid="{00000000-0005-0000-0000-00008A420000}"/>
    <cellStyle name="Percent 20 5" xfId="17801" xr:uid="{00000000-0005-0000-0000-000087420000}"/>
    <cellStyle name="Percent 21" xfId="2622" xr:uid="{00000000-0005-0000-0000-00000C0A0000}"/>
    <cellStyle name="Percent 21 2" xfId="2892" xr:uid="{00000000-0005-0000-0000-00000D0A0000}"/>
    <cellStyle name="Percent 21 2 2" xfId="17807" xr:uid="{00000000-0005-0000-0000-00008D420000}"/>
    <cellStyle name="Percent 21 2 2 2" xfId="17808" xr:uid="{00000000-0005-0000-0000-00008E420000}"/>
    <cellStyle name="Percent 21 2 2 2 2" xfId="17809" xr:uid="{00000000-0005-0000-0000-00008F420000}"/>
    <cellStyle name="Percent 21 2 2 3" xfId="17810" xr:uid="{00000000-0005-0000-0000-000090420000}"/>
    <cellStyle name="Percent 21 2 3" xfId="17811" xr:uid="{00000000-0005-0000-0000-000091420000}"/>
    <cellStyle name="Percent 21 2 3 2" xfId="17812" xr:uid="{00000000-0005-0000-0000-000092420000}"/>
    <cellStyle name="Percent 21 2 4" xfId="17813" xr:uid="{00000000-0005-0000-0000-000093420000}"/>
    <cellStyle name="Percent 21 2 5" xfId="17806" xr:uid="{00000000-0005-0000-0000-00008C420000}"/>
    <cellStyle name="Percent 21 2 6" xfId="20964" xr:uid="{3B8D8999-1770-4217-BB68-49C3F96B1C73}"/>
    <cellStyle name="Percent 21 3" xfId="2970" xr:uid="{00000000-0005-0000-0000-00000E0A0000}"/>
    <cellStyle name="Percent 21 3 2" xfId="17815" xr:uid="{00000000-0005-0000-0000-000095420000}"/>
    <cellStyle name="Percent 21 3 2 2" xfId="17816" xr:uid="{00000000-0005-0000-0000-000096420000}"/>
    <cellStyle name="Percent 21 3 3" xfId="17817" xr:uid="{00000000-0005-0000-0000-000097420000}"/>
    <cellStyle name="Percent 21 3 4" xfId="17814" xr:uid="{00000000-0005-0000-0000-000094420000}"/>
    <cellStyle name="Percent 21 3 5" xfId="21042" xr:uid="{881AE492-4712-409B-B6F8-CF28A03DC7AC}"/>
    <cellStyle name="Percent 21 4" xfId="17818" xr:uid="{00000000-0005-0000-0000-000098420000}"/>
    <cellStyle name="Percent 21 5" xfId="17819" xr:uid="{00000000-0005-0000-0000-000099420000}"/>
    <cellStyle name="Percent 21 6" xfId="17820" xr:uid="{00000000-0005-0000-0000-00009A420000}"/>
    <cellStyle name="Percent 21 7" xfId="17821" xr:uid="{00000000-0005-0000-0000-00009B420000}"/>
    <cellStyle name="Percent 21 8" xfId="17805" xr:uid="{00000000-0005-0000-0000-00008B420000}"/>
    <cellStyle name="Percent 21 9" xfId="20854" xr:uid="{CEA057FF-F01E-41EC-82C8-60FEEB4624A4}"/>
    <cellStyle name="Percent 22" xfId="2623" xr:uid="{00000000-0005-0000-0000-00000F0A0000}"/>
    <cellStyle name="Percent 22 2" xfId="2893" xr:uid="{00000000-0005-0000-0000-0000100A0000}"/>
    <cellStyle name="Percent 22 2 2" xfId="17824" xr:uid="{00000000-0005-0000-0000-00009E420000}"/>
    <cellStyle name="Percent 22 2 2 2" xfId="17825" xr:uid="{00000000-0005-0000-0000-00009F420000}"/>
    <cellStyle name="Percent 22 2 2 2 2" xfId="17826" xr:uid="{00000000-0005-0000-0000-0000A0420000}"/>
    <cellStyle name="Percent 22 2 2 3" xfId="17827" xr:uid="{00000000-0005-0000-0000-0000A1420000}"/>
    <cellStyle name="Percent 22 2 3" xfId="17828" xr:uid="{00000000-0005-0000-0000-0000A2420000}"/>
    <cellStyle name="Percent 22 2 3 2" xfId="17829" xr:uid="{00000000-0005-0000-0000-0000A3420000}"/>
    <cellStyle name="Percent 22 2 4" xfId="17830" xr:uid="{00000000-0005-0000-0000-0000A4420000}"/>
    <cellStyle name="Percent 22 2 5" xfId="17823" xr:uid="{00000000-0005-0000-0000-00009D420000}"/>
    <cellStyle name="Percent 22 2 6" xfId="20965" xr:uid="{50607F45-6171-478D-AD49-9AFF301CD3BF}"/>
    <cellStyle name="Percent 22 3" xfId="2971" xr:uid="{00000000-0005-0000-0000-0000110A0000}"/>
    <cellStyle name="Percent 22 3 2" xfId="17832" xr:uid="{00000000-0005-0000-0000-0000A6420000}"/>
    <cellStyle name="Percent 22 3 2 2" xfId="17833" xr:uid="{00000000-0005-0000-0000-0000A7420000}"/>
    <cellStyle name="Percent 22 3 3" xfId="17834" xr:uid="{00000000-0005-0000-0000-0000A8420000}"/>
    <cellStyle name="Percent 22 3 4" xfId="17831" xr:uid="{00000000-0005-0000-0000-0000A5420000}"/>
    <cellStyle name="Percent 22 3 5" xfId="21043" xr:uid="{CFBEC9E6-A557-4109-A821-4A71C0C1098B}"/>
    <cellStyle name="Percent 22 4" xfId="17835" xr:uid="{00000000-0005-0000-0000-0000A9420000}"/>
    <cellStyle name="Percent 22 5" xfId="17836" xr:uid="{00000000-0005-0000-0000-0000AA420000}"/>
    <cellStyle name="Percent 22 6" xfId="17837" xr:uid="{00000000-0005-0000-0000-0000AB420000}"/>
    <cellStyle name="Percent 22 7" xfId="17838" xr:uid="{00000000-0005-0000-0000-0000AC420000}"/>
    <cellStyle name="Percent 22 8" xfId="17822" xr:uid="{00000000-0005-0000-0000-00009C420000}"/>
    <cellStyle name="Percent 22 9" xfId="20855" xr:uid="{9A025B53-CB41-460C-AD11-C2A1D5E763CA}"/>
    <cellStyle name="Percent 223" xfId="20568" xr:uid="{2A86E31E-F865-4D80-9459-F71F7004523B}"/>
    <cellStyle name="Percent 23" xfId="2624" xr:uid="{00000000-0005-0000-0000-0000120A0000}"/>
    <cellStyle name="Percent 23 2" xfId="17840" xr:uid="{00000000-0005-0000-0000-0000AE420000}"/>
    <cellStyle name="Percent 23 3" xfId="17841" xr:uid="{00000000-0005-0000-0000-0000AF420000}"/>
    <cellStyle name="Percent 23 4" xfId="17842" xr:uid="{00000000-0005-0000-0000-0000B0420000}"/>
    <cellStyle name="Percent 23 5" xfId="17843" xr:uid="{00000000-0005-0000-0000-0000B1420000}"/>
    <cellStyle name="Percent 23 6" xfId="17839" xr:uid="{00000000-0005-0000-0000-0000AD420000}"/>
    <cellStyle name="Percent 24" xfId="17844" xr:uid="{00000000-0005-0000-0000-0000B2420000}"/>
    <cellStyle name="Percent 24 2" xfId="17845" xr:uid="{00000000-0005-0000-0000-0000B3420000}"/>
    <cellStyle name="Percent 24 3" xfId="17846" xr:uid="{00000000-0005-0000-0000-0000B4420000}"/>
    <cellStyle name="Percent 24 4" xfId="17847" xr:uid="{00000000-0005-0000-0000-0000B5420000}"/>
    <cellStyle name="Percent 25" xfId="17848" xr:uid="{00000000-0005-0000-0000-0000B6420000}"/>
    <cellStyle name="Percent 26" xfId="17849" xr:uid="{00000000-0005-0000-0000-0000B7420000}"/>
    <cellStyle name="Percent 27" xfId="17850" xr:uid="{00000000-0005-0000-0000-0000B8420000}"/>
    <cellStyle name="Percent 28" xfId="17851" xr:uid="{00000000-0005-0000-0000-0000B9420000}"/>
    <cellStyle name="Percent 29" xfId="17852" xr:uid="{00000000-0005-0000-0000-0000BA420000}"/>
    <cellStyle name="Percent 3" xfId="2625" xr:uid="{00000000-0005-0000-0000-0000130A0000}"/>
    <cellStyle name="Percent 3 10" xfId="17853" xr:uid="{00000000-0005-0000-0000-0000BC420000}"/>
    <cellStyle name="Percent 3 10 2" xfId="17854" xr:uid="{00000000-0005-0000-0000-0000BD420000}"/>
    <cellStyle name="Percent 3 11" xfId="17855" xr:uid="{00000000-0005-0000-0000-0000BE420000}"/>
    <cellStyle name="Percent 3 12" xfId="17856" xr:uid="{00000000-0005-0000-0000-0000BF420000}"/>
    <cellStyle name="Percent 3 2" xfId="2626" xr:uid="{00000000-0005-0000-0000-0000140A0000}"/>
    <cellStyle name="Percent 3 2 2" xfId="17857" xr:uid="{00000000-0005-0000-0000-0000C1420000}"/>
    <cellStyle name="Percent 3 2 2 2" xfId="17858" xr:uid="{00000000-0005-0000-0000-0000C2420000}"/>
    <cellStyle name="Percent 3 2 2 2 2" xfId="17859" xr:uid="{00000000-0005-0000-0000-0000C3420000}"/>
    <cellStyle name="Percent 3 2 2 2 3" xfId="17860" xr:uid="{00000000-0005-0000-0000-0000C4420000}"/>
    <cellStyle name="Percent 3 2 2 3" xfId="17861" xr:uid="{00000000-0005-0000-0000-0000C5420000}"/>
    <cellStyle name="Percent 3 2 3" xfId="17862" xr:uid="{00000000-0005-0000-0000-0000C6420000}"/>
    <cellStyle name="Percent 3 2 3 2" xfId="17863" xr:uid="{00000000-0005-0000-0000-0000C7420000}"/>
    <cellStyle name="Percent 3 2 4" xfId="17864" xr:uid="{00000000-0005-0000-0000-0000C8420000}"/>
    <cellStyle name="Percent 3 2 5" xfId="17865" xr:uid="{00000000-0005-0000-0000-0000C9420000}"/>
    <cellStyle name="Percent 3 2 6" xfId="5323" xr:uid="{00000000-0005-0000-0000-0000C0420000}"/>
    <cellStyle name="Percent 3 3" xfId="2627" xr:uid="{00000000-0005-0000-0000-0000150A0000}"/>
    <cellStyle name="Percent 3 3 2" xfId="17866" xr:uid="{00000000-0005-0000-0000-0000CB420000}"/>
    <cellStyle name="Percent 3 3 2 2" xfId="17867" xr:uid="{00000000-0005-0000-0000-0000CC420000}"/>
    <cellStyle name="Percent 3 3 2 3" xfId="17868" xr:uid="{00000000-0005-0000-0000-0000CD420000}"/>
    <cellStyle name="Percent 3 3 3" xfId="17869" xr:uid="{00000000-0005-0000-0000-0000CE420000}"/>
    <cellStyle name="Percent 3 3 4" xfId="17870" xr:uid="{00000000-0005-0000-0000-0000CF420000}"/>
    <cellStyle name="Percent 3 3 5" xfId="17871" xr:uid="{00000000-0005-0000-0000-0000D0420000}"/>
    <cellStyle name="Percent 3 3 6" xfId="5322" xr:uid="{00000000-0005-0000-0000-0000CA420000}"/>
    <cellStyle name="Percent 3 4" xfId="17872" xr:uid="{00000000-0005-0000-0000-0000D1420000}"/>
    <cellStyle name="Percent 3 4 2" xfId="17873" xr:uid="{00000000-0005-0000-0000-0000D2420000}"/>
    <cellStyle name="Percent 3 4 3" xfId="17874" xr:uid="{00000000-0005-0000-0000-0000D3420000}"/>
    <cellStyle name="Percent 3 4 4" xfId="17875" xr:uid="{00000000-0005-0000-0000-0000D4420000}"/>
    <cellStyle name="Percent 3 5" xfId="17876" xr:uid="{00000000-0005-0000-0000-0000D5420000}"/>
    <cellStyle name="Percent 3 5 2" xfId="17877" xr:uid="{00000000-0005-0000-0000-0000D6420000}"/>
    <cellStyle name="Percent 3 5 3" xfId="17878" xr:uid="{00000000-0005-0000-0000-0000D7420000}"/>
    <cellStyle name="Percent 3 5 4" xfId="17879" xr:uid="{00000000-0005-0000-0000-0000D8420000}"/>
    <cellStyle name="Percent 3 6" xfId="17880" xr:uid="{00000000-0005-0000-0000-0000D9420000}"/>
    <cellStyle name="Percent 3 6 2" xfId="17881" xr:uid="{00000000-0005-0000-0000-0000DA420000}"/>
    <cellStyle name="Percent 3 6 2 2" xfId="17882" xr:uid="{00000000-0005-0000-0000-0000DB420000}"/>
    <cellStyle name="Percent 3 6 3" xfId="17883" xr:uid="{00000000-0005-0000-0000-0000DC420000}"/>
    <cellStyle name="Percent 3 6 3 2" xfId="28078" xr:uid="{E0FD754F-164C-4B04-A3BC-81A9CF21A9A8}"/>
    <cellStyle name="Percent 3 6 4" xfId="17884" xr:uid="{00000000-0005-0000-0000-0000DD420000}"/>
    <cellStyle name="Percent 3 6 5" xfId="17885" xr:uid="{00000000-0005-0000-0000-0000DE420000}"/>
    <cellStyle name="Percent 3 6 5 2" xfId="28079" xr:uid="{9C57186E-9FC1-4189-8A17-901906807545}"/>
    <cellStyle name="Percent 3 6 6" xfId="17886" xr:uid="{00000000-0005-0000-0000-0000DF420000}"/>
    <cellStyle name="Percent 3 7" xfId="17887" xr:uid="{00000000-0005-0000-0000-0000E0420000}"/>
    <cellStyle name="Percent 3 7 2" xfId="17888" xr:uid="{00000000-0005-0000-0000-0000E1420000}"/>
    <cellStyle name="Percent 3 7 3" xfId="17889" xr:uid="{00000000-0005-0000-0000-0000E2420000}"/>
    <cellStyle name="Percent 3 7 4" xfId="17890" xr:uid="{00000000-0005-0000-0000-0000E3420000}"/>
    <cellStyle name="Percent 3 8" xfId="17891" xr:uid="{00000000-0005-0000-0000-0000E4420000}"/>
    <cellStyle name="Percent 3 8 2" xfId="17892" xr:uid="{00000000-0005-0000-0000-0000E5420000}"/>
    <cellStyle name="Percent 3 8 2 2" xfId="17893" xr:uid="{00000000-0005-0000-0000-0000E6420000}"/>
    <cellStyle name="Percent 3 8 2 2 2" xfId="17894" xr:uid="{00000000-0005-0000-0000-0000E7420000}"/>
    <cellStyle name="Percent 3 8 2 3" xfId="17895" xr:uid="{00000000-0005-0000-0000-0000E8420000}"/>
    <cellStyle name="Percent 3 8 3" xfId="17896" xr:uid="{00000000-0005-0000-0000-0000E9420000}"/>
    <cellStyle name="Percent 3 8 4" xfId="17897" xr:uid="{00000000-0005-0000-0000-0000EA420000}"/>
    <cellStyle name="Percent 3 8 5" xfId="17898" xr:uid="{00000000-0005-0000-0000-0000EB420000}"/>
    <cellStyle name="Percent 3 8 6" xfId="17899" xr:uid="{00000000-0005-0000-0000-0000EC420000}"/>
    <cellStyle name="Percent 3 9" xfId="17900" xr:uid="{00000000-0005-0000-0000-0000ED420000}"/>
    <cellStyle name="Percent 3 9 2" xfId="17901" xr:uid="{00000000-0005-0000-0000-0000EE420000}"/>
    <cellStyle name="Percent 3 9 3" xfId="17902" xr:uid="{00000000-0005-0000-0000-0000EF420000}"/>
    <cellStyle name="Percent 30" xfId="17903" xr:uid="{00000000-0005-0000-0000-0000F0420000}"/>
    <cellStyle name="Percent 31" xfId="17904" xr:uid="{00000000-0005-0000-0000-0000F1420000}"/>
    <cellStyle name="Percent 32" xfId="17905" xr:uid="{00000000-0005-0000-0000-0000F2420000}"/>
    <cellStyle name="Percent 33" xfId="17906" xr:uid="{00000000-0005-0000-0000-0000F3420000}"/>
    <cellStyle name="Percent 34" xfId="17907" xr:uid="{00000000-0005-0000-0000-0000F4420000}"/>
    <cellStyle name="Percent 35" xfId="17908" xr:uid="{00000000-0005-0000-0000-0000F5420000}"/>
    <cellStyle name="Percent 36" xfId="17909" xr:uid="{00000000-0005-0000-0000-0000F6420000}"/>
    <cellStyle name="Percent 37" xfId="17910" xr:uid="{00000000-0005-0000-0000-0000F7420000}"/>
    <cellStyle name="Percent 38" xfId="17911" xr:uid="{00000000-0005-0000-0000-0000F8420000}"/>
    <cellStyle name="Percent 39" xfId="17912" xr:uid="{00000000-0005-0000-0000-0000F9420000}"/>
    <cellStyle name="Percent 4" xfId="2628" xr:uid="{00000000-0005-0000-0000-0000160A0000}"/>
    <cellStyle name="Percent 4 10" xfId="5321" xr:uid="{00000000-0005-0000-0000-0000FA420000}"/>
    <cellStyle name="Percent 4 2" xfId="5320" xr:uid="{00000000-0005-0000-0000-0000FB420000}"/>
    <cellStyle name="Percent 4 2 2" xfId="17913" xr:uid="{00000000-0005-0000-0000-0000FC420000}"/>
    <cellStyle name="Percent 4 2 2 2" xfId="17914" xr:uid="{00000000-0005-0000-0000-0000FD420000}"/>
    <cellStyle name="Percent 4 2 2 2 2" xfId="28080" xr:uid="{B376220F-59A4-4451-9EC6-4266D20261EF}"/>
    <cellStyle name="Percent 4 2 3" xfId="17915" xr:uid="{00000000-0005-0000-0000-0000FE420000}"/>
    <cellStyle name="Percent 4 2 3 2" xfId="17916" xr:uid="{00000000-0005-0000-0000-0000FF420000}"/>
    <cellStyle name="Percent 4 2 3 2 2" xfId="28081" xr:uid="{00955A62-A384-4461-B8B0-AFCD1B3FCF15}"/>
    <cellStyle name="Percent 4 2 4" xfId="17917" xr:uid="{00000000-0005-0000-0000-000000430000}"/>
    <cellStyle name="Percent 4 3" xfId="17918" xr:uid="{00000000-0005-0000-0000-000001430000}"/>
    <cellStyle name="Percent 4 3 2" xfId="17919" xr:uid="{00000000-0005-0000-0000-000002430000}"/>
    <cellStyle name="Percent 4 3 2 2" xfId="17920" xr:uid="{00000000-0005-0000-0000-000003430000}"/>
    <cellStyle name="Percent 4 3 2 3" xfId="17921" xr:uid="{00000000-0005-0000-0000-000004430000}"/>
    <cellStyle name="Percent 4 3 2 4" xfId="17922" xr:uid="{00000000-0005-0000-0000-000005430000}"/>
    <cellStyle name="Percent 4 3 3" xfId="17923" xr:uid="{00000000-0005-0000-0000-000006430000}"/>
    <cellStyle name="Percent 4 3 3 2" xfId="17924" xr:uid="{00000000-0005-0000-0000-000007430000}"/>
    <cellStyle name="Percent 4 3 4" xfId="17925" xr:uid="{00000000-0005-0000-0000-000008430000}"/>
    <cellStyle name="Percent 4 3 5" xfId="17926" xr:uid="{00000000-0005-0000-0000-000009430000}"/>
    <cellStyle name="Percent 4 4" xfId="17927" xr:uid="{00000000-0005-0000-0000-00000A430000}"/>
    <cellStyle name="Percent 4 4 2" xfId="17928" xr:uid="{00000000-0005-0000-0000-00000B430000}"/>
    <cellStyle name="Percent 4 4 3" xfId="17929" xr:uid="{00000000-0005-0000-0000-00000C430000}"/>
    <cellStyle name="Percent 4 4 4" xfId="17930" xr:uid="{00000000-0005-0000-0000-00000D430000}"/>
    <cellStyle name="Percent 4 5" xfId="17931" xr:uid="{00000000-0005-0000-0000-00000E430000}"/>
    <cellStyle name="Percent 4 5 2" xfId="17932" xr:uid="{00000000-0005-0000-0000-00000F430000}"/>
    <cellStyle name="Percent 4 5 3" xfId="17933" xr:uid="{00000000-0005-0000-0000-000010430000}"/>
    <cellStyle name="Percent 4 5 4" xfId="17934" xr:uid="{00000000-0005-0000-0000-000011430000}"/>
    <cellStyle name="Percent 4 6" xfId="17935" xr:uid="{00000000-0005-0000-0000-000012430000}"/>
    <cellStyle name="Percent 4 6 2" xfId="17936" xr:uid="{00000000-0005-0000-0000-000013430000}"/>
    <cellStyle name="Percent 4 6 2 2" xfId="17937" xr:uid="{00000000-0005-0000-0000-000014430000}"/>
    <cellStyle name="Percent 4 6 2 2 2" xfId="17938" xr:uid="{00000000-0005-0000-0000-000015430000}"/>
    <cellStyle name="Percent 4 6 2 3" xfId="17939" xr:uid="{00000000-0005-0000-0000-000016430000}"/>
    <cellStyle name="Percent 4 6 3" xfId="17940" xr:uid="{00000000-0005-0000-0000-000017430000}"/>
    <cellStyle name="Percent 4 6 4" xfId="17941" xr:uid="{00000000-0005-0000-0000-000018430000}"/>
    <cellStyle name="Percent 4 6 5" xfId="17942" xr:uid="{00000000-0005-0000-0000-000019430000}"/>
    <cellStyle name="Percent 4 6 6" xfId="17943" xr:uid="{00000000-0005-0000-0000-00001A430000}"/>
    <cellStyle name="Percent 4 7" xfId="17944" xr:uid="{00000000-0005-0000-0000-00001B430000}"/>
    <cellStyle name="Percent 4 7 2" xfId="17945" xr:uid="{00000000-0005-0000-0000-00001C430000}"/>
    <cellStyle name="Percent 4 8" xfId="17946" xr:uid="{00000000-0005-0000-0000-00001D430000}"/>
    <cellStyle name="Percent 4 9" xfId="17947" xr:uid="{00000000-0005-0000-0000-00001E430000}"/>
    <cellStyle name="Percent 40" xfId="17948" xr:uid="{00000000-0005-0000-0000-00001F430000}"/>
    <cellStyle name="Percent 41" xfId="17949" xr:uid="{00000000-0005-0000-0000-000020430000}"/>
    <cellStyle name="Percent 42" xfId="17950" xr:uid="{00000000-0005-0000-0000-000021430000}"/>
    <cellStyle name="Percent 43" xfId="17951" xr:uid="{00000000-0005-0000-0000-000022430000}"/>
    <cellStyle name="Percent 44" xfId="17952" xr:uid="{00000000-0005-0000-0000-000023430000}"/>
    <cellStyle name="Percent 45" xfId="17953" xr:uid="{00000000-0005-0000-0000-000024430000}"/>
    <cellStyle name="Percent 46" xfId="17954" xr:uid="{00000000-0005-0000-0000-000025430000}"/>
    <cellStyle name="Percent 47" xfId="17955" xr:uid="{00000000-0005-0000-0000-000026430000}"/>
    <cellStyle name="Percent 48" xfId="17956" xr:uid="{00000000-0005-0000-0000-000027430000}"/>
    <cellStyle name="Percent 49" xfId="17957" xr:uid="{00000000-0005-0000-0000-000028430000}"/>
    <cellStyle name="Percent 5" xfId="2629" xr:uid="{00000000-0005-0000-0000-0000170A0000}"/>
    <cellStyle name="Percent 5 2" xfId="2630" xr:uid="{00000000-0005-0000-0000-0000180A0000}"/>
    <cellStyle name="Percent 5 2 2" xfId="17958" xr:uid="{00000000-0005-0000-0000-00002B430000}"/>
    <cellStyle name="Percent 5 2 2 2" xfId="17959" xr:uid="{00000000-0005-0000-0000-00002C430000}"/>
    <cellStyle name="Percent 5 2 2 3" xfId="17960" xr:uid="{00000000-0005-0000-0000-00002D430000}"/>
    <cellStyle name="Percent 5 2 2 4" xfId="17961" xr:uid="{00000000-0005-0000-0000-00002E430000}"/>
    <cellStyle name="Percent 5 2 2 5" xfId="17962" xr:uid="{00000000-0005-0000-0000-00002F430000}"/>
    <cellStyle name="Percent 5 2 3" xfId="17963" xr:uid="{00000000-0005-0000-0000-000030430000}"/>
    <cellStyle name="Percent 5 2 3 2" xfId="17964" xr:uid="{00000000-0005-0000-0000-000031430000}"/>
    <cellStyle name="Percent 5 2 4" xfId="17965" xr:uid="{00000000-0005-0000-0000-000032430000}"/>
    <cellStyle name="Percent 5 2 5" xfId="17966" xr:uid="{00000000-0005-0000-0000-000033430000}"/>
    <cellStyle name="Percent 5 2 6" xfId="5319" xr:uid="{00000000-0005-0000-0000-00002A430000}"/>
    <cellStyle name="Percent 5 3" xfId="2631" xr:uid="{00000000-0005-0000-0000-0000190A0000}"/>
    <cellStyle name="Percent 5 3 2" xfId="17967" xr:uid="{00000000-0005-0000-0000-000035430000}"/>
    <cellStyle name="Percent 5 4" xfId="17968" xr:uid="{00000000-0005-0000-0000-000036430000}"/>
    <cellStyle name="Percent 5 5" xfId="17969" xr:uid="{00000000-0005-0000-0000-000037430000}"/>
    <cellStyle name="Percent 5 6" xfId="17970" xr:uid="{00000000-0005-0000-0000-000038430000}"/>
    <cellStyle name="Percent 50" xfId="17971" xr:uid="{00000000-0005-0000-0000-000039430000}"/>
    <cellStyle name="Percent 51" xfId="17972" xr:uid="{00000000-0005-0000-0000-00003A430000}"/>
    <cellStyle name="Percent 52" xfId="17973" xr:uid="{00000000-0005-0000-0000-00003B430000}"/>
    <cellStyle name="Percent 53" xfId="17974" xr:uid="{00000000-0005-0000-0000-00003C430000}"/>
    <cellStyle name="Percent 54" xfId="17975" xr:uid="{00000000-0005-0000-0000-00003D430000}"/>
    <cellStyle name="Percent 55" xfId="17976" xr:uid="{00000000-0005-0000-0000-00003E430000}"/>
    <cellStyle name="Percent 56" xfId="17977" xr:uid="{00000000-0005-0000-0000-00003F430000}"/>
    <cellStyle name="Percent 57" xfId="17978" xr:uid="{00000000-0005-0000-0000-000040430000}"/>
    <cellStyle name="Percent 58" xfId="17979" xr:uid="{00000000-0005-0000-0000-000041430000}"/>
    <cellStyle name="Percent 59" xfId="17980" xr:uid="{00000000-0005-0000-0000-000042430000}"/>
    <cellStyle name="Percent 6" xfId="2632" xr:uid="{00000000-0005-0000-0000-00001A0A0000}"/>
    <cellStyle name="Percent 6 2" xfId="2633" xr:uid="{00000000-0005-0000-0000-00001B0A0000}"/>
    <cellStyle name="Percent 6 2 2" xfId="17981" xr:uid="{00000000-0005-0000-0000-000045430000}"/>
    <cellStyle name="Percent 6 2 2 2" xfId="17982" xr:uid="{00000000-0005-0000-0000-000046430000}"/>
    <cellStyle name="Percent 6 2 3" xfId="17983" xr:uid="{00000000-0005-0000-0000-000047430000}"/>
    <cellStyle name="Percent 6 2 4" xfId="17984" xr:uid="{00000000-0005-0000-0000-000048430000}"/>
    <cellStyle name="Percent 6 3" xfId="2634" xr:uid="{00000000-0005-0000-0000-00001C0A0000}"/>
    <cellStyle name="Percent 6 3 2" xfId="2894" xr:uid="{00000000-0005-0000-0000-00001D0A0000}"/>
    <cellStyle name="Percent 6 3 2 2" xfId="17987" xr:uid="{00000000-0005-0000-0000-00004B430000}"/>
    <cellStyle name="Percent 6 3 2 2 2" xfId="17988" xr:uid="{00000000-0005-0000-0000-00004C430000}"/>
    <cellStyle name="Percent 6 3 2 3" xfId="17989" xr:uid="{00000000-0005-0000-0000-00004D430000}"/>
    <cellStyle name="Percent 6 3 2 4" xfId="17986" xr:uid="{00000000-0005-0000-0000-00004A430000}"/>
    <cellStyle name="Percent 6 3 2 5" xfId="20966" xr:uid="{86211308-23EA-42F2-8235-90EB712184AA}"/>
    <cellStyle name="Percent 6 3 3" xfId="2972" xr:uid="{00000000-0005-0000-0000-00001E0A0000}"/>
    <cellStyle name="Percent 6 3 3 2" xfId="17991" xr:uid="{00000000-0005-0000-0000-00004F430000}"/>
    <cellStyle name="Percent 6 3 3 3" xfId="17990" xr:uid="{00000000-0005-0000-0000-00004E430000}"/>
    <cellStyle name="Percent 6 3 3 4" xfId="21044" xr:uid="{DCE42153-C2F4-422B-97E6-86CA0CDF29C0}"/>
    <cellStyle name="Percent 6 3 4" xfId="17992" xr:uid="{00000000-0005-0000-0000-000050430000}"/>
    <cellStyle name="Percent 6 3 5" xfId="17993" xr:uid="{00000000-0005-0000-0000-000051430000}"/>
    <cellStyle name="Percent 6 3 6" xfId="17994" xr:uid="{00000000-0005-0000-0000-000052430000}"/>
    <cellStyle name="Percent 6 3 7" xfId="17985" xr:uid="{00000000-0005-0000-0000-000049430000}"/>
    <cellStyle name="Percent 6 3 8" xfId="20857" xr:uid="{47D4A85E-9E74-48F4-85C5-DC234A5705DC}"/>
    <cellStyle name="Percent 6 4" xfId="17995" xr:uid="{00000000-0005-0000-0000-000053430000}"/>
    <cellStyle name="Percent 6 4 2" xfId="17996" xr:uid="{00000000-0005-0000-0000-000054430000}"/>
    <cellStyle name="Percent 6 4 2 2" xfId="17997" xr:uid="{00000000-0005-0000-0000-000055430000}"/>
    <cellStyle name="Percent 6 4 2 2 2" xfId="17998" xr:uid="{00000000-0005-0000-0000-000056430000}"/>
    <cellStyle name="Percent 6 4 2 3" xfId="17999" xr:uid="{00000000-0005-0000-0000-000057430000}"/>
    <cellStyle name="Percent 6 4 3" xfId="18000" xr:uid="{00000000-0005-0000-0000-000058430000}"/>
    <cellStyle name="Percent 6 4 3 2" xfId="18001" xr:uid="{00000000-0005-0000-0000-000059430000}"/>
    <cellStyle name="Percent 6 4 4" xfId="18002" xr:uid="{00000000-0005-0000-0000-00005A430000}"/>
    <cellStyle name="Percent 6 5" xfId="18003" xr:uid="{00000000-0005-0000-0000-00005B430000}"/>
    <cellStyle name="Percent 6 5 2" xfId="18004" xr:uid="{00000000-0005-0000-0000-00005C430000}"/>
    <cellStyle name="Percent 6 6" xfId="18005" xr:uid="{00000000-0005-0000-0000-00005D430000}"/>
    <cellStyle name="Percent 6 7" xfId="18006" xr:uid="{00000000-0005-0000-0000-00005E430000}"/>
    <cellStyle name="Percent 6 8" xfId="5318" xr:uid="{00000000-0005-0000-0000-000043430000}"/>
    <cellStyle name="Percent 60" xfId="18007" xr:uid="{00000000-0005-0000-0000-00005F430000}"/>
    <cellStyle name="Percent 61" xfId="18008" xr:uid="{00000000-0005-0000-0000-000060430000}"/>
    <cellStyle name="Percent 62" xfId="18009" xr:uid="{00000000-0005-0000-0000-000061430000}"/>
    <cellStyle name="Percent 63" xfId="18010" xr:uid="{00000000-0005-0000-0000-000062430000}"/>
    <cellStyle name="Percent 64" xfId="18011" xr:uid="{00000000-0005-0000-0000-000063430000}"/>
    <cellStyle name="Percent 65" xfId="18012" xr:uid="{00000000-0005-0000-0000-000064430000}"/>
    <cellStyle name="Percent 66" xfId="18013" xr:uid="{00000000-0005-0000-0000-000065430000}"/>
    <cellStyle name="Percent 67" xfId="18014" xr:uid="{00000000-0005-0000-0000-000066430000}"/>
    <cellStyle name="Percent 68" xfId="18015" xr:uid="{00000000-0005-0000-0000-000067430000}"/>
    <cellStyle name="Percent 69" xfId="18016" xr:uid="{00000000-0005-0000-0000-000068430000}"/>
    <cellStyle name="Percent 7" xfId="2635" xr:uid="{00000000-0005-0000-0000-00001F0A0000}"/>
    <cellStyle name="Percent 7 2" xfId="5315" xr:uid="{00000000-0005-0000-0000-00006A430000}"/>
    <cellStyle name="Percent 7 2 2" xfId="18017" xr:uid="{00000000-0005-0000-0000-00006B430000}"/>
    <cellStyle name="Percent 7 2 2 2" xfId="18018" xr:uid="{00000000-0005-0000-0000-00006C430000}"/>
    <cellStyle name="Percent 7 2 3" xfId="18019" xr:uid="{00000000-0005-0000-0000-00006D430000}"/>
    <cellStyle name="Percent 7 2 4" xfId="18020" xr:uid="{00000000-0005-0000-0000-00006E430000}"/>
    <cellStyle name="Percent 7 3" xfId="18021" xr:uid="{00000000-0005-0000-0000-00006F430000}"/>
    <cellStyle name="Percent 7 3 2" xfId="18022" xr:uid="{00000000-0005-0000-0000-000070430000}"/>
    <cellStyle name="Percent 7 4" xfId="18023" xr:uid="{00000000-0005-0000-0000-000071430000}"/>
    <cellStyle name="Percent 7 5" xfId="18024" xr:uid="{00000000-0005-0000-0000-000072430000}"/>
    <cellStyle name="Percent 70" xfId="18025" xr:uid="{00000000-0005-0000-0000-000073430000}"/>
    <cellStyle name="Percent 71" xfId="18026" xr:uid="{00000000-0005-0000-0000-000074430000}"/>
    <cellStyle name="Percent 72" xfId="18027" xr:uid="{00000000-0005-0000-0000-000075430000}"/>
    <cellStyle name="Percent 73" xfId="18028" xr:uid="{00000000-0005-0000-0000-000076430000}"/>
    <cellStyle name="Percent 74" xfId="18029" xr:uid="{00000000-0005-0000-0000-000077430000}"/>
    <cellStyle name="Percent 75" xfId="18030" xr:uid="{00000000-0005-0000-0000-000078430000}"/>
    <cellStyle name="Percent 76" xfId="18031" xr:uid="{00000000-0005-0000-0000-000079430000}"/>
    <cellStyle name="Percent 77" xfId="18032" xr:uid="{00000000-0005-0000-0000-00007A430000}"/>
    <cellStyle name="Percent 78" xfId="18033" xr:uid="{00000000-0005-0000-0000-00007B430000}"/>
    <cellStyle name="Percent 79" xfId="18034" xr:uid="{00000000-0005-0000-0000-00007C430000}"/>
    <cellStyle name="Percent 8" xfId="2636" xr:uid="{00000000-0005-0000-0000-0000200A0000}"/>
    <cellStyle name="Percent 8 2" xfId="5313" xr:uid="{00000000-0005-0000-0000-00007E430000}"/>
    <cellStyle name="Percent 8 2 2" xfId="18035" xr:uid="{00000000-0005-0000-0000-00007F430000}"/>
    <cellStyle name="Percent 8 2 2 2" xfId="18036" xr:uid="{00000000-0005-0000-0000-000080430000}"/>
    <cellStyle name="Percent 8 2 3" xfId="18037" xr:uid="{00000000-0005-0000-0000-000081430000}"/>
    <cellStyle name="Percent 8 2 4" xfId="18038" xr:uid="{00000000-0005-0000-0000-000082430000}"/>
    <cellStyle name="Percent 8 3" xfId="18039" xr:uid="{00000000-0005-0000-0000-000083430000}"/>
    <cellStyle name="Percent 8 3 2" xfId="18040" xr:uid="{00000000-0005-0000-0000-000084430000}"/>
    <cellStyle name="Percent 8 3 3" xfId="18041" xr:uid="{00000000-0005-0000-0000-000085430000}"/>
    <cellStyle name="Percent 8 4" xfId="18042" xr:uid="{00000000-0005-0000-0000-000086430000}"/>
    <cellStyle name="Percent 8 4 2" xfId="18043" xr:uid="{00000000-0005-0000-0000-000087430000}"/>
    <cellStyle name="Percent 8 5" xfId="18044" xr:uid="{00000000-0005-0000-0000-000088430000}"/>
    <cellStyle name="Percent 8 6" xfId="18045" xr:uid="{00000000-0005-0000-0000-000089430000}"/>
    <cellStyle name="Percent 8 7" xfId="5314" xr:uid="{00000000-0005-0000-0000-00007D430000}"/>
    <cellStyle name="Percent 80" xfId="18046" xr:uid="{00000000-0005-0000-0000-00008A430000}"/>
    <cellStyle name="Percent 81" xfId="18047" xr:uid="{00000000-0005-0000-0000-00008B430000}"/>
    <cellStyle name="Percent 82" xfId="18048" xr:uid="{00000000-0005-0000-0000-00008C430000}"/>
    <cellStyle name="Percent 83" xfId="18049" xr:uid="{00000000-0005-0000-0000-00008D430000}"/>
    <cellStyle name="Percent 84" xfId="18050" xr:uid="{00000000-0005-0000-0000-00008E430000}"/>
    <cellStyle name="Percent 85" xfId="18051" xr:uid="{00000000-0005-0000-0000-00008F430000}"/>
    <cellStyle name="Percent 86" xfId="18052" xr:uid="{00000000-0005-0000-0000-000090430000}"/>
    <cellStyle name="Percent 87" xfId="18053" xr:uid="{00000000-0005-0000-0000-000091430000}"/>
    <cellStyle name="Percent 88" xfId="5503" xr:uid="{00000000-0005-0000-0000-00008A440000}"/>
    <cellStyle name="Percent 89" xfId="5504" xr:uid="{00000000-0005-0000-0000-0000F34E0000}"/>
    <cellStyle name="Percent 9" xfId="2637" xr:uid="{00000000-0005-0000-0000-0000210A0000}"/>
    <cellStyle name="Percent 9 2" xfId="18054" xr:uid="{00000000-0005-0000-0000-000093430000}"/>
    <cellStyle name="Percent 9 2 2" xfId="18055" xr:uid="{00000000-0005-0000-0000-000094430000}"/>
    <cellStyle name="Percent 9 2 2 2" xfId="18056" xr:uid="{00000000-0005-0000-0000-000095430000}"/>
    <cellStyle name="Percent 9 2 2 2 2" xfId="18057" xr:uid="{00000000-0005-0000-0000-000096430000}"/>
    <cellStyle name="Percent 9 2 2 3" xfId="18058" xr:uid="{00000000-0005-0000-0000-000097430000}"/>
    <cellStyle name="Percent 9 2 2 4" xfId="18059" xr:uid="{00000000-0005-0000-0000-000098430000}"/>
    <cellStyle name="Percent 9 2 3" xfId="18060" xr:uid="{00000000-0005-0000-0000-000099430000}"/>
    <cellStyle name="Percent 9 2 3 2" xfId="18061" xr:uid="{00000000-0005-0000-0000-00009A430000}"/>
    <cellStyle name="Percent 9 2 4" xfId="18062" xr:uid="{00000000-0005-0000-0000-00009B430000}"/>
    <cellStyle name="Percent 9 2 5" xfId="18063" xr:uid="{00000000-0005-0000-0000-00009C430000}"/>
    <cellStyle name="Percent 9 3" xfId="18064" xr:uid="{00000000-0005-0000-0000-00009D430000}"/>
    <cellStyle name="Percent 9 3 2" xfId="18065" xr:uid="{00000000-0005-0000-0000-00009E430000}"/>
    <cellStyle name="Percent 9 3 2 2" xfId="18066" xr:uid="{00000000-0005-0000-0000-00009F430000}"/>
    <cellStyle name="Percent 9 3 3" xfId="18067" xr:uid="{00000000-0005-0000-0000-0000A0430000}"/>
    <cellStyle name="Percent 9 3 4" xfId="18068" xr:uid="{00000000-0005-0000-0000-0000A1430000}"/>
    <cellStyle name="Percent 9 4" xfId="18069" xr:uid="{00000000-0005-0000-0000-0000A2430000}"/>
    <cellStyle name="Percent 9 4 2" xfId="18070" xr:uid="{00000000-0005-0000-0000-0000A3430000}"/>
    <cellStyle name="Percent 9 5" xfId="18071" xr:uid="{00000000-0005-0000-0000-0000A4430000}"/>
    <cellStyle name="Percent 9 6" xfId="18072" xr:uid="{00000000-0005-0000-0000-0000A5430000}"/>
    <cellStyle name="Percent 90" xfId="20538" xr:uid="{F9C4CC58-D932-46EA-87A9-4E1E9AE93362}"/>
    <cellStyle name="Percent 90 2" xfId="20556" xr:uid="{50182F06-16D7-4708-8DE9-26BD47BA791B}"/>
    <cellStyle name="Percent 90 2 2" xfId="28935" xr:uid="{DEF5A5B9-2E29-4FBB-BF05-323119925BF1}"/>
    <cellStyle name="Percent 90 3" xfId="28921" xr:uid="{1F79A6F6-43D8-4184-A22F-08F188C08297}"/>
    <cellStyle name="Percent 91" xfId="20581" xr:uid="{6C381B0B-C747-4EB2-9DAB-1A4E937539BB}"/>
    <cellStyle name="Percent 91 2" xfId="20598" xr:uid="{5F9E3821-E382-41C6-A5F4-749C3157F5F7}"/>
    <cellStyle name="Percent 91 2 2" xfId="28969" xr:uid="{660BF052-0B19-4E4D-A577-49297AC96772}"/>
    <cellStyle name="Percent 91 2 3" xfId="31616" xr:uid="{D194F752-89C3-4914-A3A6-55C13D4D97AC}"/>
    <cellStyle name="Percent 91 2 3 2" xfId="31627" xr:uid="{DE9882AB-C8C8-445E-BAA7-0DAC41A8B7F5}"/>
    <cellStyle name="Percent 91 3" xfId="28952" xr:uid="{B3D5A681-3480-4AD4-BF21-9E828F5FEEB6}"/>
    <cellStyle name="Percent 92" xfId="31610" xr:uid="{CA7D0093-9C5A-49DA-8DC3-0775A6322A1A}"/>
    <cellStyle name="Percent2" xfId="2638" xr:uid="{00000000-0005-0000-0000-0000220A0000}"/>
    <cellStyle name="Percent2 2" xfId="18074" xr:uid="{00000000-0005-0000-0000-0000A7430000}"/>
    <cellStyle name="Percent2 2 2" xfId="18075" xr:uid="{00000000-0005-0000-0000-0000A8430000}"/>
    <cellStyle name="Percent2 3" xfId="18076" xr:uid="{00000000-0005-0000-0000-0000A9430000}"/>
    <cellStyle name="Percent2 4" xfId="18073" xr:uid="{00000000-0005-0000-0000-0000A6430000}"/>
    <cellStyle name="Phone_No" xfId="2639" xr:uid="{00000000-0005-0000-0000-0000230A0000}"/>
    <cellStyle name="Red Text" xfId="2640" xr:uid="{00000000-0005-0000-0000-0000240A0000}"/>
    <cellStyle name="Red Text 2" xfId="18078" xr:uid="{00000000-0005-0000-0000-0000AC430000}"/>
    <cellStyle name="Red Text 2 2" xfId="18079" xr:uid="{00000000-0005-0000-0000-0000AD430000}"/>
    <cellStyle name="Red Text 2 3" xfId="20183" xr:uid="{00000000-0005-0000-0000-0000AC430000}"/>
    <cellStyle name="Red Text 3" xfId="18080" xr:uid="{00000000-0005-0000-0000-0000AE430000}"/>
    <cellStyle name="Red Text 4" xfId="18077" xr:uid="{00000000-0005-0000-0000-0000AB430000}"/>
    <cellStyle name="Remote" xfId="2641" xr:uid="{00000000-0005-0000-0000-0000250A0000}"/>
    <cellStyle name="Revenue" xfId="2642" xr:uid="{00000000-0005-0000-0000-0000260A0000}"/>
    <cellStyle name="RevList" xfId="2643" xr:uid="{00000000-0005-0000-0000-0000270A0000}"/>
    <cellStyle name="s]_x000d__x000a_spooler=no_x000d__x000a_LOAD=C:\CONTROL\VIRUSCAN\VSHWIN.EXE_x000d__x000a_run=_x000d__x000a_Beep=yes_x000d__x000a_NullPort=None_x000d__x000a_BorderWidth=3_x000d__x000a_CursorBlinkRate=530_x000d_" xfId="2644" xr:uid="{00000000-0005-0000-0000-0000280A0000}"/>
    <cellStyle name="s]_x000d__x000a_spooler=no_x000d__x000a_LOAD=C:\CONTROL\VIRUSCAN\VSHWIN.EXE_x000d__x000a_run=_x000d__x000a_Beep=yes_x000d__x000a_NullPort=None_x000d__x000a_BorderWidth=3_x000d__x000a_CursorBlinkRate=530_x000d_ 2" xfId="18081" xr:uid="{00000000-0005-0000-0000-0000B3430000}"/>
    <cellStyle name="s]_x000d__x000a_spooler=no_x000d__x000a_LOAD=C:\CONTROL\VIRUSCAN\VSHWIN.EXE_x000d__x000a_run=_x000d__x000a_Beep=yes_x000d__x000a_NullPort=None_x000d__x000a_BorderWidth=3_x000d__x000a_CursorBlinkRate=530_x000d_ 3" xfId="18082" xr:uid="{00000000-0005-0000-0000-0000B4430000}"/>
    <cellStyle name="Sales_Amt" xfId="2645" xr:uid="{00000000-0005-0000-0000-0000290A0000}"/>
    <cellStyle name="SAPBEXaggData" xfId="2646" xr:uid="{00000000-0005-0000-0000-00002A0A0000}"/>
    <cellStyle name="SAPBEXaggData 10" xfId="29468" xr:uid="{43663748-9ABF-4B6A-8D43-779DB16C0881}"/>
    <cellStyle name="SAPBEXaggData 11" xfId="27702" xr:uid="{711FC9C5-67B0-4FD6-B218-F7B635683239}"/>
    <cellStyle name="SAPBEXaggData 12" xfId="29270" xr:uid="{FE0885AA-3EA8-4CCC-A7BA-C40216B5C7C6}"/>
    <cellStyle name="SAPBEXaggData 2" xfId="2647" xr:uid="{00000000-0005-0000-0000-00002B0A0000}"/>
    <cellStyle name="SAPBEXaggData 2 10" xfId="29466" xr:uid="{E296E435-A580-4593-AF55-775BB37843C1}"/>
    <cellStyle name="SAPBEXaggData 2 2" xfId="2895" xr:uid="{00000000-0005-0000-0000-00002C0A0000}"/>
    <cellStyle name="SAPBEXaggData 2 2 2" xfId="18085" xr:uid="{00000000-0005-0000-0000-0000B9430000}"/>
    <cellStyle name="SAPBEXaggData 2 2 2 2" xfId="18086" xr:uid="{00000000-0005-0000-0000-0000BA430000}"/>
    <cellStyle name="SAPBEXaggData 2 2 2 3" xfId="18087" xr:uid="{00000000-0005-0000-0000-0000BB430000}"/>
    <cellStyle name="SAPBEXaggData 2 2 2 3 2" xfId="20184" xr:uid="{00000000-0005-0000-0000-0000BB430000}"/>
    <cellStyle name="SAPBEXaggData 2 2 2 3 2 2" xfId="28572" xr:uid="{59379732-CA5A-4F2C-9E4C-319AF59F6A70}"/>
    <cellStyle name="SAPBEXaggData 2 2 2 3 2 3" xfId="29978" xr:uid="{7A5E6775-5022-47D5-B90D-C48E24A65546}"/>
    <cellStyle name="SAPBEXaggData 2 2 2 3 2 4" xfId="30499" xr:uid="{F6BC8F08-EA98-47EF-B9A6-AF7F66AA7BA2}"/>
    <cellStyle name="SAPBEXaggData 2 2 2 3 2 5" xfId="31010" xr:uid="{C89C849C-CD74-4DB6-8B03-592362739085}"/>
    <cellStyle name="SAPBEXaggData 2 2 2 3 2 6" xfId="25743" xr:uid="{46763ECF-CCBF-4317-B11E-D225E3E4650F}"/>
    <cellStyle name="SAPBEXaggData 2 2 2 3 3" xfId="28084" xr:uid="{CAA16BDD-1F37-464B-AE8A-221E05D59CD7}"/>
    <cellStyle name="SAPBEXaggData 2 2 2 3 4" xfId="29512" xr:uid="{12D24789-0254-41C3-BB38-60767FBDE93E}"/>
    <cellStyle name="SAPBEXaggData 2 2 2 3 5" xfId="27466" xr:uid="{55F61C44-340C-4E9B-BA1C-96119C9CA8A4}"/>
    <cellStyle name="SAPBEXaggData 2 2 2 3 6" xfId="29238" xr:uid="{FFF5F1B3-4964-4403-8FD1-71730D361858}"/>
    <cellStyle name="SAPBEXaggData 2 2 2 4" xfId="18088" xr:uid="{00000000-0005-0000-0000-0000BC430000}"/>
    <cellStyle name="SAPBEXaggData 2 2 3" xfId="18089" xr:uid="{00000000-0005-0000-0000-0000BD430000}"/>
    <cellStyle name="SAPBEXaggData 2 2 3 2" xfId="18090" xr:uid="{00000000-0005-0000-0000-0000BE430000}"/>
    <cellStyle name="SAPBEXaggData 2 2 3 2 2" xfId="20185" xr:uid="{00000000-0005-0000-0000-0000BE430000}"/>
    <cellStyle name="SAPBEXaggData 2 2 3 2 2 2" xfId="28573" xr:uid="{B3A7AEFB-8C8B-4BD4-B4A0-0E18B961D3D6}"/>
    <cellStyle name="SAPBEXaggData 2 2 3 2 2 3" xfId="29979" xr:uid="{9748A627-4598-4984-9FD2-50B856547E0D}"/>
    <cellStyle name="SAPBEXaggData 2 2 3 2 2 4" xfId="30500" xr:uid="{69AC54BB-C067-4A9A-8E05-5C24986CD7B9}"/>
    <cellStyle name="SAPBEXaggData 2 2 3 2 2 5" xfId="31011" xr:uid="{3F22D449-E376-4217-87EA-717E63A197A2}"/>
    <cellStyle name="SAPBEXaggData 2 2 3 2 2 6" xfId="28069" xr:uid="{735FC627-2842-49D5-A266-BCB56780E28F}"/>
    <cellStyle name="SAPBEXaggData 2 2 3 2 3" xfId="29513" xr:uid="{2A209A04-21D4-489F-B407-3F0EF817A258}"/>
    <cellStyle name="SAPBEXaggData 2 2 3 2 4" xfId="27465" xr:uid="{62D6E36F-2D21-43C4-8951-8B31463B55DF}"/>
    <cellStyle name="SAPBEXaggData 2 2 3 2 5" xfId="29237" xr:uid="{F9EDB6B5-8076-44AE-8BBD-4103282C5764}"/>
    <cellStyle name="SAPBEXaggData 2 2 3 2 6" xfId="26690" xr:uid="{64D0BFBE-DA63-492F-A17D-4208C1001A82}"/>
    <cellStyle name="SAPBEXaggData 2 2 4" xfId="18091" xr:uid="{00000000-0005-0000-0000-0000BF430000}"/>
    <cellStyle name="SAPBEXaggData 2 2 4 2" xfId="20186" xr:uid="{00000000-0005-0000-0000-0000BF430000}"/>
    <cellStyle name="SAPBEXaggData 2 2 4 2 2" xfId="28574" xr:uid="{B1BA6ACA-30F8-4937-99B5-9EA90B5EF8D4}"/>
    <cellStyle name="SAPBEXaggData 2 2 4 2 3" xfId="29980" xr:uid="{4F6EBF49-CE06-4BBB-B6BC-7080D4D3C425}"/>
    <cellStyle name="SAPBEXaggData 2 2 4 2 4" xfId="30501" xr:uid="{A17C3B68-E1BC-4A05-A14C-974688DD0DD9}"/>
    <cellStyle name="SAPBEXaggData 2 2 4 2 5" xfId="31012" xr:uid="{E5CE2802-6992-45AF-9AD0-04966FF89F81}"/>
    <cellStyle name="SAPBEXaggData 2 2 4 2 6" xfId="25744" xr:uid="{E8B6BDF7-B0D2-421E-AD91-AEE54189E8F2}"/>
    <cellStyle name="SAPBEXaggData 2 2 4 3" xfId="28085" xr:uid="{4783AE2D-D4EA-4831-94D8-708F21F50847}"/>
    <cellStyle name="SAPBEXaggData 2 2 4 4" xfId="29514" xr:uid="{F25F8B59-CC89-47D4-9508-72A8B97FD871}"/>
    <cellStyle name="SAPBEXaggData 2 2 4 5" xfId="20841" xr:uid="{48EAC16A-C64B-4890-B61F-B0F4BBA463CD}"/>
    <cellStyle name="SAPBEXaggData 2 2 4 6" xfId="29236" xr:uid="{8E111776-F861-4E17-9544-EAE14D358032}"/>
    <cellStyle name="SAPBEXaggData 2 2 5" xfId="18092" xr:uid="{00000000-0005-0000-0000-0000C0430000}"/>
    <cellStyle name="SAPBEXaggData 2 2 6" xfId="18084" xr:uid="{00000000-0005-0000-0000-0000B8430000}"/>
    <cellStyle name="SAPBEXaggData 2 2 7" xfId="20967" xr:uid="{3B524726-7A33-4088-813A-ED42DE6D96B5}"/>
    <cellStyle name="SAPBEXaggData 2 2 8" xfId="27871" xr:uid="{A1A08364-1AF6-40C7-973D-2A34459B072A}"/>
    <cellStyle name="SAPBEXaggData 2 2 9" xfId="29360" xr:uid="{C847C099-C293-4CEE-8C6D-64CC7FA18881}"/>
    <cellStyle name="SAPBEXaggData 2 3" xfId="18093" xr:uid="{00000000-0005-0000-0000-0000C1430000}"/>
    <cellStyle name="SAPBEXaggData 2 3 2" xfId="18094" xr:uid="{00000000-0005-0000-0000-0000C2430000}"/>
    <cellStyle name="SAPBEXaggData 2 3 3" xfId="18095" xr:uid="{00000000-0005-0000-0000-0000C3430000}"/>
    <cellStyle name="SAPBEXaggData 2 3 3 2" xfId="20187" xr:uid="{00000000-0005-0000-0000-0000C3430000}"/>
    <cellStyle name="SAPBEXaggData 2 3 3 2 2" xfId="28575" xr:uid="{0ECA881A-5855-4EB2-B291-C6CE7E4B9D05}"/>
    <cellStyle name="SAPBEXaggData 2 3 3 2 3" xfId="29981" xr:uid="{59784FCE-35D1-40BE-A501-C534D1A0CAF4}"/>
    <cellStyle name="SAPBEXaggData 2 3 3 2 4" xfId="30502" xr:uid="{F44DFD81-BD6E-4F63-AD58-CF19EA44FA45}"/>
    <cellStyle name="SAPBEXaggData 2 3 3 2 5" xfId="31013" xr:uid="{024EAA23-4E73-4732-9E0A-0C3AAFEF9769}"/>
    <cellStyle name="SAPBEXaggData 2 3 3 2 6" xfId="20735" xr:uid="{0F101053-0FFA-455E-A672-C62476697F93}"/>
    <cellStyle name="SAPBEXaggData 2 3 3 3" xfId="28086" xr:uid="{6CDEC3F1-17F3-48C5-9412-ADEA33C0494E}"/>
    <cellStyle name="SAPBEXaggData 2 3 3 4" xfId="29515" xr:uid="{09D8E0E9-66C0-4F69-874F-B674675AD7E7}"/>
    <cellStyle name="SAPBEXaggData 2 3 3 5" xfId="27461" xr:uid="{2ED1C8D6-B7D2-4ECE-A477-4A9770C135AF}"/>
    <cellStyle name="SAPBEXaggData 2 3 3 6" xfId="29235" xr:uid="{659D5C39-4DD6-42B6-8188-420D7CFE5D16}"/>
    <cellStyle name="SAPBEXaggData 2 3 4" xfId="18096" xr:uid="{00000000-0005-0000-0000-0000C4430000}"/>
    <cellStyle name="SAPBEXaggData 2 4" xfId="18097" xr:uid="{00000000-0005-0000-0000-0000C5430000}"/>
    <cellStyle name="SAPBEXaggData 2 4 2" xfId="18098" xr:uid="{00000000-0005-0000-0000-0000C6430000}"/>
    <cellStyle name="SAPBEXaggData 2 4 2 2" xfId="20188" xr:uid="{00000000-0005-0000-0000-0000C6430000}"/>
    <cellStyle name="SAPBEXaggData 2 4 2 2 2" xfId="28576" xr:uid="{59F6C84F-9CE2-47B9-8BEC-0914E831AA6E}"/>
    <cellStyle name="SAPBEXaggData 2 4 2 2 3" xfId="29982" xr:uid="{0890DF85-233B-48E8-8A33-A3867BC92642}"/>
    <cellStyle name="SAPBEXaggData 2 4 2 2 4" xfId="30503" xr:uid="{D477A3BD-CF2A-445C-921F-331134745E38}"/>
    <cellStyle name="SAPBEXaggData 2 4 2 2 5" xfId="31014" xr:uid="{3A0E6BF0-DCE7-4775-9A84-DF732509FCB4}"/>
    <cellStyle name="SAPBEXaggData 2 4 2 2 6" xfId="29503" xr:uid="{AE61D807-D0E5-4DC2-A009-AD9B22CB9770}"/>
    <cellStyle name="SAPBEXaggData 2 4 2 3" xfId="28087" xr:uid="{68516433-3C5B-4E2D-9004-E9C6B45E14F7}"/>
    <cellStyle name="SAPBEXaggData 2 4 2 4" xfId="29516" xr:uid="{6D0A8301-005C-4355-B7A2-55D22A88A144}"/>
    <cellStyle name="SAPBEXaggData 2 4 2 5" xfId="27457" xr:uid="{8B45D016-F099-4BC0-AC61-0C2130692A1E}"/>
    <cellStyle name="SAPBEXaggData 2 4 2 6" xfId="29234" xr:uid="{D9D6266E-2A15-4B83-BE8E-2B68031DCD67}"/>
    <cellStyle name="SAPBEXaggData 2 5" xfId="18099" xr:uid="{00000000-0005-0000-0000-0000C7430000}"/>
    <cellStyle name="SAPBEXaggData 2 5 2" xfId="20189" xr:uid="{00000000-0005-0000-0000-0000C7430000}"/>
    <cellStyle name="SAPBEXaggData 2 5 2 2" xfId="28577" xr:uid="{06B767B1-7865-4426-955F-AB3803DC02A2}"/>
    <cellStyle name="SAPBEXaggData 2 5 2 3" xfId="29983" xr:uid="{EA877589-372F-4D7A-8B05-5561CDD93D11}"/>
    <cellStyle name="SAPBEXaggData 2 5 2 4" xfId="30504" xr:uid="{02B39AFD-8738-46F8-A3D2-D8847AA1B155}"/>
    <cellStyle name="SAPBEXaggData 2 5 2 5" xfId="31015" xr:uid="{7ADBAC7E-BE0C-431C-BE95-A126F864A2AE}"/>
    <cellStyle name="SAPBEXaggData 2 5 2 6" xfId="26798" xr:uid="{F781B4D8-4823-4C56-9365-7F877DBF1424}"/>
    <cellStyle name="SAPBEXaggData 2 5 3" xfId="29517" xr:uid="{6CF94B45-725D-4D8D-93D5-9A76D9FC1D22}"/>
    <cellStyle name="SAPBEXaggData 2 5 4" xfId="27455" xr:uid="{55BA6349-82D7-496D-9B51-3E06E18E3003}"/>
    <cellStyle name="SAPBEXaggData 2 5 5" xfId="29233" xr:uid="{347E9EA3-767E-41DB-909A-200F48FC4D9E}"/>
    <cellStyle name="SAPBEXaggData 2 5 6" xfId="26687" xr:uid="{C5C654D2-E33A-4907-8B40-B38E28959975}"/>
    <cellStyle name="SAPBEXaggData 2 6" xfId="18100" xr:uid="{00000000-0005-0000-0000-0000C8430000}"/>
    <cellStyle name="SAPBEXaggData 2 7" xfId="18083" xr:uid="{00000000-0005-0000-0000-0000B7430000}"/>
    <cellStyle name="SAPBEXaggData 2 8" xfId="20858" xr:uid="{8B61BAE0-77D6-46B6-8035-EA566C955774}"/>
    <cellStyle name="SAPBEXaggData 2 9" xfId="27998" xr:uid="{20408C7C-9F53-4845-85CA-CAA8B07251F7}"/>
    <cellStyle name="SAPBEXaggData 3" xfId="18101" xr:uid="{00000000-0005-0000-0000-0000C9430000}"/>
    <cellStyle name="SAPBEXaggData 3 2" xfId="18102" xr:uid="{00000000-0005-0000-0000-0000CA430000}"/>
    <cellStyle name="SAPBEXaggData 3 2 2" xfId="18103" xr:uid="{00000000-0005-0000-0000-0000CB430000}"/>
    <cellStyle name="SAPBEXaggData 3 2 2 2" xfId="20190" xr:uid="{00000000-0005-0000-0000-0000CB430000}"/>
    <cellStyle name="SAPBEXaggData 3 2 2 2 2" xfId="28578" xr:uid="{F2893400-DAF3-4368-876A-0676898E29E2}"/>
    <cellStyle name="SAPBEXaggData 3 2 2 2 3" xfId="29984" xr:uid="{401CDD8A-C1BB-48A2-A5DF-28CD37EC13ED}"/>
    <cellStyle name="SAPBEXaggData 3 2 2 2 4" xfId="30505" xr:uid="{269E9FBF-F7CF-48E7-BFE8-DC4D79F79DE8}"/>
    <cellStyle name="SAPBEXaggData 3 2 2 2 5" xfId="31016" xr:uid="{D1EDE582-BB10-48CE-BF7B-58875149EDE9}"/>
    <cellStyle name="SAPBEXaggData 3 2 2 2 6" xfId="25755" xr:uid="{1C524CE0-E76B-43FA-AB43-ADA1FAFB7A83}"/>
    <cellStyle name="SAPBEXaggData 3 2 2 3" xfId="28088" xr:uid="{BDB8FFBB-FEFE-49A6-9F84-CE2BFDC713B8}"/>
    <cellStyle name="SAPBEXaggData 3 2 2 4" xfId="29518" xr:uid="{3648A40D-0EC8-4E2B-8227-86A55EA005B6}"/>
    <cellStyle name="SAPBEXaggData 3 2 2 5" xfId="28502" xr:uid="{367EB30E-A597-4377-9D94-69A781D03872}"/>
    <cellStyle name="SAPBEXaggData 3 2 2 6" xfId="29232" xr:uid="{2EE577F8-7415-43F6-9611-0FFFDAA90322}"/>
    <cellStyle name="SAPBEXaggData 3 3" xfId="18104" xr:uid="{00000000-0005-0000-0000-0000CC430000}"/>
    <cellStyle name="SAPBEXaggData 3 3 2" xfId="20191" xr:uid="{00000000-0005-0000-0000-0000CC430000}"/>
    <cellStyle name="SAPBEXaggData 3 3 2 2" xfId="28579" xr:uid="{B99F206D-33BE-4E60-9948-2BBC3959006E}"/>
    <cellStyle name="SAPBEXaggData 3 3 2 3" xfId="29985" xr:uid="{0D4ED7DB-64F5-4D9A-BB4F-0344185BB613}"/>
    <cellStyle name="SAPBEXaggData 3 3 2 4" xfId="30506" xr:uid="{97BE6CA8-B951-4C5E-824D-418D1FA3F409}"/>
    <cellStyle name="SAPBEXaggData 3 3 3" xfId="28089" xr:uid="{197CEC6B-7411-4BBE-8271-C2269FD25F23}"/>
    <cellStyle name="SAPBEXaggData 3 3 4" xfId="29519" xr:uid="{4101F23E-2DEC-48F3-9527-58DE61C2F5FA}"/>
    <cellStyle name="SAPBEXaggData 3 3 5" xfId="27454" xr:uid="{F88D7A85-982E-419A-BAE2-328E40A8B9C1}"/>
    <cellStyle name="SAPBEXaggData 3 4" xfId="18105" xr:uid="{00000000-0005-0000-0000-0000CD430000}"/>
    <cellStyle name="SAPBEXaggData 3 4 2" xfId="20192" xr:uid="{00000000-0005-0000-0000-0000CD430000}"/>
    <cellStyle name="SAPBEXaggData 3 4 2 2" xfId="28580" xr:uid="{5E3C68D4-5210-4103-B619-42F69BC7EB4F}"/>
    <cellStyle name="SAPBEXaggData 3 4 2 3" xfId="29986" xr:uid="{B1DFB4C1-F17D-4080-B03E-15FCD604DAAB}"/>
    <cellStyle name="SAPBEXaggData 3 4 2 4" xfId="30507" xr:uid="{90BFA66E-8314-4260-8F30-BF256A1A4B33}"/>
    <cellStyle name="SAPBEXaggData 3 4 2 5" xfId="31017" xr:uid="{5C5D93CE-04C4-4A7D-8B24-621437FD09CD}"/>
    <cellStyle name="SAPBEXaggData 3 4 2 6" xfId="28077" xr:uid="{4EF22E47-1EF7-46F9-9DD6-851CCA3C4654}"/>
    <cellStyle name="SAPBEXaggData 3 4 3" xfId="29520" xr:uid="{DE9F004D-430D-42F6-9ED5-DC3A36A485E8}"/>
    <cellStyle name="SAPBEXaggData 3 4 4" xfId="27453" xr:uid="{CFC61089-468F-4C47-8C22-C4B7C0C7E7CC}"/>
    <cellStyle name="SAPBEXaggData 3 4 5" xfId="29231" xr:uid="{AFF1E955-5ADE-4D15-9559-746308AA6C66}"/>
    <cellStyle name="SAPBEXaggData 3 4 6" xfId="26685" xr:uid="{3EFC9FAD-90C9-4148-8167-7DAF1FF1C172}"/>
    <cellStyle name="SAPBEXaggData 3 5" xfId="18106" xr:uid="{00000000-0005-0000-0000-0000CE430000}"/>
    <cellStyle name="SAPBEXaggData 4" xfId="18107" xr:uid="{00000000-0005-0000-0000-0000CF430000}"/>
    <cellStyle name="SAPBEXaggData 4 2" xfId="18108" xr:uid="{00000000-0005-0000-0000-0000D0430000}"/>
    <cellStyle name="SAPBEXaggData 4 3" xfId="20193" xr:uid="{00000000-0005-0000-0000-0000CF430000}"/>
    <cellStyle name="SAPBEXaggData 4 3 2" xfId="28581" xr:uid="{1941EE1F-9980-4DEA-BA9D-19BF5BB39B89}"/>
    <cellStyle name="SAPBEXaggData 4 3 3" xfId="29987" xr:uid="{DAB059A7-9825-46F3-A403-CC5C2C685682}"/>
    <cellStyle name="SAPBEXaggData 4 3 4" xfId="30508" xr:uid="{9C353A0B-4211-4EA9-8428-195AC5FAB2FB}"/>
    <cellStyle name="SAPBEXaggData 4 3 5" xfId="31018" xr:uid="{EC960639-DE2A-42A1-8FB8-35AF4152315F}"/>
    <cellStyle name="SAPBEXaggData 4 3 6" xfId="20856" xr:uid="{867313B9-363D-4D7A-A902-B71B4762B764}"/>
    <cellStyle name="SAPBEXaggData 4 4" xfId="29521" xr:uid="{EB5CC939-23CC-4ECE-9C3B-1266C735EA35}"/>
    <cellStyle name="SAPBEXaggData 4 5" xfId="20840" xr:uid="{017FD581-15F7-48DB-9EAA-FC4D9642DBBE}"/>
    <cellStyle name="SAPBEXaggData 4 6" xfId="29230" xr:uid="{27951E66-9A04-49AD-A490-6BEBC020C962}"/>
    <cellStyle name="SAPBEXaggData 4 7" xfId="26683" xr:uid="{4BD7D145-A0E8-44DA-ABFF-8BD5339801E1}"/>
    <cellStyle name="SAPBEXaggData 5" xfId="18109" xr:uid="{00000000-0005-0000-0000-0000D1430000}"/>
    <cellStyle name="SAPBEXaggData 6" xfId="18110" xr:uid="{00000000-0005-0000-0000-0000D2430000}"/>
    <cellStyle name="SAPBEXaggData 6 2" xfId="20194" xr:uid="{00000000-0005-0000-0000-0000D2430000}"/>
    <cellStyle name="SAPBEXaggData 6 2 2" xfId="28582" xr:uid="{44D19F20-D5C2-4DAE-BC3E-7D6E4D26DFAF}"/>
    <cellStyle name="SAPBEXaggData 6 2 3" xfId="29988" xr:uid="{B57F5B8D-AE8B-4D7C-BFAB-50AA0AF05441}"/>
    <cellStyle name="SAPBEXaggData 6 2 4" xfId="30509" xr:uid="{A83E6E19-2FC5-40C4-AD8E-4C93C58DC09A}"/>
    <cellStyle name="SAPBEXaggData 6 2 5" xfId="31019" xr:uid="{DC861A1A-B28C-4BF6-95F8-ED07D21E0A0C}"/>
    <cellStyle name="SAPBEXaggData 6 2 6" xfId="25754" xr:uid="{D44231CB-A179-4EE3-BBA5-79A2FF180886}"/>
    <cellStyle name="SAPBEXaggData 6 3" xfId="29522" xr:uid="{E8245D97-B9D8-4BFC-847B-4F33A6DFFE60}"/>
    <cellStyle name="SAPBEXaggData 6 4" xfId="27450" xr:uid="{689A84A8-4FF0-4159-B1FF-C462804D357B}"/>
    <cellStyle name="SAPBEXaggData 6 5" xfId="29229" xr:uid="{A122A859-1C4B-424C-8343-8BADD145ED57}"/>
    <cellStyle name="SAPBEXaggData 6 6" xfId="26682" xr:uid="{386B5AE7-6912-4AD2-81AE-307653662CFC}"/>
    <cellStyle name="SAPBEXaggData 7" xfId="18111" xr:uid="{00000000-0005-0000-0000-0000D3430000}"/>
    <cellStyle name="SAPBEXaggData 8" xfId="13621" xr:uid="{00000000-0005-0000-0000-0000B6430000}"/>
    <cellStyle name="SAPBEXaggData 8 2" xfId="26790" xr:uid="{6CE28E41-2654-4315-BA8C-DF6C7FC3B6FF}"/>
    <cellStyle name="SAPBEXaggData 8 3" xfId="28978" xr:uid="{A75CB768-C842-4763-89C3-1F8F809AEE82}"/>
    <cellStyle name="SAPBEXaggData 8 4" xfId="20772" xr:uid="{BBC9CCD1-3CEA-46B9-9644-0591668C8E84}"/>
    <cellStyle name="SAPBEXaggData 8 5" xfId="28097" xr:uid="{5B119CCF-EF6C-4271-8349-B7429CAA4199}"/>
    <cellStyle name="SAPBEXaggData 8 6" xfId="28501" xr:uid="{7C9E1872-C9E0-4EA4-A65A-E6E377194345}"/>
    <cellStyle name="SAPBEXaggData 9" xfId="27999" xr:uid="{58230137-6CC8-42B6-A427-9DAC324A4EEB}"/>
    <cellStyle name="SAPBEXaggData_App b.3 Unspent_" xfId="2648" xr:uid="{00000000-0005-0000-0000-00002D0A0000}"/>
    <cellStyle name="SAPBEXaggDataEmph" xfId="2649" xr:uid="{00000000-0005-0000-0000-00002E0A0000}"/>
    <cellStyle name="SAPBEXaggDataEmph 10" xfId="27703" xr:uid="{0E907E07-2B2E-4645-A944-A202312FAC3C}"/>
    <cellStyle name="SAPBEXaggDataEmph 11" xfId="29271" xr:uid="{FCF26688-A691-4777-8ECF-D46551309E21}"/>
    <cellStyle name="SAPBEXaggDataEmph 2" xfId="2650" xr:uid="{00000000-0005-0000-0000-00002F0A0000}"/>
    <cellStyle name="SAPBEXaggDataEmph 2 10" xfId="28026" xr:uid="{DB4E7378-11DE-48B3-89AC-D3AA5B1C61B9}"/>
    <cellStyle name="SAPBEXaggDataEmph 2 2" xfId="18114" xr:uid="{00000000-0005-0000-0000-0000D6430000}"/>
    <cellStyle name="SAPBEXaggDataEmph 2 2 2" xfId="18115" xr:uid="{00000000-0005-0000-0000-0000D7430000}"/>
    <cellStyle name="SAPBEXaggDataEmph 2 2 2 2" xfId="20195" xr:uid="{00000000-0005-0000-0000-0000D7430000}"/>
    <cellStyle name="SAPBEXaggDataEmph 2 2 2 2 2" xfId="28583" xr:uid="{1CB150E4-8EB9-4D36-9602-CBCCE0FA33DE}"/>
    <cellStyle name="SAPBEXaggDataEmph 2 2 2 2 3" xfId="29989" xr:uid="{B6CA71F5-D9A8-45D8-A626-181B800847A6}"/>
    <cellStyle name="SAPBEXaggDataEmph 2 2 2 2 4" xfId="30510" xr:uid="{86FDFDBA-F2DA-48D0-A5BB-1B95E743A5D9}"/>
    <cellStyle name="SAPBEXaggDataEmph 2 2 2 2 5" xfId="31020" xr:uid="{AB8A2B6D-369A-472C-AC82-812989ABA2CB}"/>
    <cellStyle name="SAPBEXaggDataEmph 2 2 2 2 6" xfId="25753" xr:uid="{98EC76E3-289E-4DCF-B0FB-26BF6C0B5395}"/>
    <cellStyle name="SAPBEXaggDataEmph 2 2 2 3" xfId="28090" xr:uid="{904BEBCC-36A3-4621-872D-20CA06E879CE}"/>
    <cellStyle name="SAPBEXaggDataEmph 2 2 2 4" xfId="29523" xr:uid="{6CE8BF08-B6BA-43C6-B62F-EB795C95BFD4}"/>
    <cellStyle name="SAPBEXaggDataEmph 2 2 2 5" xfId="27445" xr:uid="{E29C37A3-EEC8-4041-B699-3AA1735C8EED}"/>
    <cellStyle name="SAPBEXaggDataEmph 2 2 2 6" xfId="29228" xr:uid="{4717A81F-254A-4E2D-AA10-903DEE5A1922}"/>
    <cellStyle name="SAPBEXaggDataEmph 2 3" xfId="18116" xr:uid="{00000000-0005-0000-0000-0000D8430000}"/>
    <cellStyle name="SAPBEXaggDataEmph 2 3 2" xfId="20196" xr:uid="{00000000-0005-0000-0000-0000D8430000}"/>
    <cellStyle name="SAPBEXaggDataEmph 2 3 2 2" xfId="28584" xr:uid="{E3E087CE-FB97-407F-B454-87AC2FF3FFF2}"/>
    <cellStyle name="SAPBEXaggDataEmph 2 3 2 3" xfId="29990" xr:uid="{B241A5D6-808F-48C2-AFA9-A193C6405C82}"/>
    <cellStyle name="SAPBEXaggDataEmph 2 3 2 4" xfId="30511" xr:uid="{8F295BC7-EFED-4CCA-AE93-2A2D48689C52}"/>
    <cellStyle name="SAPBEXaggDataEmph 2 3 2 5" xfId="31021" xr:uid="{8B1728CD-58AD-4B7C-8BBA-28C5233A774D}"/>
    <cellStyle name="SAPBEXaggDataEmph 2 3 2 6" xfId="30931" xr:uid="{BC690A5B-8058-4F55-BF25-0DA4FE0DE874}"/>
    <cellStyle name="SAPBEXaggDataEmph 2 3 3" xfId="28091" xr:uid="{2C740229-24E2-4608-81E6-185F5068E8BF}"/>
    <cellStyle name="SAPBEXaggDataEmph 2 3 4" xfId="29524" xr:uid="{2D16DC84-AF56-4EBD-BFFB-13B00C3E2234}"/>
    <cellStyle name="SAPBEXaggDataEmph 2 3 5" xfId="27442" xr:uid="{51C70D1E-56A3-46FD-9B47-D0F2C7C7208F}"/>
    <cellStyle name="SAPBEXaggDataEmph 2 3 6" xfId="29227" xr:uid="{FAE46B43-48AD-445B-9781-9FC5DD4B2E93}"/>
    <cellStyle name="SAPBEXaggDataEmph 2 4" xfId="18117" xr:uid="{00000000-0005-0000-0000-0000D9430000}"/>
    <cellStyle name="SAPBEXaggDataEmph 2 5" xfId="18113" xr:uid="{00000000-0005-0000-0000-0000D5430000}"/>
    <cellStyle name="SAPBEXaggDataEmph 2 6" xfId="20859" xr:uid="{BE507ACC-BA59-42E7-B195-0561A92CF792}"/>
    <cellStyle name="SAPBEXaggDataEmph 2 7" xfId="27996" xr:uid="{618FDFEC-D876-4937-BC8D-D1BA766DB1C9}"/>
    <cellStyle name="SAPBEXaggDataEmph 2 8" xfId="29465" xr:uid="{091610A6-138F-461A-8001-ECAED055FCD6}"/>
    <cellStyle name="SAPBEXaggDataEmph 2 9" xfId="27704" xr:uid="{17A44391-3CD4-43CE-A085-854951942B45}"/>
    <cellStyle name="SAPBEXaggDataEmph 3" xfId="18118" xr:uid="{00000000-0005-0000-0000-0000DA430000}"/>
    <cellStyle name="SAPBEXaggDataEmph 3 2" xfId="18119" xr:uid="{00000000-0005-0000-0000-0000DB430000}"/>
    <cellStyle name="SAPBEXaggDataEmph 3 3" xfId="18120" xr:uid="{00000000-0005-0000-0000-0000DC430000}"/>
    <cellStyle name="SAPBEXaggDataEmph 3 3 2" xfId="20197" xr:uid="{00000000-0005-0000-0000-0000DC430000}"/>
    <cellStyle name="SAPBEXaggDataEmph 3 3 2 2" xfId="28585" xr:uid="{7C198713-8B52-44FD-8E3E-B589D7775761}"/>
    <cellStyle name="SAPBEXaggDataEmph 3 3 2 3" xfId="29991" xr:uid="{EC084C3F-6AB0-42F0-838E-848E5FFE21E7}"/>
    <cellStyle name="SAPBEXaggDataEmph 3 3 2 4" xfId="30512" xr:uid="{59DB5CB6-EF33-4468-AA5F-1F3EF8C708A9}"/>
    <cellStyle name="SAPBEXaggDataEmph 3 3 2 5" xfId="31022" xr:uid="{C91039F7-2DE7-4720-A753-327229866543}"/>
    <cellStyle name="SAPBEXaggDataEmph 3 3 2 6" xfId="28076" xr:uid="{03A1A894-0EF8-4248-8D35-8353FBB0E1F8}"/>
    <cellStyle name="SAPBEXaggDataEmph 3 3 3" xfId="29525" xr:uid="{FBEAE0A5-D89E-484B-A819-C385D969A179}"/>
    <cellStyle name="SAPBEXaggDataEmph 3 3 4" xfId="27441" xr:uid="{9D62BECF-854C-4765-A61C-7C5343A33162}"/>
    <cellStyle name="SAPBEXaggDataEmph 3 3 5" xfId="29226" xr:uid="{F10708CB-1603-446B-8CA4-AC636B9580DC}"/>
    <cellStyle name="SAPBEXaggDataEmph 3 3 6" xfId="26678" xr:uid="{B1050F0D-3A82-4CC4-B226-451721D9A041}"/>
    <cellStyle name="SAPBEXaggDataEmph 3 4" xfId="18121" xr:uid="{00000000-0005-0000-0000-0000DD430000}"/>
    <cellStyle name="SAPBEXaggDataEmph 3 4 2" xfId="20198" xr:uid="{00000000-0005-0000-0000-0000DD430000}"/>
    <cellStyle name="SAPBEXaggDataEmph 3 4 2 2" xfId="28586" xr:uid="{0096C651-3E96-4D9F-AE5F-AAF38C8907D2}"/>
    <cellStyle name="SAPBEXaggDataEmph 3 4 2 3" xfId="29992" xr:uid="{04830904-AB75-43D4-9FCF-D7D63E7AB973}"/>
    <cellStyle name="SAPBEXaggDataEmph 3 4 2 4" xfId="30513" xr:uid="{3A07D0F5-6B48-43DD-9B74-D24473CA9CD0}"/>
    <cellStyle name="SAPBEXaggDataEmph 3 4 2 5" xfId="31023" xr:uid="{9313F63E-AA05-4355-AE09-3A0C491E9320}"/>
    <cellStyle name="SAPBEXaggDataEmph 3 4 2 6" xfId="28070" xr:uid="{EB55F113-B11B-4892-9EA9-63EC595ABF14}"/>
    <cellStyle name="SAPBEXaggDataEmph 3 4 3" xfId="29526" xr:uid="{DDD41D20-57C3-428D-BA7D-591EC1348A77}"/>
    <cellStyle name="SAPBEXaggDataEmph 3 4 4" xfId="27440" xr:uid="{02A49841-0F08-4233-866C-72DA2550173D}"/>
    <cellStyle name="SAPBEXaggDataEmph 3 4 5" xfId="29225" xr:uid="{D71A15DC-EBE5-4736-833C-EF33D0ED3B78}"/>
    <cellStyle name="SAPBEXaggDataEmph 3 4 6" xfId="26677" xr:uid="{75A0799D-06B9-4150-A4F0-64E8FEE5188E}"/>
    <cellStyle name="SAPBEXaggDataEmph 3 5" xfId="18122" xr:uid="{00000000-0005-0000-0000-0000DE430000}"/>
    <cellStyle name="SAPBEXaggDataEmph 4" xfId="18123" xr:uid="{00000000-0005-0000-0000-0000DF430000}"/>
    <cellStyle name="SAPBEXaggDataEmph 4 2" xfId="18124" xr:uid="{00000000-0005-0000-0000-0000E0430000}"/>
    <cellStyle name="SAPBEXaggDataEmph 4 2 2" xfId="20199" xr:uid="{00000000-0005-0000-0000-0000E0430000}"/>
    <cellStyle name="SAPBEXaggDataEmph 4 2 2 2" xfId="28587" xr:uid="{1E01C7AC-9BD5-40A5-9AD0-8602835DE55B}"/>
    <cellStyle name="SAPBEXaggDataEmph 4 2 2 3" xfId="29993" xr:uid="{793CB18E-0248-4B64-A6A4-99DD498A4924}"/>
    <cellStyle name="SAPBEXaggDataEmph 4 2 2 4" xfId="30514" xr:uid="{4227F005-1F17-46CC-A607-31CB470BF93B}"/>
    <cellStyle name="SAPBEXaggDataEmph 4 2 2 5" xfId="31024" xr:uid="{C8E36FCE-0B25-4650-A735-3BC933083DDA}"/>
    <cellStyle name="SAPBEXaggDataEmph 4 2 2 6" xfId="25745" xr:uid="{E21FA2EA-865D-4F93-A8ED-C953E2E70881}"/>
    <cellStyle name="SAPBEXaggDataEmph 4 2 3" xfId="29527" xr:uid="{FE57E232-3974-4C87-8407-6AACB7023BD4}"/>
    <cellStyle name="SAPBEXaggDataEmph 4 2 4" xfId="27438" xr:uid="{037E184C-78D5-4994-B067-A5546DAD623A}"/>
    <cellStyle name="SAPBEXaggDataEmph 4 2 5" xfId="29224" xr:uid="{E7E0EC3B-BF8B-49A8-8531-5324DF5D114A}"/>
    <cellStyle name="SAPBEXaggDataEmph 4 2 6" xfId="26675" xr:uid="{BA751F1A-FED1-4CD0-8C9D-F5B5DA326863}"/>
    <cellStyle name="SAPBEXaggDataEmph 5" xfId="18125" xr:uid="{00000000-0005-0000-0000-0000E1430000}"/>
    <cellStyle name="SAPBEXaggDataEmph 5 2" xfId="20200" xr:uid="{00000000-0005-0000-0000-0000E1430000}"/>
    <cellStyle name="SAPBEXaggDataEmph 5 2 2" xfId="28588" xr:uid="{81606D03-9A38-4B4E-939C-883BDB1FD062}"/>
    <cellStyle name="SAPBEXaggDataEmph 5 2 3" xfId="29994" xr:uid="{23D29B16-58F8-4859-95C6-0E366A5B49DC}"/>
    <cellStyle name="SAPBEXaggDataEmph 5 2 4" xfId="30515" xr:uid="{0E35A6A3-35CC-41E6-84D3-B1CC1C4CA411}"/>
    <cellStyle name="SAPBEXaggDataEmph 5 2 5" xfId="31025" xr:uid="{DBFDB5CE-F88E-4B64-8192-72D8E8DC4317}"/>
    <cellStyle name="SAPBEXaggDataEmph 5 2 6" xfId="25746" xr:uid="{5DE2D484-3279-49DC-94BC-56568BD72144}"/>
    <cellStyle name="SAPBEXaggDataEmph 5 3" xfId="29528" xr:uid="{265DAB2A-1089-4E18-9856-37712B06A30D}"/>
    <cellStyle name="SAPBEXaggDataEmph 5 4" xfId="27437" xr:uid="{0D400920-EDF7-446D-8301-C5B9C77D9AB0}"/>
    <cellStyle name="SAPBEXaggDataEmph 5 5" xfId="28029" xr:uid="{805F107D-1490-4336-A979-4451213B9920}"/>
    <cellStyle name="SAPBEXaggDataEmph 5 6" xfId="30420" xr:uid="{BEBE0A9C-178A-4C1E-815B-6F2D567834F2}"/>
    <cellStyle name="SAPBEXaggDataEmph 6" xfId="18126" xr:uid="{00000000-0005-0000-0000-0000E2430000}"/>
    <cellStyle name="SAPBEXaggDataEmph 7" xfId="18112" xr:uid="{00000000-0005-0000-0000-0000D4430000}"/>
    <cellStyle name="SAPBEXaggDataEmph 8" xfId="27997" xr:uid="{657E0061-F9A1-4017-805B-A5A89224EDD6}"/>
    <cellStyle name="SAPBEXaggDataEmph 9" xfId="29467" xr:uid="{120655EC-1E86-4E0F-ADB9-D6B2BB4C781E}"/>
    <cellStyle name="SAPBEXaggExc1" xfId="2651" xr:uid="{00000000-0005-0000-0000-0000300A0000}"/>
    <cellStyle name="SAPBEXaggExc1 2" xfId="18128" xr:uid="{00000000-0005-0000-0000-0000E4430000}"/>
    <cellStyle name="SAPBEXaggExc1 2 2" xfId="18129" xr:uid="{00000000-0005-0000-0000-0000E5430000}"/>
    <cellStyle name="SAPBEXaggExc1 3" xfId="18130" xr:uid="{00000000-0005-0000-0000-0000E6430000}"/>
    <cellStyle name="SAPBEXaggExc1 4" xfId="18127" xr:uid="{00000000-0005-0000-0000-0000E3430000}"/>
    <cellStyle name="SAPBEXaggExc1Emph" xfId="2652" xr:uid="{00000000-0005-0000-0000-0000310A0000}"/>
    <cellStyle name="SAPBEXaggExc1Emph 2" xfId="18132" xr:uid="{00000000-0005-0000-0000-0000E8430000}"/>
    <cellStyle name="SAPBEXaggExc1Emph 2 2" xfId="18133" xr:uid="{00000000-0005-0000-0000-0000E9430000}"/>
    <cellStyle name="SAPBEXaggExc1Emph 3" xfId="18134" xr:uid="{00000000-0005-0000-0000-0000EA430000}"/>
    <cellStyle name="SAPBEXaggExc1Emph 4" xfId="18131" xr:uid="{00000000-0005-0000-0000-0000E7430000}"/>
    <cellStyle name="SAPBEXaggExc2" xfId="2653" xr:uid="{00000000-0005-0000-0000-0000320A0000}"/>
    <cellStyle name="SAPBEXaggExc2 2" xfId="18136" xr:uid="{00000000-0005-0000-0000-0000EC430000}"/>
    <cellStyle name="SAPBEXaggExc2 2 2" xfId="18137" xr:uid="{00000000-0005-0000-0000-0000ED430000}"/>
    <cellStyle name="SAPBEXaggExc2 3" xfId="18138" xr:uid="{00000000-0005-0000-0000-0000EE430000}"/>
    <cellStyle name="SAPBEXaggExc2 4" xfId="18135" xr:uid="{00000000-0005-0000-0000-0000EB430000}"/>
    <cellStyle name="SAPBEXaggExc2Emph" xfId="2654" xr:uid="{00000000-0005-0000-0000-0000330A0000}"/>
    <cellStyle name="SAPBEXaggExc2Emph 2" xfId="18140" xr:uid="{00000000-0005-0000-0000-0000F0430000}"/>
    <cellStyle name="SAPBEXaggExc2Emph 2 2" xfId="18141" xr:uid="{00000000-0005-0000-0000-0000F1430000}"/>
    <cellStyle name="SAPBEXaggExc2Emph 3" xfId="18142" xr:uid="{00000000-0005-0000-0000-0000F2430000}"/>
    <cellStyle name="SAPBEXaggExc2Emph 4" xfId="18139" xr:uid="{00000000-0005-0000-0000-0000EF430000}"/>
    <cellStyle name="SAPBEXaggItem" xfId="2655" xr:uid="{00000000-0005-0000-0000-0000340A0000}"/>
    <cellStyle name="SAPBEXaggItem 10" xfId="29464" xr:uid="{6C79A22A-E5A7-4FB2-81A8-05341FF08800}"/>
    <cellStyle name="SAPBEXaggItem 2" xfId="2896" xr:uid="{00000000-0005-0000-0000-0000350A0000}"/>
    <cellStyle name="SAPBEXaggItem 2 10" xfId="29359" xr:uid="{29B6D016-6B8D-43DB-9F3D-6E59CA9199C5}"/>
    <cellStyle name="SAPBEXaggItem 2 2" xfId="18145" xr:uid="{00000000-0005-0000-0000-0000F5430000}"/>
    <cellStyle name="SAPBEXaggItem 2 2 2" xfId="18146" xr:uid="{00000000-0005-0000-0000-0000F6430000}"/>
    <cellStyle name="SAPBEXaggItem 2 2 3" xfId="18147" xr:uid="{00000000-0005-0000-0000-0000F7430000}"/>
    <cellStyle name="SAPBEXaggItem 2 2 3 2" xfId="20201" xr:uid="{00000000-0005-0000-0000-0000F7430000}"/>
    <cellStyle name="SAPBEXaggItem 2 2 3 2 2" xfId="28589" xr:uid="{B4DBA25B-EFF1-4198-8890-55C7E43FF4D5}"/>
    <cellStyle name="SAPBEXaggItem 2 2 3 2 3" xfId="29995" xr:uid="{CAC89E0F-475C-4099-88C7-3AD69A2F608C}"/>
    <cellStyle name="SAPBEXaggItem 2 2 3 2 4" xfId="30516" xr:uid="{C7468391-2BCD-4E9A-8BA3-A1AF3A865C86}"/>
    <cellStyle name="SAPBEXaggItem 2 2 3 2 5" xfId="31026" xr:uid="{D38FC2D9-E5A6-4F81-82F9-DF1400DE9DD7}"/>
    <cellStyle name="SAPBEXaggItem 2 2 3 2 6" xfId="29371" xr:uid="{BA5EF106-ADF3-4ADC-AAF0-4BFB02DF9639}"/>
    <cellStyle name="SAPBEXaggItem 2 2 3 3" xfId="28092" xr:uid="{16F0CC84-B92B-42B0-9A07-8D5602C30169}"/>
    <cellStyle name="SAPBEXaggItem 2 2 3 4" xfId="29529" xr:uid="{46093AE1-820A-41E0-8C69-45CF701C0A96}"/>
    <cellStyle name="SAPBEXaggItem 2 2 3 5" xfId="23294" xr:uid="{31F7BF58-6F05-4067-9656-BDC54B29FAE0}"/>
    <cellStyle name="SAPBEXaggItem 2 2 3 6" xfId="29223" xr:uid="{E15D32AB-2BB6-4D91-9608-DFFAD11362D0}"/>
    <cellStyle name="SAPBEXaggItem 2 2 4" xfId="18148" xr:uid="{00000000-0005-0000-0000-0000F8430000}"/>
    <cellStyle name="SAPBEXaggItem 2 3" xfId="18149" xr:uid="{00000000-0005-0000-0000-0000F9430000}"/>
    <cellStyle name="SAPBEXaggItem 2 3 2" xfId="18150" xr:uid="{00000000-0005-0000-0000-0000FA430000}"/>
    <cellStyle name="SAPBEXaggItem 2 3 3" xfId="18151" xr:uid="{00000000-0005-0000-0000-0000FB430000}"/>
    <cellStyle name="SAPBEXaggItem 2 3 3 2" xfId="20202" xr:uid="{00000000-0005-0000-0000-0000FB430000}"/>
    <cellStyle name="SAPBEXaggItem 2 3 3 2 2" xfId="28590" xr:uid="{0BA3A989-0087-4BC6-954F-05ADA5FDD491}"/>
    <cellStyle name="SAPBEXaggItem 2 3 3 2 3" xfId="29996" xr:uid="{B2DCE1B0-9FFF-45FA-99F8-6CF0EBABB412}"/>
    <cellStyle name="SAPBEXaggItem 2 3 3 2 4" xfId="30517" xr:uid="{04820582-C241-4451-AFD9-48B95A24A7EB}"/>
    <cellStyle name="SAPBEXaggItem 2 3 3 2 5" xfId="31027" xr:uid="{CBAE85A1-166E-4F11-B10D-A1810F031A5D}"/>
    <cellStyle name="SAPBEXaggItem 2 3 3 2 6" xfId="29887" xr:uid="{FCDFC118-3711-46BE-A3B3-7026DF26A8B9}"/>
    <cellStyle name="SAPBEXaggItem 2 3 3 3" xfId="28093" xr:uid="{606A4DCB-E25F-435C-8AFB-F3CA5FA3ED36}"/>
    <cellStyle name="SAPBEXaggItem 2 3 3 4" xfId="29530" xr:uid="{DAEC4AD5-2846-41BB-A90A-1647E1F43F01}"/>
    <cellStyle name="SAPBEXaggItem 2 3 3 5" xfId="27431" xr:uid="{DD5CF6D5-2588-4F5F-957F-3B954DCFAADD}"/>
    <cellStyle name="SAPBEXaggItem 2 3 3 6" xfId="29222" xr:uid="{CB81B692-D6E5-4400-B996-E7C445AA7A7E}"/>
    <cellStyle name="SAPBEXaggItem 2 3 4" xfId="18152" xr:uid="{00000000-0005-0000-0000-0000FC430000}"/>
    <cellStyle name="SAPBEXaggItem 2 4" xfId="18153" xr:uid="{00000000-0005-0000-0000-0000FD430000}"/>
    <cellStyle name="SAPBEXaggItem 2 4 2" xfId="18154" xr:uid="{00000000-0005-0000-0000-0000FE430000}"/>
    <cellStyle name="SAPBEXaggItem 2 4 2 2" xfId="20203" xr:uid="{00000000-0005-0000-0000-0000FE430000}"/>
    <cellStyle name="SAPBEXaggItem 2 4 2 2 2" xfId="28591" xr:uid="{7BED5F85-2F76-4D50-8D3C-BF4DBF0F3DA0}"/>
    <cellStyle name="SAPBEXaggItem 2 4 2 2 3" xfId="29997" xr:uid="{6F402C3E-1B86-4098-9DE2-6EFE34EB0F11}"/>
    <cellStyle name="SAPBEXaggItem 2 4 2 2 4" xfId="30518" xr:uid="{0B3DD60A-69A3-421A-8F9A-390B79BDE4A1}"/>
    <cellStyle name="SAPBEXaggItem 2 4 2 2 5" xfId="31028" xr:uid="{CFA9AA80-2326-4C97-A2C8-E3E127EA97D7}"/>
    <cellStyle name="SAPBEXaggItem 2 4 2 2 6" xfId="28071" xr:uid="{64839E72-5D46-4ACF-8873-26D750C599EB}"/>
    <cellStyle name="SAPBEXaggItem 2 4 2 3" xfId="28094" xr:uid="{A0D278CA-83E4-403B-8774-746BEAC56424}"/>
    <cellStyle name="SAPBEXaggItem 2 4 2 4" xfId="29531" xr:uid="{BE92A03B-4092-4C5C-AA38-BEEB8AB1E58E}"/>
    <cellStyle name="SAPBEXaggItem 2 4 2 5" xfId="27430" xr:uid="{E3999706-63BE-4249-865F-5BCC13FD034F}"/>
    <cellStyle name="SAPBEXaggItem 2 4 2 6" xfId="29221" xr:uid="{D240C392-F434-40CE-BFAA-5E8452708294}"/>
    <cellStyle name="SAPBEXaggItem 2 5" xfId="18155" xr:uid="{00000000-0005-0000-0000-0000FF430000}"/>
    <cellStyle name="SAPBEXaggItem 2 5 2" xfId="20204" xr:uid="{00000000-0005-0000-0000-0000FF430000}"/>
    <cellStyle name="SAPBEXaggItem 2 5 2 2" xfId="28592" xr:uid="{21B15430-AC56-40C2-8EC3-ACD0D31650D1}"/>
    <cellStyle name="SAPBEXaggItem 2 5 2 3" xfId="29998" xr:uid="{62B91693-3272-49CB-B7AE-AEAD9C07FF93}"/>
    <cellStyle name="SAPBEXaggItem 2 5 2 4" xfId="30519" xr:uid="{50A98053-F5B7-44E2-923D-FF26350E5CC5}"/>
    <cellStyle name="SAPBEXaggItem 2 5 2 5" xfId="31029" xr:uid="{A2128A59-63C6-4335-A928-EE6611742990}"/>
    <cellStyle name="SAPBEXaggItem 2 5 2 6" xfId="25747" xr:uid="{1E27BA53-014C-423A-A1E1-B8F7697E9D73}"/>
    <cellStyle name="SAPBEXaggItem 2 5 3" xfId="28095" xr:uid="{AE456138-6BF0-44CC-A82B-6FEDF16E0CCC}"/>
    <cellStyle name="SAPBEXaggItem 2 5 4" xfId="29532" xr:uid="{D3B05B65-A7D5-4E6A-B777-DC2420117E3C}"/>
    <cellStyle name="SAPBEXaggItem 2 5 5" xfId="20839" xr:uid="{8A1235A5-594F-45B2-BCFF-5DBD857556E6}"/>
    <cellStyle name="SAPBEXaggItem 2 5 6" xfId="29220" xr:uid="{7312BD31-954E-4D99-9188-34EC67547E82}"/>
    <cellStyle name="SAPBEXaggItem 2 6" xfId="18156" xr:uid="{00000000-0005-0000-0000-000000440000}"/>
    <cellStyle name="SAPBEXaggItem 2 7" xfId="18144" xr:uid="{00000000-0005-0000-0000-0000F4430000}"/>
    <cellStyle name="SAPBEXaggItem 2 8" xfId="20968" xr:uid="{C99ADA11-293C-4957-9B71-A3DD1489CA83}"/>
    <cellStyle name="SAPBEXaggItem 2 9" xfId="27870" xr:uid="{1DA5BA0E-A028-48C1-8093-6AC16A88B716}"/>
    <cellStyle name="SAPBEXaggItem 3" xfId="18157" xr:uid="{00000000-0005-0000-0000-000001440000}"/>
    <cellStyle name="SAPBEXaggItem 3 2" xfId="18158" xr:uid="{00000000-0005-0000-0000-000002440000}"/>
    <cellStyle name="SAPBEXaggItem 3 3" xfId="18159" xr:uid="{00000000-0005-0000-0000-000003440000}"/>
    <cellStyle name="SAPBEXaggItem 3 3 2" xfId="20205" xr:uid="{00000000-0005-0000-0000-000003440000}"/>
    <cellStyle name="SAPBEXaggItem 3 3 2 2" xfId="28593" xr:uid="{4CAE3835-04D3-475C-9881-CADD2D4E2928}"/>
    <cellStyle name="SAPBEXaggItem 3 3 2 3" xfId="29999" xr:uid="{562B897A-A360-4CE0-B9DA-A1F30DAA23DA}"/>
    <cellStyle name="SAPBEXaggItem 3 3 2 4" xfId="30520" xr:uid="{EDAAD80B-9DAD-460B-89F9-524C8ACBBC8F}"/>
    <cellStyle name="SAPBEXaggItem 3 3 3" xfId="28096" xr:uid="{59D2F655-FC4D-4C14-9E6F-8D685A73FAC0}"/>
    <cellStyle name="SAPBEXaggItem 3 3 4" xfId="29533" xr:uid="{A551FA9F-7717-4841-BA22-DDB08E2FAD4F}"/>
    <cellStyle name="SAPBEXaggItem 3 3 5" xfId="27427" xr:uid="{FF0A767A-5D88-4CE4-BA8A-62579D2173BB}"/>
    <cellStyle name="SAPBEXaggItem 3 4" xfId="18160" xr:uid="{00000000-0005-0000-0000-000004440000}"/>
    <cellStyle name="SAPBEXaggItem 3 4 2" xfId="20206" xr:uid="{00000000-0005-0000-0000-000004440000}"/>
    <cellStyle name="SAPBEXaggItem 3 4 2 2" xfId="28594" xr:uid="{64328851-A9C7-4383-A209-FCD5ED524DE2}"/>
    <cellStyle name="SAPBEXaggItem 3 4 2 3" xfId="30000" xr:uid="{AA170FDE-30E1-4644-9F33-FD4C15842430}"/>
    <cellStyle name="SAPBEXaggItem 3 4 2 4" xfId="30521" xr:uid="{9ECD5D66-42FD-4815-B373-16CC5A3310B3}"/>
    <cellStyle name="SAPBEXaggItem 3 4 2 5" xfId="31030" xr:uid="{D4D8DFA0-282E-4456-A0F4-23D66557F837}"/>
    <cellStyle name="SAPBEXaggItem 3 4 2 6" xfId="28072" xr:uid="{85CB9B50-8BF5-4C2A-97A3-F330BB6EA1CA}"/>
    <cellStyle name="SAPBEXaggItem 3 4 3" xfId="29534" xr:uid="{D87571D2-707A-403D-BA5D-08150C0704AF}"/>
    <cellStyle name="SAPBEXaggItem 3 4 4" xfId="27424" xr:uid="{C56DCD78-E72C-49E3-95E9-2D5AF0DB55CA}"/>
    <cellStyle name="SAPBEXaggItem 3 4 5" xfId="29219" xr:uid="{747E544A-993D-45B1-8E5A-8A4F9FE89EA1}"/>
    <cellStyle name="SAPBEXaggItem 3 4 6" xfId="26665" xr:uid="{C6D8ADA9-62DE-4349-BF05-F35A63CCF633}"/>
    <cellStyle name="SAPBEXaggItem 3 5" xfId="18161" xr:uid="{00000000-0005-0000-0000-000005440000}"/>
    <cellStyle name="SAPBEXaggItem 4" xfId="18162" xr:uid="{00000000-0005-0000-0000-000006440000}"/>
    <cellStyle name="SAPBEXaggItem 4 2" xfId="18163" xr:uid="{00000000-0005-0000-0000-000007440000}"/>
    <cellStyle name="SAPBEXaggItem 4 2 2" xfId="20207" xr:uid="{00000000-0005-0000-0000-000007440000}"/>
    <cellStyle name="SAPBEXaggItem 4 2 2 2" xfId="28595" xr:uid="{405027AB-D9DC-4DE3-9ED1-3F890155A3B9}"/>
    <cellStyle name="SAPBEXaggItem 4 2 2 3" xfId="30001" xr:uid="{CACB3B32-00ED-42DE-8D11-D46157D6A346}"/>
    <cellStyle name="SAPBEXaggItem 4 2 2 4" xfId="30522" xr:uid="{E317068B-1C45-409D-8846-F05A17AF18FC}"/>
    <cellStyle name="SAPBEXaggItem 4 2 2 5" xfId="31031" xr:uid="{C81694C7-E636-4613-945E-D446B6231FBC}"/>
    <cellStyle name="SAPBEXaggItem 4 2 2 6" xfId="29888" xr:uid="{6D27781B-CDC4-4931-B711-7DED976E1D0D}"/>
    <cellStyle name="SAPBEXaggItem 4 2 3" xfId="29535" xr:uid="{C7C5F4F8-2B30-4BEB-9AC7-AEA2B0BE2F44}"/>
    <cellStyle name="SAPBEXaggItem 4 2 4" xfId="27426" xr:uid="{9CE1D74B-2035-4644-B2E8-BE669B8F1135}"/>
    <cellStyle name="SAPBEXaggItem 4 2 5" xfId="29218" xr:uid="{88692380-65D2-4245-972C-FAA743508AB2}"/>
    <cellStyle name="SAPBEXaggItem 4 2 6" xfId="26664" xr:uid="{2417D549-C577-4281-A07F-699BD931C54D}"/>
    <cellStyle name="SAPBEXaggItem 5" xfId="18164" xr:uid="{00000000-0005-0000-0000-000008440000}"/>
    <cellStyle name="SAPBEXaggItem 5 2" xfId="20208" xr:uid="{00000000-0005-0000-0000-000008440000}"/>
    <cellStyle name="SAPBEXaggItem 5 2 2" xfId="28596" xr:uid="{76C67E56-2D84-44DE-BF29-9C99E67ED1E0}"/>
    <cellStyle name="SAPBEXaggItem 5 2 3" xfId="30002" xr:uid="{0646247D-9875-40DA-8E3F-84434A271B00}"/>
    <cellStyle name="SAPBEXaggItem 5 2 4" xfId="30523" xr:uid="{55B2A5B1-C02E-4E7B-9BEA-406E58BE62F4}"/>
    <cellStyle name="SAPBEXaggItem 5 2 5" xfId="31032" xr:uid="{CBB83087-B4A9-4D53-A8D7-2EFCDF9AD2E9}"/>
    <cellStyle name="SAPBEXaggItem 5 2 6" xfId="28065" xr:uid="{B3771C17-9307-4ABE-88E8-B087C53BBD9E}"/>
    <cellStyle name="SAPBEXaggItem 5 3" xfId="29536" xr:uid="{19819EAB-5155-49DA-833A-83D993C23227}"/>
    <cellStyle name="SAPBEXaggItem 5 4" xfId="27425" xr:uid="{77A69E6A-D9E7-4437-8C26-95C8CAD108F5}"/>
    <cellStyle name="SAPBEXaggItem 5 5" xfId="29217" xr:uid="{99851E71-0786-499A-96A7-1B61F76F6EA0}"/>
    <cellStyle name="SAPBEXaggItem 5 6" xfId="26661" xr:uid="{46CA368F-2F8D-47CB-A7A5-AC6A4F134A40}"/>
    <cellStyle name="SAPBEXaggItem 6" xfId="18165" xr:uid="{00000000-0005-0000-0000-000009440000}"/>
    <cellStyle name="SAPBEXaggItem 7" xfId="18143" xr:uid="{00000000-0005-0000-0000-0000F3430000}"/>
    <cellStyle name="SAPBEXaggItem 8" xfId="20860" xr:uid="{A30A43CD-3E44-46B9-B1A5-FDAAF383BB3B}"/>
    <cellStyle name="SAPBEXaggItem 9" xfId="27995" xr:uid="{E1892DC6-9AFB-4DB7-A7BA-071315190772}"/>
    <cellStyle name="SAPBEXaggItemX" xfId="2656" xr:uid="{00000000-0005-0000-0000-0000360A0000}"/>
    <cellStyle name="SAPBEXaggItemX 10" xfId="27705" xr:uid="{AC32ABF5-3E1C-4435-855A-F8B68D041C99}"/>
    <cellStyle name="SAPBEXaggItemX 11" xfId="29272" xr:uid="{7A7B30F6-8FA0-44EF-BF4D-B07EA275D4CB}"/>
    <cellStyle name="SAPBEXaggItemX 2" xfId="2657" xr:uid="{00000000-0005-0000-0000-0000370A0000}"/>
    <cellStyle name="SAPBEXaggItemX 2 10" xfId="29273" xr:uid="{1DA07AFE-29E6-499A-93F7-1950409FBC57}"/>
    <cellStyle name="SAPBEXaggItemX 2 2" xfId="18168" xr:uid="{00000000-0005-0000-0000-00000C440000}"/>
    <cellStyle name="SAPBEXaggItemX 2 2 2" xfId="18169" xr:uid="{00000000-0005-0000-0000-00000D440000}"/>
    <cellStyle name="SAPBEXaggItemX 2 2 2 2" xfId="20209" xr:uid="{00000000-0005-0000-0000-00000D440000}"/>
    <cellStyle name="SAPBEXaggItemX 2 2 2 2 2" xfId="28597" xr:uid="{4EDA3AF4-A7B5-42A0-AA11-DE2C11782D60}"/>
    <cellStyle name="SAPBEXaggItemX 2 2 2 2 3" xfId="30003" xr:uid="{A8ED06E8-C7F3-4A64-8178-4896B392A8D3}"/>
    <cellStyle name="SAPBEXaggItemX 2 2 2 2 4" xfId="30524" xr:uid="{3B54EF16-14BC-42B2-9F2F-DD429507091F}"/>
    <cellStyle name="SAPBEXaggItemX 2 2 2 2 5" xfId="31033" xr:uid="{B0405F65-BDF5-474C-B1AD-4FA319F23382}"/>
    <cellStyle name="SAPBEXaggItemX 2 2 2 2 6" xfId="25748" xr:uid="{C093196B-7DB8-443F-856E-050322C8AE90}"/>
    <cellStyle name="SAPBEXaggItemX 2 2 2 3" xfId="29537" xr:uid="{1B4A1008-B5A0-4EB4-A569-501765FC70A8}"/>
    <cellStyle name="SAPBEXaggItemX 2 2 2 4" xfId="27422" xr:uid="{D373A947-5DA0-4530-98A4-2CCE2DD9EC9B}"/>
    <cellStyle name="SAPBEXaggItemX 2 2 2 5" xfId="29216" xr:uid="{FC46EEC8-826D-4F39-9A69-091F16C5B219}"/>
    <cellStyle name="SAPBEXaggItemX 2 2 2 6" xfId="26660" xr:uid="{BB6C27EE-5376-43BD-906C-1D6187A17AF6}"/>
    <cellStyle name="SAPBEXaggItemX 2 3" xfId="18170" xr:uid="{00000000-0005-0000-0000-00000E440000}"/>
    <cellStyle name="SAPBEXaggItemX 2 3 2" xfId="20210" xr:uid="{00000000-0005-0000-0000-00000E440000}"/>
    <cellStyle name="SAPBEXaggItemX 2 3 2 2" xfId="28598" xr:uid="{52A98FF5-0CBA-4AD6-BA65-EF9AD7F30040}"/>
    <cellStyle name="SAPBEXaggItemX 2 3 2 3" xfId="30004" xr:uid="{BA1BFB18-F58F-4398-B913-BC7295A8AF95}"/>
    <cellStyle name="SAPBEXaggItemX 2 3 2 4" xfId="30525" xr:uid="{B3436C75-EEEA-4EC8-AABC-1536ADC06F10}"/>
    <cellStyle name="SAPBEXaggItemX 2 3 2 5" xfId="31034" xr:uid="{C1079C52-06CC-4982-90C6-DA34E1F3003F}"/>
    <cellStyle name="SAPBEXaggItemX 2 3 2 6" xfId="28075" xr:uid="{6D57AAED-88AA-4156-BABF-061ABB1D5823}"/>
    <cellStyle name="SAPBEXaggItemX 2 3 3" xfId="29538" xr:uid="{AE05CA5F-E372-44E5-A7F1-98AE51276E19}"/>
    <cellStyle name="SAPBEXaggItemX 2 3 4" xfId="27421" xr:uid="{7E3E21EF-C198-4004-BB36-D935723789E5}"/>
    <cellStyle name="SAPBEXaggItemX 2 3 5" xfId="29215" xr:uid="{02E25299-1F60-4952-9C4B-CF6DE89B6C01}"/>
    <cellStyle name="SAPBEXaggItemX 2 3 6" xfId="26657" xr:uid="{49CF96D1-76B8-4A3C-9E2E-52DBC18BB7E7}"/>
    <cellStyle name="SAPBEXaggItemX 2 4" xfId="18171" xr:uid="{00000000-0005-0000-0000-00000F440000}"/>
    <cellStyle name="SAPBEXaggItemX 2 5" xfId="18167" xr:uid="{00000000-0005-0000-0000-00000B440000}"/>
    <cellStyle name="SAPBEXaggItemX 2 6" xfId="20861" xr:uid="{DE802B1D-BCEA-49DE-8B9E-4397902E1371}"/>
    <cellStyle name="SAPBEXaggItemX 2 7" xfId="27993" xr:uid="{0B02DEED-15E9-48DF-BEC4-6B4D1110110E}"/>
    <cellStyle name="SAPBEXaggItemX 2 8" xfId="29462" xr:uid="{F20D98B8-5858-45E1-A42C-A7AAC74F4B3D}"/>
    <cellStyle name="SAPBEXaggItemX 2 9" xfId="27706" xr:uid="{81FC2532-A8AE-47B6-B79D-FD615F6FB46F}"/>
    <cellStyle name="SAPBEXaggItemX 3" xfId="18172" xr:uid="{00000000-0005-0000-0000-000010440000}"/>
    <cellStyle name="SAPBEXaggItemX 3 2" xfId="18173" xr:uid="{00000000-0005-0000-0000-000011440000}"/>
    <cellStyle name="SAPBEXaggItemX 3 3" xfId="18174" xr:uid="{00000000-0005-0000-0000-000012440000}"/>
    <cellStyle name="SAPBEXaggItemX 3 3 2" xfId="20211" xr:uid="{00000000-0005-0000-0000-000012440000}"/>
    <cellStyle name="SAPBEXaggItemX 3 3 2 2" xfId="28599" xr:uid="{40D2C42E-979F-4FDF-8FE4-AD36CF141E18}"/>
    <cellStyle name="SAPBEXaggItemX 3 3 2 3" xfId="30005" xr:uid="{903B9EF0-FC81-4FAB-A57E-074AFCF57C24}"/>
    <cellStyle name="SAPBEXaggItemX 3 3 2 4" xfId="30526" xr:uid="{4391FDF5-4793-419A-952F-8CAA8FE0F835}"/>
    <cellStyle name="SAPBEXaggItemX 3 3 2 5" xfId="31035" xr:uid="{7F709187-4463-4E60-B08D-432A90BAAA5C}"/>
    <cellStyle name="SAPBEXaggItemX 3 3 2 6" xfId="25752" xr:uid="{9046AABE-DAE9-4B75-9B4D-ADC81CCB38BE}"/>
    <cellStyle name="SAPBEXaggItemX 3 3 3" xfId="29539" xr:uid="{8BFD7F03-2CF8-4D0D-90BD-24F8FE66B78C}"/>
    <cellStyle name="SAPBEXaggItemX 3 3 4" xfId="27418" xr:uid="{28D6ABBD-3931-4029-9D10-B3AD7B903639}"/>
    <cellStyle name="SAPBEXaggItemX 3 3 5" xfId="29214" xr:uid="{F080A57B-21D1-4AF5-89C4-8973FB1C140D}"/>
    <cellStyle name="SAPBEXaggItemX 3 3 6" xfId="26655" xr:uid="{FF4C4182-F1F5-4AED-BDED-200E5A610E3B}"/>
    <cellStyle name="SAPBEXaggItemX 3 4" xfId="18175" xr:uid="{00000000-0005-0000-0000-000013440000}"/>
    <cellStyle name="SAPBEXaggItemX 3 4 2" xfId="20212" xr:uid="{00000000-0005-0000-0000-000013440000}"/>
    <cellStyle name="SAPBEXaggItemX 3 4 2 2" xfId="28600" xr:uid="{B535029E-C9E4-49BC-9A8E-B7726310F05E}"/>
    <cellStyle name="SAPBEXaggItemX 3 4 2 3" xfId="30006" xr:uid="{B649B898-5A7B-4F2C-A20C-8975CE1C2107}"/>
    <cellStyle name="SAPBEXaggItemX 3 4 2 4" xfId="30527" xr:uid="{7A05C042-8653-4ED3-A4D1-318D617EF879}"/>
    <cellStyle name="SAPBEXaggItemX 3 4 2 5" xfId="31036" xr:uid="{FADEB48E-00CA-42A1-B17E-AB242216D6A4}"/>
    <cellStyle name="SAPBEXaggItemX 3 4 2 6" xfId="28074" xr:uid="{792AA304-FCE5-45D0-BCBE-8519E4AFC2B8}"/>
    <cellStyle name="SAPBEXaggItemX 3 4 3" xfId="29540" xr:uid="{C19E5D90-51AD-4D5B-ABEF-86948CB07C6B}"/>
    <cellStyle name="SAPBEXaggItemX 3 4 4" xfId="27417" xr:uid="{850CE3BD-E4C5-4C90-9105-9A07649844DC}"/>
    <cellStyle name="SAPBEXaggItemX 3 4 5" xfId="29213" xr:uid="{D7CD8AF6-9572-4239-B92A-F75D61C63693}"/>
    <cellStyle name="SAPBEXaggItemX 3 4 6" xfId="26654" xr:uid="{4353AAD0-FDBF-4BF0-A842-2CC479A817C3}"/>
    <cellStyle name="SAPBEXaggItemX 3 5" xfId="18176" xr:uid="{00000000-0005-0000-0000-000014440000}"/>
    <cellStyle name="SAPBEXaggItemX 4" xfId="18177" xr:uid="{00000000-0005-0000-0000-000015440000}"/>
    <cellStyle name="SAPBEXaggItemX 4 2" xfId="18178" xr:uid="{00000000-0005-0000-0000-000016440000}"/>
    <cellStyle name="SAPBEXaggItemX 4 2 2" xfId="20213" xr:uid="{00000000-0005-0000-0000-000016440000}"/>
    <cellStyle name="SAPBEXaggItemX 4 2 2 2" xfId="28601" xr:uid="{A9764877-34E7-45E6-826B-492F02E83BC8}"/>
    <cellStyle name="SAPBEXaggItemX 4 2 2 3" xfId="30007" xr:uid="{50466DAC-8642-4A37-9BA5-83EFAC9374DD}"/>
    <cellStyle name="SAPBEXaggItemX 4 2 2 4" xfId="30528" xr:uid="{B55C3563-4E11-406D-9643-2C9627B19E70}"/>
    <cellStyle name="SAPBEXaggItemX 4 2 2 5" xfId="31037" xr:uid="{F7C2F4F1-EFA6-413F-ADBF-39414291C702}"/>
    <cellStyle name="SAPBEXaggItemX 4 2 2 6" xfId="28073" xr:uid="{1B45E088-16C8-487A-A015-1FE433E2BE40}"/>
    <cellStyle name="SAPBEXaggItemX 4 2 3" xfId="29541" xr:uid="{7E66BCF2-B35F-4534-A2A0-7250C34E6462}"/>
    <cellStyle name="SAPBEXaggItemX 4 2 4" xfId="27415" xr:uid="{FD1AF20B-034B-4C75-94B2-0290BEF3778A}"/>
    <cellStyle name="SAPBEXaggItemX 4 2 5" xfId="29212" xr:uid="{B94CB54E-1184-492F-99C8-7F58EACEBE03}"/>
    <cellStyle name="SAPBEXaggItemX 4 2 6" xfId="26651" xr:uid="{B8D7D99D-A63A-4EDA-AA09-FC2E31E96EE3}"/>
    <cellStyle name="SAPBEXaggItemX 5" xfId="18179" xr:uid="{00000000-0005-0000-0000-000017440000}"/>
    <cellStyle name="SAPBEXaggItemX 5 2" xfId="20214" xr:uid="{00000000-0005-0000-0000-000017440000}"/>
    <cellStyle name="SAPBEXaggItemX 5 2 2" xfId="28602" xr:uid="{482A060A-FA22-4D1F-B4EC-FA7419056017}"/>
    <cellStyle name="SAPBEXaggItemX 5 2 3" xfId="30008" xr:uid="{3A38BF68-215B-48F2-88AF-137CA2C9CC14}"/>
    <cellStyle name="SAPBEXaggItemX 5 2 4" xfId="30529" xr:uid="{A824FFA8-3B2E-4E29-8C15-BDEEC9526BE1}"/>
    <cellStyle name="SAPBEXaggItemX 5 2 5" xfId="31038" xr:uid="{C09D45FC-C527-41FB-9AE7-AAD0DC47370A}"/>
    <cellStyle name="SAPBEXaggItemX 5 2 6" xfId="25751" xr:uid="{90143EE0-8FC0-4D1B-A9FF-8E2671322EE4}"/>
    <cellStyle name="SAPBEXaggItemX 5 3" xfId="29542" xr:uid="{DE61799E-74DD-4F2D-BEFA-67D5885530ED}"/>
    <cellStyle name="SAPBEXaggItemX 5 4" xfId="27414" xr:uid="{48570B4A-41B0-4002-B600-8CF50134849A}"/>
    <cellStyle name="SAPBEXaggItemX 5 5" xfId="29211" xr:uid="{27A2E40D-F7F2-485B-8E1B-9231B3B31F00}"/>
    <cellStyle name="SAPBEXaggItemX 5 6" xfId="26650" xr:uid="{39440E2A-3FDA-49B2-BF1C-16E1963F74DD}"/>
    <cellStyle name="SAPBEXaggItemX 6" xfId="18180" xr:uid="{00000000-0005-0000-0000-000018440000}"/>
    <cellStyle name="SAPBEXaggItemX 7" xfId="18166" xr:uid="{00000000-0005-0000-0000-00000A440000}"/>
    <cellStyle name="SAPBEXaggItemX 8" xfId="27994" xr:uid="{26E483CF-A4AC-41E5-AA09-71DB85BC50CD}"/>
    <cellStyle name="SAPBEXaggItemX 9" xfId="29463" xr:uid="{831F1C2E-CC79-4B4C-88FD-D837B3E4DA24}"/>
    <cellStyle name="SAPBEXchaText" xfId="2658" xr:uid="{00000000-0005-0000-0000-0000380A0000}"/>
    <cellStyle name="SAPBEXchaText 10" xfId="29461" xr:uid="{9CF70D35-DECE-4D15-92C0-11700EBFCAEF}"/>
    <cellStyle name="SAPBEXchaText 2" xfId="2659" xr:uid="{00000000-0005-0000-0000-0000390A0000}"/>
    <cellStyle name="SAPBEXchaText 2 10" xfId="27991" xr:uid="{F265E63C-269D-4CBF-82AE-E381FB20F430}"/>
    <cellStyle name="SAPBEXchaText 2 11" xfId="29460" xr:uid="{9DA1F9EB-ECBB-418F-9EAC-BFDF91975C46}"/>
    <cellStyle name="SAPBEXchaText 2 2" xfId="2898" xr:uid="{00000000-0005-0000-0000-00003A0A0000}"/>
    <cellStyle name="SAPBEXchaText 2 2 2" xfId="18184" xr:uid="{00000000-0005-0000-0000-00001C440000}"/>
    <cellStyle name="SAPBEXchaText 2 2 3" xfId="18185" xr:uid="{00000000-0005-0000-0000-00001D440000}"/>
    <cellStyle name="SAPBEXchaText 2 2 3 2" xfId="20215" xr:uid="{00000000-0005-0000-0000-00001D440000}"/>
    <cellStyle name="SAPBEXchaText 2 2 3 2 2" xfId="28603" xr:uid="{BD373FCC-1944-4593-85EE-9964BB2F1C7F}"/>
    <cellStyle name="SAPBEXchaText 2 2 3 2 3" xfId="30009" xr:uid="{E40F1798-F793-47C7-90B7-43A9AAA54A72}"/>
    <cellStyle name="SAPBEXchaText 2 2 3 2 4" xfId="30530" xr:uid="{AFA6C98A-03A9-44BC-A1E0-5CBFB3FFF19D}"/>
    <cellStyle name="SAPBEXchaText 2 2 3 2 5" xfId="31039" xr:uid="{E6CF0978-C8E2-42B8-8E99-575F3647A53A}"/>
    <cellStyle name="SAPBEXchaText 2 2 3 2 6" xfId="25750" xr:uid="{68B5E4BE-D21D-41A9-A96A-E1CEC1221309}"/>
    <cellStyle name="SAPBEXchaText 2 2 3 3" xfId="28098" xr:uid="{5E926A9F-AC8C-4795-8DA7-47A5C2546613}"/>
    <cellStyle name="SAPBEXchaText 2 2 3 4" xfId="29543" xr:uid="{8549A89B-470E-417D-B840-40B2F9196D9D}"/>
    <cellStyle name="SAPBEXchaText 2 2 3 5" xfId="27411" xr:uid="{30684839-E62F-49B3-B534-29CF0CE76F51}"/>
    <cellStyle name="SAPBEXchaText 2 2 3 6" xfId="29210" xr:uid="{1BF98A46-52DB-4FCC-9192-4A60D0311E28}"/>
    <cellStyle name="SAPBEXchaText 2 2 4" xfId="18186" xr:uid="{00000000-0005-0000-0000-00001E440000}"/>
    <cellStyle name="SAPBEXchaText 2 2 5" xfId="18183" xr:uid="{00000000-0005-0000-0000-00001B440000}"/>
    <cellStyle name="SAPBEXchaText 2 2 6" xfId="20970" xr:uid="{E931576D-83CC-4934-965C-0F34032CAF45}"/>
    <cellStyle name="SAPBEXchaText 2 2 7" xfId="27867" xr:uid="{0FDD3C0C-3A01-4523-B150-22A40F762457}"/>
    <cellStyle name="SAPBEXchaText 2 2 8" xfId="29357" xr:uid="{34F88BA6-FD0B-426E-863A-9EF2BDD59248}"/>
    <cellStyle name="SAPBEXchaText 2 3" xfId="18187" xr:uid="{00000000-0005-0000-0000-00001F440000}"/>
    <cellStyle name="SAPBEXchaText 2 3 2" xfId="18188" xr:uid="{00000000-0005-0000-0000-000020440000}"/>
    <cellStyle name="SAPBEXchaText 2 3 3" xfId="18189" xr:uid="{00000000-0005-0000-0000-000021440000}"/>
    <cellStyle name="SAPBEXchaText 2 3 3 2" xfId="20216" xr:uid="{00000000-0005-0000-0000-000021440000}"/>
    <cellStyle name="SAPBEXchaText 2 3 3 2 2" xfId="28604" xr:uid="{01DC9CE3-8042-469E-94A5-59391063C034}"/>
    <cellStyle name="SAPBEXchaText 2 3 3 2 3" xfId="30010" xr:uid="{AFD29F29-ECE7-4ECC-A616-AF5E7345E0AB}"/>
    <cellStyle name="SAPBEXchaText 2 3 3 2 4" xfId="30531" xr:uid="{B441C981-F101-464D-8904-ADBF677E31A8}"/>
    <cellStyle name="SAPBEXchaText 2 3 3 2 5" xfId="31040" xr:uid="{D7797DEA-FA7D-4D62-9BE7-0560CACD78C9}"/>
    <cellStyle name="SAPBEXchaText 2 3 3 2 6" xfId="27628" xr:uid="{81AECCB0-6EAE-4723-9B2A-1D6D652F2B2F}"/>
    <cellStyle name="SAPBEXchaText 2 3 3 3" xfId="28099" xr:uid="{7B86A395-2D14-48C5-B39F-A673A2010D89}"/>
    <cellStyle name="SAPBEXchaText 2 3 3 4" xfId="29544" xr:uid="{009CE5A3-6FC6-4D6F-A0BB-6E149A37B57F}"/>
    <cellStyle name="SAPBEXchaText 2 3 3 5" xfId="20838" xr:uid="{A12076A7-E032-444F-A2A2-86212060FD92}"/>
    <cellStyle name="SAPBEXchaText 2 3 3 6" xfId="29209" xr:uid="{BB03DFE0-1B4F-4E74-84FA-432BD7A08A56}"/>
    <cellStyle name="SAPBEXchaText 2 3 4" xfId="18190" xr:uid="{00000000-0005-0000-0000-000022440000}"/>
    <cellStyle name="SAPBEXchaText 2 4" xfId="18191" xr:uid="{00000000-0005-0000-0000-000023440000}"/>
    <cellStyle name="SAPBEXchaText 2 4 2" xfId="18192" xr:uid="{00000000-0005-0000-0000-000024440000}"/>
    <cellStyle name="SAPBEXchaText 2 4 2 2" xfId="18193" xr:uid="{00000000-0005-0000-0000-000025440000}"/>
    <cellStyle name="SAPBEXchaText 2 4 2 3" xfId="20217" xr:uid="{00000000-0005-0000-0000-000024440000}"/>
    <cellStyle name="SAPBEXchaText 2 4 2 3 2" xfId="28605" xr:uid="{C8741E9D-4345-4370-B820-7452036ED593}"/>
    <cellStyle name="SAPBEXchaText 2 4 2 3 3" xfId="30011" xr:uid="{D6C3DA9B-A292-4EB5-A3CB-BAE5602E8151}"/>
    <cellStyle name="SAPBEXchaText 2 4 2 3 4" xfId="30532" xr:uid="{F032222B-2DA3-446D-81A4-5E71BB2F2DEE}"/>
    <cellStyle name="SAPBEXchaText 2 4 2 4" xfId="28100" xr:uid="{48F84346-89EF-4AF2-AEC3-754B901AA5A1}"/>
    <cellStyle name="SAPBEXchaText 2 4 2 5" xfId="29545" xr:uid="{6B05922C-D7BC-4C4A-B91D-2BA88E97C6D3}"/>
    <cellStyle name="SAPBEXchaText 2 4 2 6" xfId="27409" xr:uid="{84E3B44F-AAB4-4E16-9F37-DFC860CB8789}"/>
    <cellStyle name="SAPBEXchaText 2 4 3" xfId="18194" xr:uid="{00000000-0005-0000-0000-000026440000}"/>
    <cellStyle name="SAPBEXchaText 2 5" xfId="18195" xr:uid="{00000000-0005-0000-0000-000027440000}"/>
    <cellStyle name="SAPBEXchaText 2 5 2" xfId="18196" xr:uid="{00000000-0005-0000-0000-000028440000}"/>
    <cellStyle name="SAPBEXchaText 2 5 2 2" xfId="20218" xr:uid="{00000000-0005-0000-0000-000028440000}"/>
    <cellStyle name="SAPBEXchaText 2 5 2 2 2" xfId="28606" xr:uid="{52DF1C57-C581-4BC1-8D84-CDE06A6610EA}"/>
    <cellStyle name="SAPBEXchaText 2 5 2 2 3" xfId="30012" xr:uid="{1EC14F56-B843-415C-86D2-4485DB3DD578}"/>
    <cellStyle name="SAPBEXchaText 2 5 2 2 4" xfId="30533" xr:uid="{B989E02C-4849-4886-8E0B-E96D5CDBC477}"/>
    <cellStyle name="SAPBEXchaText 2 5 2 2 5" xfId="31041" xr:uid="{5C3A2E1C-DC81-4E1B-B53C-3671758968DC}"/>
    <cellStyle name="SAPBEXchaText 2 5 2 2 6" xfId="25749" xr:uid="{6C7283D4-6309-48EF-ACB8-83A5EC365AB7}"/>
    <cellStyle name="SAPBEXchaText 2 5 2 3" xfId="28101" xr:uid="{196307E0-0A0D-43CF-9812-0ECF27EDDBED}"/>
    <cellStyle name="SAPBEXchaText 2 5 2 4" xfId="29546" xr:uid="{95AE9A8D-7D19-4E8D-9DA4-C87C1BD5EFA3}"/>
    <cellStyle name="SAPBEXchaText 2 5 2 5" xfId="27408" xr:uid="{A7D65FAB-14B6-4563-9A5F-FA727F2BB9C4}"/>
    <cellStyle name="SAPBEXchaText 2 5 2 6" xfId="29208" xr:uid="{759D273E-5C01-4AB3-9090-454AECF226FC}"/>
    <cellStyle name="SAPBEXchaText 2 6" xfId="18197" xr:uid="{00000000-0005-0000-0000-000029440000}"/>
    <cellStyle name="SAPBEXchaText 2 6 2" xfId="20219" xr:uid="{00000000-0005-0000-0000-000029440000}"/>
    <cellStyle name="SAPBEXchaText 2 6 2 2" xfId="28607" xr:uid="{2CDFB76E-E0A9-4121-B447-71BB3AF187F8}"/>
    <cellStyle name="SAPBEXchaText 2 6 2 3" xfId="30013" xr:uid="{C428988D-76E3-4F36-B34B-59687654A2BC}"/>
    <cellStyle name="SAPBEXchaText 2 6 2 4" xfId="30534" xr:uid="{328DB863-130F-445F-B600-47ADD5C7BE40}"/>
    <cellStyle name="SAPBEXchaText 2 6 2 5" xfId="31042" xr:uid="{09ADCB52-2572-4DE6-80B8-34AB63381A8E}"/>
    <cellStyle name="SAPBEXchaText 2 6 2 6" xfId="30950" xr:uid="{98584BE1-099D-4F2D-9AD5-DDA259662542}"/>
    <cellStyle name="SAPBEXchaText 2 6 3" xfId="28102" xr:uid="{3D9F3E6D-4FA0-4F32-A1F7-01337D7907B6}"/>
    <cellStyle name="SAPBEXchaText 2 6 4" xfId="29547" xr:uid="{39E74210-04C3-4A3B-96AB-7551C895CD66}"/>
    <cellStyle name="SAPBEXchaText 2 6 5" xfId="27407" xr:uid="{CEE57275-F711-48E1-92F9-C92A8C7EB0C2}"/>
    <cellStyle name="SAPBEXchaText 2 6 6" xfId="29207" xr:uid="{F328F0D2-B533-4D9B-B001-00573159F33E}"/>
    <cellStyle name="SAPBEXchaText 2 7" xfId="18198" xr:uid="{00000000-0005-0000-0000-00002A440000}"/>
    <cellStyle name="SAPBEXchaText 2 8" xfId="18182" xr:uid="{00000000-0005-0000-0000-00001A440000}"/>
    <cellStyle name="SAPBEXchaText 2 9" xfId="20863" xr:uid="{882C02A9-6D31-495B-A3EE-D7AFEBE45140}"/>
    <cellStyle name="SAPBEXchaText 3" xfId="2897" xr:uid="{00000000-0005-0000-0000-00003B0A0000}"/>
    <cellStyle name="SAPBEXchaText 3 2" xfId="18200" xr:uid="{00000000-0005-0000-0000-00002C440000}"/>
    <cellStyle name="SAPBEXchaText 3 2 2" xfId="18201" xr:uid="{00000000-0005-0000-0000-00002D440000}"/>
    <cellStyle name="SAPBEXchaText 3 2 2 2" xfId="20220" xr:uid="{00000000-0005-0000-0000-00002D440000}"/>
    <cellStyle name="SAPBEXchaText 3 2 2 2 2" xfId="28608" xr:uid="{CBA435E7-32E1-4688-B52F-929BC3817E72}"/>
    <cellStyle name="SAPBEXchaText 3 2 2 2 3" xfId="30014" xr:uid="{9C582CA4-C80F-45FA-848E-51A5B9C54E49}"/>
    <cellStyle name="SAPBEXchaText 3 2 2 2 4" xfId="30535" xr:uid="{5F8F5E8E-8540-40C8-91E8-86380CA0142F}"/>
    <cellStyle name="SAPBEXchaText 3 2 2 2 5" xfId="31043" xr:uid="{44B9B2BB-6844-493E-B58B-05B2944DDD05}"/>
    <cellStyle name="SAPBEXchaText 3 2 2 2 6" xfId="27823" xr:uid="{291F46E1-6530-4837-9FFC-4C796C318F50}"/>
    <cellStyle name="SAPBEXchaText 3 2 2 3" xfId="29548" xr:uid="{B78D0659-AEE1-46E1-8A4A-6839672A7BE7}"/>
    <cellStyle name="SAPBEXchaText 3 2 2 4" xfId="27405" xr:uid="{AE063E96-38D3-4ABD-8A9A-E4F1DD1B31A0}"/>
    <cellStyle name="SAPBEXchaText 3 2 2 5" xfId="29206" xr:uid="{83288848-FA4B-402B-8B3B-19DADF6EF2A3}"/>
    <cellStyle name="SAPBEXchaText 3 2 2 6" xfId="26643" xr:uid="{E1D42092-8A90-4887-A104-9D3492082AB5}"/>
    <cellStyle name="SAPBEXchaText 3 3" xfId="18202" xr:uid="{00000000-0005-0000-0000-00002E440000}"/>
    <cellStyle name="SAPBEXchaText 3 3 2" xfId="18203" xr:uid="{00000000-0005-0000-0000-00002F440000}"/>
    <cellStyle name="SAPBEXchaText 3 3 2 2" xfId="20222" xr:uid="{00000000-0005-0000-0000-00002F440000}"/>
    <cellStyle name="SAPBEXchaText 3 3 2 2 2" xfId="28610" xr:uid="{83B562B6-F0AC-43F6-B05E-AABCE86D8C0B}"/>
    <cellStyle name="SAPBEXchaText 3 3 2 2 3" xfId="30016" xr:uid="{4D6AFCF5-07A4-402A-8B68-8C84191DE190}"/>
    <cellStyle name="SAPBEXchaText 3 3 2 2 4" xfId="30537" xr:uid="{B5CD87D9-398C-4B18-9BD8-E9615FD08201}"/>
    <cellStyle name="SAPBEXchaText 3 3 2 2 5" xfId="31044" xr:uid="{D65E9D8F-4582-46BE-B4E0-D371868DD2D0}"/>
    <cellStyle name="SAPBEXchaText 3 3 2 2 6" xfId="30923" xr:uid="{B0D1BA0A-1FCE-4F8D-8624-C5218AB58AAF}"/>
    <cellStyle name="SAPBEXchaText 3 3 2 3" xfId="29550" xr:uid="{B5005F31-E790-48E0-87B3-EEF674A4F5A2}"/>
    <cellStyle name="SAPBEXchaText 3 3 2 4" xfId="27401" xr:uid="{A5BB5777-553B-40F3-A244-1EA3AD705705}"/>
    <cellStyle name="SAPBEXchaText 3 3 2 5" xfId="29205" xr:uid="{0082E590-5CA1-4508-BFB0-70A7A5E485C2}"/>
    <cellStyle name="SAPBEXchaText 3 3 2 6" xfId="26642" xr:uid="{5EDE845F-5F88-4BB0-AA74-6E6F22C25845}"/>
    <cellStyle name="SAPBEXchaText 3 3 3" xfId="20221" xr:uid="{00000000-0005-0000-0000-00002E440000}"/>
    <cellStyle name="SAPBEXchaText 3 3 3 2" xfId="28609" xr:uid="{33581021-81CA-43C2-808E-5F0B98288D9F}"/>
    <cellStyle name="SAPBEXchaText 3 3 3 3" xfId="30015" xr:uid="{540DE8E8-8D72-4C45-91C2-BEB25CEBC8A5}"/>
    <cellStyle name="SAPBEXchaText 3 3 3 4" xfId="30536" xr:uid="{236E180B-3868-4A93-AF19-76F75F8FE5C1}"/>
    <cellStyle name="SAPBEXchaText 3 3 4" xfId="28103" xr:uid="{F0AAC25A-94BE-45E5-895D-44BEC119CF24}"/>
    <cellStyle name="SAPBEXchaText 3 3 5" xfId="29549" xr:uid="{BA712462-6EA1-4EEC-8554-7D621CEB1E11}"/>
    <cellStyle name="SAPBEXchaText 3 3 6" xfId="27404" xr:uid="{372845B8-0B86-4031-AAB4-457A9D803BE7}"/>
    <cellStyle name="SAPBEXchaText 3 4" xfId="18204" xr:uid="{00000000-0005-0000-0000-000030440000}"/>
    <cellStyle name="SAPBEXchaText 3 4 2" xfId="20223" xr:uid="{00000000-0005-0000-0000-000030440000}"/>
    <cellStyle name="SAPBEXchaText 3 4 2 2" xfId="28611" xr:uid="{EA2B3E84-3C06-4288-9427-DD07DD4B7464}"/>
    <cellStyle name="SAPBEXchaText 3 4 2 3" xfId="30017" xr:uid="{525937CF-5AF8-45DC-9012-AA9301D90293}"/>
    <cellStyle name="SAPBEXchaText 3 4 2 4" xfId="30538" xr:uid="{279AE075-49F0-40D5-83FD-9BE6E15F1CBA}"/>
    <cellStyle name="SAPBEXchaText 3 4 2 5" xfId="31045" xr:uid="{53ABCFC0-9AC8-450B-AF3C-D6A6510C46B7}"/>
    <cellStyle name="SAPBEXchaText 3 4 2 6" xfId="30947" xr:uid="{E269A840-02C5-4EDC-9475-0AFA6236CC74}"/>
    <cellStyle name="SAPBEXchaText 3 4 3" xfId="29551" xr:uid="{CA0F72C9-B6F6-4358-B992-5EBAE24E4568}"/>
    <cellStyle name="SAPBEXchaText 3 4 4" xfId="27400" xr:uid="{EBC744BC-44B8-45A8-8928-462D95B08A7F}"/>
    <cellStyle name="SAPBEXchaText 3 4 5" xfId="29204" xr:uid="{14EFC8B1-CDD9-44CB-9015-4231790E8C65}"/>
    <cellStyle name="SAPBEXchaText 3 4 6" xfId="28466" xr:uid="{F791E43B-C8B3-4080-8F27-BBFF4395D1BF}"/>
    <cellStyle name="SAPBEXchaText 3 5" xfId="18205" xr:uid="{00000000-0005-0000-0000-000031440000}"/>
    <cellStyle name="SAPBEXchaText 3 6" xfId="18199" xr:uid="{00000000-0005-0000-0000-00002B440000}"/>
    <cellStyle name="SAPBEXchaText 3 7" xfId="20969" xr:uid="{DEC5D5CF-C274-4AAE-9B44-BD7EA6760ECF}"/>
    <cellStyle name="SAPBEXchaText 3 8" xfId="27868" xr:uid="{32A804E4-8397-41E0-BA36-16B4E0F4926C}"/>
    <cellStyle name="SAPBEXchaText 3 9" xfId="29358" xr:uid="{3800B540-5650-4ADF-A122-891E0B97EEE7}"/>
    <cellStyle name="SAPBEXchaText 4" xfId="18206" xr:uid="{00000000-0005-0000-0000-000032440000}"/>
    <cellStyle name="SAPBEXchaText 4 2" xfId="18207" xr:uid="{00000000-0005-0000-0000-000033440000}"/>
    <cellStyle name="SAPBEXchaText 4 2 2" xfId="20224" xr:uid="{00000000-0005-0000-0000-000033440000}"/>
    <cellStyle name="SAPBEXchaText 4 2 2 2" xfId="28612" xr:uid="{C3EE1ED0-FEB7-4E61-9A24-D00E89B1E4CB}"/>
    <cellStyle name="SAPBEXchaText 4 2 2 3" xfId="30018" xr:uid="{303A8C87-BFC0-4DBE-85E6-D18E88F0CE50}"/>
    <cellStyle name="SAPBEXchaText 4 2 2 4" xfId="30539" xr:uid="{A94ACBFD-1D45-4B8F-9343-3DEB1DF43A3B}"/>
    <cellStyle name="SAPBEXchaText 4 2 2 5" xfId="31046" xr:uid="{5AE443BD-ED9E-49C4-A40A-4B6CE0E5C10A}"/>
    <cellStyle name="SAPBEXchaText 4 2 2 6" xfId="30945" xr:uid="{7D0BC6CA-5840-4487-B4F9-7B2F0400DBE1}"/>
    <cellStyle name="SAPBEXchaText 4 2 3" xfId="29552" xr:uid="{39C0EC65-DDA0-44DE-BF7B-25E94AFA3F0C}"/>
    <cellStyle name="SAPBEXchaText 4 2 4" xfId="27399" xr:uid="{EB63DA20-2F99-4B92-B21C-0850BFC77254}"/>
    <cellStyle name="SAPBEXchaText 4 2 5" xfId="29203" xr:uid="{0EB99412-7A73-42C9-B597-A335D616390B}"/>
    <cellStyle name="SAPBEXchaText 4 2 6" xfId="26639" xr:uid="{3FC9AE63-85D4-4AA1-948F-3543BC7DC6D1}"/>
    <cellStyle name="SAPBEXchaText 5" xfId="18208" xr:uid="{00000000-0005-0000-0000-000034440000}"/>
    <cellStyle name="SAPBEXchaText 5 2" xfId="18209" xr:uid="{00000000-0005-0000-0000-000035440000}"/>
    <cellStyle name="SAPBEXchaText 5 2 2" xfId="20225" xr:uid="{00000000-0005-0000-0000-000035440000}"/>
    <cellStyle name="SAPBEXchaText 5 2 2 2" xfId="28613" xr:uid="{1DB4B4D1-4BBE-4499-91F6-C142A7C0379C}"/>
    <cellStyle name="SAPBEXchaText 5 2 2 3" xfId="30019" xr:uid="{D151F0F9-EEAF-48B3-A403-566B372C1C3E}"/>
    <cellStyle name="SAPBEXchaText 5 2 2 4" xfId="30540" xr:uid="{BA944932-DE9E-4EDA-9316-3257A4FFABBA}"/>
    <cellStyle name="SAPBEXchaText 5 2 2 5" xfId="31047" xr:uid="{DAAC3643-D61A-4DC1-8BF8-5E6CDC30EF64}"/>
    <cellStyle name="SAPBEXchaText 5 2 2 6" xfId="30920" xr:uid="{187F904B-7870-48F9-9E7E-74A736082F49}"/>
    <cellStyle name="SAPBEXchaText 5 2 3" xfId="29553" xr:uid="{D33E2107-55EE-4306-98A6-F7FEE4255C4E}"/>
    <cellStyle name="SAPBEXchaText 5 2 4" xfId="27397" xr:uid="{B1BB9335-DF55-4908-BB9F-335D51E1F68D}"/>
    <cellStyle name="SAPBEXchaText 5 2 5" xfId="29202" xr:uid="{4CBAAAEF-37E1-4BF0-9AD3-BA28DA3EA9CC}"/>
    <cellStyle name="SAPBEXchaText 5 2 6" xfId="26638" xr:uid="{9FC8CE8F-BBE1-46A5-AEF5-A3D04DAC2177}"/>
    <cellStyle name="SAPBEXchaText 6" xfId="18210" xr:uid="{00000000-0005-0000-0000-000036440000}"/>
    <cellStyle name="SAPBEXchaText 7" xfId="18181" xr:uid="{00000000-0005-0000-0000-000019440000}"/>
    <cellStyle name="SAPBEXchaText 8" xfId="20862" xr:uid="{0EB7F1B1-D2AF-4916-8C8D-E4EAE88D27D0}"/>
    <cellStyle name="SAPBEXchaText 9" xfId="27992" xr:uid="{6AED0040-C9B6-41D2-9A14-0D2E87CC162B}"/>
    <cellStyle name="SAPBEXchaText_Budget Consolidation by Balancing Acct v1" xfId="2660" xr:uid="{00000000-0005-0000-0000-00003C0A0000}"/>
    <cellStyle name="SAPBEXColoum_Header_SA" xfId="2661" xr:uid="{00000000-0005-0000-0000-00003D0A0000}"/>
    <cellStyle name="SAPBEXexcBad7" xfId="2662" xr:uid="{00000000-0005-0000-0000-00003E0A0000}"/>
    <cellStyle name="SAPBEXexcBad7 10" xfId="27709" xr:uid="{1F160F80-F2EA-49A2-97B4-D3C3960C9496}"/>
    <cellStyle name="SAPBEXexcBad7 11" xfId="29274" xr:uid="{64C89B53-27D7-446E-AD0B-4FB457B45CB5}"/>
    <cellStyle name="SAPBEXexcBad7 2" xfId="2663" xr:uid="{00000000-0005-0000-0000-00003F0A0000}"/>
    <cellStyle name="SAPBEXexcBad7 2 10" xfId="29458" xr:uid="{5A6E66EB-AA19-482B-AC21-A9023A277B76}"/>
    <cellStyle name="SAPBEXexcBad7 2 11" xfId="27710" xr:uid="{16D45BE1-770B-46C7-B047-2EA8B2C620FA}"/>
    <cellStyle name="SAPBEXexcBad7 2 12" xfId="29275" xr:uid="{565B67E5-B480-4CEA-882D-61B51E892DC2}"/>
    <cellStyle name="SAPBEXexcBad7 2 2" xfId="18213" xr:uid="{00000000-0005-0000-0000-00003B440000}"/>
    <cellStyle name="SAPBEXexcBad7 2 2 2" xfId="18214" xr:uid="{00000000-0005-0000-0000-00003C440000}"/>
    <cellStyle name="SAPBEXexcBad7 2 2 3" xfId="18215" xr:uid="{00000000-0005-0000-0000-00003D440000}"/>
    <cellStyle name="SAPBEXexcBad7 2 2 3 2" xfId="20226" xr:uid="{00000000-0005-0000-0000-00003D440000}"/>
    <cellStyle name="SAPBEXexcBad7 2 2 3 2 2" xfId="28614" xr:uid="{64105B50-C78A-468A-9DD3-00AF31DD3AD3}"/>
    <cellStyle name="SAPBEXexcBad7 2 2 3 2 3" xfId="30020" xr:uid="{2C98BB4A-2775-4D39-AB51-EF754F57B64D}"/>
    <cellStyle name="SAPBEXexcBad7 2 2 3 2 4" xfId="30541" xr:uid="{9B80D3F6-AFC1-4BA6-AC90-A49ADA80A0C3}"/>
    <cellStyle name="SAPBEXexcBad7 2 2 3 2 5" xfId="31048" xr:uid="{3AAFDE3C-EE17-4F0E-B47F-8BA847A059DD}"/>
    <cellStyle name="SAPBEXexcBad7 2 2 3 2 6" xfId="30941" xr:uid="{928863C6-3479-4194-8C4D-2508EB244DF6}"/>
    <cellStyle name="SAPBEXexcBad7 2 2 3 3" xfId="28104" xr:uid="{5E401968-0CA3-4AA0-805F-56E73D2F5735}"/>
    <cellStyle name="SAPBEXexcBad7 2 2 3 4" xfId="29555" xr:uid="{5ADC3BBC-55B3-472F-A8EE-0D7B5B119A06}"/>
    <cellStyle name="SAPBEXexcBad7 2 2 3 5" xfId="27395" xr:uid="{F91A4122-AF3C-4588-8C10-6FE153C06C17}"/>
    <cellStyle name="SAPBEXexcBad7 2 2 3 6" xfId="29201" xr:uid="{22305401-C552-45FD-94F5-FAF9FB326CF1}"/>
    <cellStyle name="SAPBEXexcBad7 2 2 4" xfId="18216" xr:uid="{00000000-0005-0000-0000-00003E440000}"/>
    <cellStyle name="SAPBEXexcBad7 2 3" xfId="18217" xr:uid="{00000000-0005-0000-0000-00003F440000}"/>
    <cellStyle name="SAPBEXexcBad7 2 3 2" xfId="18218" xr:uid="{00000000-0005-0000-0000-000040440000}"/>
    <cellStyle name="SAPBEXexcBad7 2 3 3" xfId="18219" xr:uid="{00000000-0005-0000-0000-000041440000}"/>
    <cellStyle name="SAPBEXexcBad7 2 3 3 2" xfId="20227" xr:uid="{00000000-0005-0000-0000-000041440000}"/>
    <cellStyle name="SAPBEXexcBad7 2 3 3 2 2" xfId="28615" xr:uid="{0E2F0F5E-A26F-4286-AFBB-2A4D523B36A6}"/>
    <cellStyle name="SAPBEXexcBad7 2 3 3 2 3" xfId="30021" xr:uid="{2FCE3D70-8098-40AA-B7E9-AF6C4D986CC0}"/>
    <cellStyle name="SAPBEXexcBad7 2 3 3 2 4" xfId="30542" xr:uid="{AF88B43F-7776-4720-911B-91C38ED7594A}"/>
    <cellStyle name="SAPBEXexcBad7 2 3 3 2 5" xfId="31049" xr:uid="{8D73129A-AC4B-4391-B7A4-A9D6231DD599}"/>
    <cellStyle name="SAPBEXexcBad7 2 3 3 2 6" xfId="30944" xr:uid="{96357EB1-8806-4E01-9D49-F9C8AA96A554}"/>
    <cellStyle name="SAPBEXexcBad7 2 3 3 3" xfId="28105" xr:uid="{8CD0E095-CBEE-407D-B71E-C88F568A27B9}"/>
    <cellStyle name="SAPBEXexcBad7 2 3 3 4" xfId="29556" xr:uid="{F248F339-BF44-4598-96BD-1D2832876E31}"/>
    <cellStyle name="SAPBEXexcBad7 2 3 3 5" xfId="27393" xr:uid="{9B83E47C-DB26-4268-B29F-08B9088D2D34}"/>
    <cellStyle name="SAPBEXexcBad7 2 3 3 6" xfId="29200" xr:uid="{A88E8991-0741-434B-B22B-A46B9D8D2707}"/>
    <cellStyle name="SAPBEXexcBad7 2 3 4" xfId="18220" xr:uid="{00000000-0005-0000-0000-000042440000}"/>
    <cellStyle name="SAPBEXexcBad7 2 4" xfId="18221" xr:uid="{00000000-0005-0000-0000-000043440000}"/>
    <cellStyle name="SAPBEXexcBad7 2 4 2" xfId="18222" xr:uid="{00000000-0005-0000-0000-000044440000}"/>
    <cellStyle name="SAPBEXexcBad7 2 4 2 2" xfId="20228" xr:uid="{00000000-0005-0000-0000-000044440000}"/>
    <cellStyle name="SAPBEXexcBad7 2 4 2 2 2" xfId="28616" xr:uid="{277E3DE7-9941-42BE-979A-8E7153509D4A}"/>
    <cellStyle name="SAPBEXexcBad7 2 4 2 2 3" xfId="30022" xr:uid="{CF89C6B6-D7A9-4003-B796-3CB57E5693A1}"/>
    <cellStyle name="SAPBEXexcBad7 2 4 2 2 4" xfId="30543" xr:uid="{04D177E4-07C3-45E3-866C-AB491DFCF79F}"/>
    <cellStyle name="SAPBEXexcBad7 2 4 2 2 5" xfId="31050" xr:uid="{3E476F65-29C7-4B09-B094-A82818292548}"/>
    <cellStyle name="SAPBEXexcBad7 2 4 2 2 6" xfId="30946" xr:uid="{9F73F936-E0D3-4871-BB06-3380DC4EC0B9}"/>
    <cellStyle name="SAPBEXexcBad7 2 4 2 3" xfId="28106" xr:uid="{B9550ABD-B143-480F-B94E-5FFE6D75C28B}"/>
    <cellStyle name="SAPBEXexcBad7 2 4 2 4" xfId="29557" xr:uid="{A9B7C45F-3FAA-49E3-8928-C07665E8DB48}"/>
    <cellStyle name="SAPBEXexcBad7 2 4 2 5" xfId="27392" xr:uid="{8E3B7206-C8A3-4C49-9A26-D79E732E8741}"/>
    <cellStyle name="SAPBEXexcBad7 2 4 2 6" xfId="29199" xr:uid="{23DA581E-2938-4F7A-8A1A-5F7A1DDADBA7}"/>
    <cellStyle name="SAPBEXexcBad7 2 5" xfId="18223" xr:uid="{00000000-0005-0000-0000-000045440000}"/>
    <cellStyle name="SAPBEXexcBad7 2 5 2" xfId="20229" xr:uid="{00000000-0005-0000-0000-000045440000}"/>
    <cellStyle name="SAPBEXexcBad7 2 5 2 2" xfId="28617" xr:uid="{3287B79A-6D9B-419D-BB91-C1793302CD28}"/>
    <cellStyle name="SAPBEXexcBad7 2 5 2 3" xfId="30023" xr:uid="{65EE7A69-6AD1-4A16-81D4-83A4BF896F0E}"/>
    <cellStyle name="SAPBEXexcBad7 2 5 2 4" xfId="30544" xr:uid="{0AD7CF43-9B79-4D70-BB25-59741A99FDB8}"/>
    <cellStyle name="SAPBEXexcBad7 2 5 2 5" xfId="31051" xr:uid="{4A7A3E7B-8FE9-418D-8D73-3B98646D7D26}"/>
    <cellStyle name="SAPBEXexcBad7 2 5 2 6" xfId="26466" xr:uid="{26841500-5771-4D86-B09C-AB79195A8AC9}"/>
    <cellStyle name="SAPBEXexcBad7 2 5 3" xfId="28107" xr:uid="{2B75442B-9BA8-4ABE-9D0F-57BD28E76C1D}"/>
    <cellStyle name="SAPBEXexcBad7 2 5 4" xfId="29558" xr:uid="{F0417D48-5C7D-476E-9B68-2D75E84F867E}"/>
    <cellStyle name="SAPBEXexcBad7 2 5 5" xfId="27390" xr:uid="{8E3E8CEC-089F-4CFA-8370-5A9FAA04DE84}"/>
    <cellStyle name="SAPBEXexcBad7 2 5 6" xfId="29198" xr:uid="{A5C438A4-9998-4C43-84F6-E199CA4FE19A}"/>
    <cellStyle name="SAPBEXexcBad7 2 6" xfId="18224" xr:uid="{00000000-0005-0000-0000-000046440000}"/>
    <cellStyle name="SAPBEXexcBad7 2 7" xfId="18212" xr:uid="{00000000-0005-0000-0000-00003A440000}"/>
    <cellStyle name="SAPBEXexcBad7 2 8" xfId="20864" xr:uid="{EF67BE29-3E58-422D-B3E3-5F4E39FF8455}"/>
    <cellStyle name="SAPBEXexcBad7 2 9" xfId="27989" xr:uid="{2080BA0B-876B-4DA6-90C9-99891FA3608A}"/>
    <cellStyle name="SAPBEXexcBad7 3" xfId="18225" xr:uid="{00000000-0005-0000-0000-000047440000}"/>
    <cellStyle name="SAPBEXexcBad7 3 2" xfId="18226" xr:uid="{00000000-0005-0000-0000-000048440000}"/>
    <cellStyle name="SAPBEXexcBad7 3 3" xfId="18227" xr:uid="{00000000-0005-0000-0000-000049440000}"/>
    <cellStyle name="SAPBEXexcBad7 3 3 2" xfId="20230" xr:uid="{00000000-0005-0000-0000-000049440000}"/>
    <cellStyle name="SAPBEXexcBad7 3 3 2 2" xfId="28618" xr:uid="{26DA2B59-D242-41C3-A046-6F9F9578186D}"/>
    <cellStyle name="SAPBEXexcBad7 3 3 2 3" xfId="30024" xr:uid="{5B4E2038-E9BB-4B1A-86C7-4542A4A3E3D5}"/>
    <cellStyle name="SAPBEXexcBad7 3 3 2 4" xfId="30545" xr:uid="{1968E699-2678-400A-878F-51C449DD66DC}"/>
    <cellStyle name="SAPBEXexcBad7 3 3 2 5" xfId="31052" xr:uid="{D3E39719-0DAD-44F7-B66F-FFEC3E828673}"/>
    <cellStyle name="SAPBEXexcBad7 3 3 2 6" xfId="30948" xr:uid="{064C4FFE-5825-4FF1-86FD-0C98AF4B44A6}"/>
    <cellStyle name="SAPBEXexcBad7 3 3 3" xfId="29559" xr:uid="{61655803-F811-4DE9-B3E0-DAC9C7F2B239}"/>
    <cellStyle name="SAPBEXexcBad7 3 3 4" xfId="27389" xr:uid="{4EA9D075-D69F-4DBE-B322-DED0D0BEB2E4}"/>
    <cellStyle name="SAPBEXexcBad7 3 3 5" xfId="29197" xr:uid="{2E71C8BE-325B-43F6-AAA3-68350BCE4951}"/>
    <cellStyle name="SAPBEXexcBad7 3 3 6" xfId="26631" xr:uid="{19E3044B-BBB9-43DB-ADAB-B16E6B108AF3}"/>
    <cellStyle name="SAPBEXexcBad7 3 4" xfId="18228" xr:uid="{00000000-0005-0000-0000-00004A440000}"/>
    <cellStyle name="SAPBEXexcBad7 3 4 2" xfId="20231" xr:uid="{00000000-0005-0000-0000-00004A440000}"/>
    <cellStyle name="SAPBEXexcBad7 3 4 2 2" xfId="28619" xr:uid="{B9D1627C-73B1-4056-8CF3-DE8C6EB988B6}"/>
    <cellStyle name="SAPBEXexcBad7 3 4 2 3" xfId="30025" xr:uid="{64AE8F20-EECF-4D43-8F3A-A791583E2EE1}"/>
    <cellStyle name="SAPBEXexcBad7 3 4 2 4" xfId="30546" xr:uid="{C2ABA16B-62C1-46F2-83E9-835E90866EDA}"/>
    <cellStyle name="SAPBEXexcBad7 3 4 2 5" xfId="31053" xr:uid="{EEDC2A33-2AA8-4879-AD58-EA4858D448CB}"/>
    <cellStyle name="SAPBEXexcBad7 3 4 2 6" xfId="30938" xr:uid="{2A3E4EA5-EE86-4A49-97D4-77A88EB3D443}"/>
    <cellStyle name="SAPBEXexcBad7 3 4 3" xfId="29560" xr:uid="{AA1DDBEA-188A-4D5C-9C0E-AFFAFB787AEC}"/>
    <cellStyle name="SAPBEXexcBad7 3 4 4" xfId="27388" xr:uid="{30E02F35-01D7-4052-8E49-846892B00D7C}"/>
    <cellStyle name="SAPBEXexcBad7 3 4 5" xfId="29196" xr:uid="{64D11A3D-7F34-45EB-88D2-2E71E22BEAD6}"/>
    <cellStyle name="SAPBEXexcBad7 3 4 6" xfId="26629" xr:uid="{99C53442-FFD3-4EB1-9704-DCFD3B01A100}"/>
    <cellStyle name="SAPBEXexcBad7 3 5" xfId="18229" xr:uid="{00000000-0005-0000-0000-00004B440000}"/>
    <cellStyle name="SAPBEXexcBad7 4" xfId="18230" xr:uid="{00000000-0005-0000-0000-00004C440000}"/>
    <cellStyle name="SAPBEXexcBad7 4 2" xfId="18231" xr:uid="{00000000-0005-0000-0000-00004D440000}"/>
    <cellStyle name="SAPBEXexcBad7 4 2 2" xfId="20232" xr:uid="{00000000-0005-0000-0000-00004D440000}"/>
    <cellStyle name="SAPBEXexcBad7 4 2 2 2" xfId="28620" xr:uid="{3BE25B00-68E1-4045-B5B9-5DA3E60F7017}"/>
    <cellStyle name="SAPBEXexcBad7 4 2 2 3" xfId="30026" xr:uid="{0F81D7FF-0D97-40D8-A865-13BAF78116A2}"/>
    <cellStyle name="SAPBEXexcBad7 4 2 2 4" xfId="30547" xr:uid="{385B56B3-9928-4616-B7F3-183633EBCBE8}"/>
    <cellStyle name="SAPBEXexcBad7 4 2 2 5" xfId="31054" xr:uid="{4060CCB1-61C7-4772-88FA-5E37FCFDA6CD}"/>
    <cellStyle name="SAPBEXexcBad7 4 2 2 6" xfId="30939" xr:uid="{78429D0A-6EB0-4CCB-AB7E-9F3668379C48}"/>
    <cellStyle name="SAPBEXexcBad7 4 2 3" xfId="29561" xr:uid="{2947FB2D-DC0D-4EF3-A47B-9C83E8CF49DB}"/>
    <cellStyle name="SAPBEXexcBad7 4 2 4" xfId="27386" xr:uid="{3DBA51AC-B62B-4263-967D-DD4213E6A264}"/>
    <cellStyle name="SAPBEXexcBad7 4 2 5" xfId="29195" xr:uid="{55A8868B-5E77-4405-95DF-651BABBF53E8}"/>
    <cellStyle name="SAPBEXexcBad7 4 2 6" xfId="26628" xr:uid="{FA723B9C-C961-46BF-A062-0F13EE34A82E}"/>
    <cellStyle name="SAPBEXexcBad7 5" xfId="18232" xr:uid="{00000000-0005-0000-0000-00004E440000}"/>
    <cellStyle name="SAPBEXexcBad7 5 2" xfId="20233" xr:uid="{00000000-0005-0000-0000-00004E440000}"/>
    <cellStyle name="SAPBEXexcBad7 5 2 2" xfId="28621" xr:uid="{6A6E9A31-CB42-4634-B812-03AADAEE6AC7}"/>
    <cellStyle name="SAPBEXexcBad7 5 2 3" xfId="30027" xr:uid="{446C0604-CC3A-4F81-B995-C826AA795853}"/>
    <cellStyle name="SAPBEXexcBad7 5 2 4" xfId="30548" xr:uid="{A76FFF3D-7230-4C06-A6D3-88CDF292C331}"/>
    <cellStyle name="SAPBEXexcBad7 5 2 5" xfId="31055" xr:uid="{9BE5D624-EB8F-4CB1-BD70-04636043192D}"/>
    <cellStyle name="SAPBEXexcBad7 5 2 6" xfId="30922" xr:uid="{3D50C66A-5267-4874-A573-A0546F520F0E}"/>
    <cellStyle name="SAPBEXexcBad7 5 3" xfId="29562" xr:uid="{2B675615-CF79-4FD9-B363-81DE20016A21}"/>
    <cellStyle name="SAPBEXexcBad7 5 4" xfId="27385" xr:uid="{83CB0496-1DA1-4F34-85A8-DE54F48C5C30}"/>
    <cellStyle name="SAPBEXexcBad7 5 5" xfId="29194" xr:uid="{9F647A4D-0DBE-4DC2-B0FD-53572D5D225E}"/>
    <cellStyle name="SAPBEXexcBad7 5 6" xfId="26625" xr:uid="{A2EB1218-B096-4659-B9DC-CD53F289F880}"/>
    <cellStyle name="SAPBEXexcBad7 6" xfId="18233" xr:uid="{00000000-0005-0000-0000-00004F440000}"/>
    <cellStyle name="SAPBEXexcBad7 7" xfId="18211" xr:uid="{00000000-0005-0000-0000-000039440000}"/>
    <cellStyle name="SAPBEXexcBad7 8" xfId="27990" xr:uid="{0DAACD5E-4FB6-458F-8BB1-8DD3328D2286}"/>
    <cellStyle name="SAPBEXexcBad7 9" xfId="29459" xr:uid="{C6A93C88-5C28-4598-8DAC-18C2EF24B247}"/>
    <cellStyle name="SAPBEXexcBad8" xfId="2664" xr:uid="{00000000-0005-0000-0000-0000400A0000}"/>
    <cellStyle name="SAPBEXexcBad8 10" xfId="27711" xr:uid="{81D57F0A-F6E5-4029-97E3-89AB26A7FE71}"/>
    <cellStyle name="SAPBEXexcBad8 11" xfId="29276" xr:uid="{3D557B76-E261-4207-8B91-8426E039D03A}"/>
    <cellStyle name="SAPBEXexcBad8 2" xfId="2665" xr:uid="{00000000-0005-0000-0000-0000410A0000}"/>
    <cellStyle name="SAPBEXexcBad8 2 10" xfId="29456" xr:uid="{6653462B-9836-4EB9-8CBD-DA7E588645F3}"/>
    <cellStyle name="SAPBEXexcBad8 2 11" xfId="27715" xr:uid="{08AB2642-18B6-49E4-804C-235CDD35C3AF}"/>
    <cellStyle name="SAPBEXexcBad8 2 12" xfId="29278" xr:uid="{28EF9B12-ACA5-464E-85ED-C312816DC648}"/>
    <cellStyle name="SAPBEXexcBad8 2 2" xfId="18236" xr:uid="{00000000-0005-0000-0000-000052440000}"/>
    <cellStyle name="SAPBEXexcBad8 2 2 2" xfId="18237" xr:uid="{00000000-0005-0000-0000-000053440000}"/>
    <cellStyle name="SAPBEXexcBad8 2 2 3" xfId="18238" xr:uid="{00000000-0005-0000-0000-000054440000}"/>
    <cellStyle name="SAPBEXexcBad8 2 2 3 2" xfId="20234" xr:uid="{00000000-0005-0000-0000-000054440000}"/>
    <cellStyle name="SAPBEXexcBad8 2 2 3 2 2" xfId="28622" xr:uid="{858D3FCE-A73D-4A8B-A98C-5CD02F7B358F}"/>
    <cellStyle name="SAPBEXexcBad8 2 2 3 2 3" xfId="30028" xr:uid="{8EFC27F2-0EAA-466C-82D6-8D6B9C192C42}"/>
    <cellStyle name="SAPBEXexcBad8 2 2 3 2 4" xfId="30549" xr:uid="{989652AE-BF95-49D6-ABCE-35D816A78744}"/>
    <cellStyle name="SAPBEXexcBad8 2 2 3 2 5" xfId="31056" xr:uid="{80237541-5205-4BD5-B2D8-11BFB6F98722}"/>
    <cellStyle name="SAPBEXexcBad8 2 2 3 2 6" xfId="30437" xr:uid="{A4BCF98A-982C-41EB-A03B-65228AFDB84C}"/>
    <cellStyle name="SAPBEXexcBad8 2 2 3 3" xfId="28108" xr:uid="{8A0DC3FA-2423-4D85-881A-2ECB67294FDE}"/>
    <cellStyle name="SAPBEXexcBad8 2 2 3 4" xfId="29563" xr:uid="{3EA39AC0-A95D-4634-88DA-43391AB06A77}"/>
    <cellStyle name="SAPBEXexcBad8 2 2 3 5" xfId="27383" xr:uid="{E399FA7D-226B-4725-9741-96D0C8B69725}"/>
    <cellStyle name="SAPBEXexcBad8 2 2 3 6" xfId="29193" xr:uid="{9054F8AB-9942-466C-B75C-1D43C74B9B79}"/>
    <cellStyle name="SAPBEXexcBad8 2 2 4" xfId="18239" xr:uid="{00000000-0005-0000-0000-000055440000}"/>
    <cellStyle name="SAPBEXexcBad8 2 3" xfId="18240" xr:uid="{00000000-0005-0000-0000-000056440000}"/>
    <cellStyle name="SAPBEXexcBad8 2 3 2" xfId="18241" xr:uid="{00000000-0005-0000-0000-000057440000}"/>
    <cellStyle name="SAPBEXexcBad8 2 3 3" xfId="18242" xr:uid="{00000000-0005-0000-0000-000058440000}"/>
    <cellStyle name="SAPBEXexcBad8 2 3 3 2" xfId="20235" xr:uid="{00000000-0005-0000-0000-000058440000}"/>
    <cellStyle name="SAPBEXexcBad8 2 3 3 2 2" xfId="28623" xr:uid="{32771132-D254-4795-893C-4853EAF45F1F}"/>
    <cellStyle name="SAPBEXexcBad8 2 3 3 2 3" xfId="30029" xr:uid="{C2B4910C-1B25-4493-BAB0-398C08CBB0DC}"/>
    <cellStyle name="SAPBEXexcBad8 2 3 3 2 4" xfId="30550" xr:uid="{1D09BE05-8002-4FB6-AE35-0EA4DC4977E9}"/>
    <cellStyle name="SAPBEXexcBad8 2 3 3 2 5" xfId="31057" xr:uid="{8D1652C3-3640-482B-A4B4-586D7F589D08}"/>
    <cellStyle name="SAPBEXexcBad8 2 3 3 2 6" xfId="27829" xr:uid="{56B89649-D8E3-4C16-B76C-9DE0D198443F}"/>
    <cellStyle name="SAPBEXexcBad8 2 3 3 3" xfId="28109" xr:uid="{64548358-0B49-48ED-A155-11B03BE792DB}"/>
    <cellStyle name="SAPBEXexcBad8 2 3 3 4" xfId="29564" xr:uid="{4958D373-19D0-439A-8F1A-78D4A4B5F70F}"/>
    <cellStyle name="SAPBEXexcBad8 2 3 3 5" xfId="27380" xr:uid="{0EBF8BB6-3FF7-4BC2-B06D-AA4254FA4BEA}"/>
    <cellStyle name="SAPBEXexcBad8 2 3 3 6" xfId="29192" xr:uid="{7222A5A9-7DBC-413C-9DE6-E6A6C02E8047}"/>
    <cellStyle name="SAPBEXexcBad8 2 3 4" xfId="18243" xr:uid="{00000000-0005-0000-0000-000059440000}"/>
    <cellStyle name="SAPBEXexcBad8 2 4" xfId="18244" xr:uid="{00000000-0005-0000-0000-00005A440000}"/>
    <cellStyle name="SAPBEXexcBad8 2 4 2" xfId="18245" xr:uid="{00000000-0005-0000-0000-00005B440000}"/>
    <cellStyle name="SAPBEXexcBad8 2 4 2 2" xfId="20236" xr:uid="{00000000-0005-0000-0000-00005B440000}"/>
    <cellStyle name="SAPBEXexcBad8 2 4 2 2 2" xfId="28624" xr:uid="{FC667910-D736-44A1-BB38-A7F42BAF33AA}"/>
    <cellStyle name="SAPBEXexcBad8 2 4 2 2 3" xfId="30030" xr:uid="{3A06C5DB-CFFB-4210-859B-588F49322441}"/>
    <cellStyle name="SAPBEXexcBad8 2 4 2 2 4" xfId="30551" xr:uid="{F35B4817-BCD7-4952-91DB-D89522CFBAAC}"/>
    <cellStyle name="SAPBEXexcBad8 2 4 2 2 5" xfId="31058" xr:uid="{0015E435-1161-46B0-B75C-EFE68324F70A}"/>
    <cellStyle name="SAPBEXexcBad8 2 4 2 2 6" xfId="30926" xr:uid="{9944630A-CB65-49D0-AEFB-EE2E4F85AB0F}"/>
    <cellStyle name="SAPBEXexcBad8 2 4 2 3" xfId="28110" xr:uid="{3D74AE3B-456C-47DC-B86F-15B2E4C41E75}"/>
    <cellStyle name="SAPBEXexcBad8 2 4 2 4" xfId="29565" xr:uid="{350EF015-45F1-4324-8DCA-628848D1CF05}"/>
    <cellStyle name="SAPBEXexcBad8 2 4 2 5" xfId="27379" xr:uid="{2BEE9B66-76A5-4A5C-8BE7-B9A9624BD7E1}"/>
    <cellStyle name="SAPBEXexcBad8 2 4 2 6" xfId="29191" xr:uid="{90B59614-6A02-489B-AB50-03E09C5A4C0A}"/>
    <cellStyle name="SAPBEXexcBad8 2 5" xfId="18246" xr:uid="{00000000-0005-0000-0000-00005C440000}"/>
    <cellStyle name="SAPBEXexcBad8 2 5 2" xfId="20237" xr:uid="{00000000-0005-0000-0000-00005C440000}"/>
    <cellStyle name="SAPBEXexcBad8 2 5 2 2" xfId="28625" xr:uid="{7B305B8E-2B8E-4AED-B781-106AE62C9F18}"/>
    <cellStyle name="SAPBEXexcBad8 2 5 2 3" xfId="30031" xr:uid="{1B3E545C-E451-48A0-B471-B6DA933FD248}"/>
    <cellStyle name="SAPBEXexcBad8 2 5 2 4" xfId="30552" xr:uid="{93D4B533-ACB3-4D58-89B8-7B35FF9B3595}"/>
    <cellStyle name="SAPBEXexcBad8 2 5 2 5" xfId="31059" xr:uid="{5ED029C2-EF9B-4CF6-97E2-4F6F35327917}"/>
    <cellStyle name="SAPBEXexcBad8 2 5 2 6" xfId="30925" xr:uid="{C2BAC60A-3E1A-4494-99F4-40B91D6FFA51}"/>
    <cellStyle name="SAPBEXexcBad8 2 5 3" xfId="28111" xr:uid="{2B322F22-ACC4-47B1-8DB0-5B25280EDD85}"/>
    <cellStyle name="SAPBEXexcBad8 2 5 4" xfId="29566" xr:uid="{BB71F422-D4F5-4C44-976B-6754FC10B893}"/>
    <cellStyle name="SAPBEXexcBad8 2 5 5" xfId="27378" xr:uid="{629E4918-EDED-4075-8BFF-D73E0B940089}"/>
    <cellStyle name="SAPBEXexcBad8 2 5 6" xfId="29190" xr:uid="{EA256866-B518-4B8F-A48D-D5BFF6CBEA44}"/>
    <cellStyle name="SAPBEXexcBad8 2 6" xfId="18247" xr:uid="{00000000-0005-0000-0000-00005D440000}"/>
    <cellStyle name="SAPBEXexcBad8 2 7" xfId="18235" xr:uid="{00000000-0005-0000-0000-000051440000}"/>
    <cellStyle name="SAPBEXexcBad8 2 8" xfId="20865" xr:uid="{8CCC2808-2E14-4274-BD0C-B7670A944643}"/>
    <cellStyle name="SAPBEXexcBad8 2 9" xfId="27986" xr:uid="{E4440442-4816-4EA7-9DA5-CE24DC4C64DA}"/>
    <cellStyle name="SAPBEXexcBad8 3" xfId="18248" xr:uid="{00000000-0005-0000-0000-00005E440000}"/>
    <cellStyle name="SAPBEXexcBad8 3 2" xfId="18249" xr:uid="{00000000-0005-0000-0000-00005F440000}"/>
    <cellStyle name="SAPBEXexcBad8 3 3" xfId="18250" xr:uid="{00000000-0005-0000-0000-000060440000}"/>
    <cellStyle name="SAPBEXexcBad8 3 3 2" xfId="20238" xr:uid="{00000000-0005-0000-0000-000060440000}"/>
    <cellStyle name="SAPBEXexcBad8 3 3 2 2" xfId="28626" xr:uid="{465C8145-350C-456B-92CB-06A4CF52692B}"/>
    <cellStyle name="SAPBEXexcBad8 3 3 2 3" xfId="30032" xr:uid="{5B957D55-1C3C-4ABF-9C6C-87AAAD7E7D04}"/>
    <cellStyle name="SAPBEXexcBad8 3 3 2 4" xfId="30553" xr:uid="{BA746374-57C4-47E7-92A9-1353EE780F94}"/>
    <cellStyle name="SAPBEXexcBad8 3 3 2 5" xfId="31060" xr:uid="{E4AA39C2-8428-4ED8-AAEF-30C8A6FC2D44}"/>
    <cellStyle name="SAPBEXexcBad8 3 3 2 6" xfId="30949" xr:uid="{491CC54D-0E43-4412-B262-F394886E6F8C}"/>
    <cellStyle name="SAPBEXexcBad8 3 3 3" xfId="29567" xr:uid="{4400A5A9-ED6D-45AB-948D-6FF92B0AFC1D}"/>
    <cellStyle name="SAPBEXexcBad8 3 3 4" xfId="27376" xr:uid="{2E41F2ED-A2A2-42B7-AE66-7687F8DF3F7C}"/>
    <cellStyle name="SAPBEXexcBad8 3 3 5" xfId="29189" xr:uid="{ADB20180-FAF5-4EEB-88E9-38C4B9060AAC}"/>
    <cellStyle name="SAPBEXexcBad8 3 3 6" xfId="29493" xr:uid="{80FF8770-9346-4D22-BDA9-3DB75B1F16CD}"/>
    <cellStyle name="SAPBEXexcBad8 3 4" xfId="18251" xr:uid="{00000000-0005-0000-0000-000061440000}"/>
    <cellStyle name="SAPBEXexcBad8 3 4 2" xfId="20239" xr:uid="{00000000-0005-0000-0000-000061440000}"/>
    <cellStyle name="SAPBEXexcBad8 3 4 2 2" xfId="28627" xr:uid="{349CBFCE-01BC-4998-AE98-A3CA1457822A}"/>
    <cellStyle name="SAPBEXexcBad8 3 4 2 3" xfId="30033" xr:uid="{EDD5005D-A8C4-4610-A79E-0A76435BF452}"/>
    <cellStyle name="SAPBEXexcBad8 3 4 2 4" xfId="30554" xr:uid="{BDF725F6-0F0A-4FE4-ABB0-D15CFA4083DE}"/>
    <cellStyle name="SAPBEXexcBad8 3 4 2 5" xfId="31061" xr:uid="{36DE9E58-B077-4056-8103-60555064E789}"/>
    <cellStyle name="SAPBEXexcBad8 3 4 2 6" xfId="30933" xr:uid="{B07BFFD5-4613-470B-B86A-C157B18856DE}"/>
    <cellStyle name="SAPBEXexcBad8 3 4 3" xfId="29568" xr:uid="{C6AFE577-B67B-425E-B952-70A9155DD651}"/>
    <cellStyle name="SAPBEXexcBad8 3 4 4" xfId="27374" xr:uid="{84D1C4E8-5E10-42A8-8A62-7B86EE218940}"/>
    <cellStyle name="SAPBEXexcBad8 3 4 5" xfId="29188" xr:uid="{AAF9D6AB-4DCA-4B3D-B31C-C338A87B5CFA}"/>
    <cellStyle name="SAPBEXexcBad8 3 4 6" xfId="26619" xr:uid="{BF287189-93BC-4937-BDA6-63F09F5E9915}"/>
    <cellStyle name="SAPBEXexcBad8 3 5" xfId="18252" xr:uid="{00000000-0005-0000-0000-000062440000}"/>
    <cellStyle name="SAPBEXexcBad8 4" xfId="18253" xr:uid="{00000000-0005-0000-0000-000063440000}"/>
    <cellStyle name="SAPBEXexcBad8 4 2" xfId="18254" xr:uid="{00000000-0005-0000-0000-000064440000}"/>
    <cellStyle name="SAPBEXexcBad8 4 2 2" xfId="20240" xr:uid="{00000000-0005-0000-0000-000064440000}"/>
    <cellStyle name="SAPBEXexcBad8 4 2 2 2" xfId="28628" xr:uid="{F5D75D66-3D97-4C5B-AF5D-2BA4C33F4716}"/>
    <cellStyle name="SAPBEXexcBad8 4 2 2 3" xfId="30034" xr:uid="{9B8564CC-C7AA-486D-B039-836FA1341D8B}"/>
    <cellStyle name="SAPBEXexcBad8 4 2 2 4" xfId="30555" xr:uid="{CC94DBA7-66EE-422A-93F7-77A0A55E2AC2}"/>
    <cellStyle name="SAPBEXexcBad8 4 2 2 5" xfId="31062" xr:uid="{87A6F5FA-620A-41CA-9AD3-0CA3640ED35E}"/>
    <cellStyle name="SAPBEXexcBad8 4 2 2 6" xfId="26465" xr:uid="{AAB296E1-9718-4704-8128-B1DF10B0566F}"/>
    <cellStyle name="SAPBEXexcBad8 4 2 3" xfId="29569" xr:uid="{5D79F4F3-8DC2-424E-BD84-E8722CE91AAB}"/>
    <cellStyle name="SAPBEXexcBad8 4 2 4" xfId="27373" xr:uid="{280D2747-954E-44F2-B6AA-0EAFF653F04C}"/>
    <cellStyle name="SAPBEXexcBad8 4 2 5" xfId="29187" xr:uid="{7A53E694-ADD2-4FB3-A406-ADCA691000B7}"/>
    <cellStyle name="SAPBEXexcBad8 4 2 6" xfId="26616" xr:uid="{091B1583-5B43-4E20-A053-C8F895B90659}"/>
    <cellStyle name="SAPBEXexcBad8 5" xfId="18255" xr:uid="{00000000-0005-0000-0000-000065440000}"/>
    <cellStyle name="SAPBEXexcBad8 5 2" xfId="20241" xr:uid="{00000000-0005-0000-0000-000065440000}"/>
    <cellStyle name="SAPBEXexcBad8 5 2 2" xfId="28629" xr:uid="{A1336B56-A567-44FF-8A42-14A5D36AB640}"/>
    <cellStyle name="SAPBEXexcBad8 5 2 3" xfId="30035" xr:uid="{F502906C-67EC-41F3-AADD-E6043A03449D}"/>
    <cellStyle name="SAPBEXexcBad8 5 2 4" xfId="30556" xr:uid="{F6D39C86-728F-4A24-A448-CF53EA75DDD9}"/>
    <cellStyle name="SAPBEXexcBad8 5 2 5" xfId="31063" xr:uid="{C8249B43-59C9-4985-85A2-2F07E0FCE06C}"/>
    <cellStyle name="SAPBEXexcBad8 5 2 6" xfId="30921" xr:uid="{8E22102E-10F2-46F1-A98E-BF671F498979}"/>
    <cellStyle name="SAPBEXexcBad8 5 3" xfId="29570" xr:uid="{DBD00C7C-93ED-4D1A-A170-7A1E0F1574C3}"/>
    <cellStyle name="SAPBEXexcBad8 5 4" xfId="27372" xr:uid="{C894B71C-D1D9-49D7-99CF-F908D78856EF}"/>
    <cellStyle name="SAPBEXexcBad8 5 5" xfId="29186" xr:uid="{3346A967-D0C9-4E6D-8CC0-5DCE26D158CB}"/>
    <cellStyle name="SAPBEXexcBad8 5 6" xfId="26615" xr:uid="{DD175D04-CBDC-41E7-B700-F96251F74E92}"/>
    <cellStyle name="SAPBEXexcBad8 6" xfId="18256" xr:uid="{00000000-0005-0000-0000-000066440000}"/>
    <cellStyle name="SAPBEXexcBad8 7" xfId="18234" xr:uid="{00000000-0005-0000-0000-000050440000}"/>
    <cellStyle name="SAPBEXexcBad8 8" xfId="20850" xr:uid="{CA22FCA6-F1AC-45DD-8605-BAAB697B1744}"/>
    <cellStyle name="SAPBEXexcBad8 9" xfId="29457" xr:uid="{418ADCF3-E516-4C1E-8782-FA531F30079D}"/>
    <cellStyle name="SAPBEXexcBad9" xfId="2666" xr:uid="{00000000-0005-0000-0000-0000420A0000}"/>
    <cellStyle name="SAPBEXexcBad9 10" xfId="27713" xr:uid="{EDBC330C-E519-4FA0-BC0A-09400E7F16AC}"/>
    <cellStyle name="SAPBEXexcBad9 11" xfId="29279" xr:uid="{C239EDA0-46EA-406D-BF72-B94CE1F3ADBB}"/>
    <cellStyle name="SAPBEXexcBad9 2" xfId="2667" xr:uid="{00000000-0005-0000-0000-0000430A0000}"/>
    <cellStyle name="SAPBEXexcBad9 2 10" xfId="29454" xr:uid="{F73576D1-9CE1-4A25-97E4-9B34B5142CDF}"/>
    <cellStyle name="SAPBEXexcBad9 2 11" xfId="27714" xr:uid="{1C7C1FD3-904D-4084-8AA8-E483DB1715F0}"/>
    <cellStyle name="SAPBEXexcBad9 2 12" xfId="29006" xr:uid="{FFACCAD5-B63E-4024-9CBA-14E1C09459B1}"/>
    <cellStyle name="SAPBEXexcBad9 2 2" xfId="18259" xr:uid="{00000000-0005-0000-0000-000069440000}"/>
    <cellStyle name="SAPBEXexcBad9 2 2 2" xfId="18260" xr:uid="{00000000-0005-0000-0000-00006A440000}"/>
    <cellStyle name="SAPBEXexcBad9 2 2 3" xfId="18261" xr:uid="{00000000-0005-0000-0000-00006B440000}"/>
    <cellStyle name="SAPBEXexcBad9 2 2 3 2" xfId="20242" xr:uid="{00000000-0005-0000-0000-00006B440000}"/>
    <cellStyle name="SAPBEXexcBad9 2 2 3 2 2" xfId="28630" xr:uid="{30C9821E-1753-4299-945C-82D83B6ACAB5}"/>
    <cellStyle name="SAPBEXexcBad9 2 2 3 2 3" xfId="30036" xr:uid="{C91ABBCF-BA02-4DA3-A292-EC0215FFE78C}"/>
    <cellStyle name="SAPBEXexcBad9 2 2 3 2 4" xfId="30557" xr:uid="{A225FA3A-FD32-42C5-BA5F-1934451A0A4C}"/>
    <cellStyle name="SAPBEXexcBad9 2 2 3 2 5" xfId="31064" xr:uid="{7D81795C-F2B3-433F-A139-C5A98A26B624}"/>
    <cellStyle name="SAPBEXexcBad9 2 2 3 2 6" xfId="30934" xr:uid="{E28DCE93-4690-444D-89F5-0DAD71B7B029}"/>
    <cellStyle name="SAPBEXexcBad9 2 2 3 3" xfId="28112" xr:uid="{03338E94-21A0-45E1-820A-51BA33A6DBAA}"/>
    <cellStyle name="SAPBEXexcBad9 2 2 3 4" xfId="29571" xr:uid="{46EED28F-ED8B-4F06-A88C-431EA551E4CE}"/>
    <cellStyle name="SAPBEXexcBad9 2 2 3 5" xfId="27370" xr:uid="{52CD37E2-E95B-4727-9A4B-922897039399}"/>
    <cellStyle name="SAPBEXexcBad9 2 2 3 6" xfId="29185" xr:uid="{12823B22-B2E8-4903-9267-05D91619C8AF}"/>
    <cellStyle name="SAPBEXexcBad9 2 2 4" xfId="18262" xr:uid="{00000000-0005-0000-0000-00006C440000}"/>
    <cellStyle name="SAPBEXexcBad9 2 3" xfId="18263" xr:uid="{00000000-0005-0000-0000-00006D440000}"/>
    <cellStyle name="SAPBEXexcBad9 2 3 2" xfId="18264" xr:uid="{00000000-0005-0000-0000-00006E440000}"/>
    <cellStyle name="SAPBEXexcBad9 2 3 3" xfId="18265" xr:uid="{00000000-0005-0000-0000-00006F440000}"/>
    <cellStyle name="SAPBEXexcBad9 2 3 3 2" xfId="20243" xr:uid="{00000000-0005-0000-0000-00006F440000}"/>
    <cellStyle name="SAPBEXexcBad9 2 3 3 2 2" xfId="28631" xr:uid="{20ECEF07-CE1A-4954-8770-FA866962CDFB}"/>
    <cellStyle name="SAPBEXexcBad9 2 3 3 2 3" xfId="30037" xr:uid="{86F1704F-ACBB-4F57-8A26-03A2F32E518E}"/>
    <cellStyle name="SAPBEXexcBad9 2 3 3 2 4" xfId="30558" xr:uid="{ED143573-F878-485E-BC63-30E35D3FDD88}"/>
    <cellStyle name="SAPBEXexcBad9 2 3 3 2 5" xfId="31065" xr:uid="{80D986A9-5322-4AFF-A934-B919473FB2EE}"/>
    <cellStyle name="SAPBEXexcBad9 2 3 3 2 6" xfId="30936" xr:uid="{0A47DF81-A528-499A-B498-EAD98FDBD319}"/>
    <cellStyle name="SAPBEXexcBad9 2 3 3 3" xfId="28113" xr:uid="{24B1C8BC-A0CE-432B-9F15-B644325E9E33}"/>
    <cellStyle name="SAPBEXexcBad9 2 3 3 4" xfId="29572" xr:uid="{9FABA6AB-42BE-4719-B695-AF10D60D0F6F}"/>
    <cellStyle name="SAPBEXexcBad9 2 3 3 5" xfId="27368" xr:uid="{071D493D-CE9D-48FB-919D-96166C5DFED4}"/>
    <cellStyle name="SAPBEXexcBad9 2 3 3 6" xfId="29184" xr:uid="{00A07DE0-DD84-4343-8820-167A7720E3B4}"/>
    <cellStyle name="SAPBEXexcBad9 2 3 4" xfId="18266" xr:uid="{00000000-0005-0000-0000-000070440000}"/>
    <cellStyle name="SAPBEXexcBad9 2 4" xfId="18267" xr:uid="{00000000-0005-0000-0000-000071440000}"/>
    <cellStyle name="SAPBEXexcBad9 2 4 2" xfId="18268" xr:uid="{00000000-0005-0000-0000-000072440000}"/>
    <cellStyle name="SAPBEXexcBad9 2 4 2 2" xfId="20244" xr:uid="{00000000-0005-0000-0000-000072440000}"/>
    <cellStyle name="SAPBEXexcBad9 2 4 2 2 2" xfId="28632" xr:uid="{5A49463D-82B3-41FE-9312-5954E291D17B}"/>
    <cellStyle name="SAPBEXexcBad9 2 4 2 2 3" xfId="30038" xr:uid="{18F2AD1A-1BA0-40C2-83EE-A5A122D258CB}"/>
    <cellStyle name="SAPBEXexcBad9 2 4 2 2 4" xfId="30559" xr:uid="{31F5D3C5-BFD1-478D-A67B-54846A5BDAA0}"/>
    <cellStyle name="SAPBEXexcBad9 2 4 2 2 5" xfId="31066" xr:uid="{797692B9-A506-47C9-A794-8486EB51D08A}"/>
    <cellStyle name="SAPBEXexcBad9 2 4 2 2 6" xfId="30932" xr:uid="{76004F80-9402-468E-9CA1-477121FEF825}"/>
    <cellStyle name="SAPBEXexcBad9 2 4 2 3" xfId="28114" xr:uid="{61F9F162-EB1F-4BC1-B3DC-92C537665B7C}"/>
    <cellStyle name="SAPBEXexcBad9 2 4 2 4" xfId="29573" xr:uid="{51D44E6F-CD07-488E-A691-AC66B4861A35}"/>
    <cellStyle name="SAPBEXexcBad9 2 4 2 5" xfId="20837" xr:uid="{B564A544-A00D-4B55-A5AE-8AF33D999D74}"/>
    <cellStyle name="SAPBEXexcBad9 2 4 2 6" xfId="29183" xr:uid="{7E3F3EC5-C7D5-457E-9DE9-8694DB8DA927}"/>
    <cellStyle name="SAPBEXexcBad9 2 5" xfId="18269" xr:uid="{00000000-0005-0000-0000-000073440000}"/>
    <cellStyle name="SAPBEXexcBad9 2 5 2" xfId="20245" xr:uid="{00000000-0005-0000-0000-000073440000}"/>
    <cellStyle name="SAPBEXexcBad9 2 5 2 2" xfId="28633" xr:uid="{25A13DE4-61E1-4987-9336-336B707D146E}"/>
    <cellStyle name="SAPBEXexcBad9 2 5 2 3" xfId="30039" xr:uid="{5D430F35-2B9B-4C94-A1C0-D20F3B0038A9}"/>
    <cellStyle name="SAPBEXexcBad9 2 5 2 4" xfId="30560" xr:uid="{22A7D711-104B-4979-88E3-AF1B4D1802F5}"/>
    <cellStyle name="SAPBEXexcBad9 2 5 2 5" xfId="31067" xr:uid="{6B9295BC-41F4-4ECF-8431-7F03BDE75E5C}"/>
    <cellStyle name="SAPBEXexcBad9 2 5 2 6" xfId="31353" xr:uid="{240A85D3-3B28-4704-AC4C-EF6980349ED4}"/>
    <cellStyle name="SAPBEXexcBad9 2 5 3" xfId="28115" xr:uid="{97DDA073-EE0F-416B-8022-1D2AF401975B}"/>
    <cellStyle name="SAPBEXexcBad9 2 5 4" xfId="29574" xr:uid="{2E08AA91-B5EF-457C-AFC7-9CD6B212112F}"/>
    <cellStyle name="SAPBEXexcBad9 2 5 5" xfId="27367" xr:uid="{841AD4DB-7082-4335-9721-F8EBCB62FF12}"/>
    <cellStyle name="SAPBEXexcBad9 2 5 6" xfId="29182" xr:uid="{F8B91F6F-A1D9-4769-8E94-515002B78866}"/>
    <cellStyle name="SAPBEXexcBad9 2 6" xfId="18270" xr:uid="{00000000-0005-0000-0000-000074440000}"/>
    <cellStyle name="SAPBEXexcBad9 2 7" xfId="18258" xr:uid="{00000000-0005-0000-0000-000068440000}"/>
    <cellStyle name="SAPBEXexcBad9 2 8" xfId="20866" xr:uid="{AD499CAC-145F-458B-8028-18F3129CA9B0}"/>
    <cellStyle name="SAPBEXexcBad9 2 9" xfId="20849" xr:uid="{7FA514DB-D1FA-4CC5-AD77-833494AFDEE6}"/>
    <cellStyle name="SAPBEXexcBad9 3" xfId="18271" xr:uid="{00000000-0005-0000-0000-000075440000}"/>
    <cellStyle name="SAPBEXexcBad9 3 2" xfId="18272" xr:uid="{00000000-0005-0000-0000-000076440000}"/>
    <cellStyle name="SAPBEXexcBad9 3 3" xfId="18273" xr:uid="{00000000-0005-0000-0000-000077440000}"/>
    <cellStyle name="SAPBEXexcBad9 3 3 2" xfId="20246" xr:uid="{00000000-0005-0000-0000-000077440000}"/>
    <cellStyle name="SAPBEXexcBad9 3 3 2 2" xfId="28634" xr:uid="{E12920E1-38E7-4DE5-8E98-558188E4BF19}"/>
    <cellStyle name="SAPBEXexcBad9 3 3 2 3" xfId="30040" xr:uid="{5BA1AB86-C44E-4B53-8E6C-9AEF9CB21898}"/>
    <cellStyle name="SAPBEXexcBad9 3 3 2 4" xfId="30561" xr:uid="{4ADA8F80-0A47-4B72-A723-897748F9316B}"/>
    <cellStyle name="SAPBEXexcBad9 3 3 2 5" xfId="31068" xr:uid="{B6734BCD-AE36-4D3C-94BA-4F00B2974BB1}"/>
    <cellStyle name="SAPBEXexcBad9 3 3 2 6" xfId="31354" xr:uid="{CE99D10A-4AEE-4FD5-9386-046B8CB691B8}"/>
    <cellStyle name="SAPBEXexcBad9 3 3 3" xfId="29575" xr:uid="{0468E280-9095-41EE-B1D3-6671BA8E0D26}"/>
    <cellStyle name="SAPBEXexcBad9 3 3 4" xfId="27365" xr:uid="{668599AF-145E-42FA-987D-BC8B23A4AAE1}"/>
    <cellStyle name="SAPBEXexcBad9 3 3 5" xfId="29181" xr:uid="{00398C87-0AD3-4A7A-9838-0A708312770D}"/>
    <cellStyle name="SAPBEXexcBad9 3 3 6" xfId="26609" xr:uid="{0E666300-5619-4EEC-9607-C4156E3A30B6}"/>
    <cellStyle name="SAPBEXexcBad9 3 4" xfId="18274" xr:uid="{00000000-0005-0000-0000-000078440000}"/>
    <cellStyle name="SAPBEXexcBad9 3 4 2" xfId="20247" xr:uid="{00000000-0005-0000-0000-000078440000}"/>
    <cellStyle name="SAPBEXexcBad9 3 4 2 2" xfId="28635" xr:uid="{B2315FA5-850F-457D-A3EC-9BD461DAA08D}"/>
    <cellStyle name="SAPBEXexcBad9 3 4 2 3" xfId="30041" xr:uid="{BF5733D0-5EC9-4372-8C71-FB3BDF1E65FF}"/>
    <cellStyle name="SAPBEXexcBad9 3 4 2 4" xfId="30562" xr:uid="{F9CC04E2-5192-4AC5-8134-3F2D886FE0B7}"/>
    <cellStyle name="SAPBEXexcBad9 3 4 2 5" xfId="31069" xr:uid="{9F5520F2-FE38-47C4-8405-77DECB741CF3}"/>
    <cellStyle name="SAPBEXexcBad9 3 4 2 6" xfId="31355" xr:uid="{B325E9F1-4996-4254-9339-16E0D7083612}"/>
    <cellStyle name="SAPBEXexcBad9 3 4 3" xfId="29576" xr:uid="{6E0E84F2-FB4E-4B51-BFC7-C4ED0CDCB8AF}"/>
    <cellStyle name="SAPBEXexcBad9 3 4 4" xfId="27364" xr:uid="{63041458-0675-423D-A927-E0CA5712B12D}"/>
    <cellStyle name="SAPBEXexcBad9 3 4 5" xfId="29180" xr:uid="{E2D51601-D42D-4BB1-ACC3-3102A808EF97}"/>
    <cellStyle name="SAPBEXexcBad9 3 4 6" xfId="26608" xr:uid="{A94030AB-13FD-4D9E-9923-6C2E2C1CE2A4}"/>
    <cellStyle name="SAPBEXexcBad9 3 5" xfId="18275" xr:uid="{00000000-0005-0000-0000-000079440000}"/>
    <cellStyle name="SAPBEXexcBad9 4" xfId="18276" xr:uid="{00000000-0005-0000-0000-00007A440000}"/>
    <cellStyle name="SAPBEXexcBad9 4 2" xfId="18277" xr:uid="{00000000-0005-0000-0000-00007B440000}"/>
    <cellStyle name="SAPBEXexcBad9 4 2 2" xfId="20248" xr:uid="{00000000-0005-0000-0000-00007B440000}"/>
    <cellStyle name="SAPBEXexcBad9 4 2 2 2" xfId="28636" xr:uid="{6E79EDBC-A775-444B-8996-7BB43B15A0D1}"/>
    <cellStyle name="SAPBEXexcBad9 4 2 2 3" xfId="30042" xr:uid="{9385B142-E1B6-4406-8480-A7AF3C46A9F1}"/>
    <cellStyle name="SAPBEXexcBad9 4 2 2 4" xfId="30563" xr:uid="{EA451F50-7B14-41F2-81FF-DB4D6291728F}"/>
    <cellStyle name="SAPBEXexcBad9 4 2 2 5" xfId="31070" xr:uid="{C3EEE320-AA10-4E44-8267-1A1ABBE0D6B5}"/>
    <cellStyle name="SAPBEXexcBad9 4 2 2 6" xfId="31356" xr:uid="{EBD1DC1C-03F6-4E09-B4D2-D458AE45C7A7}"/>
    <cellStyle name="SAPBEXexcBad9 4 2 3" xfId="29577" xr:uid="{1D4219D7-5427-47CE-8B24-EBA48DBD83E3}"/>
    <cellStyle name="SAPBEXexcBad9 4 2 4" xfId="27362" xr:uid="{ECD7C57A-DB7A-4F0F-98AE-266762CBD7A0}"/>
    <cellStyle name="SAPBEXexcBad9 4 2 5" xfId="29179" xr:uid="{BE87C9FC-2329-4CC3-AB9C-3D6D82DF6F8C}"/>
    <cellStyle name="SAPBEXexcBad9 4 2 6" xfId="26607" xr:uid="{2D37F520-92B4-4381-A5BA-0457CE60DE25}"/>
    <cellStyle name="SAPBEXexcBad9 5" xfId="18278" xr:uid="{00000000-0005-0000-0000-00007C440000}"/>
    <cellStyle name="SAPBEXexcBad9 5 2" xfId="20249" xr:uid="{00000000-0005-0000-0000-00007C440000}"/>
    <cellStyle name="SAPBEXexcBad9 5 2 2" xfId="28637" xr:uid="{2869EBE9-9D69-4124-88D6-B6CB372DF4F0}"/>
    <cellStyle name="SAPBEXexcBad9 5 2 3" xfId="30043" xr:uid="{FE669139-6D40-449E-A466-E2052CA2C78C}"/>
    <cellStyle name="SAPBEXexcBad9 5 2 4" xfId="30564" xr:uid="{004B6A44-5E1E-45FB-A16D-B4E1A572B03F}"/>
    <cellStyle name="SAPBEXexcBad9 5 2 5" xfId="31071" xr:uid="{39056E76-A788-4291-B395-FB29930953EA}"/>
    <cellStyle name="SAPBEXexcBad9 5 2 6" xfId="31357" xr:uid="{87DA688C-2F7E-4883-8506-3435D3BDD8EA}"/>
    <cellStyle name="SAPBEXexcBad9 5 3" xfId="29578" xr:uid="{DACE6FA6-49C6-4D4B-9C55-1071169B994D}"/>
    <cellStyle name="SAPBEXexcBad9 5 4" xfId="27361" xr:uid="{6950631A-E15C-429C-9F3E-11944BFBD62C}"/>
    <cellStyle name="SAPBEXexcBad9 5 5" xfId="29178" xr:uid="{A847DF85-38D6-49D7-A488-9181FCA56BE2}"/>
    <cellStyle name="SAPBEXexcBad9 5 6" xfId="26606" xr:uid="{2DCCD982-C8B3-4BF2-BB56-A6DB166F2D42}"/>
    <cellStyle name="SAPBEXexcBad9 6" xfId="18279" xr:uid="{00000000-0005-0000-0000-00007D440000}"/>
    <cellStyle name="SAPBEXexcBad9 7" xfId="18257" xr:uid="{00000000-0005-0000-0000-000067440000}"/>
    <cellStyle name="SAPBEXexcBad9 8" xfId="27988" xr:uid="{D28EBFCC-3174-4951-B2CD-4FD283D8E55E}"/>
    <cellStyle name="SAPBEXexcBad9 9" xfId="29455" xr:uid="{21F5723D-7C79-479A-B4F3-DE277C3D25C6}"/>
    <cellStyle name="SAPBEXexcCritical4" xfId="2668" xr:uid="{00000000-0005-0000-0000-0000440A0000}"/>
    <cellStyle name="SAPBEXexcCritical4 10" xfId="27716" xr:uid="{1E3604F0-2C25-4741-8FEA-8C01F2C63B09}"/>
    <cellStyle name="SAPBEXexcCritical4 11" xfId="29005" xr:uid="{7B696889-238E-4FFA-B7D8-31B626A5AB44}"/>
    <cellStyle name="SAPBEXexcCritical4 2" xfId="2669" xr:uid="{00000000-0005-0000-0000-0000450A0000}"/>
    <cellStyle name="SAPBEXexcCritical4 2 10" xfId="29452" xr:uid="{8404F098-7917-432A-87C3-A4C1D95851A9}"/>
    <cellStyle name="SAPBEXexcCritical4 2 11" xfId="27717" xr:uid="{66802341-342F-42C8-AD67-23D83262B1DE}"/>
    <cellStyle name="SAPBEXexcCritical4 2 12" xfId="29002" xr:uid="{0E34A152-01FD-4B47-93D0-D88C72BB0317}"/>
    <cellStyle name="SAPBEXexcCritical4 2 2" xfId="18282" xr:uid="{00000000-0005-0000-0000-000080440000}"/>
    <cellStyle name="SAPBEXexcCritical4 2 2 2" xfId="18283" xr:uid="{00000000-0005-0000-0000-000081440000}"/>
    <cellStyle name="SAPBEXexcCritical4 2 2 3" xfId="18284" xr:uid="{00000000-0005-0000-0000-000082440000}"/>
    <cellStyle name="SAPBEXexcCritical4 2 2 3 2" xfId="20250" xr:uid="{00000000-0005-0000-0000-000082440000}"/>
    <cellStyle name="SAPBEXexcCritical4 2 2 3 2 2" xfId="28638" xr:uid="{877FF752-4EB6-4334-B03B-4CF9D00F9D67}"/>
    <cellStyle name="SAPBEXexcCritical4 2 2 3 2 3" xfId="30044" xr:uid="{2F810F92-C4B7-4183-AE92-8C113ABD6009}"/>
    <cellStyle name="SAPBEXexcCritical4 2 2 3 2 4" xfId="30565" xr:uid="{6685A692-5DD0-4C5A-9F22-F4479DEDE0C6}"/>
    <cellStyle name="SAPBEXexcCritical4 2 2 3 2 5" xfId="31072" xr:uid="{03224A40-EB21-4FA5-9E4A-F01114548D2B}"/>
    <cellStyle name="SAPBEXexcCritical4 2 2 3 2 6" xfId="31358" xr:uid="{05F0FB18-FB0A-4BE4-962E-8D45E9289603}"/>
    <cellStyle name="SAPBEXexcCritical4 2 2 3 3" xfId="28116" xr:uid="{06858C28-B749-4500-8BB2-E5C0754DC5BB}"/>
    <cellStyle name="SAPBEXexcCritical4 2 2 3 4" xfId="29579" xr:uid="{53E1A07C-DA26-4675-8DD1-55231C9125C5}"/>
    <cellStyle name="SAPBEXexcCritical4 2 2 3 5" xfId="27358" xr:uid="{92AEF26E-8AC7-43A2-A517-82E0BB73794B}"/>
    <cellStyle name="SAPBEXexcCritical4 2 2 3 6" xfId="29177" xr:uid="{8E418671-813A-493B-BB32-B7D5FC55CC78}"/>
    <cellStyle name="SAPBEXexcCritical4 2 2 4" xfId="18285" xr:uid="{00000000-0005-0000-0000-000083440000}"/>
    <cellStyle name="SAPBEXexcCritical4 2 3" xfId="18286" xr:uid="{00000000-0005-0000-0000-000084440000}"/>
    <cellStyle name="SAPBEXexcCritical4 2 3 2" xfId="18287" xr:uid="{00000000-0005-0000-0000-000085440000}"/>
    <cellStyle name="SAPBEXexcCritical4 2 3 3" xfId="18288" xr:uid="{00000000-0005-0000-0000-000086440000}"/>
    <cellStyle name="SAPBEXexcCritical4 2 3 3 2" xfId="20251" xr:uid="{00000000-0005-0000-0000-000086440000}"/>
    <cellStyle name="SAPBEXexcCritical4 2 3 3 2 2" xfId="28639" xr:uid="{39BB7946-84DB-4D54-94D1-382CAD9B8A86}"/>
    <cellStyle name="SAPBEXexcCritical4 2 3 3 2 3" xfId="30045" xr:uid="{932BF89D-E023-4C87-B818-3820AD50D3D7}"/>
    <cellStyle name="SAPBEXexcCritical4 2 3 3 2 4" xfId="30566" xr:uid="{F8F444C5-97B3-4598-93B9-5D0869FC20D4}"/>
    <cellStyle name="SAPBEXexcCritical4 2 3 3 2 5" xfId="31073" xr:uid="{3675015F-6448-42E2-A268-E3682E64D8E0}"/>
    <cellStyle name="SAPBEXexcCritical4 2 3 3 2 6" xfId="31359" xr:uid="{B04DF5F0-030B-40FB-92F9-EDB6F1032633}"/>
    <cellStyle name="SAPBEXexcCritical4 2 3 3 3" xfId="28117" xr:uid="{C221341B-96CA-410E-9526-951D35A4B0AA}"/>
    <cellStyle name="SAPBEXexcCritical4 2 3 3 4" xfId="29580" xr:uid="{56420590-788F-4D69-9255-84DDBB9CA9BA}"/>
    <cellStyle name="SAPBEXexcCritical4 2 3 3 5" xfId="20925" xr:uid="{CC797FF6-E015-4534-9796-661015EB2C7B}"/>
    <cellStyle name="SAPBEXexcCritical4 2 3 3 6" xfId="29176" xr:uid="{BC8DB28C-75EC-4131-9298-887FE769722A}"/>
    <cellStyle name="SAPBEXexcCritical4 2 3 4" xfId="18289" xr:uid="{00000000-0005-0000-0000-000087440000}"/>
    <cellStyle name="SAPBEXexcCritical4 2 4" xfId="18290" xr:uid="{00000000-0005-0000-0000-000088440000}"/>
    <cellStyle name="SAPBEXexcCritical4 2 4 2" xfId="18291" xr:uid="{00000000-0005-0000-0000-000089440000}"/>
    <cellStyle name="SAPBEXexcCritical4 2 4 2 2" xfId="20252" xr:uid="{00000000-0005-0000-0000-000089440000}"/>
    <cellStyle name="SAPBEXexcCritical4 2 4 2 2 2" xfId="28640" xr:uid="{35B550DB-6C65-4601-B0AA-157A3A6414E2}"/>
    <cellStyle name="SAPBEXexcCritical4 2 4 2 2 3" xfId="30046" xr:uid="{E246010A-0BD3-4558-9679-9C70AB865499}"/>
    <cellStyle name="SAPBEXexcCritical4 2 4 2 2 4" xfId="30567" xr:uid="{2DCEF142-AF22-4F64-B74C-A4B06AA3796E}"/>
    <cellStyle name="SAPBEXexcCritical4 2 4 2 2 5" xfId="31074" xr:uid="{EE1B9B92-9250-46E0-AC0A-E046F1FF5382}"/>
    <cellStyle name="SAPBEXexcCritical4 2 4 2 2 6" xfId="31360" xr:uid="{333A5005-E0E3-451F-B8F4-5B282C9EC519}"/>
    <cellStyle name="SAPBEXexcCritical4 2 4 2 3" xfId="28118" xr:uid="{2E17476B-48CC-48BF-A120-68DC1B5E6B9B}"/>
    <cellStyle name="SAPBEXexcCritical4 2 4 2 4" xfId="29581" xr:uid="{8A5B98AB-0BE2-4617-909E-3A0A66E4BE6F}"/>
    <cellStyle name="SAPBEXexcCritical4 2 4 2 5" xfId="27355" xr:uid="{FCF30818-0322-48E0-AFEE-60DA329038F4}"/>
    <cellStyle name="SAPBEXexcCritical4 2 4 2 6" xfId="29175" xr:uid="{A8B3D77C-B147-416A-AB20-6FAD83E04895}"/>
    <cellStyle name="SAPBEXexcCritical4 2 5" xfId="18292" xr:uid="{00000000-0005-0000-0000-00008A440000}"/>
    <cellStyle name="SAPBEXexcCritical4 2 5 2" xfId="20253" xr:uid="{00000000-0005-0000-0000-00008A440000}"/>
    <cellStyle name="SAPBEXexcCritical4 2 5 2 2" xfId="28641" xr:uid="{AEA42E54-DED1-4A9B-9D4F-956B05CC3C01}"/>
    <cellStyle name="SAPBEXexcCritical4 2 5 2 3" xfId="30047" xr:uid="{7E962F71-784A-4157-9138-F35BBB091DB9}"/>
    <cellStyle name="SAPBEXexcCritical4 2 5 2 4" xfId="30568" xr:uid="{CD0CEAB9-0E0E-4E09-A36B-EB5AB126B6FE}"/>
    <cellStyle name="SAPBEXexcCritical4 2 5 2 5" xfId="31075" xr:uid="{0A0F7202-A22C-4DD8-84B7-EC74FF5C35DA}"/>
    <cellStyle name="SAPBEXexcCritical4 2 5 2 6" xfId="31361" xr:uid="{89B42C73-2D9E-4234-B218-01AD144C9BBC}"/>
    <cellStyle name="SAPBEXexcCritical4 2 5 3" xfId="28119" xr:uid="{B7C50D13-C4B3-4EDA-BE13-A6681CC537CA}"/>
    <cellStyle name="SAPBEXexcCritical4 2 5 4" xfId="29582" xr:uid="{A505B7D8-86D4-4298-BA81-3085A6E5482A}"/>
    <cellStyle name="SAPBEXexcCritical4 2 5 5" xfId="27354" xr:uid="{95C2B4AF-D24F-4B29-B564-C8ED9FD16B90}"/>
    <cellStyle name="SAPBEXexcCritical4 2 5 6" xfId="29174" xr:uid="{03F1FA2D-794D-425F-885D-99B65946A36F}"/>
    <cellStyle name="SAPBEXexcCritical4 2 6" xfId="18293" xr:uid="{00000000-0005-0000-0000-00008B440000}"/>
    <cellStyle name="SAPBEXexcCritical4 2 7" xfId="18281" xr:uid="{00000000-0005-0000-0000-00007F440000}"/>
    <cellStyle name="SAPBEXexcCritical4 2 8" xfId="20867" xr:uid="{E4B0EB88-CC5B-4763-B003-E3DA9D1C661B}"/>
    <cellStyle name="SAPBEXexcCritical4 2 9" xfId="27984" xr:uid="{00E0CC5C-84A9-40CD-A5A1-CDE8663F85E7}"/>
    <cellStyle name="SAPBEXexcCritical4 3" xfId="18294" xr:uid="{00000000-0005-0000-0000-00008C440000}"/>
    <cellStyle name="SAPBEXexcCritical4 3 2" xfId="18295" xr:uid="{00000000-0005-0000-0000-00008D440000}"/>
    <cellStyle name="SAPBEXexcCritical4 3 3" xfId="18296" xr:uid="{00000000-0005-0000-0000-00008E440000}"/>
    <cellStyle name="SAPBEXexcCritical4 3 3 2" xfId="20254" xr:uid="{00000000-0005-0000-0000-00008E440000}"/>
    <cellStyle name="SAPBEXexcCritical4 3 3 2 2" xfId="28642" xr:uid="{7D5D4420-017D-4BD9-8747-703536E7C8A8}"/>
    <cellStyle name="SAPBEXexcCritical4 3 3 2 3" xfId="30048" xr:uid="{7C9A4BF4-1B9A-4B79-8EBD-A7AB9235561F}"/>
    <cellStyle name="SAPBEXexcCritical4 3 3 2 4" xfId="30569" xr:uid="{1F33F14C-6145-4370-A9DB-2B2DB0FA1DF2}"/>
    <cellStyle name="SAPBEXexcCritical4 3 3 2 5" xfId="31076" xr:uid="{0DE3F291-9AB1-4F37-922B-7F01982727DB}"/>
    <cellStyle name="SAPBEXexcCritical4 3 3 2 6" xfId="31362" xr:uid="{9A98E0A9-9B49-431F-873F-30656A07B091}"/>
    <cellStyle name="SAPBEXexcCritical4 3 3 3" xfId="29583" xr:uid="{C8B13878-6EFC-4EF6-A55E-77ED270572AE}"/>
    <cellStyle name="SAPBEXexcCritical4 3 3 4" xfId="27353" xr:uid="{EF76450C-1F19-4C2C-B64C-565130892E97}"/>
    <cellStyle name="SAPBEXexcCritical4 3 3 5" xfId="29173" xr:uid="{30044D4E-2FB0-43FC-BAF0-DB82873B5186}"/>
    <cellStyle name="SAPBEXexcCritical4 3 3 6" xfId="26601" xr:uid="{3E113F12-D9E3-4EA8-B7E7-C9804605374C}"/>
    <cellStyle name="SAPBEXexcCritical4 3 4" xfId="18297" xr:uid="{00000000-0005-0000-0000-00008F440000}"/>
    <cellStyle name="SAPBEXexcCritical4 3 4 2" xfId="20255" xr:uid="{00000000-0005-0000-0000-00008F440000}"/>
    <cellStyle name="SAPBEXexcCritical4 3 4 2 2" xfId="28643" xr:uid="{6A0AB6B9-FE5F-4C83-B5DA-50E8CA4C0E88}"/>
    <cellStyle name="SAPBEXexcCritical4 3 4 2 3" xfId="30049" xr:uid="{74920CB5-BCEC-4C47-A09C-3AFF1560B480}"/>
    <cellStyle name="SAPBEXexcCritical4 3 4 2 4" xfId="30570" xr:uid="{1078330B-0BE3-4B6A-A9CF-E2FFCF3D47AF}"/>
    <cellStyle name="SAPBEXexcCritical4 3 4 2 5" xfId="31077" xr:uid="{C8E385FC-7965-4351-9E7A-3DB706BDA152}"/>
    <cellStyle name="SAPBEXexcCritical4 3 4 2 6" xfId="31363" xr:uid="{172D00E2-3D7B-43A9-9407-9AC09B5F6EF1}"/>
    <cellStyle name="SAPBEXexcCritical4 3 4 3" xfId="29584" xr:uid="{60566E08-167A-432A-AD84-3ED4A140E9D7}"/>
    <cellStyle name="SAPBEXexcCritical4 3 4 4" xfId="27351" xr:uid="{7DE65FC8-C1C1-44D4-A81D-BF2B7E780F49}"/>
    <cellStyle name="SAPBEXexcCritical4 3 4 5" xfId="29172" xr:uid="{02FF9737-FE03-4B06-B000-EFA89942B500}"/>
    <cellStyle name="SAPBEXexcCritical4 3 4 6" xfId="26600" xr:uid="{91BC180B-2DEF-4230-BE07-ABD15BF67938}"/>
    <cellStyle name="SAPBEXexcCritical4 3 5" xfId="18298" xr:uid="{00000000-0005-0000-0000-000090440000}"/>
    <cellStyle name="SAPBEXexcCritical4 4" xfId="18299" xr:uid="{00000000-0005-0000-0000-000091440000}"/>
    <cellStyle name="SAPBEXexcCritical4 4 2" xfId="18300" xr:uid="{00000000-0005-0000-0000-000092440000}"/>
    <cellStyle name="SAPBEXexcCritical4 4 2 2" xfId="20256" xr:uid="{00000000-0005-0000-0000-000092440000}"/>
    <cellStyle name="SAPBEXexcCritical4 4 2 2 2" xfId="28644" xr:uid="{E11C5E8B-401B-4C1D-A9DC-29FAAB85158C}"/>
    <cellStyle name="SAPBEXexcCritical4 4 2 2 3" xfId="30050" xr:uid="{C315085E-242F-434D-A5D8-A071961757AF}"/>
    <cellStyle name="SAPBEXexcCritical4 4 2 2 4" xfId="30571" xr:uid="{CF6A4E6C-1133-48D4-A5FB-3305C4A43A0B}"/>
    <cellStyle name="SAPBEXexcCritical4 4 2 2 5" xfId="31078" xr:uid="{CA02B4D1-9CA1-43E3-A0E0-A48D686B7B90}"/>
    <cellStyle name="SAPBEXexcCritical4 4 2 2 6" xfId="31364" xr:uid="{EA68906D-22DB-4960-9E77-588567172A13}"/>
    <cellStyle name="SAPBEXexcCritical4 4 2 3" xfId="29585" xr:uid="{E851A234-84C8-41BC-98DC-B4B4C56D89B8}"/>
    <cellStyle name="SAPBEXexcCritical4 4 2 4" xfId="27350" xr:uid="{46C60751-BA35-4DD0-80CF-8B4C8F0B2FCC}"/>
    <cellStyle name="SAPBEXexcCritical4 4 2 5" xfId="29171" xr:uid="{97760B53-5EF7-4D2B-9FCC-CD908A2CFAFD}"/>
    <cellStyle name="SAPBEXexcCritical4 4 2 6" xfId="26597" xr:uid="{A3182DA9-6300-4808-88F4-84535ED8A933}"/>
    <cellStyle name="SAPBEXexcCritical4 5" xfId="18301" xr:uid="{00000000-0005-0000-0000-000093440000}"/>
    <cellStyle name="SAPBEXexcCritical4 5 2" xfId="20257" xr:uid="{00000000-0005-0000-0000-000093440000}"/>
    <cellStyle name="SAPBEXexcCritical4 5 2 2" xfId="28645" xr:uid="{4E89CF90-4927-4A49-BBE3-DB9735F5670A}"/>
    <cellStyle name="SAPBEXexcCritical4 5 2 3" xfId="30051" xr:uid="{D5AD964A-2C2B-4C17-982F-1105F59D96D2}"/>
    <cellStyle name="SAPBEXexcCritical4 5 2 4" xfId="30572" xr:uid="{A3B4CDBF-29AB-45A0-9D68-43A0B2A43B17}"/>
    <cellStyle name="SAPBEXexcCritical4 5 2 5" xfId="31079" xr:uid="{F03D6DA3-9602-4BC9-8A0B-1DC83476912F}"/>
    <cellStyle name="SAPBEXexcCritical4 5 2 6" xfId="31365" xr:uid="{6BFBE1F9-D9DF-4A97-BB0D-86512144B5F6}"/>
    <cellStyle name="SAPBEXexcCritical4 5 3" xfId="29586" xr:uid="{89D17D1E-F0EF-4E6E-84E0-92703DDC32CF}"/>
    <cellStyle name="SAPBEXexcCritical4 5 4" xfId="27349" xr:uid="{16FCFE43-255F-49E9-AFE2-E30967356456}"/>
    <cellStyle name="SAPBEXexcCritical4 5 5" xfId="29170" xr:uid="{7814A110-63A1-47D7-BEE4-7A4381B86543}"/>
    <cellStyle name="SAPBEXexcCritical4 5 6" xfId="26596" xr:uid="{177059FA-0118-4CE1-8B23-7484AD4C4D56}"/>
    <cellStyle name="SAPBEXexcCritical4 6" xfId="18302" xr:uid="{00000000-0005-0000-0000-000094440000}"/>
    <cellStyle name="SAPBEXexcCritical4 7" xfId="18280" xr:uid="{00000000-0005-0000-0000-00007E440000}"/>
    <cellStyle name="SAPBEXexcCritical4 8" xfId="27985" xr:uid="{BFAB279B-1F50-447B-912B-8A52A00505E0}"/>
    <cellStyle name="SAPBEXexcCritical4 9" xfId="29453" xr:uid="{F1DC7005-2D98-4B88-A1D2-E52AF8DED880}"/>
    <cellStyle name="SAPBEXexcCritical5" xfId="2670" xr:uid="{00000000-0005-0000-0000-0000460A0000}"/>
    <cellStyle name="SAPBEXexcCritical5 10" xfId="27718" xr:uid="{BE3EAAE3-5952-4649-B70D-D5EEA9AF234B}"/>
    <cellStyle name="SAPBEXexcCritical5 11" xfId="29001" xr:uid="{A5A1D5A2-A4D4-4E11-938C-09EDECC0A30F}"/>
    <cellStyle name="SAPBEXexcCritical5 2" xfId="2671" xr:uid="{00000000-0005-0000-0000-0000470A0000}"/>
    <cellStyle name="SAPBEXexcCritical5 2 10" xfId="29450" xr:uid="{2D80514B-7F10-4783-A806-041E51DED793}"/>
    <cellStyle name="SAPBEXexcCritical5 2 11" xfId="27721" xr:uid="{EB306C0D-7B4F-4DE4-8CC5-702CFF1DE465}"/>
    <cellStyle name="SAPBEXexcCritical5 2 12" xfId="29000" xr:uid="{AF68742F-C9A8-4342-AA76-E23D9F1BDAB3}"/>
    <cellStyle name="SAPBEXexcCritical5 2 2" xfId="18305" xr:uid="{00000000-0005-0000-0000-000097440000}"/>
    <cellStyle name="SAPBEXexcCritical5 2 2 2" xfId="18306" xr:uid="{00000000-0005-0000-0000-000098440000}"/>
    <cellStyle name="SAPBEXexcCritical5 2 2 3" xfId="18307" xr:uid="{00000000-0005-0000-0000-000099440000}"/>
    <cellStyle name="SAPBEXexcCritical5 2 2 3 2" xfId="20258" xr:uid="{00000000-0005-0000-0000-000099440000}"/>
    <cellStyle name="SAPBEXexcCritical5 2 2 3 2 2" xfId="28646" xr:uid="{DD85C870-B22C-4922-9279-CFB056C96F54}"/>
    <cellStyle name="SAPBEXexcCritical5 2 2 3 2 3" xfId="30052" xr:uid="{7F531D36-D68F-4C20-9C9B-A8AFF513384B}"/>
    <cellStyle name="SAPBEXexcCritical5 2 2 3 2 4" xfId="30573" xr:uid="{08612848-CA30-43FE-9F79-5A06AD1EA215}"/>
    <cellStyle name="SAPBEXexcCritical5 2 2 3 2 5" xfId="31080" xr:uid="{D829CF62-7FF2-4411-B83F-1213E65775A8}"/>
    <cellStyle name="SAPBEXexcCritical5 2 2 3 2 6" xfId="31366" xr:uid="{5E093B54-B558-4AC9-80A6-82EF6541E4F2}"/>
    <cellStyle name="SAPBEXexcCritical5 2 2 3 3" xfId="28120" xr:uid="{D745153D-1F98-474B-84AC-34F71C71B6F4}"/>
    <cellStyle name="SAPBEXexcCritical5 2 2 3 4" xfId="29587" xr:uid="{0AC29F65-6DD9-456B-9085-B4D563A0D6ED}"/>
    <cellStyle name="SAPBEXexcCritical5 2 2 3 5" xfId="27347" xr:uid="{D2ED1D78-04C7-4AF4-875B-C81B3ACAECFB}"/>
    <cellStyle name="SAPBEXexcCritical5 2 2 3 6" xfId="29169" xr:uid="{D556B833-1447-4FBC-B556-E1F391CCC984}"/>
    <cellStyle name="SAPBEXexcCritical5 2 2 4" xfId="18308" xr:uid="{00000000-0005-0000-0000-00009A440000}"/>
    <cellStyle name="SAPBEXexcCritical5 2 3" xfId="18309" xr:uid="{00000000-0005-0000-0000-00009B440000}"/>
    <cellStyle name="SAPBEXexcCritical5 2 3 2" xfId="18310" xr:uid="{00000000-0005-0000-0000-00009C440000}"/>
    <cellStyle name="SAPBEXexcCritical5 2 3 3" xfId="18311" xr:uid="{00000000-0005-0000-0000-00009D440000}"/>
    <cellStyle name="SAPBEXexcCritical5 2 3 3 2" xfId="20259" xr:uid="{00000000-0005-0000-0000-00009D440000}"/>
    <cellStyle name="SAPBEXexcCritical5 2 3 3 2 2" xfId="28647" xr:uid="{C9DEF636-5273-4E3D-B84F-5FFCA305414A}"/>
    <cellStyle name="SAPBEXexcCritical5 2 3 3 2 3" xfId="30053" xr:uid="{47EE5B4E-60B0-4B89-A31B-07ED66843800}"/>
    <cellStyle name="SAPBEXexcCritical5 2 3 3 2 4" xfId="30574" xr:uid="{936F1B7E-D86B-4A8A-9ECF-0D8CCAE1BA50}"/>
    <cellStyle name="SAPBEXexcCritical5 2 3 3 2 5" xfId="31081" xr:uid="{FF6CDC1D-54DB-46B4-844C-6A58027549ED}"/>
    <cellStyle name="SAPBEXexcCritical5 2 3 3 2 6" xfId="31367" xr:uid="{536B9406-BCEE-4BDC-93AF-D3183CCDFA4E}"/>
    <cellStyle name="SAPBEXexcCritical5 2 3 3 3" xfId="28121" xr:uid="{B2C9D738-6FCB-4A2F-8CBB-C39472DB7D8A}"/>
    <cellStyle name="SAPBEXexcCritical5 2 3 3 4" xfId="29588" xr:uid="{A891BF93-5716-4D33-A8CD-C4097ADFCAE6}"/>
    <cellStyle name="SAPBEXexcCritical5 2 3 3 5" xfId="28503" xr:uid="{762E8737-1DBA-4FB4-847E-41843BFFF098}"/>
    <cellStyle name="SAPBEXexcCritical5 2 3 3 6" xfId="29168" xr:uid="{250A8AFC-40B8-461C-93A8-D41A9366337F}"/>
    <cellStyle name="SAPBEXexcCritical5 2 3 4" xfId="18312" xr:uid="{00000000-0005-0000-0000-00009E440000}"/>
    <cellStyle name="SAPBEXexcCritical5 2 4" xfId="18313" xr:uid="{00000000-0005-0000-0000-00009F440000}"/>
    <cellStyle name="SAPBEXexcCritical5 2 4 2" xfId="18314" xr:uid="{00000000-0005-0000-0000-0000A0440000}"/>
    <cellStyle name="SAPBEXexcCritical5 2 4 2 2" xfId="20260" xr:uid="{00000000-0005-0000-0000-0000A0440000}"/>
    <cellStyle name="SAPBEXexcCritical5 2 4 2 2 2" xfId="28648" xr:uid="{243EC73B-976B-4477-93D7-479312667B79}"/>
    <cellStyle name="SAPBEXexcCritical5 2 4 2 2 3" xfId="30054" xr:uid="{1A0A6394-7852-4590-AD8A-292D5F9919A4}"/>
    <cellStyle name="SAPBEXexcCritical5 2 4 2 2 4" xfId="30575" xr:uid="{EF89BCD5-492D-4EBF-8A1D-D0444BAD9065}"/>
    <cellStyle name="SAPBEXexcCritical5 2 4 2 2 5" xfId="31082" xr:uid="{D0F42953-588A-4575-921F-62CC2E3A734C}"/>
    <cellStyle name="SAPBEXexcCritical5 2 4 2 2 6" xfId="31368" xr:uid="{DF746849-906C-46C4-8F9C-48D35F601763}"/>
    <cellStyle name="SAPBEXexcCritical5 2 4 2 3" xfId="28122" xr:uid="{941AD0E3-367F-4314-977E-E6E3310B8E46}"/>
    <cellStyle name="SAPBEXexcCritical5 2 4 2 4" xfId="29589" xr:uid="{3BEBB74D-0ED6-41C2-B0A1-447F18EC550B}"/>
    <cellStyle name="SAPBEXexcCritical5 2 4 2 5" xfId="27344" xr:uid="{B5621837-06FA-4CDB-8037-305C28B3D217}"/>
    <cellStyle name="SAPBEXexcCritical5 2 4 2 6" xfId="29167" xr:uid="{1B83BA89-F2F7-427B-8569-37BFCC48B42E}"/>
    <cellStyle name="SAPBEXexcCritical5 2 5" xfId="18315" xr:uid="{00000000-0005-0000-0000-0000A1440000}"/>
    <cellStyle name="SAPBEXexcCritical5 2 5 2" xfId="20261" xr:uid="{00000000-0005-0000-0000-0000A1440000}"/>
    <cellStyle name="SAPBEXexcCritical5 2 5 2 2" xfId="28649" xr:uid="{FAF19981-D7AE-4ED7-9350-445C3672C815}"/>
    <cellStyle name="SAPBEXexcCritical5 2 5 2 3" xfId="30055" xr:uid="{02D85B22-77CD-41E8-8250-DA8D1E9AE7A5}"/>
    <cellStyle name="SAPBEXexcCritical5 2 5 2 4" xfId="30576" xr:uid="{0A454718-48BF-402A-94A1-B97A82CB3C45}"/>
    <cellStyle name="SAPBEXexcCritical5 2 5 2 5" xfId="31083" xr:uid="{A01671CA-FE4D-4D67-B6D7-CEDE0C36E411}"/>
    <cellStyle name="SAPBEXexcCritical5 2 5 2 6" xfId="31369" xr:uid="{A8986A6E-B4FD-4B86-9683-88B1E20B0ADB}"/>
    <cellStyle name="SAPBEXexcCritical5 2 5 3" xfId="28123" xr:uid="{C001ECC3-F031-4ADB-B9AE-1E2ECF7F3064}"/>
    <cellStyle name="SAPBEXexcCritical5 2 5 4" xfId="29590" xr:uid="{427298C6-2FA3-448D-B9AC-3401EEFA907C}"/>
    <cellStyle name="SAPBEXexcCritical5 2 5 5" xfId="27343" xr:uid="{662EA57D-8EFE-4DA4-95B7-FBEE21165B53}"/>
    <cellStyle name="SAPBEXexcCritical5 2 5 6" xfId="29166" xr:uid="{448F8F0B-E19B-49DA-9D3D-16C4D24645B2}"/>
    <cellStyle name="SAPBEXexcCritical5 2 6" xfId="18316" xr:uid="{00000000-0005-0000-0000-0000A2440000}"/>
    <cellStyle name="SAPBEXexcCritical5 2 7" xfId="18304" xr:uid="{00000000-0005-0000-0000-000096440000}"/>
    <cellStyle name="SAPBEXexcCritical5 2 8" xfId="20868" xr:uid="{265FCD93-24A6-4B30-925D-35CBABDE1F2D}"/>
    <cellStyle name="SAPBEXexcCritical5 2 9" xfId="27981" xr:uid="{7C754DA6-02DB-4581-82DB-23C88FA4F345}"/>
    <cellStyle name="SAPBEXexcCritical5 3" xfId="18317" xr:uid="{00000000-0005-0000-0000-0000A3440000}"/>
    <cellStyle name="SAPBEXexcCritical5 3 2" xfId="18318" xr:uid="{00000000-0005-0000-0000-0000A4440000}"/>
    <cellStyle name="SAPBEXexcCritical5 3 3" xfId="18319" xr:uid="{00000000-0005-0000-0000-0000A5440000}"/>
    <cellStyle name="SAPBEXexcCritical5 3 3 2" xfId="20262" xr:uid="{00000000-0005-0000-0000-0000A5440000}"/>
    <cellStyle name="SAPBEXexcCritical5 3 3 2 2" xfId="28650" xr:uid="{852A9531-EA66-4BF4-9E56-AE7EFE523602}"/>
    <cellStyle name="SAPBEXexcCritical5 3 3 2 3" xfId="30056" xr:uid="{FC91D3BE-C518-466A-BD71-C3D94FC210CE}"/>
    <cellStyle name="SAPBEXexcCritical5 3 3 2 4" xfId="30577" xr:uid="{2105ED45-5F80-496F-99A6-5893A6BF6979}"/>
    <cellStyle name="SAPBEXexcCritical5 3 3 2 5" xfId="31084" xr:uid="{9E5CD064-892F-4A48-89FA-B118CF8CCC10}"/>
    <cellStyle name="SAPBEXexcCritical5 3 3 2 6" xfId="31370" xr:uid="{D99810B4-210B-4BE2-B87B-8E663B7393EC}"/>
    <cellStyle name="SAPBEXexcCritical5 3 3 3" xfId="29591" xr:uid="{3110F242-2675-407B-82AB-0B0511D25A81}"/>
    <cellStyle name="SAPBEXexcCritical5 3 3 4" xfId="27341" xr:uid="{E5CD69C9-2E2B-47A0-8395-B98408082B81}"/>
    <cellStyle name="SAPBEXexcCritical5 3 3 5" xfId="29165" xr:uid="{E62DE7EF-C8F9-456F-8A7E-16909F6CE823}"/>
    <cellStyle name="SAPBEXexcCritical5 3 3 6" xfId="26588" xr:uid="{F1058B24-32B8-4060-8051-7788FA021C81}"/>
    <cellStyle name="SAPBEXexcCritical5 3 4" xfId="18320" xr:uid="{00000000-0005-0000-0000-0000A6440000}"/>
    <cellStyle name="SAPBEXexcCritical5 3 4 2" xfId="20263" xr:uid="{00000000-0005-0000-0000-0000A6440000}"/>
    <cellStyle name="SAPBEXexcCritical5 3 4 2 2" xfId="28651" xr:uid="{8978F761-9D65-43ED-85B4-818B0B4857D0}"/>
    <cellStyle name="SAPBEXexcCritical5 3 4 2 3" xfId="30057" xr:uid="{4026E309-338D-4771-AA2B-B5D01D3B2935}"/>
    <cellStyle name="SAPBEXexcCritical5 3 4 2 4" xfId="30578" xr:uid="{07FD1468-6C87-49D2-A88F-7E4038B510A8}"/>
    <cellStyle name="SAPBEXexcCritical5 3 4 2 5" xfId="31085" xr:uid="{62AE6FAF-E8E2-4D80-90B1-9D578CC9432E}"/>
    <cellStyle name="SAPBEXexcCritical5 3 4 2 6" xfId="31371" xr:uid="{21568445-2DE3-46D1-B61C-076CC9AC4428}"/>
    <cellStyle name="SAPBEXexcCritical5 3 4 3" xfId="29592" xr:uid="{9C326E4C-08C0-4998-9A76-8DA33DCE45C7}"/>
    <cellStyle name="SAPBEXexcCritical5 3 4 4" xfId="27340" xr:uid="{19D2CC77-196C-4D06-AFB7-F867CD3040D4}"/>
    <cellStyle name="SAPBEXexcCritical5 3 4 5" xfId="29164" xr:uid="{98D582B2-D3DF-4624-BB8F-DFE40AA6C47B}"/>
    <cellStyle name="SAPBEXexcCritical5 3 4 6" xfId="26587" xr:uid="{D5C84878-49EA-4F59-9372-C7DA13DCD774}"/>
    <cellStyle name="SAPBEXexcCritical5 3 5" xfId="18321" xr:uid="{00000000-0005-0000-0000-0000A7440000}"/>
    <cellStyle name="SAPBEXexcCritical5 4" xfId="18322" xr:uid="{00000000-0005-0000-0000-0000A8440000}"/>
    <cellStyle name="SAPBEXexcCritical5 4 2" xfId="18323" xr:uid="{00000000-0005-0000-0000-0000A9440000}"/>
    <cellStyle name="SAPBEXexcCritical5 4 2 2" xfId="20264" xr:uid="{00000000-0005-0000-0000-0000A9440000}"/>
    <cellStyle name="SAPBEXexcCritical5 4 2 2 2" xfId="28652" xr:uid="{C3A1B6C7-413D-408C-9C9E-75A727917A45}"/>
    <cellStyle name="SAPBEXexcCritical5 4 2 2 3" xfId="30058" xr:uid="{62ADC814-06DE-437B-9720-FB6A5C2EA4F6}"/>
    <cellStyle name="SAPBEXexcCritical5 4 2 2 4" xfId="30579" xr:uid="{CE2D28B5-3F54-410F-94AC-DEFCA7C394DC}"/>
    <cellStyle name="SAPBEXexcCritical5 4 2 2 5" xfId="31086" xr:uid="{0CC6226E-2805-4522-BB22-5A98AF15D30F}"/>
    <cellStyle name="SAPBEXexcCritical5 4 2 2 6" xfId="31372" xr:uid="{0D8CF356-6885-4EB0-816D-4BDB48BF116A}"/>
    <cellStyle name="SAPBEXexcCritical5 4 2 3" xfId="29593" xr:uid="{56AB2453-CE84-4305-9233-608C700A3EF0}"/>
    <cellStyle name="SAPBEXexcCritical5 4 2 4" xfId="27337" xr:uid="{5E223A41-5730-4FFE-8925-C94E4E910C27}"/>
    <cellStyle name="SAPBEXexcCritical5 4 2 5" xfId="29163" xr:uid="{2A593382-5E78-4BB7-9DA4-039DC010117B}"/>
    <cellStyle name="SAPBEXexcCritical5 4 2 6" xfId="26583" xr:uid="{3E6EA884-85CC-4072-94E2-AE497487C620}"/>
    <cellStyle name="SAPBEXexcCritical5 5" xfId="18324" xr:uid="{00000000-0005-0000-0000-0000AA440000}"/>
    <cellStyle name="SAPBEXexcCritical5 5 2" xfId="20265" xr:uid="{00000000-0005-0000-0000-0000AA440000}"/>
    <cellStyle name="SAPBEXexcCritical5 5 2 2" xfId="28653" xr:uid="{29B9DA7E-D7C3-4243-8675-F039694E4B3F}"/>
    <cellStyle name="SAPBEXexcCritical5 5 2 3" xfId="30059" xr:uid="{39760C1E-827B-445A-A58C-ECB7D32E8234}"/>
    <cellStyle name="SAPBEXexcCritical5 5 2 4" xfId="30580" xr:uid="{331FA600-8466-4E2F-A67A-52A850965472}"/>
    <cellStyle name="SAPBEXexcCritical5 5 2 5" xfId="31087" xr:uid="{8961DAE4-999C-46F3-91AE-DCD457BC6694}"/>
    <cellStyle name="SAPBEXexcCritical5 5 2 6" xfId="31373" xr:uid="{D339D3FB-29A9-41DB-BAD6-76F5FBA717D7}"/>
    <cellStyle name="SAPBEXexcCritical5 5 3" xfId="29594" xr:uid="{837DA77E-1EF0-4B58-8EF5-646074BD6AAD}"/>
    <cellStyle name="SAPBEXexcCritical5 5 4" xfId="27336" xr:uid="{94EE324B-BF82-46FB-B87A-5EF10E628C63}"/>
    <cellStyle name="SAPBEXexcCritical5 5 5" xfId="29162" xr:uid="{A21CD4B3-256D-403F-B6AB-4846DCD131D4}"/>
    <cellStyle name="SAPBEXexcCritical5 5 6" xfId="28465" xr:uid="{6BBB0DF6-4365-41F1-B6D3-5C91292D2722}"/>
    <cellStyle name="SAPBEXexcCritical5 6" xfId="18325" xr:uid="{00000000-0005-0000-0000-0000AB440000}"/>
    <cellStyle name="SAPBEXexcCritical5 7" xfId="18303" xr:uid="{00000000-0005-0000-0000-000095440000}"/>
    <cellStyle name="SAPBEXexcCritical5 8" xfId="27983" xr:uid="{3AF138B3-72BA-4B5D-82D0-9D8D201557D6}"/>
    <cellStyle name="SAPBEXexcCritical5 9" xfId="29451" xr:uid="{9A930413-0DF8-41BE-9961-4055116F744A}"/>
    <cellStyle name="SAPBEXexcCritical6" xfId="2672" xr:uid="{00000000-0005-0000-0000-0000480A0000}"/>
    <cellStyle name="SAPBEXexcCritical6 10" xfId="27722" xr:uid="{5448844C-27A4-4421-A5C9-1DAC531B2503}"/>
    <cellStyle name="SAPBEXexcCritical6 11" xfId="28998" xr:uid="{4E4D5D35-8734-4CD3-9904-A18953CEF7D5}"/>
    <cellStyle name="SAPBEXexcCritical6 2" xfId="2673" xr:uid="{00000000-0005-0000-0000-0000490A0000}"/>
    <cellStyle name="SAPBEXexcCritical6 2 10" xfId="29448" xr:uid="{83FDD109-5106-4A7F-A4F2-46ED7E2428A5}"/>
    <cellStyle name="SAPBEXexcCritical6 2 11" xfId="27724" xr:uid="{605C1169-4D5B-4A4B-8757-0FAF592F3DF2}"/>
    <cellStyle name="SAPBEXexcCritical6 2 12" xfId="29280" xr:uid="{BAF04F73-B0F8-4F89-A344-C049A3D94BC1}"/>
    <cellStyle name="SAPBEXexcCritical6 2 2" xfId="18328" xr:uid="{00000000-0005-0000-0000-0000AE440000}"/>
    <cellStyle name="SAPBEXexcCritical6 2 2 2" xfId="18329" xr:uid="{00000000-0005-0000-0000-0000AF440000}"/>
    <cellStyle name="SAPBEXexcCritical6 2 2 3" xfId="18330" xr:uid="{00000000-0005-0000-0000-0000B0440000}"/>
    <cellStyle name="SAPBEXexcCritical6 2 2 3 2" xfId="20266" xr:uid="{00000000-0005-0000-0000-0000B0440000}"/>
    <cellStyle name="SAPBEXexcCritical6 2 2 3 2 2" xfId="28654" xr:uid="{0EA0DCE0-9532-4ED9-9220-6582A13D7691}"/>
    <cellStyle name="SAPBEXexcCritical6 2 2 3 2 3" xfId="30060" xr:uid="{3B1B75E0-43E5-4D29-81B2-EB6AE05328C1}"/>
    <cellStyle name="SAPBEXexcCritical6 2 2 3 2 4" xfId="30581" xr:uid="{515F3078-A2D4-448A-A736-34B1288439E1}"/>
    <cellStyle name="SAPBEXexcCritical6 2 2 3 2 5" xfId="31088" xr:uid="{46BE124E-0EBF-4F40-9441-EB4B4AC73D06}"/>
    <cellStyle name="SAPBEXexcCritical6 2 2 3 2 6" xfId="31374" xr:uid="{46D7E7A0-D511-47BB-856F-0EF3075ADE01}"/>
    <cellStyle name="SAPBEXexcCritical6 2 2 3 3" xfId="28124" xr:uid="{0D55561A-25AF-4BA5-8130-CC779525B339}"/>
    <cellStyle name="SAPBEXexcCritical6 2 2 3 4" xfId="29595" xr:uid="{A7E7092F-4B67-4F74-9D5E-A982ACB264E8}"/>
    <cellStyle name="SAPBEXexcCritical6 2 2 3 5" xfId="27334" xr:uid="{51AD7846-6D69-4685-B22C-16420D8490F0}"/>
    <cellStyle name="SAPBEXexcCritical6 2 2 3 6" xfId="29161" xr:uid="{72D64D3B-21F3-48E2-8F4C-3C05CDF219C8}"/>
    <cellStyle name="SAPBEXexcCritical6 2 2 4" xfId="18331" xr:uid="{00000000-0005-0000-0000-0000B1440000}"/>
    <cellStyle name="SAPBEXexcCritical6 2 3" xfId="18332" xr:uid="{00000000-0005-0000-0000-0000B2440000}"/>
    <cellStyle name="SAPBEXexcCritical6 2 3 2" xfId="18333" xr:uid="{00000000-0005-0000-0000-0000B3440000}"/>
    <cellStyle name="SAPBEXexcCritical6 2 3 3" xfId="18334" xr:uid="{00000000-0005-0000-0000-0000B4440000}"/>
    <cellStyle name="SAPBEXexcCritical6 2 3 3 2" xfId="20267" xr:uid="{00000000-0005-0000-0000-0000B4440000}"/>
    <cellStyle name="SAPBEXexcCritical6 2 3 3 2 2" xfId="28655" xr:uid="{3F3B836D-B4EC-4CB9-895E-950406C4AF34}"/>
    <cellStyle name="SAPBEXexcCritical6 2 3 3 2 3" xfId="30061" xr:uid="{EAD3B9E7-CB68-426A-B829-5BCDFF9B0D29}"/>
    <cellStyle name="SAPBEXexcCritical6 2 3 3 2 4" xfId="30582" xr:uid="{2A8D2BF1-D3EF-4462-B46D-B0D8F191A326}"/>
    <cellStyle name="SAPBEXexcCritical6 2 3 3 2 5" xfId="31089" xr:uid="{E1288722-E46E-4089-803C-A37B973A5326}"/>
    <cellStyle name="SAPBEXexcCritical6 2 3 3 2 6" xfId="31375" xr:uid="{BFB2264A-EFC2-4755-A49F-0FA5CF876EC5}"/>
    <cellStyle name="SAPBEXexcCritical6 2 3 3 3" xfId="28125" xr:uid="{410E6049-063A-45AF-BD68-94BC1B0D4E40}"/>
    <cellStyle name="SAPBEXexcCritical6 2 3 3 4" xfId="29596" xr:uid="{08B418DA-0771-4502-95B0-82A184DB476F}"/>
    <cellStyle name="SAPBEXexcCritical6 2 3 3 5" xfId="27332" xr:uid="{43061BCF-33F2-4077-8332-C31C56CD644D}"/>
    <cellStyle name="SAPBEXexcCritical6 2 3 3 6" xfId="28030" xr:uid="{6213BF58-A058-4AD5-9517-92F1D1C56520}"/>
    <cellStyle name="SAPBEXexcCritical6 2 3 4" xfId="18335" xr:uid="{00000000-0005-0000-0000-0000B5440000}"/>
    <cellStyle name="SAPBEXexcCritical6 2 4" xfId="18336" xr:uid="{00000000-0005-0000-0000-0000B6440000}"/>
    <cellStyle name="SAPBEXexcCritical6 2 4 2" xfId="18337" xr:uid="{00000000-0005-0000-0000-0000B7440000}"/>
    <cellStyle name="SAPBEXexcCritical6 2 4 2 2" xfId="20268" xr:uid="{00000000-0005-0000-0000-0000B7440000}"/>
    <cellStyle name="SAPBEXexcCritical6 2 4 2 2 2" xfId="28656" xr:uid="{CCB3E99A-BD47-4DBA-A88E-8371A03141D5}"/>
    <cellStyle name="SAPBEXexcCritical6 2 4 2 2 3" xfId="30062" xr:uid="{26B5ABA5-85B2-4ACE-9846-45DE5CF97737}"/>
    <cellStyle name="SAPBEXexcCritical6 2 4 2 2 4" xfId="30583" xr:uid="{82E5D3EA-502D-460B-A902-B594F97F8635}"/>
    <cellStyle name="SAPBEXexcCritical6 2 4 2 2 5" xfId="31090" xr:uid="{28E6971C-C63D-42DB-AB2D-69AFE7DE110A}"/>
    <cellStyle name="SAPBEXexcCritical6 2 4 2 2 6" xfId="31376" xr:uid="{6C92D8D9-E637-4804-940A-77F3D0F9EEF1}"/>
    <cellStyle name="SAPBEXexcCritical6 2 4 2 3" xfId="28126" xr:uid="{DA03EA9D-D0F8-4432-8739-6A41885FFF3B}"/>
    <cellStyle name="SAPBEXexcCritical6 2 4 2 4" xfId="29597" xr:uid="{9CF5F5AC-9BD5-4FC9-A93F-9D9CC94CB9E1}"/>
    <cellStyle name="SAPBEXexcCritical6 2 4 2 5" xfId="27331" xr:uid="{A14500D2-A9ED-40CF-9DC5-BD7D728CB266}"/>
    <cellStyle name="SAPBEXexcCritical6 2 4 2 6" xfId="28031" xr:uid="{F6AE5E8D-2AE1-4D3B-BD69-0C72631061BA}"/>
    <cellStyle name="SAPBEXexcCritical6 2 5" xfId="18338" xr:uid="{00000000-0005-0000-0000-0000B8440000}"/>
    <cellStyle name="SAPBEXexcCritical6 2 5 2" xfId="20269" xr:uid="{00000000-0005-0000-0000-0000B8440000}"/>
    <cellStyle name="SAPBEXexcCritical6 2 5 2 2" xfId="28657" xr:uid="{B964D451-D991-4FD7-B8A4-E14FC80C8BD2}"/>
    <cellStyle name="SAPBEXexcCritical6 2 5 2 3" xfId="30063" xr:uid="{DC779D09-6A7C-4E1C-9DB3-76E703AEB2EE}"/>
    <cellStyle name="SAPBEXexcCritical6 2 5 2 4" xfId="30584" xr:uid="{ED35D9F0-1765-43E8-B121-89E7CBE3E64C}"/>
    <cellStyle name="SAPBEXexcCritical6 2 5 2 5" xfId="31091" xr:uid="{6787FD19-A100-49F3-8253-EC2EDD020E7F}"/>
    <cellStyle name="SAPBEXexcCritical6 2 5 2 6" xfId="31377" xr:uid="{5D3F46A7-D2F3-4B44-9C1C-34DCCA115012}"/>
    <cellStyle name="SAPBEXexcCritical6 2 5 3" xfId="28127" xr:uid="{37C4EC22-CDA0-4969-B3B4-38CBD262B64B}"/>
    <cellStyle name="SAPBEXexcCritical6 2 5 4" xfId="29598" xr:uid="{802940DE-4477-4164-A59F-31330B0B5E92}"/>
    <cellStyle name="SAPBEXexcCritical6 2 5 5" xfId="27329" xr:uid="{FFF5E020-FFB7-47B8-9511-976898914EB4}"/>
    <cellStyle name="SAPBEXexcCritical6 2 5 6" xfId="29160" xr:uid="{81659BA7-773D-4D6C-913A-2408977C3C66}"/>
    <cellStyle name="SAPBEXexcCritical6 2 6" xfId="18339" xr:uid="{00000000-0005-0000-0000-0000B9440000}"/>
    <cellStyle name="SAPBEXexcCritical6 2 7" xfId="18327" xr:uid="{00000000-0005-0000-0000-0000AD440000}"/>
    <cellStyle name="SAPBEXexcCritical6 2 8" xfId="20869" xr:uid="{365A02A4-00CD-422C-ABAE-339D61100B9D}"/>
    <cellStyle name="SAPBEXexcCritical6 2 9" xfId="27979" xr:uid="{3C305FEC-88EC-4499-9D8B-AEF9A500C079}"/>
    <cellStyle name="SAPBEXexcCritical6 3" xfId="18340" xr:uid="{00000000-0005-0000-0000-0000BA440000}"/>
    <cellStyle name="SAPBEXexcCritical6 3 2" xfId="18341" xr:uid="{00000000-0005-0000-0000-0000BB440000}"/>
    <cellStyle name="SAPBEXexcCritical6 3 3" xfId="18342" xr:uid="{00000000-0005-0000-0000-0000BC440000}"/>
    <cellStyle name="SAPBEXexcCritical6 3 3 2" xfId="20270" xr:uid="{00000000-0005-0000-0000-0000BC440000}"/>
    <cellStyle name="SAPBEXexcCritical6 3 3 2 2" xfId="28658" xr:uid="{666192C3-A0B4-403C-AF26-B7060E0C50A5}"/>
    <cellStyle name="SAPBEXexcCritical6 3 3 2 3" xfId="30064" xr:uid="{14DD52C3-9DA5-461F-88DA-F76EE361604B}"/>
    <cellStyle name="SAPBEXexcCritical6 3 3 2 4" xfId="30585" xr:uid="{BC90274C-01E3-42A1-9447-237E4298AC24}"/>
    <cellStyle name="SAPBEXexcCritical6 3 3 2 5" xfId="31092" xr:uid="{318FB162-D49B-460E-8FFB-DC0805816F92}"/>
    <cellStyle name="SAPBEXexcCritical6 3 3 2 6" xfId="31378" xr:uid="{C3018F0A-F0BC-4BE1-947D-7E23F8BED789}"/>
    <cellStyle name="SAPBEXexcCritical6 3 3 3" xfId="29599" xr:uid="{1A93FD41-A2FE-4A88-99CE-EA9E15132930}"/>
    <cellStyle name="SAPBEXexcCritical6 3 3 4" xfId="27328" xr:uid="{76F4FD2D-D179-476A-AB3A-EDE0EB4911A1}"/>
    <cellStyle name="SAPBEXexcCritical6 3 3 5" xfId="29159" xr:uid="{264ADA25-FBC2-45A6-81E7-83C18C300BC8}"/>
    <cellStyle name="SAPBEXexcCritical6 3 3 6" xfId="26577" xr:uid="{52DA7CB7-1363-4F4C-8289-484AEA467C27}"/>
    <cellStyle name="SAPBEXexcCritical6 3 4" xfId="18343" xr:uid="{00000000-0005-0000-0000-0000BD440000}"/>
    <cellStyle name="SAPBEXexcCritical6 3 4 2" xfId="20271" xr:uid="{00000000-0005-0000-0000-0000BD440000}"/>
    <cellStyle name="SAPBEXexcCritical6 3 4 2 2" xfId="28659" xr:uid="{8CE2FBE5-8281-4611-A3D6-981C9FD854BA}"/>
    <cellStyle name="SAPBEXexcCritical6 3 4 2 3" xfId="30065" xr:uid="{37AE3730-2A44-4386-B765-E3F191D3B1C7}"/>
    <cellStyle name="SAPBEXexcCritical6 3 4 2 4" xfId="30586" xr:uid="{A3BCF849-90EA-4BA7-8B5D-94A2903C7E6E}"/>
    <cellStyle name="SAPBEXexcCritical6 3 4 2 5" xfId="31093" xr:uid="{8EB18932-5B7F-4CA1-9F07-199C5D0CA8C7}"/>
    <cellStyle name="SAPBEXexcCritical6 3 4 2 6" xfId="31379" xr:uid="{E1EE5151-FA4D-461C-B321-C46C9B0CD2B7}"/>
    <cellStyle name="SAPBEXexcCritical6 3 4 3" xfId="29600" xr:uid="{9914316C-39EF-48B2-9690-C053D986491E}"/>
    <cellStyle name="SAPBEXexcCritical6 3 4 4" xfId="27326" xr:uid="{C0458691-DFFD-49FA-A9D5-7087FC0DB773}"/>
    <cellStyle name="SAPBEXexcCritical6 3 4 5" xfId="29158" xr:uid="{F8565B6B-22EC-4AE3-8004-E1360878B795}"/>
    <cellStyle name="SAPBEXexcCritical6 3 4 6" xfId="26576" xr:uid="{39B3D829-BE07-4514-8372-D9D533BC9815}"/>
    <cellStyle name="SAPBEXexcCritical6 3 5" xfId="18344" xr:uid="{00000000-0005-0000-0000-0000BE440000}"/>
    <cellStyle name="SAPBEXexcCritical6 4" xfId="18345" xr:uid="{00000000-0005-0000-0000-0000BF440000}"/>
    <cellStyle name="SAPBEXexcCritical6 4 2" xfId="18346" xr:uid="{00000000-0005-0000-0000-0000C0440000}"/>
    <cellStyle name="SAPBEXexcCritical6 4 2 2" xfId="20272" xr:uid="{00000000-0005-0000-0000-0000C0440000}"/>
    <cellStyle name="SAPBEXexcCritical6 4 2 2 2" xfId="28660" xr:uid="{B2C4D11F-74C4-48FF-A915-04728DA78945}"/>
    <cellStyle name="SAPBEXexcCritical6 4 2 2 3" xfId="30066" xr:uid="{2F64B313-D262-46FE-92C5-ADC005692F4A}"/>
    <cellStyle name="SAPBEXexcCritical6 4 2 2 4" xfId="30587" xr:uid="{359AE71A-A362-495C-9469-DDF21BB3E700}"/>
    <cellStyle name="SAPBEXexcCritical6 4 2 2 5" xfId="31094" xr:uid="{DDCCA370-E4D4-4347-9FB2-2527F4F715DD}"/>
    <cellStyle name="SAPBEXexcCritical6 4 2 2 6" xfId="31380" xr:uid="{09A04122-524D-43CD-9607-CE30768896F9}"/>
    <cellStyle name="SAPBEXexcCritical6 4 2 3" xfId="29601" xr:uid="{8CF36509-9350-42EA-8DBB-A51396C503A8}"/>
    <cellStyle name="SAPBEXexcCritical6 4 2 4" xfId="27325" xr:uid="{0F836CEC-24DD-431D-AB6C-C23B98C9A695}"/>
    <cellStyle name="SAPBEXexcCritical6 4 2 5" xfId="29157" xr:uid="{490F954C-2D3A-4998-A5A1-14654A956766}"/>
    <cellStyle name="SAPBEXexcCritical6 4 2 6" xfId="26573" xr:uid="{9934C0D2-194E-482A-BF56-AF060900FA6D}"/>
    <cellStyle name="SAPBEXexcCritical6 5" xfId="18347" xr:uid="{00000000-0005-0000-0000-0000C1440000}"/>
    <cellStyle name="SAPBEXexcCritical6 5 2" xfId="20273" xr:uid="{00000000-0005-0000-0000-0000C1440000}"/>
    <cellStyle name="SAPBEXexcCritical6 5 2 2" xfId="28661" xr:uid="{A07B60E9-ACE0-4254-8C2A-F993C23B82FD}"/>
    <cellStyle name="SAPBEXexcCritical6 5 2 3" xfId="30067" xr:uid="{294725F5-EF6F-40A1-9D49-9E9069F47B5F}"/>
    <cellStyle name="SAPBEXexcCritical6 5 2 4" xfId="30588" xr:uid="{A2AC74F7-C6E7-4241-97E9-09FC2EB3A72A}"/>
    <cellStyle name="SAPBEXexcCritical6 5 2 5" xfId="31095" xr:uid="{E5E51432-3490-4D9F-A066-4F1FA09DF22F}"/>
    <cellStyle name="SAPBEXexcCritical6 5 2 6" xfId="31381" xr:uid="{2D557B98-F921-47AF-95B2-527A865D92F3}"/>
    <cellStyle name="SAPBEXexcCritical6 5 3" xfId="29602" xr:uid="{B7CA5D8D-A46A-433E-96B1-5EA14CEB9968}"/>
    <cellStyle name="SAPBEXexcCritical6 5 4" xfId="27324" xr:uid="{0663AD32-2A48-4E03-9A69-E75C3FAFF67F}"/>
    <cellStyle name="SAPBEXexcCritical6 5 5" xfId="28032" xr:uid="{3DB1B279-2A0A-4DAC-ADFE-2A3316EE1117}"/>
    <cellStyle name="SAPBEXexcCritical6 5 6" xfId="26572" xr:uid="{D123F7F0-3DA9-4169-A66F-E39DE68AC3F5}"/>
    <cellStyle name="SAPBEXexcCritical6 6" xfId="18348" xr:uid="{00000000-0005-0000-0000-0000C2440000}"/>
    <cellStyle name="SAPBEXexcCritical6 7" xfId="18326" xr:uid="{00000000-0005-0000-0000-0000AC440000}"/>
    <cellStyle name="SAPBEXexcCritical6 8" xfId="27980" xr:uid="{F0D305C9-27DC-476A-A330-DAE5681B5F38}"/>
    <cellStyle name="SAPBEXexcCritical6 9" xfId="29449" xr:uid="{A8FB7CCE-654F-45CC-889E-DD0D906E43E8}"/>
    <cellStyle name="SAPBEXexcGood1" xfId="2674" xr:uid="{00000000-0005-0000-0000-00004A0A0000}"/>
    <cellStyle name="SAPBEXexcGood1 10" xfId="27725" xr:uid="{B142B3D7-C6CA-442B-824E-2E738EEB64E7}"/>
    <cellStyle name="SAPBEXexcGood1 11" xfId="29281" xr:uid="{047EF001-3BAF-41CC-95B8-3D0594A2A1B9}"/>
    <cellStyle name="SAPBEXexcGood1 2" xfId="2675" xr:uid="{00000000-0005-0000-0000-00004B0A0000}"/>
    <cellStyle name="SAPBEXexcGood1 2 10" xfId="29446" xr:uid="{10A405BC-6164-4D44-9ADF-1B211731745F}"/>
    <cellStyle name="SAPBEXexcGood1 2 11" xfId="27727" xr:uid="{6F26FC8B-3471-41F2-8427-E3009F77F447}"/>
    <cellStyle name="SAPBEXexcGood1 2 12" xfId="29282" xr:uid="{E630F1B3-77FC-4F83-A551-9C37D6227865}"/>
    <cellStyle name="SAPBEXexcGood1 2 2" xfId="18351" xr:uid="{00000000-0005-0000-0000-0000C5440000}"/>
    <cellStyle name="SAPBEXexcGood1 2 2 2" xfId="18352" xr:uid="{00000000-0005-0000-0000-0000C6440000}"/>
    <cellStyle name="SAPBEXexcGood1 2 2 3" xfId="18353" xr:uid="{00000000-0005-0000-0000-0000C7440000}"/>
    <cellStyle name="SAPBEXexcGood1 2 2 3 2" xfId="20274" xr:uid="{00000000-0005-0000-0000-0000C7440000}"/>
    <cellStyle name="SAPBEXexcGood1 2 2 3 2 2" xfId="28662" xr:uid="{D0C26D60-E3E0-4BFF-A1D3-30706E69E51B}"/>
    <cellStyle name="SAPBEXexcGood1 2 2 3 2 3" xfId="30068" xr:uid="{748002B6-9ED9-44A4-8C77-A1D033EEB703}"/>
    <cellStyle name="SAPBEXexcGood1 2 2 3 2 4" xfId="30589" xr:uid="{08024F24-53AA-456E-89FA-B67EF5A62D71}"/>
    <cellStyle name="SAPBEXexcGood1 2 2 3 2 5" xfId="31096" xr:uid="{57C58DEB-09C7-40CE-987E-D48ECBD067ED}"/>
    <cellStyle name="SAPBEXexcGood1 2 2 3 2 6" xfId="31382" xr:uid="{5854949C-90B1-4DF8-BB65-705E1CFF32CD}"/>
    <cellStyle name="SAPBEXexcGood1 2 2 3 3" xfId="28128" xr:uid="{99564F15-5692-4219-9237-D3C7C5F7E558}"/>
    <cellStyle name="SAPBEXexcGood1 2 2 3 4" xfId="29603" xr:uid="{2EEAFDF1-82E0-4049-9DBD-F47D730C63A8}"/>
    <cellStyle name="SAPBEXexcGood1 2 2 3 5" xfId="27322" xr:uid="{FBEF5DC6-3998-4CA2-A9F9-A58A5FFD5941}"/>
    <cellStyle name="SAPBEXexcGood1 2 2 3 6" xfId="28033" xr:uid="{EE7B1B06-7F3F-403B-BDD6-EB3AA85A6C81}"/>
    <cellStyle name="SAPBEXexcGood1 2 2 4" xfId="18354" xr:uid="{00000000-0005-0000-0000-0000C8440000}"/>
    <cellStyle name="SAPBEXexcGood1 2 3" xfId="18355" xr:uid="{00000000-0005-0000-0000-0000C9440000}"/>
    <cellStyle name="SAPBEXexcGood1 2 3 2" xfId="18356" xr:uid="{00000000-0005-0000-0000-0000CA440000}"/>
    <cellStyle name="SAPBEXexcGood1 2 3 3" xfId="18357" xr:uid="{00000000-0005-0000-0000-0000CB440000}"/>
    <cellStyle name="SAPBEXexcGood1 2 3 3 2" xfId="20275" xr:uid="{00000000-0005-0000-0000-0000CB440000}"/>
    <cellStyle name="SAPBEXexcGood1 2 3 3 2 2" xfId="28663" xr:uid="{FBB6C7EB-2D5E-47E3-AD19-D2AD41FA0CEA}"/>
    <cellStyle name="SAPBEXexcGood1 2 3 3 2 3" xfId="30069" xr:uid="{F701A27C-AB60-4FC2-8E86-EA9DAD1F7BF5}"/>
    <cellStyle name="SAPBEXexcGood1 2 3 3 2 4" xfId="30590" xr:uid="{8DF964F9-E6A6-494E-BCEF-BDA5B8C7A576}"/>
    <cellStyle name="SAPBEXexcGood1 2 3 3 2 5" xfId="31097" xr:uid="{9781F0E0-D00D-4672-BB44-0F6A926A335B}"/>
    <cellStyle name="SAPBEXexcGood1 2 3 3 2 6" xfId="31383" xr:uid="{7088782D-C1D4-489F-929E-D12E3764CB49}"/>
    <cellStyle name="SAPBEXexcGood1 2 3 3 3" xfId="28129" xr:uid="{A1EBF1CE-84F2-4A0F-9717-13E0F836BBB7}"/>
    <cellStyle name="SAPBEXexcGood1 2 3 3 4" xfId="29604" xr:uid="{2D59ECC7-8400-45E9-B4C4-D6278E577D89}"/>
    <cellStyle name="SAPBEXexcGood1 2 3 3 5" xfId="28488" xr:uid="{B1056766-B08B-4682-8491-63BD946C9256}"/>
    <cellStyle name="SAPBEXexcGood1 2 3 3 6" xfId="29156" xr:uid="{43DF705C-8655-4059-AEFA-CFD3253980A3}"/>
    <cellStyle name="SAPBEXexcGood1 2 3 4" xfId="18358" xr:uid="{00000000-0005-0000-0000-0000CC440000}"/>
    <cellStyle name="SAPBEXexcGood1 2 4" xfId="18359" xr:uid="{00000000-0005-0000-0000-0000CD440000}"/>
    <cellStyle name="SAPBEXexcGood1 2 4 2" xfId="18360" xr:uid="{00000000-0005-0000-0000-0000CE440000}"/>
    <cellStyle name="SAPBEXexcGood1 2 4 2 2" xfId="20276" xr:uid="{00000000-0005-0000-0000-0000CE440000}"/>
    <cellStyle name="SAPBEXexcGood1 2 4 2 2 2" xfId="28664" xr:uid="{3816709C-92F9-4321-B271-8F14368B525A}"/>
    <cellStyle name="SAPBEXexcGood1 2 4 2 2 3" xfId="30070" xr:uid="{7FE2DD23-8766-4B2E-AA76-202DFF08E125}"/>
    <cellStyle name="SAPBEXexcGood1 2 4 2 2 4" xfId="30591" xr:uid="{064EC772-7EB4-4784-889D-7E6092F14778}"/>
    <cellStyle name="SAPBEXexcGood1 2 4 2 2 5" xfId="31098" xr:uid="{A9C6378F-9065-417F-A51A-DBD2DE24F0D9}"/>
    <cellStyle name="SAPBEXexcGood1 2 4 2 2 6" xfId="31384" xr:uid="{947BC455-7DFB-4F04-8892-3DCEA952F695}"/>
    <cellStyle name="SAPBEXexcGood1 2 4 2 3" xfId="28130" xr:uid="{285ABB3F-438C-4EE8-8C61-9D6A612F7F29}"/>
    <cellStyle name="SAPBEXexcGood1 2 4 2 4" xfId="29605" xr:uid="{C2BB8C4A-357D-4CD1-B5C6-D73660C0E079}"/>
    <cellStyle name="SAPBEXexcGood1 2 4 2 5" xfId="27320" xr:uid="{EF09D8F8-DDB7-4264-A179-13AFD80BA004}"/>
    <cellStyle name="SAPBEXexcGood1 2 4 2 6" xfId="28034" xr:uid="{C5EE22BB-D29C-40C6-B87D-BEFF6D030F5D}"/>
    <cellStyle name="SAPBEXexcGood1 2 5" xfId="18361" xr:uid="{00000000-0005-0000-0000-0000CF440000}"/>
    <cellStyle name="SAPBEXexcGood1 2 5 2" xfId="20277" xr:uid="{00000000-0005-0000-0000-0000CF440000}"/>
    <cellStyle name="SAPBEXexcGood1 2 5 2 2" xfId="28665" xr:uid="{925F80CB-8E79-4EF6-A046-B1EFEB7525EF}"/>
    <cellStyle name="SAPBEXexcGood1 2 5 2 3" xfId="30071" xr:uid="{3C964D81-0B7C-4539-BFA0-F639D9F36605}"/>
    <cellStyle name="SAPBEXexcGood1 2 5 2 4" xfId="30592" xr:uid="{8F0FCEE9-55D6-4EE8-AB8A-75D46E95DDCB}"/>
    <cellStyle name="SAPBEXexcGood1 2 5 2 5" xfId="31099" xr:uid="{AA3E86DA-3913-4306-959E-15FAF30DE22F}"/>
    <cellStyle name="SAPBEXexcGood1 2 5 2 6" xfId="31385" xr:uid="{91CF39B0-6C14-4F28-A6E7-0B2305982429}"/>
    <cellStyle name="SAPBEXexcGood1 2 5 3" xfId="28131" xr:uid="{66157668-ED07-4FD7-A45E-BCCB7FCB3A13}"/>
    <cellStyle name="SAPBEXexcGood1 2 5 4" xfId="29606" xr:uid="{77E6DE76-E5D5-424C-969A-B30A9705B5FE}"/>
    <cellStyle name="SAPBEXexcGood1 2 5 5" xfId="27319" xr:uid="{A781125D-6AC9-44D1-A2D8-BC3E770CFB0F}"/>
    <cellStyle name="SAPBEXexcGood1 2 5 6" xfId="29155" xr:uid="{057ACC88-3002-40B6-A9B6-21AFFF35DD48}"/>
    <cellStyle name="SAPBEXexcGood1 2 6" xfId="18362" xr:uid="{00000000-0005-0000-0000-0000D0440000}"/>
    <cellStyle name="SAPBEXexcGood1 2 7" xfId="18350" xr:uid="{00000000-0005-0000-0000-0000C4440000}"/>
    <cellStyle name="SAPBEXexcGood1 2 8" xfId="20870" xr:uid="{F7F723FF-831A-4121-9EC7-3687208BA159}"/>
    <cellStyle name="SAPBEXexcGood1 2 9" xfId="27977" xr:uid="{F6AD1A33-06B9-413D-B68B-CD521E1E5603}"/>
    <cellStyle name="SAPBEXexcGood1 3" xfId="18363" xr:uid="{00000000-0005-0000-0000-0000D1440000}"/>
    <cellStyle name="SAPBEXexcGood1 3 2" xfId="18364" xr:uid="{00000000-0005-0000-0000-0000D2440000}"/>
    <cellStyle name="SAPBEXexcGood1 3 3" xfId="18365" xr:uid="{00000000-0005-0000-0000-0000D3440000}"/>
    <cellStyle name="SAPBEXexcGood1 3 3 2" xfId="20278" xr:uid="{00000000-0005-0000-0000-0000D3440000}"/>
    <cellStyle name="SAPBEXexcGood1 3 3 2 2" xfId="28666" xr:uid="{AF086E9B-0D88-49A3-8554-2D7E67E7C93D}"/>
    <cellStyle name="SAPBEXexcGood1 3 3 2 3" xfId="30072" xr:uid="{2C6131FD-91FF-473A-B5F1-7F0885F9A368}"/>
    <cellStyle name="SAPBEXexcGood1 3 3 2 4" xfId="30593" xr:uid="{2D454989-1108-43F5-9F25-89BBB41D643C}"/>
    <cellStyle name="SAPBEXexcGood1 3 3 2 5" xfId="31100" xr:uid="{1037DCBC-E690-4586-A7EA-2F64E329B37F}"/>
    <cellStyle name="SAPBEXexcGood1 3 3 2 6" xfId="31386" xr:uid="{C69AA2B3-4F79-4852-8C3A-7339EE89D2F3}"/>
    <cellStyle name="SAPBEXexcGood1 3 3 3" xfId="29607" xr:uid="{0A4E364E-09F0-4095-A6F9-80E2529F9B38}"/>
    <cellStyle name="SAPBEXexcGood1 3 3 4" xfId="27316" xr:uid="{FB6D9408-6409-4FF6-BBA8-0F335F573C4A}"/>
    <cellStyle name="SAPBEXexcGood1 3 3 5" xfId="29154" xr:uid="{2C6ADD4D-3913-4F2D-93A2-8A0D7F990402}"/>
    <cellStyle name="SAPBEXexcGood1 3 3 6" xfId="26566" xr:uid="{3F15DA9F-8DF7-4E22-A9CE-7108EAA8CA47}"/>
    <cellStyle name="SAPBEXexcGood1 3 4" xfId="18366" xr:uid="{00000000-0005-0000-0000-0000D4440000}"/>
    <cellStyle name="SAPBEXexcGood1 3 4 2" xfId="20279" xr:uid="{00000000-0005-0000-0000-0000D4440000}"/>
    <cellStyle name="SAPBEXexcGood1 3 4 2 2" xfId="28667" xr:uid="{96E8AA8E-2E6D-4D98-9C58-77FF9AD13DBF}"/>
    <cellStyle name="SAPBEXexcGood1 3 4 2 3" xfId="30073" xr:uid="{A04EA6B2-50F8-433C-93FB-836CBE140B0B}"/>
    <cellStyle name="SAPBEXexcGood1 3 4 2 4" xfId="30594" xr:uid="{1A0AE8E6-406E-464C-A088-24731BC3DFC4}"/>
    <cellStyle name="SAPBEXexcGood1 3 4 2 5" xfId="31101" xr:uid="{990BE97B-FEC6-4CF0-9EEA-096314A5CAD6}"/>
    <cellStyle name="SAPBEXexcGood1 3 4 2 6" xfId="31387" xr:uid="{FD92F85D-33DF-4320-8A54-7950514A0080}"/>
    <cellStyle name="SAPBEXexcGood1 3 4 3" xfId="29608" xr:uid="{14FA06D5-F6B4-43A0-8CD0-57DB28280ED0}"/>
    <cellStyle name="SAPBEXexcGood1 3 4 4" xfId="27315" xr:uid="{8A2BF28D-DA54-4206-98A2-57D49DAC391B}"/>
    <cellStyle name="SAPBEXexcGood1 3 4 5" xfId="29153" xr:uid="{CE214535-57A6-446A-B633-513B97C69E47}"/>
    <cellStyle name="SAPBEXexcGood1 3 4 6" xfId="26565" xr:uid="{5FD0B993-C325-449D-A4BF-039AC49332BB}"/>
    <cellStyle name="SAPBEXexcGood1 3 5" xfId="18367" xr:uid="{00000000-0005-0000-0000-0000D5440000}"/>
    <cellStyle name="SAPBEXexcGood1 4" xfId="18368" xr:uid="{00000000-0005-0000-0000-0000D6440000}"/>
    <cellStyle name="SAPBEXexcGood1 4 2" xfId="18369" xr:uid="{00000000-0005-0000-0000-0000D7440000}"/>
    <cellStyle name="SAPBEXexcGood1 4 2 2" xfId="20280" xr:uid="{00000000-0005-0000-0000-0000D7440000}"/>
    <cellStyle name="SAPBEXexcGood1 4 2 2 2" xfId="28668" xr:uid="{CF39B11E-FC3B-4463-A655-408B1C1B8FF9}"/>
    <cellStyle name="SAPBEXexcGood1 4 2 2 3" xfId="30074" xr:uid="{9DA86095-8CFC-4FD5-BF0C-7248382FBAB4}"/>
    <cellStyle name="SAPBEXexcGood1 4 2 2 4" xfId="30595" xr:uid="{F0131303-9228-4614-83F3-101561067585}"/>
    <cellStyle name="SAPBEXexcGood1 4 2 2 5" xfId="31102" xr:uid="{4970EE28-CC7E-4D21-92BC-8BD5AF1BBBEF}"/>
    <cellStyle name="SAPBEXexcGood1 4 2 2 6" xfId="31388" xr:uid="{9B60AAAC-8D9E-4F55-9F21-E0586B39417D}"/>
    <cellStyle name="SAPBEXexcGood1 4 2 3" xfId="29609" xr:uid="{F07AF3E1-79E3-438B-86CF-C3D259EF32F2}"/>
    <cellStyle name="SAPBEXexcGood1 4 2 4" xfId="27313" xr:uid="{A24885EE-BD43-4B1C-A70F-DE79ADA484AD}"/>
    <cellStyle name="SAPBEXexcGood1 4 2 5" xfId="29151" xr:uid="{A6605B96-D2B8-4D53-BF2B-3B060F6472FB}"/>
    <cellStyle name="SAPBEXexcGood1 4 2 6" xfId="26562" xr:uid="{A5F81F79-0057-46CC-AD99-E8B5A16B1F55}"/>
    <cellStyle name="SAPBEXexcGood1 5" xfId="18370" xr:uid="{00000000-0005-0000-0000-0000D8440000}"/>
    <cellStyle name="SAPBEXexcGood1 5 2" xfId="20281" xr:uid="{00000000-0005-0000-0000-0000D8440000}"/>
    <cellStyle name="SAPBEXexcGood1 5 2 2" xfId="28669" xr:uid="{FD50C4F5-3AF4-4862-A6D0-73229ADDE346}"/>
    <cellStyle name="SAPBEXexcGood1 5 2 3" xfId="30075" xr:uid="{B2980C6B-1DF4-4853-932B-FD62D85D7BB9}"/>
    <cellStyle name="SAPBEXexcGood1 5 2 4" xfId="30596" xr:uid="{99875C5A-8998-4EF2-BE90-6BE95D2D5F71}"/>
    <cellStyle name="SAPBEXexcGood1 5 2 5" xfId="31103" xr:uid="{514D66C0-0CEC-48C6-8B0C-B163B33AB4B0}"/>
    <cellStyle name="SAPBEXexcGood1 5 2 6" xfId="31389" xr:uid="{28C0AFA6-2FB3-45C7-B780-A9909A3C81C6}"/>
    <cellStyle name="SAPBEXexcGood1 5 3" xfId="29610" xr:uid="{CA95374A-98EF-42AF-897D-8CAAB72CE0D3}"/>
    <cellStyle name="SAPBEXexcGood1 5 4" xfId="27312" xr:uid="{1D1135FC-8521-4308-B5CA-E32676D9DD73}"/>
    <cellStyle name="SAPBEXexcGood1 5 5" xfId="28035" xr:uid="{97E55B42-1798-470F-873C-953A2A863F4E}"/>
    <cellStyle name="SAPBEXexcGood1 5 6" xfId="26561" xr:uid="{761AEAFA-30CA-40B4-AC83-C665D9B164ED}"/>
    <cellStyle name="SAPBEXexcGood1 6" xfId="18371" xr:uid="{00000000-0005-0000-0000-0000D9440000}"/>
    <cellStyle name="SAPBEXexcGood1 7" xfId="18349" xr:uid="{00000000-0005-0000-0000-0000C3440000}"/>
    <cellStyle name="SAPBEXexcGood1 8" xfId="27978" xr:uid="{8FB20215-8AE5-45B2-9B53-F5174E594E86}"/>
    <cellStyle name="SAPBEXexcGood1 9" xfId="29447" xr:uid="{CE1D88ED-FBB1-4CCD-B63C-3200D73574CB}"/>
    <cellStyle name="SAPBEXexcGood2" xfId="2676" xr:uid="{00000000-0005-0000-0000-00004C0A0000}"/>
    <cellStyle name="SAPBEXexcGood2 10" xfId="27728" xr:uid="{B0C28881-6320-46C0-A5E6-DC67282B9F7C}"/>
    <cellStyle name="SAPBEXexcGood2 11" xfId="28997" xr:uid="{7B08611B-7607-439A-A251-4B4E557C74B9}"/>
    <cellStyle name="SAPBEXexcGood2 2" xfId="2677" xr:uid="{00000000-0005-0000-0000-00004D0A0000}"/>
    <cellStyle name="SAPBEXexcGood2 2 10" xfId="29444" xr:uid="{630C32E0-9E30-4D50-9263-8543C9550EF8}"/>
    <cellStyle name="SAPBEXexcGood2 2 11" xfId="27729" xr:uid="{6AA67B7B-88A1-4B54-9A0E-DBBB2C3ADDA9}"/>
    <cellStyle name="SAPBEXexcGood2 2 12" xfId="28996" xr:uid="{53EB5B5E-8D77-4CD0-B3C2-A789AA3D0249}"/>
    <cellStyle name="SAPBEXexcGood2 2 2" xfId="18374" xr:uid="{00000000-0005-0000-0000-0000DC440000}"/>
    <cellStyle name="SAPBEXexcGood2 2 2 2" xfId="18375" xr:uid="{00000000-0005-0000-0000-0000DD440000}"/>
    <cellStyle name="SAPBEXexcGood2 2 2 3" xfId="18376" xr:uid="{00000000-0005-0000-0000-0000DE440000}"/>
    <cellStyle name="SAPBEXexcGood2 2 2 3 2" xfId="20282" xr:uid="{00000000-0005-0000-0000-0000DE440000}"/>
    <cellStyle name="SAPBEXexcGood2 2 2 3 2 2" xfId="28670" xr:uid="{BACB540E-58E3-4579-B11F-FF3548836BEA}"/>
    <cellStyle name="SAPBEXexcGood2 2 2 3 2 3" xfId="30076" xr:uid="{B311F84E-639A-4ED2-AC57-E4D55CB53B42}"/>
    <cellStyle name="SAPBEXexcGood2 2 2 3 2 4" xfId="30597" xr:uid="{06DE4203-5C69-4A47-8199-10560B4C8FBF}"/>
    <cellStyle name="SAPBEXexcGood2 2 2 3 2 5" xfId="31104" xr:uid="{E1FD3690-D81F-4B34-83EC-979F5D4F737F}"/>
    <cellStyle name="SAPBEXexcGood2 2 2 3 2 6" xfId="31390" xr:uid="{FF1D2492-EDFC-4D76-8F28-598F4E118737}"/>
    <cellStyle name="SAPBEXexcGood2 2 2 3 3" xfId="28132" xr:uid="{CF8EDA2C-EF46-426A-81DD-999C32CBFFC9}"/>
    <cellStyle name="SAPBEXexcGood2 2 2 3 4" xfId="29611" xr:uid="{89AC2A1D-1208-4A30-ABA2-86A80EF0D8E0}"/>
    <cellStyle name="SAPBEXexcGood2 2 2 3 5" xfId="27309" xr:uid="{C075F76B-2767-4DEF-8EFB-7E85702D7F33}"/>
    <cellStyle name="SAPBEXexcGood2 2 2 3 6" xfId="28036" xr:uid="{89CFB377-AA96-4E4E-A048-CFFC4D2AFDEC}"/>
    <cellStyle name="SAPBEXexcGood2 2 2 4" xfId="18377" xr:uid="{00000000-0005-0000-0000-0000DF440000}"/>
    <cellStyle name="SAPBEXexcGood2 2 3" xfId="18378" xr:uid="{00000000-0005-0000-0000-0000E0440000}"/>
    <cellStyle name="SAPBEXexcGood2 2 3 2" xfId="18379" xr:uid="{00000000-0005-0000-0000-0000E1440000}"/>
    <cellStyle name="SAPBEXexcGood2 2 3 3" xfId="18380" xr:uid="{00000000-0005-0000-0000-0000E2440000}"/>
    <cellStyle name="SAPBEXexcGood2 2 3 3 2" xfId="20283" xr:uid="{00000000-0005-0000-0000-0000E2440000}"/>
    <cellStyle name="SAPBEXexcGood2 2 3 3 2 2" xfId="28671" xr:uid="{34C70A5E-3935-4A07-8E6D-1856F0D39C49}"/>
    <cellStyle name="SAPBEXexcGood2 2 3 3 2 3" xfId="30077" xr:uid="{1A728240-FE40-4587-9C8B-910781208ACE}"/>
    <cellStyle name="SAPBEXexcGood2 2 3 3 2 4" xfId="30598" xr:uid="{0D21EFB5-1161-49B8-AC3D-135A4E107E3D}"/>
    <cellStyle name="SAPBEXexcGood2 2 3 3 2 5" xfId="31105" xr:uid="{D52E36C3-7440-467D-9C57-282DFE7DBA09}"/>
    <cellStyle name="SAPBEXexcGood2 2 3 3 2 6" xfId="31391" xr:uid="{567ACD1D-090E-4280-A74A-FC1C19BEB75C}"/>
    <cellStyle name="SAPBEXexcGood2 2 3 3 3" xfId="28133" xr:uid="{1D67A190-CFB5-4F0A-AC6E-E193013D5739}"/>
    <cellStyle name="SAPBEXexcGood2 2 3 3 4" xfId="29612" xr:uid="{CE3143EE-90FA-4536-AB22-7727CE18E366}"/>
    <cellStyle name="SAPBEXexcGood2 2 3 3 5" xfId="27306" xr:uid="{B2228B2B-8988-4BB6-AC9A-C1F537981C70}"/>
    <cellStyle name="SAPBEXexcGood2 2 3 3 6" xfId="29148" xr:uid="{B97E7142-B2FC-43B8-BF2A-134B1D5FCC5F}"/>
    <cellStyle name="SAPBEXexcGood2 2 3 4" xfId="18381" xr:uid="{00000000-0005-0000-0000-0000E3440000}"/>
    <cellStyle name="SAPBEXexcGood2 2 4" xfId="18382" xr:uid="{00000000-0005-0000-0000-0000E4440000}"/>
    <cellStyle name="SAPBEXexcGood2 2 4 2" xfId="18383" xr:uid="{00000000-0005-0000-0000-0000E5440000}"/>
    <cellStyle name="SAPBEXexcGood2 2 4 2 2" xfId="20284" xr:uid="{00000000-0005-0000-0000-0000E5440000}"/>
    <cellStyle name="SAPBEXexcGood2 2 4 2 2 2" xfId="28672" xr:uid="{69E0D705-DF48-4185-B952-687137F607F6}"/>
    <cellStyle name="SAPBEXexcGood2 2 4 2 2 3" xfId="30078" xr:uid="{1ECE87A9-0BFE-4527-A29D-D2DC2874F47B}"/>
    <cellStyle name="SAPBEXexcGood2 2 4 2 2 4" xfId="30599" xr:uid="{7BC2CE63-226A-452F-AC43-9A275C4D4774}"/>
    <cellStyle name="SAPBEXexcGood2 2 4 2 2 5" xfId="31106" xr:uid="{8BA4ABF9-45D2-429F-BF9D-9ABBDB7B7298}"/>
    <cellStyle name="SAPBEXexcGood2 2 4 2 2 6" xfId="31392" xr:uid="{6916D436-F517-4EDF-BA9A-F1EDBB4F7A32}"/>
    <cellStyle name="SAPBEXexcGood2 2 4 2 3" xfId="28134" xr:uid="{7F16737C-33B6-41E5-A13A-E216AE51E54D}"/>
    <cellStyle name="SAPBEXexcGood2 2 4 2 4" xfId="29613" xr:uid="{2023A8DD-FACC-489D-B957-8C3411B366DF}"/>
    <cellStyle name="SAPBEXexcGood2 2 4 2 5" xfId="27305" xr:uid="{F65457B8-7AD3-480C-A634-FD1719E9266D}"/>
    <cellStyle name="SAPBEXexcGood2 2 4 2 6" xfId="29147" xr:uid="{5E97E3CD-832A-419D-8F19-FBF53CBA1C3D}"/>
    <cellStyle name="SAPBEXexcGood2 2 5" xfId="18384" xr:uid="{00000000-0005-0000-0000-0000E6440000}"/>
    <cellStyle name="SAPBEXexcGood2 2 5 2" xfId="20285" xr:uid="{00000000-0005-0000-0000-0000E6440000}"/>
    <cellStyle name="SAPBEXexcGood2 2 5 2 2" xfId="28673" xr:uid="{2D059098-0B0D-418A-A8C2-5AD22AC9AD31}"/>
    <cellStyle name="SAPBEXexcGood2 2 5 2 3" xfId="30079" xr:uid="{F8E95F05-49D8-4448-AB42-8EE40F40E4E4}"/>
    <cellStyle name="SAPBEXexcGood2 2 5 2 4" xfId="30600" xr:uid="{C559DA4D-C119-4E72-898C-24E98DD4B2A1}"/>
    <cellStyle name="SAPBEXexcGood2 2 5 2 5" xfId="31107" xr:uid="{91F82E30-F2C3-4426-96FF-B73847CFDBEB}"/>
    <cellStyle name="SAPBEXexcGood2 2 5 2 6" xfId="31393" xr:uid="{9D80F1EC-012A-432F-B493-A1995FD90497}"/>
    <cellStyle name="SAPBEXexcGood2 2 5 3" xfId="28135" xr:uid="{7B5B9712-5439-48FB-BED2-2947EA8B28AC}"/>
    <cellStyle name="SAPBEXexcGood2 2 5 4" xfId="29614" xr:uid="{A9E8DEB6-2A72-4635-97A9-92546F8301A5}"/>
    <cellStyle name="SAPBEXexcGood2 2 5 5" xfId="27304" xr:uid="{42C27E8D-07F5-4004-8C15-0A9401DFA357}"/>
    <cellStyle name="SAPBEXexcGood2 2 5 6" xfId="29146" xr:uid="{381FB206-EFBA-4789-81D6-F969DC6A0E92}"/>
    <cellStyle name="SAPBEXexcGood2 2 6" xfId="18385" xr:uid="{00000000-0005-0000-0000-0000E7440000}"/>
    <cellStyle name="SAPBEXexcGood2 2 7" xfId="18373" xr:uid="{00000000-0005-0000-0000-0000DB440000}"/>
    <cellStyle name="SAPBEXexcGood2 2 8" xfId="20871" xr:uid="{4118DB6B-144F-43D8-8859-E0B37782BC7E}"/>
    <cellStyle name="SAPBEXexcGood2 2 9" xfId="27974" xr:uid="{740EAB36-C0D0-4F7B-91A0-1CEA1AFAA5FA}"/>
    <cellStyle name="SAPBEXexcGood2 3" xfId="18386" xr:uid="{00000000-0005-0000-0000-0000E8440000}"/>
    <cellStyle name="SAPBEXexcGood2 3 2" xfId="18387" xr:uid="{00000000-0005-0000-0000-0000E9440000}"/>
    <cellStyle name="SAPBEXexcGood2 3 3" xfId="18388" xr:uid="{00000000-0005-0000-0000-0000EA440000}"/>
    <cellStyle name="SAPBEXexcGood2 3 3 2" xfId="20286" xr:uid="{00000000-0005-0000-0000-0000EA440000}"/>
    <cellStyle name="SAPBEXexcGood2 3 3 2 2" xfId="28674" xr:uid="{1510F21B-55E4-4D5E-8426-78793D0A1398}"/>
    <cellStyle name="SAPBEXexcGood2 3 3 2 3" xfId="30080" xr:uid="{1539639E-C007-42D6-9542-B402BC530EB4}"/>
    <cellStyle name="SAPBEXexcGood2 3 3 2 4" xfId="30601" xr:uid="{76E5B86A-FDDA-40AB-BB30-A53BFC9F90CC}"/>
    <cellStyle name="SAPBEXexcGood2 3 3 2 5" xfId="31108" xr:uid="{8A6380C4-CD80-4531-A386-F08DC6C3FB28}"/>
    <cellStyle name="SAPBEXexcGood2 3 3 2 6" xfId="31394" xr:uid="{E880DFB5-8548-48D7-82AE-1321B8379A3B}"/>
    <cellStyle name="SAPBEXexcGood2 3 3 3" xfId="29615" xr:uid="{08748C81-8AB2-4EBB-BB2C-D57F89F4FD0B}"/>
    <cellStyle name="SAPBEXexcGood2 3 3 4" xfId="27302" xr:uid="{1A4164C3-6708-4CE1-B395-AB7A46D5C3DD}"/>
    <cellStyle name="SAPBEXexcGood2 3 3 5" xfId="29133" xr:uid="{997505F1-6B2E-4466-BE4D-CAAFB8A5046F}"/>
    <cellStyle name="SAPBEXexcGood2 3 3 6" xfId="26553" xr:uid="{CFACD03A-FB42-4F87-A161-A1730A68159D}"/>
    <cellStyle name="SAPBEXexcGood2 3 4" xfId="18389" xr:uid="{00000000-0005-0000-0000-0000EB440000}"/>
    <cellStyle name="SAPBEXexcGood2 3 4 2" xfId="20287" xr:uid="{00000000-0005-0000-0000-0000EB440000}"/>
    <cellStyle name="SAPBEXexcGood2 3 4 2 2" xfId="28675" xr:uid="{98D2B7FB-38F5-44E1-A49E-C389446FBA55}"/>
    <cellStyle name="SAPBEXexcGood2 3 4 2 3" xfId="30081" xr:uid="{98064D23-3236-49BA-B870-C360B2CBBF03}"/>
    <cellStyle name="SAPBEXexcGood2 3 4 2 4" xfId="30602" xr:uid="{7AE3E36F-FAAB-402E-B4DE-BD34CF63D0B2}"/>
    <cellStyle name="SAPBEXexcGood2 3 4 2 5" xfId="31109" xr:uid="{42415399-1CF3-47D1-AEFD-C7A033419888}"/>
    <cellStyle name="SAPBEXexcGood2 3 4 2 6" xfId="31395" xr:uid="{D331E5AA-FDED-491B-B461-DAD20D714C8F}"/>
    <cellStyle name="SAPBEXexcGood2 3 4 3" xfId="29616" xr:uid="{DA23242D-B2D7-4791-A16C-FE1018F81F87}"/>
    <cellStyle name="SAPBEXexcGood2 3 4 4" xfId="27301" xr:uid="{BEBA6F05-0133-4D44-8B14-3C1CCBCA6D2B}"/>
    <cellStyle name="SAPBEXexcGood2 3 4 5" xfId="29145" xr:uid="{171CB5EE-3C45-4A06-9798-0EB21062E20F}"/>
    <cellStyle name="SAPBEXexcGood2 3 4 6" xfId="26552" xr:uid="{BC3C1E2E-A085-4CFF-8049-96F689F6544A}"/>
    <cellStyle name="SAPBEXexcGood2 3 5" xfId="18390" xr:uid="{00000000-0005-0000-0000-0000EC440000}"/>
    <cellStyle name="SAPBEXexcGood2 4" xfId="18391" xr:uid="{00000000-0005-0000-0000-0000ED440000}"/>
    <cellStyle name="SAPBEXexcGood2 4 2" xfId="18392" xr:uid="{00000000-0005-0000-0000-0000EE440000}"/>
    <cellStyle name="SAPBEXexcGood2 4 2 2" xfId="20288" xr:uid="{00000000-0005-0000-0000-0000EE440000}"/>
    <cellStyle name="SAPBEXexcGood2 4 2 2 2" xfId="28676" xr:uid="{560B5E02-12C0-4FC4-AB9E-2A6EE65D9193}"/>
    <cellStyle name="SAPBEXexcGood2 4 2 2 3" xfId="30082" xr:uid="{2F3691A8-3440-4CDB-BAFA-F4A036F7D6FD}"/>
    <cellStyle name="SAPBEXexcGood2 4 2 2 4" xfId="30603" xr:uid="{F98C79CA-728C-4CA8-BCC9-1E28D100C404}"/>
    <cellStyle name="SAPBEXexcGood2 4 2 2 5" xfId="31110" xr:uid="{27802CE2-7D2E-4DF4-B87E-B7A36D5F9EFD}"/>
    <cellStyle name="SAPBEXexcGood2 4 2 2 6" xfId="31396" xr:uid="{1984B798-9BCF-43C5-BB31-13158E93C29B}"/>
    <cellStyle name="SAPBEXexcGood2 4 2 3" xfId="29617" xr:uid="{579B79C7-E1F4-4D2C-8EFC-4903096A9A86}"/>
    <cellStyle name="SAPBEXexcGood2 4 2 4" xfId="27299" xr:uid="{DB340882-9137-455E-A4B9-C4784A0F9AB0}"/>
    <cellStyle name="SAPBEXexcGood2 4 2 5" xfId="29144" xr:uid="{42191185-4994-44C2-8151-F8FB99A18395}"/>
    <cellStyle name="SAPBEXexcGood2 4 2 6" xfId="26551" xr:uid="{60FA696D-4E33-4553-A708-909D426D614C}"/>
    <cellStyle name="SAPBEXexcGood2 5" xfId="18393" xr:uid="{00000000-0005-0000-0000-0000EF440000}"/>
    <cellStyle name="SAPBEXexcGood2 5 2" xfId="20289" xr:uid="{00000000-0005-0000-0000-0000EF440000}"/>
    <cellStyle name="SAPBEXexcGood2 5 2 2" xfId="28677" xr:uid="{A399BDEC-86EF-4917-8F64-DC81B52C7770}"/>
    <cellStyle name="SAPBEXexcGood2 5 2 3" xfId="30083" xr:uid="{B9EE627E-273E-4E4F-96D4-14D883BDF181}"/>
    <cellStyle name="SAPBEXexcGood2 5 2 4" xfId="30604" xr:uid="{9769DD95-1AB3-4D0B-A7DC-21BD661AF7DF}"/>
    <cellStyle name="SAPBEXexcGood2 5 2 5" xfId="31111" xr:uid="{8FB20704-A309-4648-9E49-F4ED98178B7E}"/>
    <cellStyle name="SAPBEXexcGood2 5 2 6" xfId="31397" xr:uid="{9D47143C-DE10-4C81-A37A-611928BC84EB}"/>
    <cellStyle name="SAPBEXexcGood2 5 3" xfId="29618" xr:uid="{13D9E5F1-3DEF-4B77-82E3-899C016D5ECD}"/>
    <cellStyle name="SAPBEXexcGood2 5 4" xfId="27298" xr:uid="{5EAC86FD-51D3-42F1-8143-B6034E801EED}"/>
    <cellStyle name="SAPBEXexcGood2 5 5" xfId="28038" xr:uid="{1D5B890A-9B9F-46D1-85F8-EFB3AF519227}"/>
    <cellStyle name="SAPBEXexcGood2 5 6" xfId="26548" xr:uid="{78FFF2C3-97E9-4559-9546-41860233A599}"/>
    <cellStyle name="SAPBEXexcGood2 6" xfId="18394" xr:uid="{00000000-0005-0000-0000-0000F0440000}"/>
    <cellStyle name="SAPBEXexcGood2 7" xfId="18372" xr:uid="{00000000-0005-0000-0000-0000DA440000}"/>
    <cellStyle name="SAPBEXexcGood2 8" xfId="27976" xr:uid="{C6A73A8E-3E52-4C02-8977-7147E2C414A7}"/>
    <cellStyle name="SAPBEXexcGood2 9" xfId="29445" xr:uid="{6CC78688-D25F-4651-A927-25C32D5E370A}"/>
    <cellStyle name="SAPBEXexcGood3" xfId="2678" xr:uid="{00000000-0005-0000-0000-00004E0A0000}"/>
    <cellStyle name="SAPBEXexcGood3 10" xfId="27730" xr:uid="{4EED6609-3E98-4206-975C-4F7B2909EC67}"/>
    <cellStyle name="SAPBEXexcGood3 11" xfId="28994" xr:uid="{86E7E426-096C-44BD-86DC-B963F5BA9A0B}"/>
    <cellStyle name="SAPBEXexcGood3 2" xfId="2679" xr:uid="{00000000-0005-0000-0000-00004F0A0000}"/>
    <cellStyle name="SAPBEXexcGood3 2 10" xfId="29442" xr:uid="{9F38ADF2-C98D-4255-AEC9-FEEF8B470DD9}"/>
    <cellStyle name="SAPBEXexcGood3 2 11" xfId="27731" xr:uid="{A3C1CDBE-4BC9-45C5-98D6-174D139C6F33}"/>
    <cellStyle name="SAPBEXexcGood3 2 12" xfId="28993" xr:uid="{4711AFD0-2246-4F38-BD5E-766C9D51CB56}"/>
    <cellStyle name="SAPBEXexcGood3 2 2" xfId="18397" xr:uid="{00000000-0005-0000-0000-0000F3440000}"/>
    <cellStyle name="SAPBEXexcGood3 2 2 2" xfId="18398" xr:uid="{00000000-0005-0000-0000-0000F4440000}"/>
    <cellStyle name="SAPBEXexcGood3 2 2 3" xfId="18399" xr:uid="{00000000-0005-0000-0000-0000F5440000}"/>
    <cellStyle name="SAPBEXexcGood3 2 2 3 2" xfId="20290" xr:uid="{00000000-0005-0000-0000-0000F5440000}"/>
    <cellStyle name="SAPBEXexcGood3 2 2 3 2 2" xfId="28678" xr:uid="{33882109-61AC-41E4-BF3D-7EB35E84F514}"/>
    <cellStyle name="SAPBEXexcGood3 2 2 3 2 3" xfId="30084" xr:uid="{85B3ED5F-D039-4E00-B28F-BBDB087EBF1B}"/>
    <cellStyle name="SAPBEXexcGood3 2 2 3 2 4" xfId="30605" xr:uid="{DD8FED9A-05D0-425F-A99D-7017FD2A059F}"/>
    <cellStyle name="SAPBEXexcGood3 2 2 3 2 5" xfId="31112" xr:uid="{ADFAFAD0-F5FB-4126-8DEA-14B607ABCF7B}"/>
    <cellStyle name="SAPBEXexcGood3 2 2 3 2 6" xfId="31398" xr:uid="{3A458818-7EFA-47F9-94CF-824691CAFC5F}"/>
    <cellStyle name="SAPBEXexcGood3 2 2 3 3" xfId="28136" xr:uid="{724CBBB6-74D4-4050-BAA1-9BAF3843F3AF}"/>
    <cellStyle name="SAPBEXexcGood3 2 2 3 4" xfId="29619" xr:uid="{CA655789-43F7-42A2-B6A9-A33A407691C9}"/>
    <cellStyle name="SAPBEXexcGood3 2 2 3 5" xfId="27295" xr:uid="{F919EBDC-4441-4D28-AF0D-674606D22138}"/>
    <cellStyle name="SAPBEXexcGood3 2 2 3 6" xfId="29143" xr:uid="{464632E9-ED7D-4E7E-B272-7C1663BF4CD3}"/>
    <cellStyle name="SAPBEXexcGood3 2 2 4" xfId="18400" xr:uid="{00000000-0005-0000-0000-0000F6440000}"/>
    <cellStyle name="SAPBEXexcGood3 2 3" xfId="18401" xr:uid="{00000000-0005-0000-0000-0000F7440000}"/>
    <cellStyle name="SAPBEXexcGood3 2 3 2" xfId="18402" xr:uid="{00000000-0005-0000-0000-0000F8440000}"/>
    <cellStyle name="SAPBEXexcGood3 2 3 3" xfId="18403" xr:uid="{00000000-0005-0000-0000-0000F9440000}"/>
    <cellStyle name="SAPBEXexcGood3 2 3 3 2" xfId="20291" xr:uid="{00000000-0005-0000-0000-0000F9440000}"/>
    <cellStyle name="SAPBEXexcGood3 2 3 3 2 2" xfId="28679" xr:uid="{06AD842A-DE6E-4B5E-8C83-514282AB1A08}"/>
    <cellStyle name="SAPBEXexcGood3 2 3 3 2 3" xfId="30085" xr:uid="{F6992B73-1676-4380-9931-DEE34AE58B24}"/>
    <cellStyle name="SAPBEXexcGood3 2 3 3 2 4" xfId="30606" xr:uid="{F41AC038-E254-4862-AB29-3A647DFE067D}"/>
    <cellStyle name="SAPBEXexcGood3 2 3 3 2 5" xfId="31113" xr:uid="{73CC14B9-79EB-40B7-80C0-A2F2E607D906}"/>
    <cellStyle name="SAPBEXexcGood3 2 3 3 2 6" xfId="31399" xr:uid="{F11A6E4D-E5C9-41E6-8B14-A80EB410D501}"/>
    <cellStyle name="SAPBEXexcGood3 2 3 3 3" xfId="28137" xr:uid="{94E6E1CE-7365-418E-8469-27F4FD3DB89E}"/>
    <cellStyle name="SAPBEXexcGood3 2 3 3 4" xfId="29620" xr:uid="{0255EC1C-347D-4DAA-BDF8-737F3184465A}"/>
    <cellStyle name="SAPBEXexcGood3 2 3 3 5" xfId="27292" xr:uid="{B6DE7A81-6695-409D-A46F-29A4EC02B796}"/>
    <cellStyle name="SAPBEXexcGood3 2 3 3 6" xfId="29142" xr:uid="{1ED3654E-02DE-45C1-BC0B-1B8016D15AA5}"/>
    <cellStyle name="SAPBEXexcGood3 2 3 4" xfId="18404" xr:uid="{00000000-0005-0000-0000-0000FA440000}"/>
    <cellStyle name="SAPBEXexcGood3 2 4" xfId="18405" xr:uid="{00000000-0005-0000-0000-0000FB440000}"/>
    <cellStyle name="SAPBEXexcGood3 2 4 2" xfId="18406" xr:uid="{00000000-0005-0000-0000-0000FC440000}"/>
    <cellStyle name="SAPBEXexcGood3 2 4 2 2" xfId="20292" xr:uid="{00000000-0005-0000-0000-0000FC440000}"/>
    <cellStyle name="SAPBEXexcGood3 2 4 2 2 2" xfId="28680" xr:uid="{C2DAA021-A0BB-41C5-9EB4-0A16CBCF4FC8}"/>
    <cellStyle name="SAPBEXexcGood3 2 4 2 2 3" xfId="30086" xr:uid="{6C07B0F1-E1B4-4ECA-B5D6-EECB3D07D3B2}"/>
    <cellStyle name="SAPBEXexcGood3 2 4 2 2 4" xfId="30607" xr:uid="{AC908101-56CE-4F6A-BDA5-F380ED568DCF}"/>
    <cellStyle name="SAPBEXexcGood3 2 4 2 2 5" xfId="31114" xr:uid="{FCB19966-E0FA-4931-BEF2-ED6790DA3157}"/>
    <cellStyle name="SAPBEXexcGood3 2 4 2 2 6" xfId="31400" xr:uid="{E74B94E7-8AB6-4BD7-98EC-2F66A82F80A7}"/>
    <cellStyle name="SAPBEXexcGood3 2 4 2 3" xfId="28138" xr:uid="{1510CA41-B10A-4AB3-B3C0-FC113E1295EC}"/>
    <cellStyle name="SAPBEXexcGood3 2 4 2 4" xfId="29621" xr:uid="{481DB843-A5F7-49B5-B552-AF6730AFE857}"/>
    <cellStyle name="SAPBEXexcGood3 2 4 2 5" xfId="28477" xr:uid="{16A41F34-8761-4B32-875A-15AE1B2AF734}"/>
    <cellStyle name="SAPBEXexcGood3 2 4 2 6" xfId="29141" xr:uid="{9FBD6B03-51C5-4770-97C3-CCFF34A5491C}"/>
    <cellStyle name="SAPBEXexcGood3 2 5" xfId="18407" xr:uid="{00000000-0005-0000-0000-0000FD440000}"/>
    <cellStyle name="SAPBEXexcGood3 2 5 2" xfId="20293" xr:uid="{00000000-0005-0000-0000-0000FD440000}"/>
    <cellStyle name="SAPBEXexcGood3 2 5 2 2" xfId="28681" xr:uid="{9591D851-3D28-4472-AFB6-0C37059B2329}"/>
    <cellStyle name="SAPBEXexcGood3 2 5 2 3" xfId="30087" xr:uid="{7F9B0B62-BA49-45FA-804C-D97A3456447F}"/>
    <cellStyle name="SAPBEXexcGood3 2 5 2 4" xfId="30608" xr:uid="{17D338D4-C786-4E9A-88C7-5D7AC6E4AAEC}"/>
    <cellStyle name="SAPBEXexcGood3 2 5 2 5" xfId="31115" xr:uid="{A709E0B1-C8F5-4499-9244-D3EF58393663}"/>
    <cellStyle name="SAPBEXexcGood3 2 5 2 6" xfId="31401" xr:uid="{973FC152-6D83-49BD-BF41-9D2ABF24DE71}"/>
    <cellStyle name="SAPBEXexcGood3 2 5 3" xfId="28139" xr:uid="{6E84B9BF-9588-44D7-9229-0625B6D0F655}"/>
    <cellStyle name="SAPBEXexcGood3 2 5 4" xfId="29622" xr:uid="{394A21C4-CBA8-4CBB-9567-519D0CC2F921}"/>
    <cellStyle name="SAPBEXexcGood3 2 5 5" xfId="27291" xr:uid="{BCE03DA4-0AF1-4379-B6F6-5C955D55323E}"/>
    <cellStyle name="SAPBEXexcGood3 2 5 6" xfId="29140" xr:uid="{EC9E24DE-E280-4F06-B105-A3E2531AE809}"/>
    <cellStyle name="SAPBEXexcGood3 2 6" xfId="18408" xr:uid="{00000000-0005-0000-0000-0000FE440000}"/>
    <cellStyle name="SAPBEXexcGood3 2 7" xfId="18396" xr:uid="{00000000-0005-0000-0000-0000F2440000}"/>
    <cellStyle name="SAPBEXexcGood3 2 8" xfId="20872" xr:uid="{9F3FB83E-5933-4016-AC57-7A98DBC4128D}"/>
    <cellStyle name="SAPBEXexcGood3 2 9" xfId="27972" xr:uid="{3441688A-BD63-41CD-A44C-724FA7530864}"/>
    <cellStyle name="SAPBEXexcGood3 3" xfId="18409" xr:uid="{00000000-0005-0000-0000-0000FF440000}"/>
    <cellStyle name="SAPBEXexcGood3 3 2" xfId="18410" xr:uid="{00000000-0005-0000-0000-000000450000}"/>
    <cellStyle name="SAPBEXexcGood3 3 3" xfId="18411" xr:uid="{00000000-0005-0000-0000-000001450000}"/>
    <cellStyle name="SAPBEXexcGood3 3 3 2" xfId="20294" xr:uid="{00000000-0005-0000-0000-000001450000}"/>
    <cellStyle name="SAPBEXexcGood3 3 3 2 2" xfId="28682" xr:uid="{851C6B29-5B65-4EBB-99A8-27A226002870}"/>
    <cellStyle name="SAPBEXexcGood3 3 3 2 3" xfId="30088" xr:uid="{8E83AE10-3192-4504-9B43-9365E38179F0}"/>
    <cellStyle name="SAPBEXexcGood3 3 3 2 4" xfId="30609" xr:uid="{5F7EFF40-AFA1-48D4-8579-85858FD45AAC}"/>
    <cellStyle name="SAPBEXexcGood3 3 3 2 5" xfId="31116" xr:uid="{79756100-A207-4780-A9F1-4F78D5B85DE7}"/>
    <cellStyle name="SAPBEXexcGood3 3 3 2 6" xfId="31402" xr:uid="{A88A1FF1-9633-4590-8D82-F0002C3D0CB6}"/>
    <cellStyle name="SAPBEXexcGood3 3 3 3" xfId="29623" xr:uid="{5FDEFF3B-E7B3-425A-9451-A626C6371DAB}"/>
    <cellStyle name="SAPBEXexcGood3 3 3 4" xfId="27288" xr:uid="{EDFFA589-47C7-4C8D-B7C2-654465C49DB7}"/>
    <cellStyle name="SAPBEXexcGood3 3 3 5" xfId="29139" xr:uid="{EB63A2D7-AEBA-4768-966A-D8F7D77951B9}"/>
    <cellStyle name="SAPBEXexcGood3 3 3 6" xfId="26543" xr:uid="{7A2A8BBA-2951-4BF2-8DD6-6B4D6F4C4F6E}"/>
    <cellStyle name="SAPBEXexcGood3 3 4" xfId="18412" xr:uid="{00000000-0005-0000-0000-000002450000}"/>
    <cellStyle name="SAPBEXexcGood3 3 4 2" xfId="20295" xr:uid="{00000000-0005-0000-0000-000002450000}"/>
    <cellStyle name="SAPBEXexcGood3 3 4 2 2" xfId="28683" xr:uid="{7D0409BB-F699-46A9-8532-64CA9DEFFF21}"/>
    <cellStyle name="SAPBEXexcGood3 3 4 2 3" xfId="30089" xr:uid="{E23E371F-A180-4412-971B-9FB8AC8E5E78}"/>
    <cellStyle name="SAPBEXexcGood3 3 4 2 4" xfId="30610" xr:uid="{6CCB77C9-7EC1-4EE8-A5A3-FF25EF97B045}"/>
    <cellStyle name="SAPBEXexcGood3 3 4 2 5" xfId="31117" xr:uid="{5BDF8BC7-1A61-4211-8E1E-DC9BE44341D0}"/>
    <cellStyle name="SAPBEXexcGood3 3 4 2 6" xfId="31403" xr:uid="{A4C6243A-19CC-4147-8658-C3F3D84CD2C9}"/>
    <cellStyle name="SAPBEXexcGood3 3 4 3" xfId="29624" xr:uid="{C8199C9B-7652-453C-9721-FFE3575CEEEC}"/>
    <cellStyle name="SAPBEXexcGood3 3 4 4" xfId="27287" xr:uid="{9AD0975B-5034-4545-8046-16DBED168443}"/>
    <cellStyle name="SAPBEXexcGood3 3 4 5" xfId="29138" xr:uid="{97EA43C5-FB62-42AF-8473-62A93E9D1E97}"/>
    <cellStyle name="SAPBEXexcGood3 3 4 6" xfId="26540" xr:uid="{61011CFC-29F3-49B6-A4A0-5D74FC3104B5}"/>
    <cellStyle name="SAPBEXexcGood3 3 5" xfId="18413" xr:uid="{00000000-0005-0000-0000-000003450000}"/>
    <cellStyle name="SAPBEXexcGood3 4" xfId="18414" xr:uid="{00000000-0005-0000-0000-000004450000}"/>
    <cellStyle name="SAPBEXexcGood3 4 2" xfId="18415" xr:uid="{00000000-0005-0000-0000-000005450000}"/>
    <cellStyle name="SAPBEXexcGood3 4 2 2" xfId="20296" xr:uid="{00000000-0005-0000-0000-000005450000}"/>
    <cellStyle name="SAPBEXexcGood3 4 2 2 2" xfId="28684" xr:uid="{C7EAEC03-9861-4387-834A-D63FEDE64A4D}"/>
    <cellStyle name="SAPBEXexcGood3 4 2 2 3" xfId="30090" xr:uid="{4FF3059F-18F5-4E00-AD91-81427BAF6814}"/>
    <cellStyle name="SAPBEXexcGood3 4 2 2 4" xfId="30611" xr:uid="{46C060D0-F638-416D-9706-DB3DE08226C5}"/>
    <cellStyle name="SAPBEXexcGood3 4 2 2 5" xfId="31118" xr:uid="{9F2CD196-D693-47B6-A531-0D7D9D63CE96}"/>
    <cellStyle name="SAPBEXexcGood3 4 2 2 6" xfId="31404" xr:uid="{4AD4A70D-A4D5-4783-A904-312E49FDD56C}"/>
    <cellStyle name="SAPBEXexcGood3 4 2 3" xfId="29625" xr:uid="{4BCADDD5-A112-4355-8464-870E125B4DD3}"/>
    <cellStyle name="SAPBEXexcGood3 4 2 4" xfId="27284" xr:uid="{C30EC285-2C20-4E33-BB5F-444DA841085D}"/>
    <cellStyle name="SAPBEXexcGood3 4 2 5" xfId="28039" xr:uid="{8C605DF4-1993-4A04-9C02-B43BA17EBD55}"/>
    <cellStyle name="SAPBEXexcGood3 4 2 6" xfId="26539" xr:uid="{B78949DD-D562-49AB-9885-92962DC4151B}"/>
    <cellStyle name="SAPBEXexcGood3 5" xfId="18416" xr:uid="{00000000-0005-0000-0000-000006450000}"/>
    <cellStyle name="SAPBEXexcGood3 5 2" xfId="20297" xr:uid="{00000000-0005-0000-0000-000006450000}"/>
    <cellStyle name="SAPBEXexcGood3 5 2 2" xfId="28685" xr:uid="{D7B565A0-EE58-498F-B46C-D46D1128703C}"/>
    <cellStyle name="SAPBEXexcGood3 5 2 3" xfId="30091" xr:uid="{E1D92F60-01BF-46D0-8972-5E9295323378}"/>
    <cellStyle name="SAPBEXexcGood3 5 2 4" xfId="30612" xr:uid="{9EB93AF6-28EB-4A33-AB7B-0ACC491A7A19}"/>
    <cellStyle name="SAPBEXexcGood3 5 2 5" xfId="31119" xr:uid="{37D4D2DC-4FDD-4877-B703-69B4046C2763}"/>
    <cellStyle name="SAPBEXexcGood3 5 2 6" xfId="31405" xr:uid="{35ED6499-4116-4E86-B1C5-A3CBF67A2FC2}"/>
    <cellStyle name="SAPBEXexcGood3 5 3" xfId="29626" xr:uid="{1704CBA0-9429-49B9-91F6-79720429421C}"/>
    <cellStyle name="SAPBEXexcGood3 5 4" xfId="27283" xr:uid="{DF9D8BC9-5177-46D1-B32C-DCB01439851B}"/>
    <cellStyle name="SAPBEXexcGood3 5 5" xfId="28497" xr:uid="{71E77004-75FF-4C51-8700-3A6B02544E56}"/>
    <cellStyle name="SAPBEXexcGood3 5 6" xfId="26538" xr:uid="{A2FF2613-D8CB-49E9-BB6E-7452B6592CEF}"/>
    <cellStyle name="SAPBEXexcGood3 6" xfId="18417" xr:uid="{00000000-0005-0000-0000-000007450000}"/>
    <cellStyle name="SAPBEXexcGood3 7" xfId="18395" xr:uid="{00000000-0005-0000-0000-0000F1440000}"/>
    <cellStyle name="SAPBEXexcGood3 8" xfId="27973" xr:uid="{D6CB66B8-94B4-499E-8033-20C10869882F}"/>
    <cellStyle name="SAPBEXexcGood3 9" xfId="29443" xr:uid="{5337B7DC-8E52-4F37-9A32-DBDF28E7221E}"/>
    <cellStyle name="SAPBEXfilterDrill" xfId="2680" xr:uid="{00000000-0005-0000-0000-0000500A0000}"/>
    <cellStyle name="SAPBEXfilterDrill 10" xfId="29441" xr:uid="{C219DC89-277E-40EA-B15F-17789EDF0951}"/>
    <cellStyle name="SAPBEXfilterDrill 2" xfId="2899" xr:uid="{00000000-0005-0000-0000-0000510A0000}"/>
    <cellStyle name="SAPBEXfilterDrill 2 10" xfId="29356" xr:uid="{947F302B-E9DA-4ED1-AD10-68B2BBA8BFFC}"/>
    <cellStyle name="SAPBEXfilterDrill 2 2" xfId="18420" xr:uid="{00000000-0005-0000-0000-00000A450000}"/>
    <cellStyle name="SAPBEXfilterDrill 2 2 2" xfId="18421" xr:uid="{00000000-0005-0000-0000-00000B450000}"/>
    <cellStyle name="SAPBEXfilterDrill 2 2 3" xfId="18422" xr:uid="{00000000-0005-0000-0000-00000C450000}"/>
    <cellStyle name="SAPBEXfilterDrill 2 2 3 2" xfId="20298" xr:uid="{00000000-0005-0000-0000-00000C450000}"/>
    <cellStyle name="SAPBEXfilterDrill 2 2 3 2 2" xfId="28686" xr:uid="{99CC23FE-8F8A-4E4D-9B9F-C458F004A714}"/>
    <cellStyle name="SAPBEXfilterDrill 2 2 3 2 3" xfId="30092" xr:uid="{D1A992C0-FF59-408C-9B52-414734E1FFDE}"/>
    <cellStyle name="SAPBEXfilterDrill 2 2 3 2 4" xfId="30613" xr:uid="{68DBA62D-526E-4681-B280-DC2F8570E907}"/>
    <cellStyle name="SAPBEXfilterDrill 2 2 3 2 5" xfId="31120" xr:uid="{27379E7B-B6F6-4661-A094-A680581227E6}"/>
    <cellStyle name="SAPBEXfilterDrill 2 2 3 2 6" xfId="31406" xr:uid="{935AC0FD-F7B2-4B28-A099-1E0D440D544B}"/>
    <cellStyle name="SAPBEXfilterDrill 2 2 3 3" xfId="28140" xr:uid="{D89EA477-AA07-4C71-9F25-01A944C69AEA}"/>
    <cellStyle name="SAPBEXfilterDrill 2 2 3 4" xfId="29627" xr:uid="{9B69EB2E-A0A8-4880-8A85-1F5A1A5D0D0B}"/>
    <cellStyle name="SAPBEXfilterDrill 2 2 3 5" xfId="27280" xr:uid="{20DA8420-8469-42CC-A0ED-C6F9E90A8FD0}"/>
    <cellStyle name="SAPBEXfilterDrill 2 2 3 6" xfId="20929" xr:uid="{65C7FDF5-072A-44EA-9D62-94AE06D74489}"/>
    <cellStyle name="SAPBEXfilterDrill 2 2 4" xfId="18423" xr:uid="{00000000-0005-0000-0000-00000D450000}"/>
    <cellStyle name="SAPBEXfilterDrill 2 3" xfId="18424" xr:uid="{00000000-0005-0000-0000-00000E450000}"/>
    <cellStyle name="SAPBEXfilterDrill 2 3 2" xfId="18425" xr:uid="{00000000-0005-0000-0000-00000F450000}"/>
    <cellStyle name="SAPBEXfilterDrill 2 3 3" xfId="18426" xr:uid="{00000000-0005-0000-0000-000010450000}"/>
    <cellStyle name="SAPBEXfilterDrill 2 3 3 2" xfId="20299" xr:uid="{00000000-0005-0000-0000-000010450000}"/>
    <cellStyle name="SAPBEXfilterDrill 2 3 3 2 2" xfId="28687" xr:uid="{A9A93F44-12CB-4EA9-9582-5BE431644170}"/>
    <cellStyle name="SAPBEXfilterDrill 2 3 3 2 3" xfId="30093" xr:uid="{16554974-4007-45F3-8ADC-F79D791B5296}"/>
    <cellStyle name="SAPBEXfilterDrill 2 3 3 2 4" xfId="30614" xr:uid="{F9387111-2AB1-4451-AE5B-9AF4FD749E50}"/>
    <cellStyle name="SAPBEXfilterDrill 2 3 3 2 5" xfId="31121" xr:uid="{E053BCF7-8590-41A5-B475-46663E5B30A9}"/>
    <cellStyle name="SAPBEXfilterDrill 2 3 3 2 6" xfId="31407" xr:uid="{61B7CF65-7461-4D37-A8DC-E5C4B192D16B}"/>
    <cellStyle name="SAPBEXfilterDrill 2 3 3 3" xfId="28141" xr:uid="{9F408B74-C145-4174-8C7F-143410238BD5}"/>
    <cellStyle name="SAPBEXfilterDrill 2 3 3 4" xfId="29628" xr:uid="{EF9F1ED4-BC87-42F8-94F7-468025FAF7B7}"/>
    <cellStyle name="SAPBEXfilterDrill 2 3 3 5" xfId="27276" xr:uid="{7AB95A95-F20A-4571-8996-891E7EE918A8}"/>
    <cellStyle name="SAPBEXfilterDrill 2 3 3 6" xfId="29137" xr:uid="{C7CF5DC4-E648-43F1-B216-F2514CFF1DD9}"/>
    <cellStyle name="SAPBEXfilterDrill 2 3 4" xfId="18427" xr:uid="{00000000-0005-0000-0000-000011450000}"/>
    <cellStyle name="SAPBEXfilterDrill 2 4" xfId="18428" xr:uid="{00000000-0005-0000-0000-000012450000}"/>
    <cellStyle name="SAPBEXfilterDrill 2 4 2" xfId="18429" xr:uid="{00000000-0005-0000-0000-000013450000}"/>
    <cellStyle name="SAPBEXfilterDrill 2 4 2 2" xfId="20300" xr:uid="{00000000-0005-0000-0000-000013450000}"/>
    <cellStyle name="SAPBEXfilterDrill 2 4 2 2 2" xfId="28688" xr:uid="{603EB76A-63C5-4E3B-B5E8-6D6C09894521}"/>
    <cellStyle name="SAPBEXfilterDrill 2 4 2 2 3" xfId="30094" xr:uid="{D27F5336-EF72-456A-9E4D-D65C0A5D82CB}"/>
    <cellStyle name="SAPBEXfilterDrill 2 4 2 2 4" xfId="30615" xr:uid="{5474CF87-4055-4376-9F4F-7BBB738FD4C3}"/>
    <cellStyle name="SAPBEXfilterDrill 2 4 2 2 5" xfId="31122" xr:uid="{DA5DD194-891E-4868-A3EA-21164B877BA3}"/>
    <cellStyle name="SAPBEXfilterDrill 2 4 2 2 6" xfId="31408" xr:uid="{8CBCA056-CD2B-4B8D-8B45-A4F097571417}"/>
    <cellStyle name="SAPBEXfilterDrill 2 4 2 3" xfId="28142" xr:uid="{402231D8-29AB-4513-A3E0-E06448BE5202}"/>
    <cellStyle name="SAPBEXfilterDrill 2 4 2 4" xfId="29629" xr:uid="{A89CF8C1-5E30-4399-B3E2-EDAFED17240B}"/>
    <cellStyle name="SAPBEXfilterDrill 2 4 2 5" xfId="27275" xr:uid="{7897A60D-EF46-4DC5-985F-7A2688791698}"/>
    <cellStyle name="SAPBEXfilterDrill 2 4 2 6" xfId="29136" xr:uid="{3822E8FB-C206-4D43-B400-D4AD9FB8C0AB}"/>
    <cellStyle name="SAPBEXfilterDrill 2 5" xfId="18430" xr:uid="{00000000-0005-0000-0000-000014450000}"/>
    <cellStyle name="SAPBEXfilterDrill 2 5 2" xfId="20301" xr:uid="{00000000-0005-0000-0000-000014450000}"/>
    <cellStyle name="SAPBEXfilterDrill 2 5 2 2" xfId="28689" xr:uid="{6C527F04-7312-4A3A-80F6-60668952892C}"/>
    <cellStyle name="SAPBEXfilterDrill 2 5 2 3" xfId="30095" xr:uid="{2D32F9C4-1212-4DDC-8DF5-1A493209CC9B}"/>
    <cellStyle name="SAPBEXfilterDrill 2 5 2 4" xfId="30616" xr:uid="{105886AB-9FFC-4287-91AA-30D1DB5A2A62}"/>
    <cellStyle name="SAPBEXfilterDrill 2 5 2 5" xfId="31123" xr:uid="{A3E34F89-C624-403E-B8EB-E52B7A1EF44C}"/>
    <cellStyle name="SAPBEXfilterDrill 2 5 2 6" xfId="31409" xr:uid="{99A9B738-85C2-424D-A2C1-05EBA4A77BA2}"/>
    <cellStyle name="SAPBEXfilterDrill 2 5 3" xfId="28143" xr:uid="{378B2772-1E50-4559-B740-31FA8FFA9015}"/>
    <cellStyle name="SAPBEXfilterDrill 2 5 4" xfId="29630" xr:uid="{2F8ECFF1-F07F-4183-A343-B0B1B431241F}"/>
    <cellStyle name="SAPBEXfilterDrill 2 5 5" xfId="27274" xr:uid="{7F54A224-796D-42D7-9B21-2ADE777C1D6D}"/>
    <cellStyle name="SAPBEXfilterDrill 2 5 6" xfId="29135" xr:uid="{E14569AE-1994-40E8-B7EF-7F5DDE8CC77A}"/>
    <cellStyle name="SAPBEXfilterDrill 2 6" xfId="18431" xr:uid="{00000000-0005-0000-0000-000015450000}"/>
    <cellStyle name="SAPBEXfilterDrill 2 7" xfId="18419" xr:uid="{00000000-0005-0000-0000-000009450000}"/>
    <cellStyle name="SAPBEXfilterDrill 2 8" xfId="20971" xr:uid="{E1913BBE-827C-4D07-8EA7-6023E6EDB6ED}"/>
    <cellStyle name="SAPBEXfilterDrill 2 9" xfId="27866" xr:uid="{F4AE9FA9-0D34-46A9-BBD5-E3EAB4381B1F}"/>
    <cellStyle name="SAPBEXfilterDrill 3" xfId="18432" xr:uid="{00000000-0005-0000-0000-000016450000}"/>
    <cellStyle name="SAPBEXfilterDrill 3 2" xfId="18433" xr:uid="{00000000-0005-0000-0000-000017450000}"/>
    <cellStyle name="SAPBEXfilterDrill 3 3" xfId="18434" xr:uid="{00000000-0005-0000-0000-000018450000}"/>
    <cellStyle name="SAPBEXfilterDrill 3 3 2" xfId="20302" xr:uid="{00000000-0005-0000-0000-000018450000}"/>
    <cellStyle name="SAPBEXfilterDrill 3 3 2 2" xfId="28690" xr:uid="{8150C941-1A7C-4441-ADFB-A32178F756C4}"/>
    <cellStyle name="SAPBEXfilterDrill 3 3 2 3" xfId="30096" xr:uid="{E472C1A5-889E-42CE-B419-81DAB0128A15}"/>
    <cellStyle name="SAPBEXfilterDrill 3 3 2 4" xfId="30617" xr:uid="{89AC7575-1991-4025-8513-4C4C5EDE1A90}"/>
    <cellStyle name="SAPBEXfilterDrill 3 3 3" xfId="28144" xr:uid="{50B35C0E-3393-405F-B5AA-C25E13888943}"/>
    <cellStyle name="SAPBEXfilterDrill 3 3 4" xfId="29631" xr:uid="{8D536D7E-7365-45B0-90C0-D826D9DED898}"/>
    <cellStyle name="SAPBEXfilterDrill 3 3 5" xfId="27271" xr:uid="{FE62E978-683C-45FB-8201-C3AD04C7CE1A}"/>
    <cellStyle name="SAPBEXfilterDrill 3 4" xfId="18435" xr:uid="{00000000-0005-0000-0000-000019450000}"/>
    <cellStyle name="SAPBEXfilterDrill 3 4 2" xfId="20303" xr:uid="{00000000-0005-0000-0000-000019450000}"/>
    <cellStyle name="SAPBEXfilterDrill 3 4 2 2" xfId="28691" xr:uid="{EA9A3BAA-FB7E-47D9-9C83-B3DBEC7096C5}"/>
    <cellStyle name="SAPBEXfilterDrill 3 4 2 3" xfId="30097" xr:uid="{7323AEAD-9DDD-4536-B672-1FCFA003ACB3}"/>
    <cellStyle name="SAPBEXfilterDrill 3 4 2 4" xfId="30618" xr:uid="{4725EFE3-553A-4471-8933-E34A033FC118}"/>
    <cellStyle name="SAPBEXfilterDrill 3 4 2 5" xfId="31124" xr:uid="{C43977DE-9F5D-4EA3-901B-D3684D5B6A08}"/>
    <cellStyle name="SAPBEXfilterDrill 3 4 2 6" xfId="31410" xr:uid="{1CBB5204-6B26-4D8C-A839-02871A11F4C0}"/>
    <cellStyle name="SAPBEXfilterDrill 3 4 3" xfId="29632" xr:uid="{5B18B4E3-02AC-4EE2-A2EB-A111477EED1B}"/>
    <cellStyle name="SAPBEXfilterDrill 3 4 4" xfId="27270" xr:uid="{571AE40B-C727-412F-98D8-4AFE546B6BAD}"/>
    <cellStyle name="SAPBEXfilterDrill 3 4 5" xfId="29134" xr:uid="{6F43BDDE-E61C-4D7F-9E66-3AD837346A9C}"/>
    <cellStyle name="SAPBEXfilterDrill 3 4 6" xfId="26532" xr:uid="{E0E50B72-5D28-46DC-AF52-D5DC4CF15888}"/>
    <cellStyle name="SAPBEXfilterDrill 3 5" xfId="18436" xr:uid="{00000000-0005-0000-0000-00001A450000}"/>
    <cellStyle name="SAPBEXfilterDrill 4" xfId="18437" xr:uid="{00000000-0005-0000-0000-00001B450000}"/>
    <cellStyle name="SAPBEXfilterDrill 4 2" xfId="18438" xr:uid="{00000000-0005-0000-0000-00001C450000}"/>
    <cellStyle name="SAPBEXfilterDrill 4 2 2" xfId="20304" xr:uid="{00000000-0005-0000-0000-00001C450000}"/>
    <cellStyle name="SAPBEXfilterDrill 4 2 2 2" xfId="28692" xr:uid="{5760AE64-3749-4347-9127-45064AAB9674}"/>
    <cellStyle name="SAPBEXfilterDrill 4 2 2 3" xfId="30098" xr:uid="{DB719E21-17E9-4CE5-BFE6-A4ACE92279E3}"/>
    <cellStyle name="SAPBEXfilterDrill 4 2 2 4" xfId="30619" xr:uid="{804BD26B-D65B-4873-A5CE-D2C40830B303}"/>
    <cellStyle name="SAPBEXfilterDrill 4 2 2 5" xfId="31125" xr:uid="{2CCEDC4A-BFCA-4D2B-B33A-79535667F533}"/>
    <cellStyle name="SAPBEXfilterDrill 4 2 2 6" xfId="31411" xr:uid="{E1B6C041-1B26-4179-BE17-90FE1BD916D8}"/>
    <cellStyle name="SAPBEXfilterDrill 4 2 3" xfId="29633" xr:uid="{81E0C735-FE44-4968-9940-F2FAF4851962}"/>
    <cellStyle name="SAPBEXfilterDrill 4 2 4" xfId="27267" xr:uid="{B006DA50-27E7-4C4B-A5BD-0203E2F7E2B4}"/>
    <cellStyle name="SAPBEXfilterDrill 4 2 5" xfId="29132" xr:uid="{1C003B0D-9E95-47FB-983F-DA081DC11D9E}"/>
    <cellStyle name="SAPBEXfilterDrill 4 2 6" xfId="26531" xr:uid="{F3ECA4D1-CF45-4CA6-A715-B3D4BB43A0CE}"/>
    <cellStyle name="SAPBEXfilterDrill 5" xfId="18439" xr:uid="{00000000-0005-0000-0000-00001D450000}"/>
    <cellStyle name="SAPBEXfilterDrill 6" xfId="18440" xr:uid="{00000000-0005-0000-0000-00001E450000}"/>
    <cellStyle name="SAPBEXfilterDrill 7" xfId="18418" xr:uid="{00000000-0005-0000-0000-000008450000}"/>
    <cellStyle name="SAPBEXfilterDrill 8" xfId="20873" xr:uid="{550E5942-1376-4F79-9DA7-571BA6C789FC}"/>
    <cellStyle name="SAPBEXfilterDrill 9" xfId="27971" xr:uid="{D1CB9A86-A0FE-4EFE-9017-7F462CAC38A5}"/>
    <cellStyle name="SAPBEXfilterItem" xfId="2681" xr:uid="{00000000-0005-0000-0000-0000520A0000}"/>
    <cellStyle name="SAPBEXfilterItem 10" xfId="29440" xr:uid="{6186EA34-69DB-488B-AF8E-16241D3D5E28}"/>
    <cellStyle name="SAPBEXfilterItem 2" xfId="2900" xr:uid="{00000000-0005-0000-0000-0000530A0000}"/>
    <cellStyle name="SAPBEXfilterItem 2 2" xfId="18443" xr:uid="{00000000-0005-0000-0000-000021450000}"/>
    <cellStyle name="SAPBEXfilterItem 2 2 2" xfId="18444" xr:uid="{00000000-0005-0000-0000-000022450000}"/>
    <cellStyle name="SAPBEXfilterItem 2 2 2 2" xfId="20305" xr:uid="{00000000-0005-0000-0000-000022450000}"/>
    <cellStyle name="SAPBEXfilterItem 2 2 2 2 2" xfId="28693" xr:uid="{E65AF6B0-934F-41D1-958C-C240DCE8E020}"/>
    <cellStyle name="SAPBEXfilterItem 2 2 2 2 3" xfId="30099" xr:uid="{F94BCF44-45DB-46FC-98F2-6EC2DF5154B6}"/>
    <cellStyle name="SAPBEXfilterItem 2 2 2 2 4" xfId="30620" xr:uid="{FC79735F-6FE3-479C-92EA-0D21BB5B878C}"/>
    <cellStyle name="SAPBEXfilterItem 2 2 2 2 5" xfId="31126" xr:uid="{8F984A0B-2971-42E3-BC25-3EF72FC0A344}"/>
    <cellStyle name="SAPBEXfilterItem 2 2 2 2 6" xfId="31412" xr:uid="{24023484-25FA-4FC5-A451-36BC8162FA9B}"/>
    <cellStyle name="SAPBEXfilterItem 2 2 2 3" xfId="28145" xr:uid="{A7CF4C64-6766-4ECD-A3D4-6CF6478E539C}"/>
    <cellStyle name="SAPBEXfilterItem 2 2 2 4" xfId="29634" xr:uid="{5F13B3A3-6827-4E79-8EDF-C5982D4C5C47}"/>
    <cellStyle name="SAPBEXfilterItem 2 2 2 5" xfId="27263" xr:uid="{7FD2F567-8F6F-4A98-8467-934B3670CDBB}"/>
    <cellStyle name="SAPBEXfilterItem 2 2 2 6" xfId="29131" xr:uid="{881E2365-F8EE-4DB5-B61F-F077C096E78D}"/>
    <cellStyle name="SAPBEXfilterItem 2 3" xfId="18445" xr:uid="{00000000-0005-0000-0000-000023450000}"/>
    <cellStyle name="SAPBEXfilterItem 2 3 2" xfId="20306" xr:uid="{00000000-0005-0000-0000-000023450000}"/>
    <cellStyle name="SAPBEXfilterItem 2 3 2 2" xfId="28694" xr:uid="{DB20C5B6-3C03-4985-9BE5-3B5EBAD0952A}"/>
    <cellStyle name="SAPBEXfilterItem 2 3 2 3" xfId="30100" xr:uid="{07AA6960-CF3D-4004-90EA-7FE3C3925BAF}"/>
    <cellStyle name="SAPBEXfilterItem 2 3 2 4" xfId="30621" xr:uid="{76CEEA41-5C0B-4D29-AE7C-C4286C618268}"/>
    <cellStyle name="SAPBEXfilterItem 2 3 2 5" xfId="31127" xr:uid="{4C42B868-F08F-4967-AAA5-B1AFD70DAF0A}"/>
    <cellStyle name="SAPBEXfilterItem 2 3 2 6" xfId="31413" xr:uid="{3526C579-A080-43BC-B67F-D0EFF93CE048}"/>
    <cellStyle name="SAPBEXfilterItem 2 3 3" xfId="28146" xr:uid="{61121A0D-3B9D-412E-A912-C0E3D0A10054}"/>
    <cellStyle name="SAPBEXfilterItem 2 3 4" xfId="29635" xr:uid="{63B65472-6568-40F3-8F13-A8FA111DCE73}"/>
    <cellStyle name="SAPBEXfilterItem 2 3 5" xfId="27262" xr:uid="{66A59962-B2AB-4984-9BD4-D3B4871EB74B}"/>
    <cellStyle name="SAPBEXfilterItem 2 3 6" xfId="29130" xr:uid="{20B2D5C6-34A1-4B8B-BFB3-CDB163D423FF}"/>
    <cellStyle name="SAPBEXfilterItem 2 4" xfId="18446" xr:uid="{00000000-0005-0000-0000-000024450000}"/>
    <cellStyle name="SAPBEXfilterItem 2 5" xfId="18442" xr:uid="{00000000-0005-0000-0000-000020450000}"/>
    <cellStyle name="SAPBEXfilterItem 2 6" xfId="20972" xr:uid="{F6855970-A075-4224-8E13-6A9FFF4DF20A}"/>
    <cellStyle name="SAPBEXfilterItem 2 7" xfId="27865" xr:uid="{E0DCA73B-9349-42FF-BCE7-D3F7A9981E3E}"/>
    <cellStyle name="SAPBEXfilterItem 2 8" xfId="29355" xr:uid="{3226C772-869E-47A9-B011-B980886147E4}"/>
    <cellStyle name="SAPBEXfilterItem 3" xfId="18447" xr:uid="{00000000-0005-0000-0000-000025450000}"/>
    <cellStyle name="SAPBEXfilterItem 3 2" xfId="18448" xr:uid="{00000000-0005-0000-0000-000026450000}"/>
    <cellStyle name="SAPBEXfilterItem 3 3" xfId="18449" xr:uid="{00000000-0005-0000-0000-000027450000}"/>
    <cellStyle name="SAPBEXfilterItem 3 3 2" xfId="20307" xr:uid="{00000000-0005-0000-0000-000027450000}"/>
    <cellStyle name="SAPBEXfilterItem 3 3 2 2" xfId="28695" xr:uid="{133359B7-59DB-479F-B2ED-F110568396C4}"/>
    <cellStyle name="SAPBEXfilterItem 3 3 2 3" xfId="30101" xr:uid="{7F220A4C-C76A-4DC2-94E9-8ADE73A412D2}"/>
    <cellStyle name="SAPBEXfilterItem 3 3 2 4" xfId="30622" xr:uid="{0EE1ED96-618E-407A-A14D-AA7932EFB620}"/>
    <cellStyle name="SAPBEXfilterItem 3 3 3" xfId="28147" xr:uid="{C26CF0E4-DC2F-43AD-A5AF-27531CAC29A6}"/>
    <cellStyle name="SAPBEXfilterItem 3 3 4" xfId="29636" xr:uid="{2D480951-A753-4D19-96DB-CC630E3F7A37}"/>
    <cellStyle name="SAPBEXfilterItem 3 3 5" xfId="27259" xr:uid="{787B16B8-E592-42F4-AB86-E09F6A57B39C}"/>
    <cellStyle name="SAPBEXfilterItem 3 4" xfId="18450" xr:uid="{00000000-0005-0000-0000-000028450000}"/>
    <cellStyle name="SAPBEXfilterItem 3 4 2" xfId="20308" xr:uid="{00000000-0005-0000-0000-000028450000}"/>
    <cellStyle name="SAPBEXfilterItem 3 4 2 2" xfId="30102" xr:uid="{85340EA7-CD2F-4776-80B1-3B10334F2CCA}"/>
    <cellStyle name="SAPBEXfilterItem 3 4 2 3" xfId="30623" xr:uid="{C158FA56-19BD-49DE-B727-8F8E2312335A}"/>
    <cellStyle name="SAPBEXfilterItem 3 4 2 4" xfId="31128" xr:uid="{758E66F4-E38E-471F-9E20-9545F4540FCF}"/>
    <cellStyle name="SAPBEXfilterItem 3 4 2 5" xfId="31414" xr:uid="{6E4EC378-7AC3-4819-B090-DE8E6943BC72}"/>
    <cellStyle name="SAPBEXfilterItem 3 4 3" xfId="29637" xr:uid="{AE237A00-3087-43D3-9451-0CEC8FD9388C}"/>
    <cellStyle name="SAPBEXfilterItem 3 4 4" xfId="27258" xr:uid="{44CA5EA9-D367-446E-9E78-7D73C17FACA1}"/>
    <cellStyle name="SAPBEXfilterItem 3 4 5" xfId="29129" xr:uid="{1902993D-318B-4199-85EC-E50C6F49A469}"/>
    <cellStyle name="SAPBEXfilterItem 3 4 6" xfId="28982" xr:uid="{C96F2B1A-9629-4196-BFD5-CFBD69F6E693}"/>
    <cellStyle name="SAPBEXfilterItem 3 5" xfId="18451" xr:uid="{00000000-0005-0000-0000-000029450000}"/>
    <cellStyle name="SAPBEXfilterItem 4" xfId="18452" xr:uid="{00000000-0005-0000-0000-00002A450000}"/>
    <cellStyle name="SAPBEXfilterItem 4 2" xfId="18453" xr:uid="{00000000-0005-0000-0000-00002B450000}"/>
    <cellStyle name="SAPBEXfilterItem 4 2 2" xfId="20309" xr:uid="{00000000-0005-0000-0000-00002B450000}"/>
    <cellStyle name="SAPBEXfilterItem 4 2 2 2" xfId="30103" xr:uid="{3E764398-2C42-4ACC-AE0B-9651B6CA543B}"/>
    <cellStyle name="SAPBEXfilterItem 4 2 2 3" xfId="30624" xr:uid="{6AF7F0E0-E770-483F-BA4D-1C174637C07B}"/>
    <cellStyle name="SAPBEXfilterItem 4 2 2 4" xfId="31129" xr:uid="{5858EC1B-4A42-434E-94B3-F23F0F2B5798}"/>
    <cellStyle name="SAPBEXfilterItem 4 2 2 5" xfId="31415" xr:uid="{6BB40E6D-13AC-4F71-8BA2-8C0BA9288BD3}"/>
    <cellStyle name="SAPBEXfilterItem 4 2 3" xfId="29638" xr:uid="{E21167C2-2C5E-4862-8EFD-23EE807F01D5}"/>
    <cellStyle name="SAPBEXfilterItem 4 2 4" xfId="27257" xr:uid="{A174AAF0-A625-4282-BFB7-D13F829B17F6}"/>
    <cellStyle name="SAPBEXfilterItem 4 2 5" xfId="29128" xr:uid="{9A46840E-A522-4E0D-A2B1-A3775DAD207C}"/>
    <cellStyle name="SAPBEXfilterItem 4 2 6" xfId="28981" xr:uid="{F6F1DC30-A472-4CEB-A19C-FD6B464131CF}"/>
    <cellStyle name="SAPBEXfilterItem 5" xfId="18454" xr:uid="{00000000-0005-0000-0000-00002C450000}"/>
    <cellStyle name="SAPBEXfilterItem 6" xfId="18455" xr:uid="{00000000-0005-0000-0000-00002D450000}"/>
    <cellStyle name="SAPBEXfilterItem 7" xfId="18441" xr:uid="{00000000-0005-0000-0000-00001F450000}"/>
    <cellStyle name="SAPBEXfilterItem 8" xfId="20874" xr:uid="{DCBDE996-42D9-44B1-87D0-8D502BEFA860}"/>
    <cellStyle name="SAPBEXfilterItem 9" xfId="27970" xr:uid="{ED201FFE-3696-4555-B79B-B0221248385D}"/>
    <cellStyle name="SAPBEXfilterText" xfId="2682" xr:uid="{00000000-0005-0000-0000-0000540A0000}"/>
    <cellStyle name="SAPBEXfilterText 2" xfId="18457" xr:uid="{00000000-0005-0000-0000-00002F450000}"/>
    <cellStyle name="SAPBEXfilterText 2 2" xfId="18458" xr:uid="{00000000-0005-0000-0000-000030450000}"/>
    <cellStyle name="SAPBEXfilterText 2 2 2" xfId="18459" xr:uid="{00000000-0005-0000-0000-000031450000}"/>
    <cellStyle name="SAPBEXfilterText 2 2 2 2" xfId="20310" xr:uid="{00000000-0005-0000-0000-000031450000}"/>
    <cellStyle name="SAPBEXfilterText 2 2 2 2 2" xfId="28696" xr:uid="{42B91A1E-3C90-42BF-9B7D-C6F1CE417CE5}"/>
    <cellStyle name="SAPBEXfilterText 2 2 2 2 3" xfId="30104" xr:uid="{8BD4455A-1C7A-4767-8FCD-EA7B19667913}"/>
    <cellStyle name="SAPBEXfilterText 2 2 2 2 4" xfId="30625" xr:uid="{F2A33904-25B7-4C6E-B8CE-9B8A0C71C8A2}"/>
    <cellStyle name="SAPBEXfilterText 2 2 2 2 5" xfId="31130" xr:uid="{176B34DC-534B-469A-BD9E-F0F3BAD1AB0C}"/>
    <cellStyle name="SAPBEXfilterText 2 2 2 2 6" xfId="31416" xr:uid="{67DC40DF-F029-4658-A1D6-3C067EC5C8CF}"/>
    <cellStyle name="SAPBEXfilterText 2 2 2 3" xfId="28148" xr:uid="{B6D893E9-F9A1-4D86-AB34-BA84C3E854BE}"/>
    <cellStyle name="SAPBEXfilterText 2 2 2 4" xfId="29639" xr:uid="{EA6F7EBA-51EB-43AC-A76C-D7E713C4AD3F}"/>
    <cellStyle name="SAPBEXfilterText 2 2 2 5" xfId="27253" xr:uid="{5C9831F3-AE86-424F-BF33-BECBB7EB134C}"/>
    <cellStyle name="SAPBEXfilterText 2 2 2 6" xfId="29127" xr:uid="{B5D76B11-A68D-4C92-985B-D33C3C273218}"/>
    <cellStyle name="SAPBEXfilterText 2 3" xfId="18460" xr:uid="{00000000-0005-0000-0000-000032450000}"/>
    <cellStyle name="SAPBEXfilterText 2 3 2" xfId="20311" xr:uid="{00000000-0005-0000-0000-000032450000}"/>
    <cellStyle name="SAPBEXfilterText 2 3 2 2" xfId="28697" xr:uid="{8699D2B3-0919-45CA-9996-E96D8EF5643A}"/>
    <cellStyle name="SAPBEXfilterText 2 3 2 3" xfId="30105" xr:uid="{95776452-73B8-4781-B7D9-843B41391664}"/>
    <cellStyle name="SAPBEXfilterText 2 3 2 4" xfId="30626" xr:uid="{8122A9A9-F094-483E-90B2-A8CCE5F76902}"/>
    <cellStyle name="SAPBEXfilterText 2 3 2 5" xfId="31131" xr:uid="{B843F9B2-E895-498C-BA3B-D3D4B1B10E88}"/>
    <cellStyle name="SAPBEXfilterText 2 3 2 6" xfId="31417" xr:uid="{D6E394B4-297D-4CF7-B1B1-B303127C0FB7}"/>
    <cellStyle name="SAPBEXfilterText 2 3 3" xfId="28149" xr:uid="{194666CD-10CE-4495-9BCB-3D004F43EAAE}"/>
    <cellStyle name="SAPBEXfilterText 2 3 4" xfId="29640" xr:uid="{E6FD36BE-FE53-4F70-B2DD-4BBC476CA026}"/>
    <cellStyle name="SAPBEXfilterText 2 3 5" xfId="27252" xr:uid="{673CC1F3-A72D-4055-B06C-E016B4306732}"/>
    <cellStyle name="SAPBEXfilterText 2 3 6" xfId="29126" xr:uid="{523D9D13-6274-431E-A707-4A00B48946B1}"/>
    <cellStyle name="SAPBEXfilterText 2 4" xfId="18461" xr:uid="{00000000-0005-0000-0000-000033450000}"/>
    <cellStyle name="SAPBEXfilterText 3" xfId="18462" xr:uid="{00000000-0005-0000-0000-000034450000}"/>
    <cellStyle name="SAPBEXfilterText 3 2" xfId="18463" xr:uid="{00000000-0005-0000-0000-000035450000}"/>
    <cellStyle name="SAPBEXfilterText 4" xfId="18464" xr:uid="{00000000-0005-0000-0000-000036450000}"/>
    <cellStyle name="SAPBEXfilterText 5" xfId="18465" xr:uid="{00000000-0005-0000-0000-000037450000}"/>
    <cellStyle name="SAPBEXfilterText 6" xfId="18466" xr:uid="{00000000-0005-0000-0000-000038450000}"/>
    <cellStyle name="SAPBEXfilterText 7" xfId="18456" xr:uid="{00000000-0005-0000-0000-00002E450000}"/>
    <cellStyle name="SAPBEXformats" xfId="2683" xr:uid="{00000000-0005-0000-0000-0000550A0000}"/>
    <cellStyle name="SAPBEXformats 10" xfId="27733" xr:uid="{5BD5AC3C-4A7A-4727-BE60-F20BD00AD9DC}"/>
    <cellStyle name="SAPBEXformats 11" xfId="28992" xr:uid="{3AEAF87A-67A1-43A1-95EB-D07CB141BBA0}"/>
    <cellStyle name="SAPBEXformats 2" xfId="2684" xr:uid="{00000000-0005-0000-0000-0000560A0000}"/>
    <cellStyle name="SAPBEXformats 2 10" xfId="29438" xr:uid="{AEFE66FE-7073-4801-87C3-3CEBAF5B78EA}"/>
    <cellStyle name="SAPBEXformats 2 11" xfId="27734" xr:uid="{8DAF5D3F-E749-4AE5-AEA9-857800B6868B}"/>
    <cellStyle name="SAPBEXformats 2 12" xfId="28991" xr:uid="{94F08E3F-D2AE-4781-9065-13EEC36C28A4}"/>
    <cellStyle name="SAPBEXformats 2 2" xfId="18469" xr:uid="{00000000-0005-0000-0000-00003B450000}"/>
    <cellStyle name="SAPBEXformats 2 2 2" xfId="18470" xr:uid="{00000000-0005-0000-0000-00003C450000}"/>
    <cellStyle name="SAPBEXformats 2 2 3" xfId="18471" xr:uid="{00000000-0005-0000-0000-00003D450000}"/>
    <cellStyle name="SAPBEXformats 2 2 3 2" xfId="20312" xr:uid="{00000000-0005-0000-0000-00003D450000}"/>
    <cellStyle name="SAPBEXformats 2 2 3 2 2" xfId="28698" xr:uid="{6764F534-3F41-49A6-8B21-6EB4DEF285E6}"/>
    <cellStyle name="SAPBEXformats 2 2 3 2 3" xfId="30106" xr:uid="{A550969C-37CD-49A7-B93D-5AD28866DA90}"/>
    <cellStyle name="SAPBEXformats 2 2 3 2 4" xfId="30627" xr:uid="{81B60E0D-3F25-4DE7-98E6-7F61882C8DA1}"/>
    <cellStyle name="SAPBEXformats 2 2 3 2 5" xfId="31132" xr:uid="{68F11053-AA6A-40E8-BB1A-DD081B022369}"/>
    <cellStyle name="SAPBEXformats 2 2 3 2 6" xfId="31418" xr:uid="{A697602C-1B8B-4FEB-908B-CA80CCBE5DF4}"/>
    <cellStyle name="SAPBEXformats 2 2 3 3" xfId="28150" xr:uid="{090B5480-D395-475B-B1B4-94C2A089EE83}"/>
    <cellStyle name="SAPBEXformats 2 2 3 4" xfId="29641" xr:uid="{B77915F5-A684-4058-B14D-49B5216B3675}"/>
    <cellStyle name="SAPBEXformats 2 2 3 5" xfId="27251" xr:uid="{E2F3D1FF-09D6-4A9A-9CC3-44A35AB59BBB}"/>
    <cellStyle name="SAPBEXformats 2 2 3 6" xfId="29125" xr:uid="{E59BAD13-6674-4DA9-8F8C-A92AD5A8061B}"/>
    <cellStyle name="SAPBEXformats 2 2 4" xfId="18472" xr:uid="{00000000-0005-0000-0000-00003E450000}"/>
    <cellStyle name="SAPBEXformats 2 3" xfId="18473" xr:uid="{00000000-0005-0000-0000-00003F450000}"/>
    <cellStyle name="SAPBEXformats 2 3 2" xfId="18474" xr:uid="{00000000-0005-0000-0000-000040450000}"/>
    <cellStyle name="SAPBEXformats 2 3 3" xfId="18475" xr:uid="{00000000-0005-0000-0000-000041450000}"/>
    <cellStyle name="SAPBEXformats 2 3 3 2" xfId="20313" xr:uid="{00000000-0005-0000-0000-000041450000}"/>
    <cellStyle name="SAPBEXformats 2 3 3 2 2" xfId="28699" xr:uid="{16214A16-7C71-4E7C-85C5-B40F59ABB3AA}"/>
    <cellStyle name="SAPBEXformats 2 3 3 2 3" xfId="30107" xr:uid="{8E579C4F-1544-47BF-9448-AF2A7831FD69}"/>
    <cellStyle name="SAPBEXformats 2 3 3 2 4" xfId="30628" xr:uid="{525A4433-A119-4161-B805-11F64D65C48B}"/>
    <cellStyle name="SAPBEXformats 2 3 3 2 5" xfId="31133" xr:uid="{42C9FE5B-06A0-46A4-904A-6BD53EB4E2FD}"/>
    <cellStyle name="SAPBEXformats 2 3 3 2 6" xfId="31419" xr:uid="{3C4E2C8C-07EC-4CDC-A18E-5DBF7B52AB24}"/>
    <cellStyle name="SAPBEXformats 2 3 3 3" xfId="28151" xr:uid="{F42F28B9-8290-4E84-8A16-706BFA76766A}"/>
    <cellStyle name="SAPBEXformats 2 3 3 4" xfId="29642" xr:uid="{2556102A-727B-4CD3-9857-C3F7548649CA}"/>
    <cellStyle name="SAPBEXformats 2 3 3 5" xfId="27249" xr:uid="{16FB0E0D-FFF6-486A-A9ED-7119C43E2D03}"/>
    <cellStyle name="SAPBEXformats 2 3 3 6" xfId="29122" xr:uid="{39D8EBC3-928C-48CA-A944-9DE611A1B24B}"/>
    <cellStyle name="SAPBEXformats 2 3 4" xfId="18476" xr:uid="{00000000-0005-0000-0000-000042450000}"/>
    <cellStyle name="SAPBEXformats 2 4" xfId="18477" xr:uid="{00000000-0005-0000-0000-000043450000}"/>
    <cellStyle name="SAPBEXformats 2 4 2" xfId="18478" xr:uid="{00000000-0005-0000-0000-000044450000}"/>
    <cellStyle name="SAPBEXformats 2 4 2 2" xfId="20314" xr:uid="{00000000-0005-0000-0000-000044450000}"/>
    <cellStyle name="SAPBEXformats 2 4 2 2 2" xfId="28700" xr:uid="{48C9B4D2-21C1-402B-A92B-8FB3FC5B750E}"/>
    <cellStyle name="SAPBEXformats 2 4 2 2 3" xfId="30108" xr:uid="{D8D59BF1-7C94-4DB5-B08C-233AD77D543A}"/>
    <cellStyle name="SAPBEXformats 2 4 2 2 4" xfId="30629" xr:uid="{554C4544-2E84-491A-BD2D-BBB6CC5E426F}"/>
    <cellStyle name="SAPBEXformats 2 4 2 2 5" xfId="31134" xr:uid="{302F71BD-3E72-4A44-834B-3CED863DC1EF}"/>
    <cellStyle name="SAPBEXformats 2 4 2 2 6" xfId="31420" xr:uid="{69A0D599-B452-4615-8430-EFEBC0BA108A}"/>
    <cellStyle name="SAPBEXformats 2 4 2 3" xfId="28152" xr:uid="{054624E0-E83D-44E9-8DC3-0934182AF355}"/>
    <cellStyle name="SAPBEXformats 2 4 2 4" xfId="29643" xr:uid="{53F88C8E-3550-4ED8-801C-E75144582F73}"/>
    <cellStyle name="SAPBEXformats 2 4 2 5" xfId="27248" xr:uid="{D7F44F12-C081-4CFD-A788-B017D88BD225}"/>
    <cellStyle name="SAPBEXformats 2 4 2 6" xfId="29124" xr:uid="{F44C6E44-F153-4E9F-BB80-283B4D245C10}"/>
    <cellStyle name="SAPBEXformats 2 5" xfId="18479" xr:uid="{00000000-0005-0000-0000-000045450000}"/>
    <cellStyle name="SAPBEXformats 2 5 2" xfId="20315" xr:uid="{00000000-0005-0000-0000-000045450000}"/>
    <cellStyle name="SAPBEXformats 2 5 2 2" xfId="28701" xr:uid="{EBFF1343-AC66-4EB4-86F9-834D8D81E345}"/>
    <cellStyle name="SAPBEXformats 2 5 2 3" xfId="30109" xr:uid="{ABF4745B-E938-4008-A6F9-CF6FBCB3E7F6}"/>
    <cellStyle name="SAPBEXformats 2 5 2 4" xfId="30630" xr:uid="{A0900CC1-84F7-4FCE-9AF1-B2E2A41C8853}"/>
    <cellStyle name="SAPBEXformats 2 5 2 5" xfId="31135" xr:uid="{8C2076E4-3473-44E1-A4B9-66A1D24F879A}"/>
    <cellStyle name="SAPBEXformats 2 5 2 6" xfId="31421" xr:uid="{B1FFCD9D-EAC6-42BC-AD3B-1B6B7F8FC5FE}"/>
    <cellStyle name="SAPBEXformats 2 5 3" xfId="28153" xr:uid="{C5E2FC72-4207-4F13-A562-74D56915E961}"/>
    <cellStyle name="SAPBEXformats 2 5 4" xfId="29644" xr:uid="{2DB8C88C-6845-44E9-8A2E-2FF19B17C355}"/>
    <cellStyle name="SAPBEXformats 2 5 5" xfId="27247" xr:uid="{36BFF0F1-99FA-4BB8-9EF8-A1A6E5589093}"/>
    <cellStyle name="SAPBEXformats 2 5 6" xfId="29123" xr:uid="{B8C0A119-6B02-4258-814C-86793CA93421}"/>
    <cellStyle name="SAPBEXformats 2 6" xfId="18480" xr:uid="{00000000-0005-0000-0000-000046450000}"/>
    <cellStyle name="SAPBEXformats 2 7" xfId="18468" xr:uid="{00000000-0005-0000-0000-00003A450000}"/>
    <cellStyle name="SAPBEXformats 2 8" xfId="20875" xr:uid="{02266CDE-5AAC-4302-A78B-EEDEBBD9ADD6}"/>
    <cellStyle name="SAPBEXformats 2 9" xfId="27968" xr:uid="{3E73A6B9-4AB3-40AF-8DB7-EC92F88FB2A1}"/>
    <cellStyle name="SAPBEXformats 3" xfId="18481" xr:uid="{00000000-0005-0000-0000-000047450000}"/>
    <cellStyle name="SAPBEXformats 3 2" xfId="18482" xr:uid="{00000000-0005-0000-0000-000048450000}"/>
    <cellStyle name="SAPBEXformats 3 2 2" xfId="18483" xr:uid="{00000000-0005-0000-0000-000049450000}"/>
    <cellStyle name="SAPBEXformats 3 2 2 2" xfId="20316" xr:uid="{00000000-0005-0000-0000-000049450000}"/>
    <cellStyle name="SAPBEXformats 3 2 2 2 2" xfId="28702" xr:uid="{8E710E49-3867-420A-BE06-D21992798BED}"/>
    <cellStyle name="SAPBEXformats 3 2 2 2 3" xfId="30110" xr:uid="{EEFC8373-5104-413D-A932-8AB96F813493}"/>
    <cellStyle name="SAPBEXformats 3 2 2 2 4" xfId="30631" xr:uid="{A1064485-1961-4DC1-BCD0-6AD1F39701DF}"/>
    <cellStyle name="SAPBEXformats 3 2 2 2 5" xfId="31136" xr:uid="{967FFD62-9CBC-44C0-90C9-5FD45A3F265D}"/>
    <cellStyle name="SAPBEXformats 3 2 2 2 6" xfId="31422" xr:uid="{2E59C2C4-E4CB-456A-A798-82D9528A12A5}"/>
    <cellStyle name="SAPBEXformats 3 2 2 3" xfId="29645" xr:uid="{A35238D5-BBE1-41E4-9625-ED60D1FACC57}"/>
    <cellStyle name="SAPBEXformats 3 2 2 4" xfId="27244" xr:uid="{E99D6CC0-F442-4264-880C-823BA47A9B53}"/>
    <cellStyle name="SAPBEXformats 3 2 2 5" xfId="28495" xr:uid="{B6CA3B8E-F995-48F6-AD35-E6EABC2A0A24}"/>
    <cellStyle name="SAPBEXformats 3 2 2 6" xfId="26526" xr:uid="{63A3F2F6-D838-4C87-80EC-AD21D1BD691A}"/>
    <cellStyle name="SAPBEXformats 3 3" xfId="18484" xr:uid="{00000000-0005-0000-0000-00004A450000}"/>
    <cellStyle name="SAPBEXformats 3 3 2" xfId="18485" xr:uid="{00000000-0005-0000-0000-00004B450000}"/>
    <cellStyle name="SAPBEXformats 3 3 2 2" xfId="20318" xr:uid="{00000000-0005-0000-0000-00004B450000}"/>
    <cellStyle name="SAPBEXformats 3 3 2 2 2" xfId="28704" xr:uid="{BFE3C304-4083-4028-B631-47030A417593}"/>
    <cellStyle name="SAPBEXformats 3 3 2 2 3" xfId="30112" xr:uid="{204CBC14-0724-4CF8-AAE2-BCBBA70A424D}"/>
    <cellStyle name="SAPBEXformats 3 3 2 2 4" xfId="30633" xr:uid="{9DEA3415-B0D1-4452-AC1D-11CDEE0AAA9C}"/>
    <cellStyle name="SAPBEXformats 3 3 2 2 5" xfId="31138" xr:uid="{7F1BE73C-BC09-4418-8178-E1663711FF82}"/>
    <cellStyle name="SAPBEXformats 3 3 2 2 6" xfId="31424" xr:uid="{E534A762-F109-43F5-B9DF-5D97ABDE3DBA}"/>
    <cellStyle name="SAPBEXformats 3 3 2 3" xfId="29647" xr:uid="{61D5B4F2-F8E6-4BC2-A746-B0D2A0A5FA77}"/>
    <cellStyle name="SAPBEXformats 3 3 2 4" xfId="27242" xr:uid="{CFE63E61-2521-4D6F-8C81-485F15243223}"/>
    <cellStyle name="SAPBEXformats 3 3 2 5" xfId="29121" xr:uid="{6C594C72-3057-404F-A4F7-09AA3A1AA573}"/>
    <cellStyle name="SAPBEXformats 3 3 2 6" xfId="29496" xr:uid="{279D983C-CB3F-4268-88A2-38B336697AA5}"/>
    <cellStyle name="SAPBEXformats 3 3 3" xfId="20317" xr:uid="{00000000-0005-0000-0000-00004A450000}"/>
    <cellStyle name="SAPBEXformats 3 3 3 2" xfId="28703" xr:uid="{AEE61AF7-4EE6-47A9-9B32-B6ADAA2CE523}"/>
    <cellStyle name="SAPBEXformats 3 3 3 3" xfId="30111" xr:uid="{3A102466-38C7-4AA4-89C1-B326DCEA7629}"/>
    <cellStyle name="SAPBEXformats 3 3 3 4" xfId="30632" xr:uid="{5E7C9CF6-2816-4AFD-ADFE-A0EA0D00DC49}"/>
    <cellStyle name="SAPBEXformats 3 3 3 5" xfId="31137" xr:uid="{24EF6233-D90D-4128-8560-79D8CBA81F47}"/>
    <cellStyle name="SAPBEXformats 3 3 3 6" xfId="31423" xr:uid="{AEE7CFB1-C106-440F-B2E8-24687FF59841}"/>
    <cellStyle name="SAPBEXformats 3 3 4" xfId="29646" xr:uid="{CB0A8B79-DC3B-46CC-98E1-4D4401B115F5}"/>
    <cellStyle name="SAPBEXformats 3 3 5" xfId="27243" xr:uid="{10A3A337-E267-4956-BC75-B7384D799520}"/>
    <cellStyle name="SAPBEXformats 3 3 6" xfId="23290" xr:uid="{6AC19F01-B85C-4720-95C1-35A06DCDC7CF}"/>
    <cellStyle name="SAPBEXformats 3 3 7" xfId="29495" xr:uid="{D1C224CC-F10C-437F-8879-6B21FBA5A89F}"/>
    <cellStyle name="SAPBEXformats 3 4" xfId="18486" xr:uid="{00000000-0005-0000-0000-00004C450000}"/>
    <cellStyle name="SAPBEXformats 3 4 2" xfId="20319" xr:uid="{00000000-0005-0000-0000-00004C450000}"/>
    <cellStyle name="SAPBEXformats 3 4 2 2" xfId="28705" xr:uid="{8AABF550-64B9-457A-8507-1F87ABE73402}"/>
    <cellStyle name="SAPBEXformats 3 4 2 3" xfId="30113" xr:uid="{A7E5E047-E22E-4303-B742-6A13E7EAACC5}"/>
    <cellStyle name="SAPBEXformats 3 4 2 4" xfId="30634" xr:uid="{864DDCC2-10CC-422F-9B18-A42F4555EF19}"/>
    <cellStyle name="SAPBEXformats 3 4 2 5" xfId="31139" xr:uid="{AB061818-23D7-4B66-9170-2C311ED1EDAB}"/>
    <cellStyle name="SAPBEXformats 3 4 2 6" xfId="31425" xr:uid="{3E5BC517-B5E1-4F62-BC63-17CE75717AD5}"/>
    <cellStyle name="SAPBEXformats 3 4 3" xfId="29648" xr:uid="{751EFDBC-0242-4D63-A528-77BF1DA2F2E8}"/>
    <cellStyle name="SAPBEXformats 3 4 4" xfId="27240" xr:uid="{9E372F8C-FEBB-4DDC-A292-A4369C28F800}"/>
    <cellStyle name="SAPBEXformats 3 4 5" xfId="29120" xr:uid="{5699C99C-2E23-4F4D-AAFA-CB2EF6D38759}"/>
    <cellStyle name="SAPBEXformats 3 4 6" xfId="20820" xr:uid="{D97382D1-3F85-4D52-8343-AFAB6F047431}"/>
    <cellStyle name="SAPBEXformats 3 5" xfId="18487" xr:uid="{00000000-0005-0000-0000-00004D450000}"/>
    <cellStyle name="SAPBEXformats 4" xfId="18488" xr:uid="{00000000-0005-0000-0000-00004E450000}"/>
    <cellStyle name="SAPBEXformats 4 2" xfId="18489" xr:uid="{00000000-0005-0000-0000-00004F450000}"/>
    <cellStyle name="SAPBEXformats 4 2 2" xfId="20320" xr:uid="{00000000-0005-0000-0000-00004F450000}"/>
    <cellStyle name="SAPBEXformats 4 2 2 2" xfId="28706" xr:uid="{E5CDB91C-5704-4759-9E5C-7F66763CD2C1}"/>
    <cellStyle name="SAPBEXformats 4 2 2 3" xfId="30114" xr:uid="{7F829A80-0A3E-4FA0-AF57-34F7BE101C13}"/>
    <cellStyle name="SAPBEXformats 4 2 2 4" xfId="30635" xr:uid="{BFDE4A23-0D71-473A-B57B-76212E5963BA}"/>
    <cellStyle name="SAPBEXformats 4 2 2 5" xfId="31140" xr:uid="{B2BD7A82-E78E-4572-8E10-EEB3FFB9EE37}"/>
    <cellStyle name="SAPBEXformats 4 2 2 6" xfId="31426" xr:uid="{A5164BEB-7440-4B81-9C07-1E8D1DC5E76C}"/>
    <cellStyle name="SAPBEXformats 4 2 3" xfId="29649" xr:uid="{656ED3AD-E73A-4485-AE87-E93BFFA6358A}"/>
    <cellStyle name="SAPBEXformats 4 2 4" xfId="27239" xr:uid="{C533CFCA-5C92-40D5-B9C1-DC9F469AB846}"/>
    <cellStyle name="SAPBEXformats 4 2 5" xfId="20930" xr:uid="{E42A5241-18A3-464E-AFAD-BBE83CFED4B3}"/>
    <cellStyle name="SAPBEXformats 4 2 6" xfId="26525" xr:uid="{426D78B6-18CA-48CD-A796-65B3282297C5}"/>
    <cellStyle name="SAPBEXformats 5" xfId="18490" xr:uid="{00000000-0005-0000-0000-000050450000}"/>
    <cellStyle name="SAPBEXformats 5 2" xfId="18491" xr:uid="{00000000-0005-0000-0000-000051450000}"/>
    <cellStyle name="SAPBEXformats 5 2 2" xfId="20322" xr:uid="{00000000-0005-0000-0000-000051450000}"/>
    <cellStyle name="SAPBEXformats 5 2 2 2" xfId="28708" xr:uid="{10889D26-9218-4D78-9D7F-26535248A9BE}"/>
    <cellStyle name="SAPBEXformats 5 2 2 3" xfId="30116" xr:uid="{63D161D9-B866-4E8F-802B-A5D44D638B88}"/>
    <cellStyle name="SAPBEXformats 5 2 2 4" xfId="30637" xr:uid="{B9E793AC-548F-4F7C-9374-5BD00E8CE2F5}"/>
    <cellStyle name="SAPBEXformats 5 2 2 5" xfId="31142" xr:uid="{36D25288-F6F8-4E1C-A4F1-E72285EAD174}"/>
    <cellStyle name="SAPBEXformats 5 2 2 6" xfId="31428" xr:uid="{26C82673-20B0-40D2-B2A0-1718BE35E28E}"/>
    <cellStyle name="SAPBEXformats 5 2 3" xfId="29651" xr:uid="{6B672E3B-1BBF-47F1-90F4-7101BE22CDC6}"/>
    <cellStyle name="SAPBEXformats 5 2 4" xfId="27235" xr:uid="{2D7C04F1-C2AE-4AC3-A8EA-8F044B898CB5}"/>
    <cellStyle name="SAPBEXformats 5 2 5" xfId="29118" xr:uid="{D0570FC1-F585-41D0-A267-B0B47D6848AA}"/>
    <cellStyle name="SAPBEXformats 5 2 6" xfId="29497" xr:uid="{40417892-6ADD-40C2-A1B7-F977D2090E7B}"/>
    <cellStyle name="SAPBEXformats 5 3" xfId="20321" xr:uid="{00000000-0005-0000-0000-000050450000}"/>
    <cellStyle name="SAPBEXformats 5 3 2" xfId="28707" xr:uid="{4FFC63CA-921B-403F-82EE-7CFB0834F830}"/>
    <cellStyle name="SAPBEXformats 5 3 3" xfId="30115" xr:uid="{29C3A55A-2302-4DD8-8FC0-CD19ACF47153}"/>
    <cellStyle name="SAPBEXformats 5 3 4" xfId="30636" xr:uid="{C44ABB3F-EE63-4834-A12F-9FA5141A205F}"/>
    <cellStyle name="SAPBEXformats 5 3 5" xfId="31141" xr:uid="{8C7A9D77-4567-4FDC-AB8C-0F48C4CEA638}"/>
    <cellStyle name="SAPBEXformats 5 3 6" xfId="31427" xr:uid="{701D8954-8BB8-4D79-A80E-D11A6444A381}"/>
    <cellStyle name="SAPBEXformats 5 4" xfId="29650" xr:uid="{A32BF14A-5823-46D9-82F9-EBE4320BC275}"/>
    <cellStyle name="SAPBEXformats 5 5" xfId="27238" xr:uid="{592C4968-43B7-4E33-AFD2-B1C83801D405}"/>
    <cellStyle name="SAPBEXformats 5 6" xfId="29119" xr:uid="{AAFC77D4-CE6F-4B37-8664-E6D62F0E87A7}"/>
    <cellStyle name="SAPBEXformats 5 7" xfId="20818" xr:uid="{9B8C393D-8F5D-4AB3-9A2B-82C89DB13A48}"/>
    <cellStyle name="SAPBEXformats 6" xfId="18492" xr:uid="{00000000-0005-0000-0000-000052450000}"/>
    <cellStyle name="SAPBEXformats 7" xfId="18467" xr:uid="{00000000-0005-0000-0000-000039450000}"/>
    <cellStyle name="SAPBEXformats 8" xfId="27969" xr:uid="{51D9D3C5-9CF7-4A69-9CA9-213BB5BECB2E}"/>
    <cellStyle name="SAPBEXformats 9" xfId="29439" xr:uid="{5521EA98-58A4-4D84-A4A0-E7ACF6B6C3F5}"/>
    <cellStyle name="SAPBEXheaderData" xfId="2685" xr:uid="{00000000-0005-0000-0000-0000570A0000}"/>
    <cellStyle name="SAPBEXheaderData 2" xfId="18494" xr:uid="{00000000-0005-0000-0000-000054450000}"/>
    <cellStyle name="SAPBEXheaderData 2 2" xfId="18495" xr:uid="{00000000-0005-0000-0000-000055450000}"/>
    <cellStyle name="SAPBEXheaderData 2 3" xfId="28154" xr:uid="{5DB4EE3A-B51F-4E96-A585-3870E32CD2F3}"/>
    <cellStyle name="SAPBEXheaderData 2 4" xfId="29652" xr:uid="{A47BAE53-5B60-497B-AE7E-0AE7C8E13555}"/>
    <cellStyle name="SAPBEXheaderData 2 5" xfId="29117" xr:uid="{FDF31273-19CB-4735-BEB5-050FEA75C509}"/>
    <cellStyle name="SAPBEXheaderData 3" xfId="18496" xr:uid="{00000000-0005-0000-0000-000056450000}"/>
    <cellStyle name="SAPBEXheaderData 4" xfId="18493" xr:uid="{00000000-0005-0000-0000-000053450000}"/>
    <cellStyle name="SAPBEXheaderData 5" xfId="20876" xr:uid="{4770B86A-C24B-42C2-A334-533E827EAAD4}"/>
    <cellStyle name="SAPBEXheaderData 6" xfId="27967" xr:uid="{B162B9AA-3394-478F-8097-82D22C92E46C}"/>
    <cellStyle name="SAPBEXheaderData 7" xfId="27735" xr:uid="{D4B1AB28-899A-4880-B376-C928AA3DEC46}"/>
    <cellStyle name="SAPBEXheaderItem" xfId="2686" xr:uid="{00000000-0005-0000-0000-0000580A0000}"/>
    <cellStyle name="SAPBEXheaderItem 2" xfId="2687" xr:uid="{00000000-0005-0000-0000-0000590A0000}"/>
    <cellStyle name="SAPBEXheaderItem 2 2" xfId="18499" xr:uid="{00000000-0005-0000-0000-000059450000}"/>
    <cellStyle name="SAPBEXheaderItem 2 2 2" xfId="18500" xr:uid="{00000000-0005-0000-0000-00005A450000}"/>
    <cellStyle name="SAPBEXheaderItem 2 2 3" xfId="18501" xr:uid="{00000000-0005-0000-0000-00005B450000}"/>
    <cellStyle name="SAPBEXheaderItem 2 2 3 2" xfId="20323" xr:uid="{00000000-0005-0000-0000-00005B450000}"/>
    <cellStyle name="SAPBEXheaderItem 2 2 3 2 2" xfId="28709" xr:uid="{498AD3CE-E00E-4052-B281-FEDF98BD49C5}"/>
    <cellStyle name="SAPBEXheaderItem 2 2 3 2 3" xfId="30117" xr:uid="{D8576F2C-7816-45A8-A35B-B7B24C615FD6}"/>
    <cellStyle name="SAPBEXheaderItem 2 2 3 2 4" xfId="30638" xr:uid="{237DEC11-BB9E-4F89-8C67-B1F79551A67C}"/>
    <cellStyle name="SAPBEXheaderItem 2 2 3 2 5" xfId="31143" xr:uid="{DF4A0707-A573-4677-9622-72BC4216630E}"/>
    <cellStyle name="SAPBEXheaderItem 2 2 3 2 6" xfId="31429" xr:uid="{22AF00F9-F7DB-45B6-B0FD-5C8B8FBF3668}"/>
    <cellStyle name="SAPBEXheaderItem 2 2 3 3" xfId="28155" xr:uid="{9A5E49B1-49B3-46DC-ABA3-73A77511E75C}"/>
    <cellStyle name="SAPBEXheaderItem 2 2 3 4" xfId="29653" xr:uid="{867CFB40-05B1-43CE-A073-26A5F762332B}"/>
    <cellStyle name="SAPBEXheaderItem 2 2 3 5" xfId="27232" xr:uid="{9EBBE329-D1B6-4E75-B555-0941E405EB1F}"/>
    <cellStyle name="SAPBEXheaderItem 2 2 3 6" xfId="28498" xr:uid="{7149526E-B5E6-46C0-B016-6630DC171714}"/>
    <cellStyle name="SAPBEXheaderItem 2 2 4" xfId="18502" xr:uid="{00000000-0005-0000-0000-00005C450000}"/>
    <cellStyle name="SAPBEXheaderItem 2 3" xfId="18503" xr:uid="{00000000-0005-0000-0000-00005D450000}"/>
    <cellStyle name="SAPBEXheaderItem 2 3 2" xfId="18504" xr:uid="{00000000-0005-0000-0000-00005E450000}"/>
    <cellStyle name="SAPBEXheaderItem 2 3 3" xfId="18505" xr:uid="{00000000-0005-0000-0000-00005F450000}"/>
    <cellStyle name="SAPBEXheaderItem 2 3 3 2" xfId="20324" xr:uid="{00000000-0005-0000-0000-00005F450000}"/>
    <cellStyle name="SAPBEXheaderItem 2 3 3 2 2" xfId="28710" xr:uid="{764B6492-90AF-4AB7-BC26-7FEFEAEAF9D8}"/>
    <cellStyle name="SAPBEXheaderItem 2 3 3 2 3" xfId="30118" xr:uid="{2D33A684-1DD8-4CE4-9452-B8A0D7BCA3BC}"/>
    <cellStyle name="SAPBEXheaderItem 2 3 3 2 4" xfId="30639" xr:uid="{BA791C93-79E8-44EE-8D85-B2EE47C2BAEC}"/>
    <cellStyle name="SAPBEXheaderItem 2 3 3 2 5" xfId="31144" xr:uid="{90214182-6FDE-4575-A663-39FFF1EF64E9}"/>
    <cellStyle name="SAPBEXheaderItem 2 3 3 2 6" xfId="31430" xr:uid="{BCF8FC77-3651-44FD-8318-C00D7ACEFCC9}"/>
    <cellStyle name="SAPBEXheaderItem 2 3 3 3" xfId="28156" xr:uid="{3583B928-7D5C-41AA-95C2-4728B5845E53}"/>
    <cellStyle name="SAPBEXheaderItem 2 3 3 4" xfId="29654" xr:uid="{0D290410-0E33-4C91-AE13-9563B614389F}"/>
    <cellStyle name="SAPBEXheaderItem 2 3 3 5" xfId="27230" xr:uid="{75048D7E-6341-49E6-97EF-3E5A3238B344}"/>
    <cellStyle name="SAPBEXheaderItem 2 3 3 6" xfId="29116" xr:uid="{16074E09-49C0-4954-9EFE-AFF3D8F01A5D}"/>
    <cellStyle name="SAPBEXheaderItem 2 3 4" xfId="18506" xr:uid="{00000000-0005-0000-0000-000060450000}"/>
    <cellStyle name="SAPBEXheaderItem 2 4" xfId="18507" xr:uid="{00000000-0005-0000-0000-000061450000}"/>
    <cellStyle name="SAPBEXheaderItem 2 4 2" xfId="18508" xr:uid="{00000000-0005-0000-0000-000062450000}"/>
    <cellStyle name="SAPBEXheaderItem 2 4 2 2" xfId="18509" xr:uid="{00000000-0005-0000-0000-000063450000}"/>
    <cellStyle name="SAPBEXheaderItem 2 4 3" xfId="18510" xr:uid="{00000000-0005-0000-0000-000064450000}"/>
    <cellStyle name="SAPBEXheaderItem 2 5" xfId="18511" xr:uid="{00000000-0005-0000-0000-000065450000}"/>
    <cellStyle name="SAPBEXheaderItem 2 5 2" xfId="18512" xr:uid="{00000000-0005-0000-0000-000066450000}"/>
    <cellStyle name="SAPBEXheaderItem 2 5 2 2" xfId="20325" xr:uid="{00000000-0005-0000-0000-000066450000}"/>
    <cellStyle name="SAPBEXheaderItem 2 5 2 2 2" xfId="28711" xr:uid="{149310DE-1869-46AE-A436-6ABF1E3091E1}"/>
    <cellStyle name="SAPBEXheaderItem 2 5 2 2 3" xfId="30119" xr:uid="{34E7A137-FFE6-4B17-8283-96CF5D50DFBC}"/>
    <cellStyle name="SAPBEXheaderItem 2 5 2 2 4" xfId="30640" xr:uid="{30F080EE-66F8-4960-8D8A-2A5609723675}"/>
    <cellStyle name="SAPBEXheaderItem 2 5 2 2 5" xfId="31145" xr:uid="{757A850F-1A3F-42FB-BB3A-95A694084C74}"/>
    <cellStyle name="SAPBEXheaderItem 2 5 2 2 6" xfId="31431" xr:uid="{D30A8EE8-FB2E-47D5-AB7C-92FCEBFF650D}"/>
    <cellStyle name="SAPBEXheaderItem 2 5 2 3" xfId="28157" xr:uid="{E3D73493-83B1-4BFA-91DD-100A233FECA9}"/>
    <cellStyle name="SAPBEXheaderItem 2 5 2 4" xfId="29655" xr:uid="{D181C357-10E2-4063-BF86-231F4950DC13}"/>
    <cellStyle name="SAPBEXheaderItem 2 5 2 5" xfId="27227" xr:uid="{6FCAD7D1-0D3C-4169-876B-14C8B3F6F84A}"/>
    <cellStyle name="SAPBEXheaderItem 2 5 2 6" xfId="29918" xr:uid="{620973BE-8ADF-4935-9280-91F8E3534A1F}"/>
    <cellStyle name="SAPBEXheaderItem 2 6" xfId="18513" xr:uid="{00000000-0005-0000-0000-000067450000}"/>
    <cellStyle name="SAPBEXheaderItem 2 6 2" xfId="20326" xr:uid="{00000000-0005-0000-0000-000067450000}"/>
    <cellStyle name="SAPBEXheaderItem 2 6 2 2" xfId="28712" xr:uid="{7268606B-6F65-41E4-92D1-C6C1EFB2465C}"/>
    <cellStyle name="SAPBEXheaderItem 2 6 2 3" xfId="30120" xr:uid="{775F2AB8-269B-4740-9CA1-E37853164CCC}"/>
    <cellStyle name="SAPBEXheaderItem 2 6 2 4" xfId="30641" xr:uid="{C99CDCFF-431A-4AEF-BDA8-CDE6855B2D1C}"/>
    <cellStyle name="SAPBEXheaderItem 2 6 2 5" xfId="31146" xr:uid="{BEDBA83E-D53E-4A68-96F4-84365FD331EE}"/>
    <cellStyle name="SAPBEXheaderItem 2 6 2 6" xfId="31432" xr:uid="{B973D79F-EB80-4A8C-A70E-28AF0B697544}"/>
    <cellStyle name="SAPBEXheaderItem 2 6 3" xfId="28158" xr:uid="{6234642C-E444-49AA-B739-8FC3366C9F73}"/>
    <cellStyle name="SAPBEXheaderItem 2 6 4" xfId="29656" xr:uid="{94EF92FF-19E8-415F-B6D7-4F5636184A33}"/>
    <cellStyle name="SAPBEXheaderItem 2 6 5" xfId="27226" xr:uid="{DBD7E899-C1FE-4272-83C6-084E9ABD6A10}"/>
    <cellStyle name="SAPBEXheaderItem 2 6 6" xfId="29115" xr:uid="{49AA671B-50E9-4D13-B661-4DEE80C8A6F5}"/>
    <cellStyle name="SAPBEXheaderItem 2 7" xfId="18514" xr:uid="{00000000-0005-0000-0000-000068450000}"/>
    <cellStyle name="SAPBEXheaderItem 2 8" xfId="18498" xr:uid="{00000000-0005-0000-0000-000058450000}"/>
    <cellStyle name="SAPBEXheaderItem 3" xfId="18515" xr:uid="{00000000-0005-0000-0000-000069450000}"/>
    <cellStyle name="SAPBEXheaderItem 3 2" xfId="18516" xr:uid="{00000000-0005-0000-0000-00006A450000}"/>
    <cellStyle name="SAPBEXheaderItem 3 3" xfId="18517" xr:uid="{00000000-0005-0000-0000-00006B450000}"/>
    <cellStyle name="SAPBEXheaderItem 3 4" xfId="18518" xr:uid="{00000000-0005-0000-0000-00006C450000}"/>
    <cellStyle name="SAPBEXheaderItem 3 4 2" xfId="20327" xr:uid="{00000000-0005-0000-0000-00006C450000}"/>
    <cellStyle name="SAPBEXheaderItem 3 4 2 2" xfId="28713" xr:uid="{C4830884-F7C9-45F0-A3EA-362487713EB8}"/>
    <cellStyle name="SAPBEXheaderItem 3 4 2 3" xfId="30121" xr:uid="{FD978916-DC47-4212-9E9C-001E8B407CD3}"/>
    <cellStyle name="SAPBEXheaderItem 3 4 2 4" xfId="30642" xr:uid="{56E6C2BB-85BA-4C51-BF96-6BA031D26FD3}"/>
    <cellStyle name="SAPBEXheaderItem 3 4 2 5" xfId="31147" xr:uid="{F3006715-D340-4BD9-B6E0-BCD404E7560D}"/>
    <cellStyle name="SAPBEXheaderItem 3 4 2 6" xfId="31433" xr:uid="{BAEF1299-BC1B-479B-8B57-057E08CA1DF9}"/>
    <cellStyle name="SAPBEXheaderItem 3 4 3" xfId="29657" xr:uid="{B07C4C03-AB75-4577-B3BE-652FA528A07A}"/>
    <cellStyle name="SAPBEXheaderItem 3 4 4" xfId="27223" xr:uid="{BA672AD9-BE04-4FC5-90A9-25921E8B07A5}"/>
    <cellStyle name="SAPBEXheaderItem 3 4 5" xfId="28041" xr:uid="{AD62B870-4488-4745-A62A-64F3F54B41AA}"/>
    <cellStyle name="SAPBEXheaderItem 3 4 6" xfId="29498" xr:uid="{A65AA79E-06A5-4682-963B-B4D890A3061B}"/>
    <cellStyle name="SAPBEXheaderItem 3 5" xfId="18519" xr:uid="{00000000-0005-0000-0000-00006D450000}"/>
    <cellStyle name="SAPBEXheaderItem 4" xfId="18520" xr:uid="{00000000-0005-0000-0000-00006E450000}"/>
    <cellStyle name="SAPBEXheaderItem 4 2" xfId="18521" xr:uid="{00000000-0005-0000-0000-00006F450000}"/>
    <cellStyle name="SAPBEXheaderItem 4 2 2" xfId="20328" xr:uid="{00000000-0005-0000-0000-00006F450000}"/>
    <cellStyle name="SAPBEXheaderItem 4 2 2 2" xfId="28714" xr:uid="{39C4A300-C789-4B0C-B9CC-201129A16FE2}"/>
    <cellStyle name="SAPBEXheaderItem 4 2 2 3" xfId="30122" xr:uid="{9D8EDB26-3C8B-4829-9383-7EA0D48E6DC5}"/>
    <cellStyle name="SAPBEXheaderItem 4 2 2 4" xfId="30643" xr:uid="{B89F9234-D0BE-4DB5-82EA-304A942F07D8}"/>
    <cellStyle name="SAPBEXheaderItem 4 2 2 5" xfId="31148" xr:uid="{BCE8BC44-983D-4C28-A826-49D312739E04}"/>
    <cellStyle name="SAPBEXheaderItem 4 2 2 6" xfId="31434" xr:uid="{788B822A-B019-40FE-BDF9-7FA00FF57FB4}"/>
    <cellStyle name="SAPBEXheaderItem 4 2 3" xfId="29658" xr:uid="{C6693479-36E2-4F96-BDA7-49F159C4B6FA}"/>
    <cellStyle name="SAPBEXheaderItem 4 2 4" xfId="27222" xr:uid="{58C21FA8-DB29-4F8A-809B-C99120E2BF2C}"/>
    <cellStyle name="SAPBEXheaderItem 4 2 5" xfId="28496" xr:uid="{F86FEB47-BE96-42D2-9FD9-277A984FECC3}"/>
    <cellStyle name="SAPBEXheaderItem 4 2 6" xfId="20817" xr:uid="{EC7749B3-B6D2-4F69-8087-F48696FE941E}"/>
    <cellStyle name="SAPBEXheaderItem 5" xfId="18522" xr:uid="{00000000-0005-0000-0000-000070450000}"/>
    <cellStyle name="SAPBEXheaderItem 6" xfId="18523" xr:uid="{00000000-0005-0000-0000-000071450000}"/>
    <cellStyle name="SAPBEXheaderItem 7" xfId="18497" xr:uid="{00000000-0005-0000-0000-000057450000}"/>
    <cellStyle name="SAPBEXheaderItem_2010-2012 Program Workbook Completed_Incent_V2" xfId="2688" xr:uid="{00000000-0005-0000-0000-00005A0A0000}"/>
    <cellStyle name="SAPBEXheaderText" xfId="2689" xr:uid="{00000000-0005-0000-0000-00005B0A0000}"/>
    <cellStyle name="SAPBEXheaderText 2" xfId="2690" xr:uid="{00000000-0005-0000-0000-00005C0A0000}"/>
    <cellStyle name="SAPBEXheaderText 2 2" xfId="18526" xr:uid="{00000000-0005-0000-0000-000075450000}"/>
    <cellStyle name="SAPBEXheaderText 2 2 2" xfId="18527" xr:uid="{00000000-0005-0000-0000-000076450000}"/>
    <cellStyle name="SAPBEXheaderText 2 2 3" xfId="18528" xr:uid="{00000000-0005-0000-0000-000077450000}"/>
    <cellStyle name="SAPBEXheaderText 2 2 3 2" xfId="20329" xr:uid="{00000000-0005-0000-0000-000077450000}"/>
    <cellStyle name="SAPBEXheaderText 2 2 3 2 2" xfId="28715" xr:uid="{C13DB411-360B-4865-9E86-E76B1ADF1591}"/>
    <cellStyle name="SAPBEXheaderText 2 2 3 2 3" xfId="30123" xr:uid="{77E0C9B0-D9E5-47E4-860A-AB5C9829A023}"/>
    <cellStyle name="SAPBEXheaderText 2 2 3 2 4" xfId="30644" xr:uid="{BEF3099C-44EA-44B5-9278-DA2FA18F64D3}"/>
    <cellStyle name="SAPBEXheaderText 2 2 3 2 5" xfId="31149" xr:uid="{FFA7800C-7E19-4890-A0C5-2977E06CA213}"/>
    <cellStyle name="SAPBEXheaderText 2 2 3 2 6" xfId="31435" xr:uid="{BE596DDC-481A-4521-8547-F2FD5B7647BE}"/>
    <cellStyle name="SAPBEXheaderText 2 2 3 3" xfId="28159" xr:uid="{A3B86BF7-1415-4559-A53E-039E46E1CF91}"/>
    <cellStyle name="SAPBEXheaderText 2 2 3 4" xfId="29659" xr:uid="{32993FBC-DF33-49AF-9430-C58126C449F4}"/>
    <cellStyle name="SAPBEXheaderText 2 2 3 5" xfId="27218" xr:uid="{9E4EC338-5EB8-4905-8A6A-8C9393E2A9C3}"/>
    <cellStyle name="SAPBEXheaderText 2 2 3 6" xfId="29114" xr:uid="{8409A7D7-3E57-4FFE-9799-D04CDEFE9D51}"/>
    <cellStyle name="SAPBEXheaderText 2 2 4" xfId="18529" xr:uid="{00000000-0005-0000-0000-000078450000}"/>
    <cellStyle name="SAPBEXheaderText 2 3" xfId="18530" xr:uid="{00000000-0005-0000-0000-000079450000}"/>
    <cellStyle name="SAPBEXheaderText 2 3 2" xfId="18531" xr:uid="{00000000-0005-0000-0000-00007A450000}"/>
    <cellStyle name="SAPBEXheaderText 2 3 3" xfId="18532" xr:uid="{00000000-0005-0000-0000-00007B450000}"/>
    <cellStyle name="SAPBEXheaderText 2 3 3 2" xfId="20330" xr:uid="{00000000-0005-0000-0000-00007B450000}"/>
    <cellStyle name="SAPBEXheaderText 2 3 3 2 2" xfId="28716" xr:uid="{5D1E1874-D0A8-4135-B04D-12E178E949C2}"/>
    <cellStyle name="SAPBEXheaderText 2 3 3 2 3" xfId="30124" xr:uid="{8EC8DAC8-0534-4B28-A377-0A4B4CA120AD}"/>
    <cellStyle name="SAPBEXheaderText 2 3 3 2 4" xfId="30645" xr:uid="{F4E655A5-FDA5-4354-9AC7-AD7DDA2DE8A9}"/>
    <cellStyle name="SAPBEXheaderText 2 3 3 2 5" xfId="31150" xr:uid="{0AD826E6-3B32-4B1D-A585-EA57701A8791}"/>
    <cellStyle name="SAPBEXheaderText 2 3 3 2 6" xfId="31436" xr:uid="{75573598-C0FC-4EDB-814A-5A2F99E7B723}"/>
    <cellStyle name="SAPBEXheaderText 2 3 3 3" xfId="28160" xr:uid="{7AB1B90F-B7FF-4513-A029-8182B46F2B22}"/>
    <cellStyle name="SAPBEXheaderText 2 3 3 4" xfId="29660" xr:uid="{C1BE5DA3-0583-45F2-B110-EC54725CF7EA}"/>
    <cellStyle name="SAPBEXheaderText 2 3 3 5" xfId="27217" xr:uid="{D213D79C-BA0A-4C46-8338-418C6D43C4BF}"/>
    <cellStyle name="SAPBEXheaderText 2 3 3 6" xfId="29113" xr:uid="{065967A0-3B69-492F-824F-10AEAF91C52D}"/>
    <cellStyle name="SAPBEXheaderText 2 3 4" xfId="18533" xr:uid="{00000000-0005-0000-0000-00007C450000}"/>
    <cellStyle name="SAPBEXheaderText 2 4" xfId="18534" xr:uid="{00000000-0005-0000-0000-00007D450000}"/>
    <cellStyle name="SAPBEXheaderText 2 4 2" xfId="18535" xr:uid="{00000000-0005-0000-0000-00007E450000}"/>
    <cellStyle name="SAPBEXheaderText 2 4 2 2" xfId="18536" xr:uid="{00000000-0005-0000-0000-00007F450000}"/>
    <cellStyle name="SAPBEXheaderText 2 4 3" xfId="18537" xr:uid="{00000000-0005-0000-0000-000080450000}"/>
    <cellStyle name="SAPBEXheaderText 2 5" xfId="18538" xr:uid="{00000000-0005-0000-0000-000081450000}"/>
    <cellStyle name="SAPBEXheaderText 2 5 2" xfId="18539" xr:uid="{00000000-0005-0000-0000-000082450000}"/>
    <cellStyle name="SAPBEXheaderText 2 5 2 2" xfId="20331" xr:uid="{00000000-0005-0000-0000-000082450000}"/>
    <cellStyle name="SAPBEXheaderText 2 5 2 2 2" xfId="28717" xr:uid="{B2A7A979-F01D-4E32-BF31-855C94F3EEC6}"/>
    <cellStyle name="SAPBEXheaderText 2 5 2 2 3" xfId="30125" xr:uid="{344BCB30-EB8B-4054-A5DA-9ECBFE1BF305}"/>
    <cellStyle name="SAPBEXheaderText 2 5 2 2 4" xfId="30646" xr:uid="{CCFB88D2-63F4-45DF-A169-D4215DD85538}"/>
    <cellStyle name="SAPBEXheaderText 2 5 2 2 5" xfId="31151" xr:uid="{6FB32617-232C-4193-9E18-89D1F880ECB1}"/>
    <cellStyle name="SAPBEXheaderText 2 5 2 2 6" xfId="31437" xr:uid="{775D0418-D09B-454C-BB2D-7CA27C9F30F8}"/>
    <cellStyle name="SAPBEXheaderText 2 5 2 3" xfId="28161" xr:uid="{CF65AC3A-6F75-468A-A54A-EB90F86A532C}"/>
    <cellStyle name="SAPBEXheaderText 2 5 2 4" xfId="29661" xr:uid="{932C7EF0-B861-4E51-83A8-38B47651539C}"/>
    <cellStyle name="SAPBEXheaderText 2 5 2 5" xfId="27212" xr:uid="{B410C86B-AB59-4E1D-936B-FB698688B862}"/>
    <cellStyle name="SAPBEXheaderText 2 5 2 6" xfId="29112" xr:uid="{3306596B-11CD-43C7-B126-2B4FBEB49FA5}"/>
    <cellStyle name="SAPBEXheaderText 2 6" xfId="18540" xr:uid="{00000000-0005-0000-0000-000083450000}"/>
    <cellStyle name="SAPBEXheaderText 2 6 2" xfId="20332" xr:uid="{00000000-0005-0000-0000-000083450000}"/>
    <cellStyle name="SAPBEXheaderText 2 6 2 2" xfId="28718" xr:uid="{8572045C-C583-4FD9-B86C-A8548F801E8A}"/>
    <cellStyle name="SAPBEXheaderText 2 6 2 3" xfId="30126" xr:uid="{8E551003-2B45-4ECD-A97B-F0B62AB52CCC}"/>
    <cellStyle name="SAPBEXheaderText 2 6 2 4" xfId="30647" xr:uid="{70A243F6-A27D-485A-B80C-7F87DB0646BE}"/>
    <cellStyle name="SAPBEXheaderText 2 6 2 5" xfId="31152" xr:uid="{6415E920-C9C5-4184-A716-9481FAF59423}"/>
    <cellStyle name="SAPBEXheaderText 2 6 2 6" xfId="31438" xr:uid="{04DA412A-8965-415B-BE5A-89F1706B7391}"/>
    <cellStyle name="SAPBEXheaderText 2 6 3" xfId="28162" xr:uid="{E5BFBC55-2ACA-4FDD-930B-146A22B9C71F}"/>
    <cellStyle name="SAPBEXheaderText 2 6 4" xfId="29662" xr:uid="{3D45D13A-20CB-4120-B0DC-53FEDAFE281D}"/>
    <cellStyle name="SAPBEXheaderText 2 6 5" xfId="27211" xr:uid="{98D89A2E-0CCB-4223-923D-2E765AB04630}"/>
    <cellStyle name="SAPBEXheaderText 2 6 6" xfId="29111" xr:uid="{18C148B7-9632-4504-B557-75CA5EEC1AA7}"/>
    <cellStyle name="SAPBEXheaderText 2 7" xfId="18541" xr:uid="{00000000-0005-0000-0000-000084450000}"/>
    <cellStyle name="SAPBEXheaderText 2 8" xfId="18525" xr:uid="{00000000-0005-0000-0000-000074450000}"/>
    <cellStyle name="SAPBEXheaderText 3" xfId="18542" xr:uid="{00000000-0005-0000-0000-000085450000}"/>
    <cellStyle name="SAPBEXheaderText 3 2" xfId="18543" xr:uid="{00000000-0005-0000-0000-000086450000}"/>
    <cellStyle name="SAPBEXheaderText 3 3" xfId="18544" xr:uid="{00000000-0005-0000-0000-000087450000}"/>
    <cellStyle name="SAPBEXheaderText 3 4" xfId="18545" xr:uid="{00000000-0005-0000-0000-000088450000}"/>
    <cellStyle name="SAPBEXheaderText 3 4 2" xfId="20333" xr:uid="{00000000-0005-0000-0000-000088450000}"/>
    <cellStyle name="SAPBEXheaderText 3 4 2 2" xfId="28719" xr:uid="{193A3420-6EB4-4C96-8323-E1E57D2A22ED}"/>
    <cellStyle name="SAPBEXheaderText 3 4 2 3" xfId="30127" xr:uid="{C89A25AF-CFD3-4860-A1BE-4B2A052E2416}"/>
    <cellStyle name="SAPBEXheaderText 3 4 2 4" xfId="30648" xr:uid="{1268A576-460E-45CC-8010-74A6E8A008C0}"/>
    <cellStyle name="SAPBEXheaderText 3 4 2 5" xfId="31153" xr:uid="{615942DC-9386-4789-9C31-FEC9E9D9AB80}"/>
    <cellStyle name="SAPBEXheaderText 3 4 2 6" xfId="31439" xr:uid="{3A3B2634-0B89-42BA-8DAB-1E706585A845}"/>
    <cellStyle name="SAPBEXheaderText 3 4 3" xfId="29663" xr:uid="{50447C7D-5763-4A0C-A55E-E9F9E015378C}"/>
    <cellStyle name="SAPBEXheaderText 3 4 4" xfId="27208" xr:uid="{EC706C31-571E-46D5-925D-5D07BA7F1294}"/>
    <cellStyle name="SAPBEXheaderText 3 4 5" xfId="29110" xr:uid="{6362E181-8EB3-4B5D-8040-EBA77014BDDA}"/>
    <cellStyle name="SAPBEXheaderText 3 4 6" xfId="29912" xr:uid="{1B7901A1-86A5-4949-839F-E81A88E50E6E}"/>
    <cellStyle name="SAPBEXheaderText 3 5" xfId="18546" xr:uid="{00000000-0005-0000-0000-000089450000}"/>
    <cellStyle name="SAPBEXheaderText 4" xfId="18547" xr:uid="{00000000-0005-0000-0000-00008A450000}"/>
    <cellStyle name="SAPBEXheaderText 4 2" xfId="18548" xr:uid="{00000000-0005-0000-0000-00008B450000}"/>
    <cellStyle name="SAPBEXheaderText 4 2 2" xfId="20334" xr:uid="{00000000-0005-0000-0000-00008B450000}"/>
    <cellStyle name="SAPBEXheaderText 4 2 2 2" xfId="28720" xr:uid="{F71754F6-7672-4029-A684-62AB702AB53D}"/>
    <cellStyle name="SAPBEXheaderText 4 2 2 3" xfId="30128" xr:uid="{2E5B8826-7A13-4D14-8707-0B2C92F7D026}"/>
    <cellStyle name="SAPBEXheaderText 4 2 2 4" xfId="30649" xr:uid="{F8511F18-D12D-4C95-ABD8-B595A2ABFA87}"/>
    <cellStyle name="SAPBEXheaderText 4 2 2 5" xfId="31154" xr:uid="{A87541C1-9765-4055-AFF6-B1E053A74C8A}"/>
    <cellStyle name="SAPBEXheaderText 4 2 2 6" xfId="31440" xr:uid="{65BA2354-409F-49AD-AD27-DF387B206901}"/>
    <cellStyle name="SAPBEXheaderText 4 2 3" xfId="29664" xr:uid="{B1BD8796-C1C4-4B05-83C3-7457BE16994E}"/>
    <cellStyle name="SAPBEXheaderText 4 2 4" xfId="27206" xr:uid="{B9F6B8B2-AEEB-4A8D-B75A-3538D424E77A}"/>
    <cellStyle name="SAPBEXheaderText 4 2 5" xfId="29109" xr:uid="{9DC76DE5-B363-42DE-B3E6-2F03BCEF08B9}"/>
    <cellStyle name="SAPBEXheaderText 4 2 6" xfId="26521" xr:uid="{1DECF906-188D-4E23-8EDA-BB016ABEF195}"/>
    <cellStyle name="SAPBEXheaderText 5" xfId="18549" xr:uid="{00000000-0005-0000-0000-00008C450000}"/>
    <cellStyle name="SAPBEXheaderText 6" xfId="18550" xr:uid="{00000000-0005-0000-0000-00008D450000}"/>
    <cellStyle name="SAPBEXheaderText 7" xfId="18524" xr:uid="{00000000-0005-0000-0000-000073450000}"/>
    <cellStyle name="SAPBEXheaderText_2010-2012 Program Workbook Completed_Incent_V2" xfId="2691" xr:uid="{00000000-0005-0000-0000-00005D0A0000}"/>
    <cellStyle name="SAPBEXHLevel0" xfId="2692" xr:uid="{00000000-0005-0000-0000-00005E0A0000}"/>
    <cellStyle name="SAPBEXHLevel0 10" xfId="29437" xr:uid="{7947FCAA-E9F0-4A7A-93BB-2CFCB0F1797F}"/>
    <cellStyle name="SAPBEXHLevel0 2" xfId="2693" xr:uid="{00000000-0005-0000-0000-00005F0A0000}"/>
    <cellStyle name="SAPBEXHLevel0 2 10" xfId="27965" xr:uid="{1C323E4F-3C2B-45E6-A372-91632ACC2E11}"/>
    <cellStyle name="SAPBEXHLevel0 2 11" xfId="29436" xr:uid="{6BF62BF7-F610-4B2C-875E-153FB1B1DD17}"/>
    <cellStyle name="SAPBEXHLevel0 2 2" xfId="2902" xr:uid="{00000000-0005-0000-0000-0000600A0000}"/>
    <cellStyle name="SAPBEXHLevel0 2 2 2" xfId="18554" xr:uid="{00000000-0005-0000-0000-000092450000}"/>
    <cellStyle name="SAPBEXHLevel0 2 2 3" xfId="18555" xr:uid="{00000000-0005-0000-0000-000093450000}"/>
    <cellStyle name="SAPBEXHLevel0 2 2 3 2" xfId="20335" xr:uid="{00000000-0005-0000-0000-000093450000}"/>
    <cellStyle name="SAPBEXHLevel0 2 2 3 2 2" xfId="28721" xr:uid="{3D7A0898-1370-4355-8DB7-F5114901A8A8}"/>
    <cellStyle name="SAPBEXHLevel0 2 2 3 2 3" xfId="30129" xr:uid="{FD19D69B-4BF2-423E-A686-304EEE546BFB}"/>
    <cellStyle name="SAPBEXHLevel0 2 2 3 2 4" xfId="30650" xr:uid="{06538135-BB57-42A5-B0CA-583D281DB34D}"/>
    <cellStyle name="SAPBEXHLevel0 2 2 3 2 5" xfId="31155" xr:uid="{630F0E8D-FE70-4FAF-9DA9-F20F8514E2B4}"/>
    <cellStyle name="SAPBEXHLevel0 2 2 3 2 6" xfId="31441" xr:uid="{A26F266E-148C-4084-A14E-6C9D49E9AD5C}"/>
    <cellStyle name="SAPBEXHLevel0 2 2 3 3" xfId="28163" xr:uid="{7AA9D10F-6A99-4695-A697-E4BD9A400ECF}"/>
    <cellStyle name="SAPBEXHLevel0 2 2 3 4" xfId="29665" xr:uid="{71C138E3-9242-4CFF-B8B5-61174D283E3B}"/>
    <cellStyle name="SAPBEXHLevel0 2 2 3 5" xfId="27203" xr:uid="{6340527D-8FF1-45EB-899A-B7BE74AF1990}"/>
    <cellStyle name="SAPBEXHLevel0 2 2 3 6" xfId="29108" xr:uid="{4A29FAC1-6F9D-4220-8644-41FAE9DCF323}"/>
    <cellStyle name="SAPBEXHLevel0 2 2 4" xfId="18556" xr:uid="{00000000-0005-0000-0000-000094450000}"/>
    <cellStyle name="SAPBEXHLevel0 2 2 5" xfId="18553" xr:uid="{00000000-0005-0000-0000-000091450000}"/>
    <cellStyle name="SAPBEXHLevel0 2 2 6" xfId="20974" xr:uid="{2CC52F33-4FE9-4379-B990-E0ACAD1FD9C7}"/>
    <cellStyle name="SAPBEXHLevel0 2 2 7" xfId="27863" xr:uid="{BEEE887D-470D-47A3-B2B0-E9A020CCE27E}"/>
    <cellStyle name="SAPBEXHLevel0 2 2 8" xfId="29353" xr:uid="{2B29B7CE-F205-43CC-9096-37F159249252}"/>
    <cellStyle name="SAPBEXHLevel0 2 3" xfId="18557" xr:uid="{00000000-0005-0000-0000-000095450000}"/>
    <cellStyle name="SAPBEXHLevel0 2 3 2" xfId="18558" xr:uid="{00000000-0005-0000-0000-000096450000}"/>
    <cellStyle name="SAPBEXHLevel0 2 3 3" xfId="18559" xr:uid="{00000000-0005-0000-0000-000097450000}"/>
    <cellStyle name="SAPBEXHLevel0 2 3 3 2" xfId="20336" xr:uid="{00000000-0005-0000-0000-000097450000}"/>
    <cellStyle name="SAPBEXHLevel0 2 3 3 2 2" xfId="28722" xr:uid="{F82C07E2-9148-42B2-8933-0E72969FBBCD}"/>
    <cellStyle name="SAPBEXHLevel0 2 3 3 2 3" xfId="30130" xr:uid="{838AB609-7E41-42B6-B07D-472D8759AD32}"/>
    <cellStyle name="SAPBEXHLevel0 2 3 3 2 4" xfId="30651" xr:uid="{163E6569-C55F-4C8B-A3B5-A312B2DA607D}"/>
    <cellStyle name="SAPBEXHLevel0 2 3 3 2 5" xfId="31156" xr:uid="{919DA547-583A-4E68-B42F-6706800F99E0}"/>
    <cellStyle name="SAPBEXHLevel0 2 3 3 2 6" xfId="31442" xr:uid="{25A491EA-FA06-4BD4-92E1-14E91BEDBF5E}"/>
    <cellStyle name="SAPBEXHLevel0 2 3 3 3" xfId="28164" xr:uid="{EA2E1E63-A3F6-4958-A026-92C04E99A30D}"/>
    <cellStyle name="SAPBEXHLevel0 2 3 3 4" xfId="29666" xr:uid="{73C88229-D756-4583-A03B-AC17B131EF31}"/>
    <cellStyle name="SAPBEXHLevel0 2 3 3 5" xfId="27201" xr:uid="{5D4C4FBA-F811-43D5-BF55-07468883B9CF}"/>
    <cellStyle name="SAPBEXHLevel0 2 3 3 6" xfId="29107" xr:uid="{1AF23052-E93F-423D-A69F-447F740E1483}"/>
    <cellStyle name="SAPBEXHLevel0 2 3 4" xfId="18560" xr:uid="{00000000-0005-0000-0000-000098450000}"/>
    <cellStyle name="SAPBEXHLevel0 2 4" xfId="18561" xr:uid="{00000000-0005-0000-0000-000099450000}"/>
    <cellStyle name="SAPBEXHLevel0 2 4 2" xfId="18562" xr:uid="{00000000-0005-0000-0000-00009A450000}"/>
    <cellStyle name="SAPBEXHLevel0 2 4 2 2" xfId="18563" xr:uid="{00000000-0005-0000-0000-00009B450000}"/>
    <cellStyle name="SAPBEXHLevel0 2 4 2 3" xfId="20337" xr:uid="{00000000-0005-0000-0000-00009A450000}"/>
    <cellStyle name="SAPBEXHLevel0 2 4 2 3 2" xfId="28723" xr:uid="{D114A5D5-8B4E-4432-973A-E4E068A247A4}"/>
    <cellStyle name="SAPBEXHLevel0 2 4 2 3 3" xfId="30131" xr:uid="{A05C38E7-6594-47C6-8B90-921A3E01340D}"/>
    <cellStyle name="SAPBEXHLevel0 2 4 2 3 4" xfId="30652" xr:uid="{13D2BFD5-1FDF-4A99-BDDC-8DBAE1310DEE}"/>
    <cellStyle name="SAPBEXHLevel0 2 4 2 4" xfId="28165" xr:uid="{10BDC438-2BC9-408D-B481-5929AA3496EC}"/>
    <cellStyle name="SAPBEXHLevel0 2 4 2 5" xfId="29667" xr:uid="{FDA22A12-40C1-4457-8075-5ABD688BD708}"/>
    <cellStyle name="SAPBEXHLevel0 2 4 2 6" xfId="27198" xr:uid="{45ACC92C-ED69-49F8-A059-5243A9924A83}"/>
    <cellStyle name="SAPBEXHLevel0 2 4 3" xfId="18564" xr:uid="{00000000-0005-0000-0000-00009C450000}"/>
    <cellStyle name="SAPBEXHLevel0 2 5" xfId="18565" xr:uid="{00000000-0005-0000-0000-00009D450000}"/>
    <cellStyle name="SAPBEXHLevel0 2 5 2" xfId="18566" xr:uid="{00000000-0005-0000-0000-00009E450000}"/>
    <cellStyle name="SAPBEXHLevel0 2 5 2 2" xfId="20338" xr:uid="{00000000-0005-0000-0000-00009E450000}"/>
    <cellStyle name="SAPBEXHLevel0 2 5 2 2 2" xfId="28724" xr:uid="{6E4E833B-19E5-46EE-BB78-EC0552AC1102}"/>
    <cellStyle name="SAPBEXHLevel0 2 5 2 2 3" xfId="30132" xr:uid="{4CB3BE93-6C32-46A3-AB44-54C10CCE45DC}"/>
    <cellStyle name="SAPBEXHLevel0 2 5 2 2 4" xfId="30653" xr:uid="{375BF879-6E6E-41F4-A6D7-1FFD0C175B52}"/>
    <cellStyle name="SAPBEXHLevel0 2 5 2 2 5" xfId="31157" xr:uid="{093CBDA9-7336-4F31-8FB0-55A44DAD67D8}"/>
    <cellStyle name="SAPBEXHLevel0 2 5 2 2 6" xfId="31443" xr:uid="{BFD779D8-5133-40CF-B3AD-196EFDE2A8CC}"/>
    <cellStyle name="SAPBEXHLevel0 2 5 2 3" xfId="28166" xr:uid="{55FC03C5-7ACA-4317-A2BC-8D4566B09E64}"/>
    <cellStyle name="SAPBEXHLevel0 2 5 2 4" xfId="29668" xr:uid="{8F6845F1-9A57-44C7-A8D2-1CD6A6C62041}"/>
    <cellStyle name="SAPBEXHLevel0 2 5 2 5" xfId="27197" xr:uid="{D2D5A54E-E484-492C-A2ED-31D5A9F18F98}"/>
    <cellStyle name="SAPBEXHLevel0 2 5 2 6" xfId="29106" xr:uid="{A7521889-0480-4D84-A0A5-A776C1D9B60E}"/>
    <cellStyle name="SAPBEXHLevel0 2 6" xfId="18567" xr:uid="{00000000-0005-0000-0000-00009F450000}"/>
    <cellStyle name="SAPBEXHLevel0 2 6 2" xfId="20339" xr:uid="{00000000-0005-0000-0000-00009F450000}"/>
    <cellStyle name="SAPBEXHLevel0 2 6 2 2" xfId="28725" xr:uid="{94804E32-B066-426E-BD44-BAE2A7AE3D3C}"/>
    <cellStyle name="SAPBEXHLevel0 2 6 2 3" xfId="30133" xr:uid="{DA003180-08F4-43F5-A3F1-FB51B2E7C5D5}"/>
    <cellStyle name="SAPBEXHLevel0 2 6 2 4" xfId="30654" xr:uid="{40EACE73-9AE7-41EF-B577-97C7ED448E71}"/>
    <cellStyle name="SAPBEXHLevel0 2 6 2 5" xfId="31158" xr:uid="{1176ECD2-1333-4DA4-ADFC-56016B582F46}"/>
    <cellStyle name="SAPBEXHLevel0 2 6 2 6" xfId="31444" xr:uid="{70521955-A3BB-473F-B17E-1FCFB4EBE200}"/>
    <cellStyle name="SAPBEXHLevel0 2 6 3" xfId="28167" xr:uid="{81D4204B-09D5-4B76-A1B6-62299AB1E341}"/>
    <cellStyle name="SAPBEXHLevel0 2 6 4" xfId="29669" xr:uid="{48D59DB3-03AB-4566-B82F-5AC3D3F519C6}"/>
    <cellStyle name="SAPBEXHLevel0 2 6 5" xfId="27196" xr:uid="{CD2A80C6-D7C5-4A03-9223-8DEEB1D1332F}"/>
    <cellStyle name="SAPBEXHLevel0 2 6 6" xfId="29105" xr:uid="{895FC213-A955-4A3B-93F4-5F0A60E1CA3D}"/>
    <cellStyle name="SAPBEXHLevel0 2 7" xfId="18568" xr:uid="{00000000-0005-0000-0000-0000A0450000}"/>
    <cellStyle name="SAPBEXHLevel0 2 8" xfId="18552" xr:uid="{00000000-0005-0000-0000-000090450000}"/>
    <cellStyle name="SAPBEXHLevel0 2 9" xfId="20878" xr:uid="{47748A8A-5CC1-4963-BF39-B930A75D815E}"/>
    <cellStyle name="SAPBEXHLevel0 3" xfId="2901" xr:uid="{00000000-0005-0000-0000-0000610A0000}"/>
    <cellStyle name="SAPBEXHLevel0 3 2" xfId="18570" xr:uid="{00000000-0005-0000-0000-0000A2450000}"/>
    <cellStyle name="SAPBEXHLevel0 3 2 2" xfId="18571" xr:uid="{00000000-0005-0000-0000-0000A3450000}"/>
    <cellStyle name="SAPBEXHLevel0 3 2 2 2" xfId="20340" xr:uid="{00000000-0005-0000-0000-0000A3450000}"/>
    <cellStyle name="SAPBEXHLevel0 3 2 2 2 2" xfId="28726" xr:uid="{5557E8B3-C180-491D-884C-0AB11451DB53}"/>
    <cellStyle name="SAPBEXHLevel0 3 2 2 2 3" xfId="30134" xr:uid="{718B45D0-CC3E-4D7A-88CB-815128D0D917}"/>
    <cellStyle name="SAPBEXHLevel0 3 2 2 2 4" xfId="30655" xr:uid="{BBB54845-2CF2-4C90-8CE8-3E3FC9568822}"/>
    <cellStyle name="SAPBEXHLevel0 3 2 2 2 5" xfId="31159" xr:uid="{53676B07-BEEF-4003-8C83-A60BF8FC85B0}"/>
    <cellStyle name="SAPBEXHLevel0 3 2 2 2 6" xfId="31445" xr:uid="{EA8A404C-E5B7-49B9-8848-7B7E24D227B9}"/>
    <cellStyle name="SAPBEXHLevel0 3 2 2 3" xfId="29670" xr:uid="{1563B0A9-06E9-43C2-8F65-4F8E291CEF28}"/>
    <cellStyle name="SAPBEXHLevel0 3 2 2 4" xfId="27193" xr:uid="{B847E0B0-EB91-42BB-AA8E-348E104029DD}"/>
    <cellStyle name="SAPBEXHLevel0 3 2 2 5" xfId="29104" xr:uid="{7B470BE5-73D6-4ADE-8297-C1421B688F0D}"/>
    <cellStyle name="SAPBEXHLevel0 3 2 2 6" xfId="26520" xr:uid="{A633938B-FDA3-4727-B33D-5F97FA08C2D2}"/>
    <cellStyle name="SAPBEXHLevel0 3 3" xfId="18572" xr:uid="{00000000-0005-0000-0000-0000A4450000}"/>
    <cellStyle name="SAPBEXHLevel0 3 3 2" xfId="18573" xr:uid="{00000000-0005-0000-0000-0000A5450000}"/>
    <cellStyle name="SAPBEXHLevel0 3 3 2 2" xfId="20342" xr:uid="{00000000-0005-0000-0000-0000A5450000}"/>
    <cellStyle name="SAPBEXHLevel0 3 3 2 2 2" xfId="28728" xr:uid="{57529212-9313-46E5-9294-2B75E841EDE2}"/>
    <cellStyle name="SAPBEXHLevel0 3 3 2 2 3" xfId="30136" xr:uid="{0DDF759B-F428-46F5-9883-85BC68B3E3FD}"/>
    <cellStyle name="SAPBEXHLevel0 3 3 2 2 4" xfId="30657" xr:uid="{8F42BC22-EC60-4606-A35E-533F18DCCE90}"/>
    <cellStyle name="SAPBEXHLevel0 3 3 2 2 5" xfId="31160" xr:uid="{F3D491BB-67C1-4437-85AE-7E1CE0329F9C}"/>
    <cellStyle name="SAPBEXHLevel0 3 3 2 2 6" xfId="31446" xr:uid="{7C66E261-BF0B-418C-8311-120C70BF56F2}"/>
    <cellStyle name="SAPBEXHLevel0 3 3 2 3" xfId="29672" xr:uid="{A6FC031A-3275-4B05-82C0-43D14B31A747}"/>
    <cellStyle name="SAPBEXHLevel0 3 3 2 4" xfId="27191" xr:uid="{C5948297-9D2D-432E-8DFE-801731CBEAA0}"/>
    <cellStyle name="SAPBEXHLevel0 3 3 2 5" xfId="29103" xr:uid="{30AE5165-BA24-43DE-8496-2EA7DB185382}"/>
    <cellStyle name="SAPBEXHLevel0 3 3 2 6" xfId="20816" xr:uid="{BC6663C8-D925-44FE-9943-73440FCCB863}"/>
    <cellStyle name="SAPBEXHLevel0 3 3 3" xfId="20341" xr:uid="{00000000-0005-0000-0000-0000A4450000}"/>
    <cellStyle name="SAPBEXHLevel0 3 3 3 2" xfId="28727" xr:uid="{92F28D32-0CB3-498C-A259-D11EC1186A5E}"/>
    <cellStyle name="SAPBEXHLevel0 3 3 3 3" xfId="30135" xr:uid="{AF99E25F-0C38-4A5E-8A3F-8851E6AB6DF0}"/>
    <cellStyle name="SAPBEXHLevel0 3 3 3 4" xfId="30656" xr:uid="{92F23C17-1626-4866-82AB-1D0389CA68C5}"/>
    <cellStyle name="SAPBEXHLevel0 3 3 4" xfId="28168" xr:uid="{DB2DAC6F-DACA-469E-BD68-119BF24742FF}"/>
    <cellStyle name="SAPBEXHLevel0 3 3 5" xfId="29671" xr:uid="{F3601238-C5BE-4369-89DD-0C17861177E8}"/>
    <cellStyle name="SAPBEXHLevel0 3 3 6" xfId="27192" xr:uid="{07B6CFF0-9C08-4913-A2E7-96ED3EEBD20E}"/>
    <cellStyle name="SAPBEXHLevel0 3 4" xfId="18574" xr:uid="{00000000-0005-0000-0000-0000A6450000}"/>
    <cellStyle name="SAPBEXHLevel0 3 4 2" xfId="20343" xr:uid="{00000000-0005-0000-0000-0000A6450000}"/>
    <cellStyle name="SAPBEXHLevel0 3 4 2 2" xfId="28729" xr:uid="{1770EBDD-537A-4275-8933-7E0A20B4E4D5}"/>
    <cellStyle name="SAPBEXHLevel0 3 4 2 3" xfId="30137" xr:uid="{67577FB9-E4B5-4357-8110-CF22A52F1014}"/>
    <cellStyle name="SAPBEXHLevel0 3 4 2 4" xfId="30658" xr:uid="{B414D1C4-D694-48C9-BD68-FE74DDA08B4C}"/>
    <cellStyle name="SAPBEXHLevel0 3 4 2 5" xfId="31161" xr:uid="{63E114B5-E396-43EE-B97D-AC634EA614AB}"/>
    <cellStyle name="SAPBEXHLevel0 3 4 2 6" xfId="31447" xr:uid="{543562F0-C7FD-438A-82A3-675AC9E716F5}"/>
    <cellStyle name="SAPBEXHLevel0 3 4 3" xfId="29673" xr:uid="{58691790-50F4-40F0-9735-1C7757E63FAF}"/>
    <cellStyle name="SAPBEXHLevel0 3 4 4" xfId="27190" xr:uid="{D22B1B3A-A658-4024-9E67-285ECF278DF5}"/>
    <cellStyle name="SAPBEXHLevel0 3 4 5" xfId="29102" xr:uid="{5F13C071-F952-4196-95F7-4479682D511D}"/>
    <cellStyle name="SAPBEXHLevel0 3 4 6" xfId="26519" xr:uid="{CBE4EA6B-0153-493F-BE8C-49F0E10A649F}"/>
    <cellStyle name="SAPBEXHLevel0 3 5" xfId="18575" xr:uid="{00000000-0005-0000-0000-0000A7450000}"/>
    <cellStyle name="SAPBEXHLevel0 3 6" xfId="18569" xr:uid="{00000000-0005-0000-0000-0000A1450000}"/>
    <cellStyle name="SAPBEXHLevel0 3 7" xfId="20973" xr:uid="{E3E68023-C5A4-4552-AAC9-9AE40106F86D}"/>
    <cellStyle name="SAPBEXHLevel0 3 8" xfId="27864" xr:uid="{378A5AD0-8F11-4A5F-B07F-F6BB202B1DE2}"/>
    <cellStyle name="SAPBEXHLevel0 3 9" xfId="29354" xr:uid="{605344A8-E857-48A5-84F4-89C25C6D7FFD}"/>
    <cellStyle name="SAPBEXHLevel0 4" xfId="18576" xr:uid="{00000000-0005-0000-0000-0000A8450000}"/>
    <cellStyle name="SAPBEXHLevel0 4 2" xfId="18577" xr:uid="{00000000-0005-0000-0000-0000A9450000}"/>
    <cellStyle name="SAPBEXHLevel0 4 2 2" xfId="20344" xr:uid="{00000000-0005-0000-0000-0000A9450000}"/>
    <cellStyle name="SAPBEXHLevel0 4 2 2 2" xfId="28730" xr:uid="{963BE58E-6499-4683-A480-55072C06F492}"/>
    <cellStyle name="SAPBEXHLevel0 4 2 2 3" xfId="30138" xr:uid="{ECC64A12-D1B0-485B-94B4-E9F3E600738C}"/>
    <cellStyle name="SAPBEXHLevel0 4 2 2 4" xfId="30659" xr:uid="{FF439B18-CD55-4EF4-A027-912C44EFB10F}"/>
    <cellStyle name="SAPBEXHLevel0 4 2 2 5" xfId="31162" xr:uid="{DED61B7B-AF10-4D39-928B-CD0ACB56743B}"/>
    <cellStyle name="SAPBEXHLevel0 4 2 2 6" xfId="31448" xr:uid="{9270BED6-142F-4C46-ACF9-821E07281DD2}"/>
    <cellStyle name="SAPBEXHLevel0 4 2 3" xfId="29674" xr:uid="{5240B696-6921-4E33-90DF-287EA3F2A386}"/>
    <cellStyle name="SAPBEXHLevel0 4 2 4" xfId="27188" xr:uid="{365A941D-15F4-4F3B-A21C-BA4F8789BD47}"/>
    <cellStyle name="SAPBEXHLevel0 4 2 5" xfId="29101" xr:uid="{6FA01D33-6EDE-46A1-B7E5-D34A4CB17FCC}"/>
    <cellStyle name="SAPBEXHLevel0 4 2 6" xfId="26518" xr:uid="{5EEA0B4C-1CF2-4C45-8D74-0F53A59DD0AA}"/>
    <cellStyle name="SAPBEXHLevel0 5" xfId="18578" xr:uid="{00000000-0005-0000-0000-0000AA450000}"/>
    <cellStyle name="SAPBEXHLevel0 5 2" xfId="18579" xr:uid="{00000000-0005-0000-0000-0000AB450000}"/>
    <cellStyle name="SAPBEXHLevel0 5 2 2" xfId="20346" xr:uid="{00000000-0005-0000-0000-0000AB450000}"/>
    <cellStyle name="SAPBEXHLevel0 5 2 2 2" xfId="28732" xr:uid="{3171D5D3-A82F-454E-BBF2-881AF653E6C9}"/>
    <cellStyle name="SAPBEXHLevel0 5 2 2 3" xfId="30140" xr:uid="{BE232A30-8422-4673-801F-33B4675A6BCA}"/>
    <cellStyle name="SAPBEXHLevel0 5 2 2 4" xfId="30661" xr:uid="{73A3E0E2-889F-401E-B481-E8A7A6612B8F}"/>
    <cellStyle name="SAPBEXHLevel0 5 2 2 5" xfId="31164" xr:uid="{3DC46E84-E31E-448C-8752-F2AEB739AD1A}"/>
    <cellStyle name="SAPBEXHLevel0 5 2 2 6" xfId="31450" xr:uid="{CAEEB1C6-3BAF-4DE1-8E8B-7333456C3D84}"/>
    <cellStyle name="SAPBEXHLevel0 5 2 3" xfId="29676" xr:uid="{8D83B4BE-7879-441E-A293-E72FE0823C90}"/>
    <cellStyle name="SAPBEXHLevel0 5 2 4" xfId="27186" xr:uid="{B4671CD6-7A81-42AD-9B95-BB94E865DDAE}"/>
    <cellStyle name="SAPBEXHLevel0 5 2 5" xfId="29099" xr:uid="{28CECD15-1314-44DE-BE52-BD51DC86C585}"/>
    <cellStyle name="SAPBEXHLevel0 5 2 6" xfId="20815" xr:uid="{5702398B-7A30-4796-9AB1-F28B355DAA53}"/>
    <cellStyle name="SAPBEXHLevel0 5 3" xfId="20345" xr:uid="{00000000-0005-0000-0000-0000AA450000}"/>
    <cellStyle name="SAPBEXHLevel0 5 3 2" xfId="28731" xr:uid="{4D02A1BB-EB76-4E93-AD6E-9A28D94082F6}"/>
    <cellStyle name="SAPBEXHLevel0 5 3 3" xfId="30139" xr:uid="{A56E22D8-BBDC-418F-9167-EEB9D4830FAD}"/>
    <cellStyle name="SAPBEXHLevel0 5 3 4" xfId="30660" xr:uid="{4AF1561A-9D78-4D54-AC38-58817C09C5D9}"/>
    <cellStyle name="SAPBEXHLevel0 5 3 5" xfId="31163" xr:uid="{C87EA1A1-9C2E-45F9-8770-67DB1CC9ABFD}"/>
    <cellStyle name="SAPBEXHLevel0 5 3 6" xfId="31449" xr:uid="{0AC0F5C7-40CF-4436-A403-CED65E36F1E5}"/>
    <cellStyle name="SAPBEXHLevel0 5 4" xfId="29675" xr:uid="{C045A7BC-78F1-4777-AA9A-C35F067ACE97}"/>
    <cellStyle name="SAPBEXHLevel0 5 5" xfId="27187" xr:uid="{E8B14856-D343-4047-B1BE-226634E5F68F}"/>
    <cellStyle name="SAPBEXHLevel0 5 6" xfId="29100" xr:uid="{C3BAA1AB-48B7-4D60-AF28-E99135413F6C}"/>
    <cellStyle name="SAPBEXHLevel0 5 7" xfId="26517" xr:uid="{B3648D62-2734-4042-9C4C-B27B3033E585}"/>
    <cellStyle name="SAPBEXHLevel0 6" xfId="18580" xr:uid="{00000000-0005-0000-0000-0000AC450000}"/>
    <cellStyle name="SAPBEXHLevel0 7" xfId="18551" xr:uid="{00000000-0005-0000-0000-00008F450000}"/>
    <cellStyle name="SAPBEXHLevel0 8" xfId="20877" xr:uid="{CB3A5856-E925-4E4E-96A2-BE3E1942D78C}"/>
    <cellStyle name="SAPBEXHLevel0 9" xfId="27966" xr:uid="{1F9203F1-9486-454C-B53D-6C496786602D}"/>
    <cellStyle name="SAPBEXHLevel0_2010-2012 Program Workbook Completed_Incent_V2" xfId="2694" xr:uid="{00000000-0005-0000-0000-0000620A0000}"/>
    <cellStyle name="SAPBEXHLevel0X" xfId="2695" xr:uid="{00000000-0005-0000-0000-0000630A0000}"/>
    <cellStyle name="SAPBEXHLevel0X 10" xfId="29434" xr:uid="{BB8051FC-0B3B-459F-912A-9FB64F8537D2}"/>
    <cellStyle name="SAPBEXHLevel0X 11" xfId="20656" xr:uid="{10CBA2DF-16D0-4360-BE03-1628FD302C21}"/>
    <cellStyle name="SAPBEXHLevel0X 12" xfId="29015" xr:uid="{7554B3C0-B4F2-45A9-A274-D62099EEE9BD}"/>
    <cellStyle name="SAPBEXHLevel0X 2" xfId="2696" xr:uid="{00000000-0005-0000-0000-0000640A0000}"/>
    <cellStyle name="SAPBEXHLevel0X 2 10" xfId="29013" xr:uid="{388F155D-6209-47B8-BA5F-D328AF35B932}"/>
    <cellStyle name="SAPBEXHLevel0X 2 2" xfId="2697" xr:uid="{00000000-0005-0000-0000-0000650A0000}"/>
    <cellStyle name="SAPBEXHLevel0X 2 2 2" xfId="18584" xr:uid="{00000000-0005-0000-0000-0000B1450000}"/>
    <cellStyle name="SAPBEXHLevel0X 2 2 2 2" xfId="18585" xr:uid="{00000000-0005-0000-0000-0000B2450000}"/>
    <cellStyle name="SAPBEXHLevel0X 2 2 2 3" xfId="20347" xr:uid="{00000000-0005-0000-0000-0000B1450000}"/>
    <cellStyle name="SAPBEXHLevel0X 2 2 2 3 2" xfId="28733" xr:uid="{B9EFA703-59D9-4445-8F2E-3A6D329BAABA}"/>
    <cellStyle name="SAPBEXHLevel0X 2 2 2 3 3" xfId="30141" xr:uid="{E070B2FD-BD0E-4F86-B5AA-FBCD2CDF0ED1}"/>
    <cellStyle name="SAPBEXHLevel0X 2 2 2 3 4" xfId="30662" xr:uid="{64147B89-A2BA-4AB1-9BBC-40E05E8B3FFB}"/>
    <cellStyle name="SAPBEXHLevel0X 2 2 2 3 5" xfId="31165" xr:uid="{8251AC35-4665-4989-80B2-9F3F2CB35E9E}"/>
    <cellStyle name="SAPBEXHLevel0X 2 2 2 3 6" xfId="31451" xr:uid="{7CA53EBC-A321-4830-A9B4-05AC71EDA880}"/>
    <cellStyle name="SAPBEXHLevel0X 2 2 2 4" xfId="29677" xr:uid="{B4C7F123-4AC6-422D-90FF-A6CD78DF147C}"/>
    <cellStyle name="SAPBEXHLevel0X 2 2 2 5" xfId="27183" xr:uid="{7244F734-2D5B-417B-9B38-2868AB7A02B6}"/>
    <cellStyle name="SAPBEXHLevel0X 2 2 2 6" xfId="29098" xr:uid="{ACA03C75-D736-4DF5-AF2E-31A2BBAF1464}"/>
    <cellStyle name="SAPBEXHLevel0X 2 2 2 7" xfId="26516" xr:uid="{1E3DAED4-7978-4C73-8325-CB871FB471B7}"/>
    <cellStyle name="SAPBEXHLevel0X 2 2 3" xfId="18586" xr:uid="{00000000-0005-0000-0000-0000B3450000}"/>
    <cellStyle name="SAPBEXHLevel0X 2 2 4" xfId="18583" xr:uid="{00000000-0005-0000-0000-0000B0450000}"/>
    <cellStyle name="SAPBEXHLevel0X 2 2 5" xfId="27962" xr:uid="{D6644D4A-CC67-4FAF-BAE6-9BD13FDB6F72}"/>
    <cellStyle name="SAPBEXHLevel0X 2 2 6" xfId="29432" xr:uid="{0E5BAB27-7B67-4DB2-854D-A92DEFF8750E}"/>
    <cellStyle name="SAPBEXHLevel0X 2 2 7" xfId="20605" xr:uid="{CB3D5912-F0E0-4E97-85C2-51A3AEB5E6C1}"/>
    <cellStyle name="SAPBEXHLevel0X 2 2 8" xfId="29283" xr:uid="{D341B096-C22C-4F1B-B697-E2511D2322F9}"/>
    <cellStyle name="SAPBEXHLevel0X 2 3" xfId="18587" xr:uid="{00000000-0005-0000-0000-0000B4450000}"/>
    <cellStyle name="SAPBEXHLevel0X 2 3 2" xfId="18588" xr:uid="{00000000-0005-0000-0000-0000B5450000}"/>
    <cellStyle name="SAPBEXHLevel0X 2 3 2 2" xfId="20348" xr:uid="{00000000-0005-0000-0000-0000B5450000}"/>
    <cellStyle name="SAPBEXHLevel0X 2 3 2 2 2" xfId="28734" xr:uid="{92474731-F576-49CE-AE89-5F791F46A20B}"/>
    <cellStyle name="SAPBEXHLevel0X 2 3 2 2 3" xfId="30142" xr:uid="{E04ECDA6-DB04-41DA-9F5C-8A0C8359A12D}"/>
    <cellStyle name="SAPBEXHLevel0X 2 3 2 2 4" xfId="30663" xr:uid="{A5E8DB89-F0AD-4893-8DE4-25B288482E57}"/>
    <cellStyle name="SAPBEXHLevel0X 2 3 2 2 5" xfId="31166" xr:uid="{51530163-A402-4228-858D-5D3CDF567CDD}"/>
    <cellStyle name="SAPBEXHLevel0X 2 3 2 2 6" xfId="31452" xr:uid="{4F066EBF-B7A5-40DD-935D-63B1DD5CEB7A}"/>
    <cellStyle name="SAPBEXHLevel0X 2 3 2 3" xfId="29678" xr:uid="{34052EF2-B712-4F75-8DC6-155476D42D0A}"/>
    <cellStyle name="SAPBEXHLevel0X 2 3 2 4" xfId="27180" xr:uid="{A14087B6-D57A-40CF-9499-28A9DF5BB2BA}"/>
    <cellStyle name="SAPBEXHLevel0X 2 3 2 5" xfId="29097" xr:uid="{2727AF1E-BE07-4FB5-B6DA-270BA8A572F8}"/>
    <cellStyle name="SAPBEXHLevel0X 2 3 2 6" xfId="20814" xr:uid="{5FFAA9A4-9420-400A-AA29-3B5C40B1D1B7}"/>
    <cellStyle name="SAPBEXHLevel0X 2 4" xfId="18589" xr:uid="{00000000-0005-0000-0000-0000B6450000}"/>
    <cellStyle name="SAPBEXHLevel0X 2 4 2" xfId="20349" xr:uid="{00000000-0005-0000-0000-0000B6450000}"/>
    <cellStyle name="SAPBEXHLevel0X 2 4 2 2" xfId="28735" xr:uid="{02EA7F8D-6BE9-44B0-9446-49E29B1892A9}"/>
    <cellStyle name="SAPBEXHLevel0X 2 4 2 3" xfId="30143" xr:uid="{5ECAFF52-49D6-4D2E-9829-746FDEE9B4E1}"/>
    <cellStyle name="SAPBEXHLevel0X 2 4 2 4" xfId="30664" xr:uid="{5CCD6B51-D32B-4FD0-9CC2-B994287A3BEF}"/>
    <cellStyle name="SAPBEXHLevel0X 2 4 2 5" xfId="31167" xr:uid="{3F659B3B-07EC-44FA-9364-1EBB7DBAA205}"/>
    <cellStyle name="SAPBEXHLevel0X 2 4 2 6" xfId="31453" xr:uid="{62DAFF67-1EF0-4001-BFE4-54B1EC5E92D3}"/>
    <cellStyle name="SAPBEXHLevel0X 2 4 3" xfId="29679" xr:uid="{46FE64B3-B683-4F15-81AA-731C00EF3895}"/>
    <cellStyle name="SAPBEXHLevel0X 2 4 4" xfId="27179" xr:uid="{F894AC78-DA30-4241-B145-08D0F5430372}"/>
    <cellStyle name="SAPBEXHLevel0X 2 4 5" xfId="29096" xr:uid="{83B5F1C8-B1EF-41D7-B31E-286ECD5037DF}"/>
    <cellStyle name="SAPBEXHLevel0X 2 4 6" xfId="26515" xr:uid="{86E1D107-A86A-4399-A34D-06CE6EDAB366}"/>
    <cellStyle name="SAPBEXHLevel0X 2 5" xfId="18590" xr:uid="{00000000-0005-0000-0000-0000B7450000}"/>
    <cellStyle name="SAPBEXHLevel0X 2 6" xfId="18582" xr:uid="{00000000-0005-0000-0000-0000AF450000}"/>
    <cellStyle name="SAPBEXHLevel0X 2 7" xfId="27963" xr:uid="{17DB4E3B-B1DC-40A9-AD01-3D20A0C0E9E9}"/>
    <cellStyle name="SAPBEXHLevel0X 2 8" xfId="29433" xr:uid="{148FEB03-D271-4A42-8C9E-5B2D8813B79E}"/>
    <cellStyle name="SAPBEXHLevel0X 2 9" xfId="27743" xr:uid="{3D9FC4D6-84E4-49CE-98A6-ACAE17257ABB}"/>
    <cellStyle name="SAPBEXHLevel0X 3" xfId="2698" xr:uid="{00000000-0005-0000-0000-0000660A0000}"/>
    <cellStyle name="SAPBEXHLevel0X 3 10" xfId="29286" xr:uid="{0FCB5824-CCC0-41F9-AC8E-018A80A97C28}"/>
    <cellStyle name="SAPBEXHLevel0X 3 2" xfId="2699" xr:uid="{00000000-0005-0000-0000-0000670A0000}"/>
    <cellStyle name="SAPBEXHLevel0X 3 2 2" xfId="18593" xr:uid="{00000000-0005-0000-0000-0000BA450000}"/>
    <cellStyle name="SAPBEXHLevel0X 3 2 2 2" xfId="20350" xr:uid="{00000000-0005-0000-0000-0000BA450000}"/>
    <cellStyle name="SAPBEXHLevel0X 3 2 2 2 2" xfId="28736" xr:uid="{BBA57EA4-13F8-493B-9912-4C0D0C6DE6F0}"/>
    <cellStyle name="SAPBEXHLevel0X 3 2 2 2 3" xfId="30144" xr:uid="{FB84A5C4-89D9-4F42-B6E4-C31326E6DC7C}"/>
    <cellStyle name="SAPBEXHLevel0X 3 2 2 2 4" xfId="30665" xr:uid="{7DD3A3FE-3F3A-487B-A45C-BF6820E0C275}"/>
    <cellStyle name="SAPBEXHLevel0X 3 2 2 2 5" xfId="31168" xr:uid="{E7DDE7F8-9270-4AE0-9BAA-A9CB6A0317C6}"/>
    <cellStyle name="SAPBEXHLevel0X 3 2 2 2 6" xfId="31454" xr:uid="{920ECF29-693E-4A4F-9F69-D0DB8494D28A}"/>
    <cellStyle name="SAPBEXHLevel0X 3 2 2 3" xfId="29680" xr:uid="{428777B0-2D0E-447F-BAC8-B423473720E1}"/>
    <cellStyle name="SAPBEXHLevel0X 3 2 2 4" xfId="27177" xr:uid="{E4C37F8E-432E-497F-900F-33A28FC49FA4}"/>
    <cellStyle name="SAPBEXHLevel0X 3 2 2 5" xfId="29095" xr:uid="{C2BA03E3-3EB8-4A2D-BBDA-3E64CE3912B1}"/>
    <cellStyle name="SAPBEXHLevel0X 3 2 2 6" xfId="26514" xr:uid="{BC8A9867-A84A-47F6-A4C0-0F8ACB3A4EF2}"/>
    <cellStyle name="SAPBEXHLevel0X 3 2 3" xfId="18592" xr:uid="{00000000-0005-0000-0000-0000B9450000}"/>
    <cellStyle name="SAPBEXHLevel0X 3 2 4" xfId="20879" xr:uid="{F5CF4FC8-7E30-4BBF-A74A-03725111DDB0}"/>
    <cellStyle name="SAPBEXHLevel0X 3 2 5" xfId="27960" xr:uid="{3B05CC13-801E-4A2F-992A-31454E2ECB31}"/>
    <cellStyle name="SAPBEXHLevel0X 3 2 6" xfId="29430" xr:uid="{BDB42AC6-0BA9-424F-AFCE-5E85EE502302}"/>
    <cellStyle name="SAPBEXHLevel0X 3 2 7" xfId="20607" xr:uid="{E86E59EF-92C2-464C-AA70-AD3B063A37EC}"/>
    <cellStyle name="SAPBEXHLevel0X 3 2 8" xfId="29284" xr:uid="{31E6660F-CDAB-42E4-B238-3ED3ADBB0EB1}"/>
    <cellStyle name="SAPBEXHLevel0X 3 3" xfId="18594" xr:uid="{00000000-0005-0000-0000-0000BB450000}"/>
    <cellStyle name="SAPBEXHLevel0X 3 3 2" xfId="18595" xr:uid="{00000000-0005-0000-0000-0000BC450000}"/>
    <cellStyle name="SAPBEXHLevel0X 3 3 2 2" xfId="20352" xr:uid="{00000000-0005-0000-0000-0000BC450000}"/>
    <cellStyle name="SAPBEXHLevel0X 3 3 2 2 2" xfId="28738" xr:uid="{2DD61D1E-E05A-4BA8-8C2D-0C17DB5C3E0B}"/>
    <cellStyle name="SAPBEXHLevel0X 3 3 2 2 3" xfId="30146" xr:uid="{CC92839E-27DF-4844-9BF3-A00C0869549A}"/>
    <cellStyle name="SAPBEXHLevel0X 3 3 2 2 4" xfId="30667" xr:uid="{21DA872E-B914-4440-96D7-42CE92B813C0}"/>
    <cellStyle name="SAPBEXHLevel0X 3 3 2 2 5" xfId="31170" xr:uid="{2EF2FBC1-3B71-4BFD-B36D-72D516EBB05D}"/>
    <cellStyle name="SAPBEXHLevel0X 3 3 2 2 6" xfId="31456" xr:uid="{33E86791-7059-4187-AC77-87F40EB30390}"/>
    <cellStyle name="SAPBEXHLevel0X 3 3 2 3" xfId="29682" xr:uid="{F164167C-357C-4EFA-A79D-54A04D24FBBD}"/>
    <cellStyle name="SAPBEXHLevel0X 3 3 2 4" xfId="27175" xr:uid="{0FFB7F9A-3F21-4230-A7FA-17983F4791F9}"/>
    <cellStyle name="SAPBEXHLevel0X 3 3 2 5" xfId="29093" xr:uid="{D73AA840-E1E3-4148-AC96-6E3D83807720}"/>
    <cellStyle name="SAPBEXHLevel0X 3 3 2 6" xfId="26512" xr:uid="{FB950CA1-92B3-4112-82B1-7537548511A2}"/>
    <cellStyle name="SAPBEXHLevel0X 3 3 3" xfId="20351" xr:uid="{00000000-0005-0000-0000-0000BB450000}"/>
    <cellStyle name="SAPBEXHLevel0X 3 3 3 2" xfId="28737" xr:uid="{74676050-5D5A-422E-9204-BD7B8CA1BD4D}"/>
    <cellStyle name="SAPBEXHLevel0X 3 3 3 3" xfId="30145" xr:uid="{124BE9B4-42D2-4122-B89A-B2187826F122}"/>
    <cellStyle name="SAPBEXHLevel0X 3 3 3 4" xfId="30666" xr:uid="{E4E7363C-1057-4DB5-A1A4-2F3435CC7721}"/>
    <cellStyle name="SAPBEXHLevel0X 3 3 3 5" xfId="31169" xr:uid="{A8C23200-4FFC-46BC-B483-FD57159713FB}"/>
    <cellStyle name="SAPBEXHLevel0X 3 3 3 6" xfId="31455" xr:uid="{3C559301-9D11-4A9F-962B-F08971BEDCAE}"/>
    <cellStyle name="SAPBEXHLevel0X 3 3 4" xfId="29681" xr:uid="{3BBC4219-F5E0-4716-9ED0-132AF3FF7A8D}"/>
    <cellStyle name="SAPBEXHLevel0X 3 3 5" xfId="27176" xr:uid="{A238519C-E8CC-45F7-BFBE-4B456247EAD1}"/>
    <cellStyle name="SAPBEXHLevel0X 3 3 6" xfId="29094" xr:uid="{5341D33F-7F5D-4FF9-B385-F094D0AE5044}"/>
    <cellStyle name="SAPBEXHLevel0X 3 3 7" xfId="26513" xr:uid="{800748B8-2930-4040-A758-1DBF37363C90}"/>
    <cellStyle name="SAPBEXHLevel0X 3 4" xfId="18596" xr:uid="{00000000-0005-0000-0000-0000BD450000}"/>
    <cellStyle name="SAPBEXHLevel0X 3 4 2" xfId="20353" xr:uid="{00000000-0005-0000-0000-0000BD450000}"/>
    <cellStyle name="SAPBEXHLevel0X 3 4 2 2" xfId="28739" xr:uid="{1C30DC53-54D7-4FD2-B215-54E7A8098634}"/>
    <cellStyle name="SAPBEXHLevel0X 3 4 2 3" xfId="30147" xr:uid="{F01B9411-0C66-4254-9653-553AA42B6E41}"/>
    <cellStyle name="SAPBEXHLevel0X 3 4 2 4" xfId="30668" xr:uid="{A162F3DB-BEDE-462F-8BA4-8E01EB39FC1A}"/>
    <cellStyle name="SAPBEXHLevel0X 3 4 2 5" xfId="31171" xr:uid="{A01875E7-F0A8-4B81-AB04-7542D3FEE1D7}"/>
    <cellStyle name="SAPBEXHLevel0X 3 4 2 6" xfId="31457" xr:uid="{BB36F737-40E8-438E-A749-7A274F863AAC}"/>
    <cellStyle name="SAPBEXHLevel0X 3 4 3" xfId="29683" xr:uid="{8F6A762D-EBCB-4C0F-A0A6-AD2CF0839EF2}"/>
    <cellStyle name="SAPBEXHLevel0X 3 4 4" xfId="27174" xr:uid="{B361B68C-E21D-49FC-A44F-D9D7E449C7AD}"/>
    <cellStyle name="SAPBEXHLevel0X 3 4 5" xfId="29092" xr:uid="{F2F27B8D-4CDF-4766-8464-07D97D0D9279}"/>
    <cellStyle name="SAPBEXHLevel0X 3 4 6" xfId="20813" xr:uid="{5C8407AF-0D49-4181-B9B5-BD62EB828035}"/>
    <cellStyle name="SAPBEXHLevel0X 3 5" xfId="18597" xr:uid="{00000000-0005-0000-0000-0000BE450000}"/>
    <cellStyle name="SAPBEXHLevel0X 3 6" xfId="18591" xr:uid="{00000000-0005-0000-0000-0000B8450000}"/>
    <cellStyle name="SAPBEXHLevel0X 3 7" xfId="27961" xr:uid="{FB13F901-569E-4C88-AF79-10C889FFD435}"/>
    <cellStyle name="SAPBEXHLevel0X 3 8" xfId="29431" xr:uid="{99182F42-C322-44AB-ABD6-0F86B48154BB}"/>
    <cellStyle name="SAPBEXHLevel0X 3 9" xfId="28937" xr:uid="{E1A8ABDD-45D8-4234-9C8A-95308620B5F2}"/>
    <cellStyle name="SAPBEXHLevel0X 4" xfId="2700" xr:uid="{00000000-0005-0000-0000-0000680A0000}"/>
    <cellStyle name="SAPBEXHLevel0X 4 2" xfId="18599" xr:uid="{00000000-0005-0000-0000-0000C0450000}"/>
    <cellStyle name="SAPBEXHLevel0X 4 2 2" xfId="18600" xr:uid="{00000000-0005-0000-0000-0000C1450000}"/>
    <cellStyle name="SAPBEXHLevel0X 4 2 2 2" xfId="20355" xr:uid="{00000000-0005-0000-0000-0000C1450000}"/>
    <cellStyle name="SAPBEXHLevel0X 4 2 2 2 2" xfId="28741" xr:uid="{FC967AA2-FD55-4D76-B164-2BF1E324F911}"/>
    <cellStyle name="SAPBEXHLevel0X 4 2 2 2 3" xfId="30149" xr:uid="{65C2E346-00DC-4EC9-88A7-A1A5ABBD8B80}"/>
    <cellStyle name="SAPBEXHLevel0X 4 2 2 2 4" xfId="30670" xr:uid="{CB019360-DD9E-4F44-B446-4D4BEADD09B2}"/>
    <cellStyle name="SAPBEXHLevel0X 4 2 2 2 5" xfId="31173" xr:uid="{DF94FF24-A9B7-4DC3-B771-D6C0131EF9B4}"/>
    <cellStyle name="SAPBEXHLevel0X 4 2 2 2 6" xfId="31459" xr:uid="{8B5AA39D-EDCB-4069-A42A-8CB37981CA19}"/>
    <cellStyle name="SAPBEXHLevel0X 4 2 2 3" xfId="29685" xr:uid="{A84CA646-6842-4928-A302-0500369EF71C}"/>
    <cellStyle name="SAPBEXHLevel0X 4 2 2 4" xfId="27170" xr:uid="{552F7B16-F8C2-4022-83E1-1FF293255ED7}"/>
    <cellStyle name="SAPBEXHLevel0X 4 2 2 5" xfId="29090" xr:uid="{FD57AEBB-B3BF-4489-90B8-370E4D5C5EB2}"/>
    <cellStyle name="SAPBEXHLevel0X 4 2 2 6" xfId="20812" xr:uid="{0113E671-30D8-40AF-B022-8010A0758BF3}"/>
    <cellStyle name="SAPBEXHLevel0X 4 2 3" xfId="18601" xr:uid="{00000000-0005-0000-0000-0000C2450000}"/>
    <cellStyle name="SAPBEXHLevel0X 4 2 4" xfId="20354" xr:uid="{00000000-0005-0000-0000-0000C0450000}"/>
    <cellStyle name="SAPBEXHLevel0X 4 2 4 2" xfId="28740" xr:uid="{FCE83895-21BB-41D0-A83A-6484388CE48B}"/>
    <cellStyle name="SAPBEXHLevel0X 4 2 4 3" xfId="30148" xr:uid="{ABC5526E-C7F9-40DC-B264-9A0D5124CE4A}"/>
    <cellStyle name="SAPBEXHLevel0X 4 2 4 4" xfId="30669" xr:uid="{684545BC-0C72-4374-B52C-161185CFE682}"/>
    <cellStyle name="SAPBEXHLevel0X 4 2 4 5" xfId="31172" xr:uid="{6F876351-8773-41A6-9092-3D73CB9895D3}"/>
    <cellStyle name="SAPBEXHLevel0X 4 2 4 6" xfId="31458" xr:uid="{D9C59ED3-8A0C-4C23-812E-A92021169B0C}"/>
    <cellStyle name="SAPBEXHLevel0X 4 2 5" xfId="29684" xr:uid="{6AFA6651-3F07-44D9-A8E7-B9A184A05998}"/>
    <cellStyle name="SAPBEXHLevel0X 4 2 6" xfId="27171" xr:uid="{0150BB9D-5CEE-440C-849B-74B4D8817088}"/>
    <cellStyle name="SAPBEXHLevel0X 4 2 7" xfId="29091" xr:uid="{875C4EED-0D48-475E-BE16-5F3EC7522A3B}"/>
    <cellStyle name="SAPBEXHLevel0X 4 2 8" xfId="29499" xr:uid="{16D5DB11-BFF5-467E-9681-C832A85CD562}"/>
    <cellStyle name="SAPBEXHLevel0X 4 3" xfId="18602" xr:uid="{00000000-0005-0000-0000-0000C3450000}"/>
    <cellStyle name="SAPBEXHLevel0X 4 4" xfId="18598" xr:uid="{00000000-0005-0000-0000-0000BF450000}"/>
    <cellStyle name="SAPBEXHLevel0X 4 5" xfId="27959" xr:uid="{DD67DE90-722B-411F-AAB4-288D3D22602B}"/>
    <cellStyle name="SAPBEXHLevel0X 4 6" xfId="29429" xr:uid="{6222E7EA-73BB-48CA-BE57-F5187C59ABBB}"/>
    <cellStyle name="SAPBEXHLevel0X 4 7" xfId="28936" xr:uid="{52480D3B-5894-4D93-8096-5CDF1505CA6E}"/>
    <cellStyle name="SAPBEXHLevel0X 4 8" xfId="29285" xr:uid="{333FA159-7DEF-4708-91E1-4A769E59D022}"/>
    <cellStyle name="SAPBEXHLevel0X 5" xfId="18603" xr:uid="{00000000-0005-0000-0000-0000C4450000}"/>
    <cellStyle name="SAPBEXHLevel0X 5 2" xfId="18604" xr:uid="{00000000-0005-0000-0000-0000C5450000}"/>
    <cellStyle name="SAPBEXHLevel0X 5 2 2" xfId="20356" xr:uid="{00000000-0005-0000-0000-0000C5450000}"/>
    <cellStyle name="SAPBEXHLevel0X 5 2 2 2" xfId="28742" xr:uid="{4BBB9ACC-A571-4B8D-9DA2-9D21D2B1FADB}"/>
    <cellStyle name="SAPBEXHLevel0X 5 2 2 3" xfId="30150" xr:uid="{A2FB0779-DFC6-4206-88A7-F71770C14615}"/>
    <cellStyle name="SAPBEXHLevel0X 5 2 2 4" xfId="30671" xr:uid="{564E35FA-D839-46B0-9EFF-BD5EBCBC7F98}"/>
    <cellStyle name="SAPBEXHLevel0X 5 2 2 5" xfId="31174" xr:uid="{F7087821-8B4B-4D78-B313-2388B129BB52}"/>
    <cellStyle name="SAPBEXHLevel0X 5 2 2 6" xfId="31460" xr:uid="{09ADCE1B-708E-4B2A-B9EE-41386350B71D}"/>
    <cellStyle name="SAPBEXHLevel0X 5 2 3" xfId="29686" xr:uid="{4073AD50-49A7-494D-9FE1-CA69E04CD0FA}"/>
    <cellStyle name="SAPBEXHLevel0X 5 2 4" xfId="27169" xr:uid="{5695E910-BF53-48EA-BD39-36C5D031A60C}"/>
    <cellStyle name="SAPBEXHLevel0X 5 2 5" xfId="29089" xr:uid="{8758A8FC-DFE2-4341-B708-1927B6B743C5}"/>
    <cellStyle name="SAPBEXHLevel0X 5 2 6" xfId="26511" xr:uid="{73F11CA1-75CD-4F26-A323-B2AACB98227C}"/>
    <cellStyle name="SAPBEXHLevel0X 6" xfId="18605" xr:uid="{00000000-0005-0000-0000-0000C6450000}"/>
    <cellStyle name="SAPBEXHLevel0X 6 2" xfId="20357" xr:uid="{00000000-0005-0000-0000-0000C6450000}"/>
    <cellStyle name="SAPBEXHLevel0X 6 2 2" xfId="28743" xr:uid="{C580C2F2-D1BE-4672-B120-A479A7F47A93}"/>
    <cellStyle name="SAPBEXHLevel0X 6 2 3" xfId="30151" xr:uid="{12A47AA6-C95B-4BB6-BCA4-AB808EE079DF}"/>
    <cellStyle name="SAPBEXHLevel0X 6 2 4" xfId="30672" xr:uid="{3B282921-6961-4D6A-9A42-FA1E2D4B727F}"/>
    <cellStyle name="SAPBEXHLevel0X 6 2 5" xfId="31175" xr:uid="{590C3BA9-4580-4B1D-BCB4-70CE1BBE8524}"/>
    <cellStyle name="SAPBEXHLevel0X 6 2 6" xfId="31461" xr:uid="{A058B286-1D75-4955-8FD5-4047B2390CCD}"/>
    <cellStyle name="SAPBEXHLevel0X 6 3" xfId="29687" xr:uid="{7675C3E1-C438-4A3F-B84C-EE6BD826A97E}"/>
    <cellStyle name="SAPBEXHLevel0X 6 4" xfId="27168" xr:uid="{642F7780-38BA-4CDB-939F-762F928F6F44}"/>
    <cellStyle name="SAPBEXHLevel0X 6 5" xfId="29088" xr:uid="{4EBE95C5-7126-4B63-80F9-94CC4831D785}"/>
    <cellStyle name="SAPBEXHLevel0X 6 6" xfId="26510" xr:uid="{509B639E-A4A4-483C-ADE4-F0C7C7659F37}"/>
    <cellStyle name="SAPBEXHLevel0X 7" xfId="18606" xr:uid="{00000000-0005-0000-0000-0000C7450000}"/>
    <cellStyle name="SAPBEXHLevel0X 8" xfId="18581" xr:uid="{00000000-0005-0000-0000-0000AE450000}"/>
    <cellStyle name="SAPBEXHLevel0X 9" xfId="27964" xr:uid="{208A07FD-F9F8-44E2-9362-1A4162CA9EE6}"/>
    <cellStyle name="SAPBEXHLevel0X_2010-2012 Program Workbook_Incent_FS" xfId="2701" xr:uid="{00000000-0005-0000-0000-0000690A0000}"/>
    <cellStyle name="SAPBEXHLevel1" xfId="2702" xr:uid="{00000000-0005-0000-0000-00006A0A0000}"/>
    <cellStyle name="SAPBEXHLevel1 10" xfId="29428" xr:uid="{63CB9F95-565C-498A-B7B6-29B36689D6D5}"/>
    <cellStyle name="SAPBEXHLevel1 2" xfId="2903" xr:uid="{00000000-0005-0000-0000-00006B0A0000}"/>
    <cellStyle name="SAPBEXHLevel1 2 10" xfId="29352" xr:uid="{438444C4-17C2-4545-8F2A-19D141CA6844}"/>
    <cellStyle name="SAPBEXHLevel1 2 2" xfId="18609" xr:uid="{00000000-0005-0000-0000-0000CB450000}"/>
    <cellStyle name="SAPBEXHLevel1 2 2 2" xfId="18610" xr:uid="{00000000-0005-0000-0000-0000CC450000}"/>
    <cellStyle name="SAPBEXHLevel1 2 2 3" xfId="18611" xr:uid="{00000000-0005-0000-0000-0000CD450000}"/>
    <cellStyle name="SAPBEXHLevel1 2 2 3 2" xfId="20358" xr:uid="{00000000-0005-0000-0000-0000CD450000}"/>
    <cellStyle name="SAPBEXHLevel1 2 2 3 2 2" xfId="28744" xr:uid="{DF266D28-8077-4E02-BE16-3A80C03803E4}"/>
    <cellStyle name="SAPBEXHLevel1 2 2 3 2 3" xfId="30152" xr:uid="{F0080429-A9F9-440E-855C-076F75514D31}"/>
    <cellStyle name="SAPBEXHLevel1 2 2 3 2 4" xfId="30673" xr:uid="{8193BFA8-3D1C-47D6-9A9D-F502B3A2B22D}"/>
    <cellStyle name="SAPBEXHLevel1 2 2 3 2 5" xfId="31176" xr:uid="{3F038863-3384-4909-8D68-1AC79D122CC1}"/>
    <cellStyle name="SAPBEXHLevel1 2 2 3 2 6" xfId="31462" xr:uid="{668E8557-720C-49F9-921D-4881B3367797}"/>
    <cellStyle name="SAPBEXHLevel1 2 2 3 3" xfId="28169" xr:uid="{BB569C69-FBF2-4BCD-9159-1F647F9D6C84}"/>
    <cellStyle name="SAPBEXHLevel1 2 2 3 4" xfId="29688" xr:uid="{24CEC848-DD81-4EB9-B8A4-EF12FE981738}"/>
    <cellStyle name="SAPBEXHLevel1 2 2 3 5" xfId="27162" xr:uid="{5D62D213-F284-47EB-BCB2-4B70ADABE942}"/>
    <cellStyle name="SAPBEXHLevel1 2 2 3 6" xfId="29087" xr:uid="{38DF4676-0BD7-4635-917C-3829B977DD71}"/>
    <cellStyle name="SAPBEXHLevel1 2 2 4" xfId="18612" xr:uid="{00000000-0005-0000-0000-0000CE450000}"/>
    <cellStyle name="SAPBEXHLevel1 2 3" xfId="18613" xr:uid="{00000000-0005-0000-0000-0000CF450000}"/>
    <cellStyle name="SAPBEXHLevel1 2 3 2" xfId="18614" xr:uid="{00000000-0005-0000-0000-0000D0450000}"/>
    <cellStyle name="SAPBEXHLevel1 2 3 3" xfId="18615" xr:uid="{00000000-0005-0000-0000-0000D1450000}"/>
    <cellStyle name="SAPBEXHLevel1 2 3 3 2" xfId="20359" xr:uid="{00000000-0005-0000-0000-0000D1450000}"/>
    <cellStyle name="SAPBEXHLevel1 2 3 3 2 2" xfId="28745" xr:uid="{310C0898-5B15-408A-9B5C-0260A09ABDDD}"/>
    <cellStyle name="SAPBEXHLevel1 2 3 3 2 3" xfId="30153" xr:uid="{D4CDCB40-08C1-4C22-8E00-882C1357914E}"/>
    <cellStyle name="SAPBEXHLevel1 2 3 3 2 4" xfId="30674" xr:uid="{38DD57E0-7CE8-46F9-80C9-84FABB50B848}"/>
    <cellStyle name="SAPBEXHLevel1 2 3 3 2 5" xfId="31177" xr:uid="{56D0E15F-FDE5-4599-866D-B0296492BAD6}"/>
    <cellStyle name="SAPBEXHLevel1 2 3 3 2 6" xfId="31463" xr:uid="{B58090C2-4D83-4DE2-86E1-A1281588FFE1}"/>
    <cellStyle name="SAPBEXHLevel1 2 3 3 3" xfId="28170" xr:uid="{22A315C7-E6A3-495E-884F-30074B13D89A}"/>
    <cellStyle name="SAPBEXHLevel1 2 3 3 4" xfId="29689" xr:uid="{CED424B2-6EB5-4EA3-8200-24B278E46B69}"/>
    <cellStyle name="SAPBEXHLevel1 2 3 3 5" xfId="27161" xr:uid="{4F6EB54A-7719-4075-B7D7-BE3E672F2124}"/>
    <cellStyle name="SAPBEXHLevel1 2 3 3 6" xfId="29086" xr:uid="{354EE654-10DB-409A-87BE-2ED18011DD1F}"/>
    <cellStyle name="SAPBEXHLevel1 2 3 4" xfId="18616" xr:uid="{00000000-0005-0000-0000-0000D2450000}"/>
    <cellStyle name="SAPBEXHLevel1 2 4" xfId="18617" xr:uid="{00000000-0005-0000-0000-0000D3450000}"/>
    <cellStyle name="SAPBEXHLevel1 2 4 2" xfId="18618" xr:uid="{00000000-0005-0000-0000-0000D4450000}"/>
    <cellStyle name="SAPBEXHLevel1 2 4 2 2" xfId="20360" xr:uid="{00000000-0005-0000-0000-0000D4450000}"/>
    <cellStyle name="SAPBEXHLevel1 2 4 2 2 2" xfId="28746" xr:uid="{645DDA6A-7339-4211-941C-132C89BF401B}"/>
    <cellStyle name="SAPBEXHLevel1 2 4 2 2 3" xfId="30154" xr:uid="{053B69E8-BFB3-4EF5-A1A4-C1CB470221C5}"/>
    <cellStyle name="SAPBEXHLevel1 2 4 2 2 4" xfId="30675" xr:uid="{644F219A-52C2-4A6F-9D37-D17CB2D935EA}"/>
    <cellStyle name="SAPBEXHLevel1 2 4 2 2 5" xfId="31178" xr:uid="{B00152DB-FB8D-4900-9334-EEE0DA54AB64}"/>
    <cellStyle name="SAPBEXHLevel1 2 4 2 2 6" xfId="31464" xr:uid="{8C674191-F9A3-4475-8BD7-6E0117D72545}"/>
    <cellStyle name="SAPBEXHLevel1 2 4 2 3" xfId="28171" xr:uid="{0657FF70-245C-492F-9707-29D5729DCC44}"/>
    <cellStyle name="SAPBEXHLevel1 2 4 2 4" xfId="29690" xr:uid="{4AB81A4B-304D-4124-AAC0-142F12E26D21}"/>
    <cellStyle name="SAPBEXHLevel1 2 4 2 5" xfId="27157" xr:uid="{1BD5ADCD-92F7-4955-9FEA-7776BF0CCDE0}"/>
    <cellStyle name="SAPBEXHLevel1 2 4 2 6" xfId="29085" xr:uid="{64C0BA1E-E76B-4FD1-A20C-33738CCC8054}"/>
    <cellStyle name="SAPBEXHLevel1 2 5" xfId="18619" xr:uid="{00000000-0005-0000-0000-0000D5450000}"/>
    <cellStyle name="SAPBEXHLevel1 2 5 2" xfId="20361" xr:uid="{00000000-0005-0000-0000-0000D5450000}"/>
    <cellStyle name="SAPBEXHLevel1 2 5 2 2" xfId="28747" xr:uid="{FC20DFD7-BA9F-4778-A2BB-5691A1347530}"/>
    <cellStyle name="SAPBEXHLevel1 2 5 2 3" xfId="30155" xr:uid="{83B03DAE-0C5F-4698-8DC5-2AB7027FEFB7}"/>
    <cellStyle name="SAPBEXHLevel1 2 5 2 4" xfId="30676" xr:uid="{CCD64782-47BB-469E-8C6F-5D7BB583EA4F}"/>
    <cellStyle name="SAPBEXHLevel1 2 5 2 5" xfId="31179" xr:uid="{B5C0AEB6-9433-4918-86F2-049FEF72A5A4}"/>
    <cellStyle name="SAPBEXHLevel1 2 5 2 6" xfId="31465" xr:uid="{7E9B23A6-5FA5-429E-991C-F2A16F28A6B4}"/>
    <cellStyle name="SAPBEXHLevel1 2 5 3" xfId="28172" xr:uid="{BE0F5167-1F53-4C2A-89B6-F9A9B6E9F8B6}"/>
    <cellStyle name="SAPBEXHLevel1 2 5 4" xfId="29691" xr:uid="{5F564A06-8F58-4DBC-9D2E-B3860B1ABB8A}"/>
    <cellStyle name="SAPBEXHLevel1 2 5 5" xfId="27156" xr:uid="{76AB2D9C-D416-4E75-94E1-499F09FD3C64}"/>
    <cellStyle name="SAPBEXHLevel1 2 5 6" xfId="29084" xr:uid="{710FCC49-03A7-467A-98C1-8BE4A1933B14}"/>
    <cellStyle name="SAPBEXHLevel1 2 6" xfId="18620" xr:uid="{00000000-0005-0000-0000-0000D6450000}"/>
    <cellStyle name="SAPBEXHLevel1 2 7" xfId="18608" xr:uid="{00000000-0005-0000-0000-0000CA450000}"/>
    <cellStyle name="SAPBEXHLevel1 2 8" xfId="20975" xr:uid="{58A9BE64-15ED-4AAA-9EE8-E8DC899548C7}"/>
    <cellStyle name="SAPBEXHLevel1 2 9" xfId="27862" xr:uid="{4B59C89A-D59A-4C7D-8CEA-4491F536861C}"/>
    <cellStyle name="SAPBEXHLevel1 3" xfId="18621" xr:uid="{00000000-0005-0000-0000-0000D7450000}"/>
    <cellStyle name="SAPBEXHLevel1 3 2" xfId="18622" xr:uid="{00000000-0005-0000-0000-0000D8450000}"/>
    <cellStyle name="SAPBEXHLevel1 3 2 2" xfId="18623" xr:uid="{00000000-0005-0000-0000-0000D9450000}"/>
    <cellStyle name="SAPBEXHLevel1 3 2 2 2" xfId="20362" xr:uid="{00000000-0005-0000-0000-0000D9450000}"/>
    <cellStyle name="SAPBEXHLevel1 3 2 2 2 2" xfId="28748" xr:uid="{96FE78FC-7642-46F7-B50D-1BDCBCB40540}"/>
    <cellStyle name="SAPBEXHLevel1 3 2 2 2 3" xfId="30156" xr:uid="{1DFF6CE9-4C54-4BA4-924A-393F055F2312}"/>
    <cellStyle name="SAPBEXHLevel1 3 2 2 2 4" xfId="30677" xr:uid="{5CA6ED21-C69E-446B-8E8B-24377CBC92C3}"/>
    <cellStyle name="SAPBEXHLevel1 3 2 2 2 5" xfId="31180" xr:uid="{A8F699C4-0462-4BDC-9C9A-C89D004D77B4}"/>
    <cellStyle name="SAPBEXHLevel1 3 2 2 2 6" xfId="31466" xr:uid="{B5F48730-3D29-44C5-8A00-5B0E8830E514}"/>
    <cellStyle name="SAPBEXHLevel1 3 2 2 3" xfId="29692" xr:uid="{4C041DAC-7871-45D8-9BBD-F517CA1C96BD}"/>
    <cellStyle name="SAPBEXHLevel1 3 2 2 4" xfId="20836" xr:uid="{1FE44366-0A20-4326-847A-AD2663B444D9}"/>
    <cellStyle name="SAPBEXHLevel1 3 2 2 5" xfId="29083" xr:uid="{E9260B80-4422-4F15-8F45-AADE83ECF4AB}"/>
    <cellStyle name="SAPBEXHLevel1 3 2 2 6" xfId="29500" xr:uid="{38DAD64C-15AC-42B0-9A4F-4C6856FB8901}"/>
    <cellStyle name="SAPBEXHLevel1 3 3" xfId="18624" xr:uid="{00000000-0005-0000-0000-0000DA450000}"/>
    <cellStyle name="SAPBEXHLevel1 3 3 2" xfId="18625" xr:uid="{00000000-0005-0000-0000-0000DB450000}"/>
    <cellStyle name="SAPBEXHLevel1 3 3 2 2" xfId="20364" xr:uid="{00000000-0005-0000-0000-0000DB450000}"/>
    <cellStyle name="SAPBEXHLevel1 3 3 2 2 2" xfId="28750" xr:uid="{1CFE53DD-FC73-4CBE-94A4-095BA93CB19A}"/>
    <cellStyle name="SAPBEXHLevel1 3 3 2 2 3" xfId="30158" xr:uid="{958FDB93-C5C3-426F-8FA9-67260D800850}"/>
    <cellStyle name="SAPBEXHLevel1 3 3 2 2 4" xfId="30679" xr:uid="{834E8BFE-294A-4039-93BD-877218C720EC}"/>
    <cellStyle name="SAPBEXHLevel1 3 3 2 2 5" xfId="31181" xr:uid="{4AF36CC0-1157-4A3A-8E20-6A423D8990A0}"/>
    <cellStyle name="SAPBEXHLevel1 3 3 2 2 6" xfId="31467" xr:uid="{EAC3918A-4BDF-4421-A431-5CC56816A6BC}"/>
    <cellStyle name="SAPBEXHLevel1 3 3 2 3" xfId="29694" xr:uid="{D711E130-8274-45BD-947B-66B310ABDF02}"/>
    <cellStyle name="SAPBEXHLevel1 3 3 2 4" xfId="27154" xr:uid="{3D05FD79-F397-452A-A194-2DA73C94664B}"/>
    <cellStyle name="SAPBEXHLevel1 3 3 2 5" xfId="29082" xr:uid="{6D232BF4-5CF7-4DF2-A338-764613F046BC}"/>
    <cellStyle name="SAPBEXHLevel1 3 3 2 6" xfId="29914" xr:uid="{22D691A4-8944-4B22-9282-9F3B5AA2F927}"/>
    <cellStyle name="SAPBEXHLevel1 3 3 3" xfId="20363" xr:uid="{00000000-0005-0000-0000-0000DA450000}"/>
    <cellStyle name="SAPBEXHLevel1 3 3 3 2" xfId="28749" xr:uid="{6D4C559F-8B07-4606-8EA9-6B8DD418FEF9}"/>
    <cellStyle name="SAPBEXHLevel1 3 3 3 3" xfId="30157" xr:uid="{8BC226FE-6E0A-4191-A656-0C8FABE0641D}"/>
    <cellStyle name="SAPBEXHLevel1 3 3 3 4" xfId="30678" xr:uid="{8CDAAAE4-CE5C-4769-8740-7FE8F682A0D4}"/>
    <cellStyle name="SAPBEXHLevel1 3 3 4" xfId="28173" xr:uid="{6DB83430-9C20-48DD-9052-AF244374D9B5}"/>
    <cellStyle name="SAPBEXHLevel1 3 3 5" xfId="29693" xr:uid="{79B18E45-C732-41E9-8FD3-3A19DA060F99}"/>
    <cellStyle name="SAPBEXHLevel1 3 3 6" xfId="27155" xr:uid="{53C5D303-DCF5-41DB-B605-E8D801A4C220}"/>
    <cellStyle name="SAPBEXHLevel1 3 4" xfId="18626" xr:uid="{00000000-0005-0000-0000-0000DC450000}"/>
    <cellStyle name="SAPBEXHLevel1 3 4 2" xfId="20365" xr:uid="{00000000-0005-0000-0000-0000DC450000}"/>
    <cellStyle name="SAPBEXHLevel1 3 4 2 2" xfId="28751" xr:uid="{B75D5DFF-B2F4-4667-992E-93F43A3FA576}"/>
    <cellStyle name="SAPBEXHLevel1 3 4 2 3" xfId="30159" xr:uid="{5263D2A9-BD55-4811-B111-514C26065A2F}"/>
    <cellStyle name="SAPBEXHLevel1 3 4 2 4" xfId="30680" xr:uid="{84DA8980-B6E0-4106-AC12-40246EE8C16B}"/>
    <cellStyle name="SAPBEXHLevel1 3 4 2 5" xfId="31182" xr:uid="{81FE51FF-5224-43CE-88DD-0C90CAACB8CD}"/>
    <cellStyle name="SAPBEXHLevel1 3 4 2 6" xfId="31468" xr:uid="{9440715C-A223-4E47-9B3B-8B2CB744260C}"/>
    <cellStyle name="SAPBEXHLevel1 3 4 3" xfId="29695" xr:uid="{D428B2EA-A0CF-4AC1-A602-090238664ECD}"/>
    <cellStyle name="SAPBEXHLevel1 3 4 4" xfId="20835" xr:uid="{9063D7D2-D07C-46D7-B3BE-161779BC57D7}"/>
    <cellStyle name="SAPBEXHLevel1 3 4 5" xfId="29081" xr:uid="{8946DB3B-E750-4FC6-A8A5-D94BE364071F}"/>
    <cellStyle name="SAPBEXHLevel1 3 4 6" xfId="26833" xr:uid="{1DA22119-5D9E-4039-B9F4-B472B6124D69}"/>
    <cellStyle name="SAPBEXHLevel1 3 5" xfId="18627" xr:uid="{00000000-0005-0000-0000-0000DD450000}"/>
    <cellStyle name="SAPBEXHLevel1 4" xfId="18628" xr:uid="{00000000-0005-0000-0000-0000DE450000}"/>
    <cellStyle name="SAPBEXHLevel1 4 2" xfId="18629" xr:uid="{00000000-0005-0000-0000-0000DF450000}"/>
    <cellStyle name="SAPBEXHLevel1 4 2 2" xfId="20366" xr:uid="{00000000-0005-0000-0000-0000DF450000}"/>
    <cellStyle name="SAPBEXHLevel1 4 2 2 2" xfId="28752" xr:uid="{F5D5E38E-B939-44BF-B6C4-1803F3B5CDBA}"/>
    <cellStyle name="SAPBEXHLevel1 4 2 2 3" xfId="30160" xr:uid="{766AA47A-2883-4A90-8C44-109D0AD0CA64}"/>
    <cellStyle name="SAPBEXHLevel1 4 2 2 4" xfId="30681" xr:uid="{EFC0C7EB-B724-41A8-B267-C21BE380D548}"/>
    <cellStyle name="SAPBEXHLevel1 4 2 2 5" xfId="31183" xr:uid="{0F921BC6-3949-4E22-B71F-F95C745F31B6}"/>
    <cellStyle name="SAPBEXHLevel1 4 2 2 6" xfId="31469" xr:uid="{E875ECBD-365B-4F02-8AE8-CB4D0386AB0B}"/>
    <cellStyle name="SAPBEXHLevel1 4 2 3" xfId="29696" xr:uid="{C4CC935C-E56B-4A68-8BB2-3C072828DC73}"/>
    <cellStyle name="SAPBEXHLevel1 4 2 4" xfId="20834" xr:uid="{E8D544E3-05AA-47BE-B466-17842CD9E657}"/>
    <cellStyle name="SAPBEXHLevel1 4 2 5" xfId="29080" xr:uid="{FE3493FC-35CA-40C7-8311-D56EF691C908}"/>
    <cellStyle name="SAPBEXHLevel1 4 2 6" xfId="26509" xr:uid="{6B23FBB1-488B-467C-8480-F84C382CA232}"/>
    <cellStyle name="SAPBEXHLevel1 5" xfId="18630" xr:uid="{00000000-0005-0000-0000-0000E0450000}"/>
    <cellStyle name="SAPBEXHLevel1 5 2" xfId="18631" xr:uid="{00000000-0005-0000-0000-0000E1450000}"/>
    <cellStyle name="SAPBEXHLevel1 5 2 2" xfId="20368" xr:uid="{00000000-0005-0000-0000-0000E1450000}"/>
    <cellStyle name="SAPBEXHLevel1 5 2 2 2" xfId="28754" xr:uid="{B1729D49-380D-42BB-B93F-1D13B4F0B640}"/>
    <cellStyle name="SAPBEXHLevel1 5 2 2 3" xfId="30162" xr:uid="{3B979D64-15CB-49CB-8593-9D0B039AA6E9}"/>
    <cellStyle name="SAPBEXHLevel1 5 2 2 4" xfId="30683" xr:uid="{4C054C2E-176C-4A3D-8740-DBFD7DAEB2C1}"/>
    <cellStyle name="SAPBEXHLevel1 5 2 2 5" xfId="31185" xr:uid="{EF1562AD-412F-480B-96DB-258AEAC03687}"/>
    <cellStyle name="SAPBEXHLevel1 5 2 2 6" xfId="31471" xr:uid="{4C9BBA2A-DB6C-4486-AEC6-F90B8EF9AEFA}"/>
    <cellStyle name="SAPBEXHLevel1 5 2 3" xfId="29698" xr:uid="{FBE9C4DB-B848-47D7-B486-1EB01A4A4262}"/>
    <cellStyle name="SAPBEXHLevel1 5 2 4" xfId="27152" xr:uid="{12302E43-7D0F-44FA-B60C-C29C60100069}"/>
    <cellStyle name="SAPBEXHLevel1 5 2 5" xfId="29078" xr:uid="{1AE4B0B5-D652-429D-AF8A-E349D6DC1240}"/>
    <cellStyle name="SAPBEXHLevel1 5 2 6" xfId="29913" xr:uid="{143F9420-E7A0-474B-B2B7-656DF3E734D0}"/>
    <cellStyle name="SAPBEXHLevel1 5 3" xfId="20367" xr:uid="{00000000-0005-0000-0000-0000E0450000}"/>
    <cellStyle name="SAPBEXHLevel1 5 3 2" xfId="28753" xr:uid="{A9801994-EFCE-454D-A9F8-853171D3A008}"/>
    <cellStyle name="SAPBEXHLevel1 5 3 3" xfId="30161" xr:uid="{8B0BA103-372E-441F-A3BE-FADC01CDC4FF}"/>
    <cellStyle name="SAPBEXHLevel1 5 3 4" xfId="30682" xr:uid="{24ED3402-87BB-4E91-A715-7DB8C68E8F84}"/>
    <cellStyle name="SAPBEXHLevel1 5 3 5" xfId="31184" xr:uid="{DCCA75FD-BAC8-4DD5-A57F-1DE387520C24}"/>
    <cellStyle name="SAPBEXHLevel1 5 3 6" xfId="31470" xr:uid="{86ED67E8-CE37-465C-8CBF-C94C128B11FE}"/>
    <cellStyle name="SAPBEXHLevel1 5 4" xfId="29697" xr:uid="{E24BB91E-00C1-4BD6-8BDA-F25D62786CAD}"/>
    <cellStyle name="SAPBEXHLevel1 5 5" xfId="27153" xr:uid="{0A442D54-C178-4ADC-A93D-2EAEBB118C8B}"/>
    <cellStyle name="SAPBEXHLevel1 5 6" xfId="29079" xr:uid="{D0DBDD70-3B97-4710-AEFD-656D28AC90F5}"/>
    <cellStyle name="SAPBEXHLevel1 5 7" xfId="26508" xr:uid="{B4372A2A-01C6-41DF-8CDC-3D5190EDAEF8}"/>
    <cellStyle name="SAPBEXHLevel1 6" xfId="18632" xr:uid="{00000000-0005-0000-0000-0000E2450000}"/>
    <cellStyle name="SAPBEXHLevel1 7" xfId="18607" xr:uid="{00000000-0005-0000-0000-0000C9450000}"/>
    <cellStyle name="SAPBEXHLevel1 8" xfId="20880" xr:uid="{C10D3273-FDC9-4EEC-9E07-822396186A8B}"/>
    <cellStyle name="SAPBEXHLevel1 9" xfId="27958" xr:uid="{DF044C41-2676-4C2B-BC24-AD4813E33018}"/>
    <cellStyle name="SAPBEXHLevel1X" xfId="2703" xr:uid="{00000000-0005-0000-0000-00006C0A0000}"/>
    <cellStyle name="SAPBEXHLevel1X 10" xfId="29427" xr:uid="{7B6AE6F4-B0A8-4D6D-B119-DB8E4AB8C358}"/>
    <cellStyle name="SAPBEXHLevel1X 11" xfId="27766" xr:uid="{690409E1-59A0-44D5-BFAF-2B404D3860CD}"/>
    <cellStyle name="SAPBEXHLevel1X 12" xfId="29287" xr:uid="{0F781613-6302-4CDA-A220-799D1B2AD1DB}"/>
    <cellStyle name="SAPBEXHLevel1X 2" xfId="2704" xr:uid="{00000000-0005-0000-0000-00006D0A0000}"/>
    <cellStyle name="SAPBEXHLevel1X 2 10" xfId="29288" xr:uid="{5638E75D-F9BF-4B54-91E8-E3490173AA83}"/>
    <cellStyle name="SAPBEXHLevel1X 2 2" xfId="2705" xr:uid="{00000000-0005-0000-0000-00006E0A0000}"/>
    <cellStyle name="SAPBEXHLevel1X 2 2 2" xfId="18636" xr:uid="{00000000-0005-0000-0000-0000E6450000}"/>
    <cellStyle name="SAPBEXHLevel1X 2 2 2 2" xfId="18637" xr:uid="{00000000-0005-0000-0000-0000E7450000}"/>
    <cellStyle name="SAPBEXHLevel1X 2 2 2 3" xfId="20369" xr:uid="{00000000-0005-0000-0000-0000E6450000}"/>
    <cellStyle name="SAPBEXHLevel1X 2 2 2 3 2" xfId="28755" xr:uid="{F00EB36D-3C10-4E53-BC86-122B2CD25F75}"/>
    <cellStyle name="SAPBEXHLevel1X 2 2 2 3 3" xfId="30163" xr:uid="{5CB43A36-7A6C-4019-820E-5213DD1B36F1}"/>
    <cellStyle name="SAPBEXHLevel1X 2 2 2 3 4" xfId="30684" xr:uid="{1836C085-A138-456B-8B78-30BE667D8A66}"/>
    <cellStyle name="SAPBEXHLevel1X 2 2 2 3 5" xfId="31186" xr:uid="{C89AFED9-1237-45C5-B8FC-B1946C69C4EB}"/>
    <cellStyle name="SAPBEXHLevel1X 2 2 2 3 6" xfId="31472" xr:uid="{02086FD3-6F24-4A50-B032-9884159A3783}"/>
    <cellStyle name="SAPBEXHLevel1X 2 2 2 4" xfId="29699" xr:uid="{4AF32B5E-5416-4A29-973B-D69EC2B0E155}"/>
    <cellStyle name="SAPBEXHLevel1X 2 2 2 5" xfId="27151" xr:uid="{ECC4099F-2DAE-4E47-8554-87B769BBAAC6}"/>
    <cellStyle name="SAPBEXHLevel1X 2 2 2 6" xfId="29077" xr:uid="{268D858E-08BD-46F7-9E66-7939C6165445}"/>
    <cellStyle name="SAPBEXHLevel1X 2 2 2 7" xfId="30439" xr:uid="{C29E9551-813F-473D-B308-8B6839D214DE}"/>
    <cellStyle name="SAPBEXHLevel1X 2 2 3" xfId="18638" xr:uid="{00000000-0005-0000-0000-0000E8450000}"/>
    <cellStyle name="SAPBEXHLevel1X 2 2 4" xfId="18635" xr:uid="{00000000-0005-0000-0000-0000E5450000}"/>
    <cellStyle name="SAPBEXHLevel1X 2 2 5" xfId="27955" xr:uid="{8D694FC7-DDC4-44D9-BF43-BB8A9AEA703F}"/>
    <cellStyle name="SAPBEXHLevel1X 2 2 6" xfId="29425" xr:uid="{0760C905-6198-4913-B7BE-371A0A7C1A84}"/>
    <cellStyle name="SAPBEXHLevel1X 2 2 7" xfId="20843" xr:uid="{BF19D7B7-1F83-4D98-9849-226F76EA6646}"/>
    <cellStyle name="SAPBEXHLevel1X 2 2 8" xfId="29289" xr:uid="{C83F02D5-29B7-4C4D-A4EC-23CF986E198E}"/>
    <cellStyle name="SAPBEXHLevel1X 2 3" xfId="18639" xr:uid="{00000000-0005-0000-0000-0000E9450000}"/>
    <cellStyle name="SAPBEXHLevel1X 2 3 2" xfId="18640" xr:uid="{00000000-0005-0000-0000-0000EA450000}"/>
    <cellStyle name="SAPBEXHLevel1X 2 3 2 2" xfId="20370" xr:uid="{00000000-0005-0000-0000-0000EA450000}"/>
    <cellStyle name="SAPBEXHLevel1X 2 3 2 2 2" xfId="28756" xr:uid="{16BC8B5D-D66C-45A3-88BF-73F4B5212E44}"/>
    <cellStyle name="SAPBEXHLevel1X 2 3 2 2 3" xfId="30164" xr:uid="{D165B7E7-DB89-42B3-A0C1-AFAC1169BC1C}"/>
    <cellStyle name="SAPBEXHLevel1X 2 3 2 2 4" xfId="30685" xr:uid="{47F03C01-C8CB-41D3-A16B-5BA533782C19}"/>
    <cellStyle name="SAPBEXHLevel1X 2 3 2 2 5" xfId="31187" xr:uid="{40409069-C219-4D59-B6F8-3E1F7321CCE7}"/>
    <cellStyle name="SAPBEXHLevel1X 2 3 2 2 6" xfId="31473" xr:uid="{BBF6C3AE-8C7A-45CB-8BC0-18F7A11A2F7C}"/>
    <cellStyle name="SAPBEXHLevel1X 2 3 2 3" xfId="29700" xr:uid="{FF837A8A-AF66-454C-A002-593E1AC84057}"/>
    <cellStyle name="SAPBEXHLevel1X 2 3 2 4" xfId="27150" xr:uid="{49783E1E-E2B7-4578-BC18-FF3515DDA0F6}"/>
    <cellStyle name="SAPBEXHLevel1X 2 3 2 5" xfId="29076" xr:uid="{44246C02-DBF4-46D6-AD03-748BF1561156}"/>
    <cellStyle name="SAPBEXHLevel1X 2 3 2 6" xfId="26507" xr:uid="{E96B38C9-D1C7-40AB-B690-2E87CA661BB6}"/>
    <cellStyle name="SAPBEXHLevel1X 2 4" xfId="18641" xr:uid="{00000000-0005-0000-0000-0000EB450000}"/>
    <cellStyle name="SAPBEXHLevel1X 2 4 2" xfId="20371" xr:uid="{00000000-0005-0000-0000-0000EB450000}"/>
    <cellStyle name="SAPBEXHLevel1X 2 4 2 2" xfId="28757" xr:uid="{B72C8C60-71AD-4871-BFEE-FD4AA6B63707}"/>
    <cellStyle name="SAPBEXHLevel1X 2 4 2 3" xfId="30165" xr:uid="{EC5AF182-914B-4CB6-9E75-DE4CD2C035B6}"/>
    <cellStyle name="SAPBEXHLevel1X 2 4 2 4" xfId="30686" xr:uid="{03B6A40A-4FAE-4A35-8C35-B3FDB0D71EA4}"/>
    <cellStyle name="SAPBEXHLevel1X 2 4 2 5" xfId="31188" xr:uid="{3F5D415F-63E5-472C-BFE3-22DE956893AD}"/>
    <cellStyle name="SAPBEXHLevel1X 2 4 2 6" xfId="31474" xr:uid="{5D9D8D7A-045E-4A5E-8223-3CB9B991593B}"/>
    <cellStyle name="SAPBEXHLevel1X 2 4 3" xfId="29701" xr:uid="{DE441C89-E1A9-4E57-B2A7-6D983563D2C2}"/>
    <cellStyle name="SAPBEXHLevel1X 2 4 4" xfId="20833" xr:uid="{8DE48405-2C8A-4825-BB03-6CC16EF46D35}"/>
    <cellStyle name="SAPBEXHLevel1X 2 4 5" xfId="29075" xr:uid="{7575B0D1-1620-460E-878A-C16CACCDAB2F}"/>
    <cellStyle name="SAPBEXHLevel1X 2 4 6" xfId="20811" xr:uid="{1A904179-E2B1-4279-BAEA-128E32E3E46B}"/>
    <cellStyle name="SAPBEXHLevel1X 2 5" xfId="18642" xr:uid="{00000000-0005-0000-0000-0000EC450000}"/>
    <cellStyle name="SAPBEXHLevel1X 2 6" xfId="18634" xr:uid="{00000000-0005-0000-0000-0000E4450000}"/>
    <cellStyle name="SAPBEXHLevel1X 2 7" xfId="27956" xr:uid="{A0C15CE2-CAC5-4BDC-BB87-8BE21EA95521}"/>
    <cellStyle name="SAPBEXHLevel1X 2 8" xfId="29426" xr:uid="{69F72824-7C64-4F81-A111-3E34D66E743C}"/>
    <cellStyle name="SAPBEXHLevel1X 2 9" xfId="27767" xr:uid="{FA047892-68BE-42F3-A8E0-D15D8AB8DDB6}"/>
    <cellStyle name="SAPBEXHLevel1X 3" xfId="2706" xr:uid="{00000000-0005-0000-0000-00006F0A0000}"/>
    <cellStyle name="SAPBEXHLevel1X 3 10" xfId="29290" xr:uid="{CDA31A5B-496B-4380-B077-57EE2A7CFD4E}"/>
    <cellStyle name="SAPBEXHLevel1X 3 2" xfId="2707" xr:uid="{00000000-0005-0000-0000-0000700A0000}"/>
    <cellStyle name="SAPBEXHLevel1X 3 2 2" xfId="18645" xr:uid="{00000000-0005-0000-0000-0000EF450000}"/>
    <cellStyle name="SAPBEXHLevel1X 3 2 2 2" xfId="20372" xr:uid="{00000000-0005-0000-0000-0000EF450000}"/>
    <cellStyle name="SAPBEXHLevel1X 3 2 2 2 2" xfId="28758" xr:uid="{855203A6-80F5-4E72-9A99-471963DAF251}"/>
    <cellStyle name="SAPBEXHLevel1X 3 2 2 2 3" xfId="30166" xr:uid="{6BE47B87-7525-41CF-922C-3669255D7F87}"/>
    <cellStyle name="SAPBEXHLevel1X 3 2 2 2 4" xfId="30687" xr:uid="{6AD34C1F-6201-41EF-BDF7-BA1B06A961A7}"/>
    <cellStyle name="SAPBEXHLevel1X 3 2 2 2 5" xfId="31189" xr:uid="{288BE4A1-9152-4AAE-8E56-7AFC697A6198}"/>
    <cellStyle name="SAPBEXHLevel1X 3 2 2 2 6" xfId="31475" xr:uid="{40DECA6C-2403-4DDA-938D-A5F7C0BA3F69}"/>
    <cellStyle name="SAPBEXHLevel1X 3 2 2 3" xfId="29702" xr:uid="{2CD8488D-7BB4-4FA2-8156-911C2DB96116}"/>
    <cellStyle name="SAPBEXHLevel1X 3 2 2 4" xfId="27149" xr:uid="{1B3C7C58-327C-43EC-9D3F-4C573BB24AF2}"/>
    <cellStyle name="SAPBEXHLevel1X 3 2 2 5" xfId="29074" xr:uid="{F3FD3266-8D7C-4CDA-AA13-F113457BA909}"/>
    <cellStyle name="SAPBEXHLevel1X 3 2 2 6" xfId="27891" xr:uid="{DBD90236-22AD-48FF-8BF8-A62E22F479E4}"/>
    <cellStyle name="SAPBEXHLevel1X 3 2 3" xfId="18644" xr:uid="{00000000-0005-0000-0000-0000EE450000}"/>
    <cellStyle name="SAPBEXHLevel1X 3 2 4" xfId="20881" xr:uid="{5942C4C0-1FE1-4BD7-835D-F5A6C17E6FC1}"/>
    <cellStyle name="SAPBEXHLevel1X 3 2 5" xfId="27953" xr:uid="{DC73E122-DC55-4DFB-AADD-05F553342A80}"/>
    <cellStyle name="SAPBEXHLevel1X 3 2 6" xfId="29423" xr:uid="{0A56EB70-364E-4AF3-936B-20BD73469D56}"/>
    <cellStyle name="SAPBEXHLevel1X 3 2 7" xfId="27770" xr:uid="{773BF756-5E23-4BCA-84E4-98CA0550C6F3}"/>
    <cellStyle name="SAPBEXHLevel1X 3 2 8" xfId="29291" xr:uid="{45825A73-4EF4-4C57-9FCA-758ECCF045E8}"/>
    <cellStyle name="SAPBEXHLevel1X 3 3" xfId="18646" xr:uid="{00000000-0005-0000-0000-0000F0450000}"/>
    <cellStyle name="SAPBEXHLevel1X 3 3 2" xfId="18647" xr:uid="{00000000-0005-0000-0000-0000F1450000}"/>
    <cellStyle name="SAPBEXHLevel1X 3 3 2 2" xfId="20374" xr:uid="{00000000-0005-0000-0000-0000F1450000}"/>
    <cellStyle name="SAPBEXHLevel1X 3 3 2 2 2" xfId="28760" xr:uid="{310FF56C-8A58-48E9-85DB-E823BB47DC1B}"/>
    <cellStyle name="SAPBEXHLevel1X 3 3 2 2 3" xfId="30168" xr:uid="{AC1DCC31-A36F-4005-9B9B-0D51E6631149}"/>
    <cellStyle name="SAPBEXHLevel1X 3 3 2 2 4" xfId="30689" xr:uid="{206CC14F-BEE1-4724-879C-821BC9193949}"/>
    <cellStyle name="SAPBEXHLevel1X 3 3 2 2 5" xfId="31191" xr:uid="{D6D06A8F-4835-484E-B9BF-0EF4E44F1B01}"/>
    <cellStyle name="SAPBEXHLevel1X 3 3 2 2 6" xfId="31477" xr:uid="{C000737C-3B7A-4B7E-8FE8-F340BB66FCE4}"/>
    <cellStyle name="SAPBEXHLevel1X 3 3 2 3" xfId="29704" xr:uid="{1A3CFEEF-7711-434B-ACD9-C3D38E36117B}"/>
    <cellStyle name="SAPBEXHLevel1X 3 3 2 4" xfId="20827" xr:uid="{D4CFF343-39AC-4491-9367-74A4F5A70B30}"/>
    <cellStyle name="SAPBEXHLevel1X 3 3 2 5" xfId="29072" xr:uid="{2C26FBFE-2B15-4AE5-9F98-A3A06FD65049}"/>
    <cellStyle name="SAPBEXHLevel1X 3 3 2 6" xfId="29027" xr:uid="{536F9E9F-27C4-49C0-967C-B4B183E59FCB}"/>
    <cellStyle name="SAPBEXHLevel1X 3 3 3" xfId="20373" xr:uid="{00000000-0005-0000-0000-0000F0450000}"/>
    <cellStyle name="SAPBEXHLevel1X 3 3 3 2" xfId="28759" xr:uid="{4E3FC2E3-559F-4F04-940A-28B9D31B2CD1}"/>
    <cellStyle name="SAPBEXHLevel1X 3 3 3 3" xfId="30167" xr:uid="{C831933A-82CC-403A-BE9C-E8EAB9C83F06}"/>
    <cellStyle name="SAPBEXHLevel1X 3 3 3 4" xfId="30688" xr:uid="{B132D4C7-7B75-4BB2-BEE6-FB71C8E36CCB}"/>
    <cellStyle name="SAPBEXHLevel1X 3 3 3 5" xfId="31190" xr:uid="{C628357A-F80C-4760-9ACA-C3D2FBF819EC}"/>
    <cellStyle name="SAPBEXHLevel1X 3 3 3 6" xfId="31476" xr:uid="{D02DF35C-A2B1-44C2-9451-BA73C7D01759}"/>
    <cellStyle name="SAPBEXHLevel1X 3 3 4" xfId="29703" xr:uid="{39686492-B645-49FE-9DB4-75E2B6CC96C1}"/>
    <cellStyle name="SAPBEXHLevel1X 3 3 5" xfId="26827" xr:uid="{CF5D7EE9-F04F-43B9-AA45-02D2CDD7F9AE}"/>
    <cellStyle name="SAPBEXHLevel1X 3 3 6" xfId="29073" xr:uid="{BE54EEB8-B3FB-466E-9553-17BFE89333CD}"/>
    <cellStyle name="SAPBEXHLevel1X 3 3 7" xfId="27886" xr:uid="{63E832D5-8B8A-4837-A7C6-BA063F26B121}"/>
    <cellStyle name="SAPBEXHLevel1X 3 4" xfId="18648" xr:uid="{00000000-0005-0000-0000-0000F2450000}"/>
    <cellStyle name="SAPBEXHLevel1X 3 4 2" xfId="20375" xr:uid="{00000000-0005-0000-0000-0000F2450000}"/>
    <cellStyle name="SAPBEXHLevel1X 3 4 2 2" xfId="28761" xr:uid="{513A3338-A408-4CA0-9C91-9C51A3A431C1}"/>
    <cellStyle name="SAPBEXHLevel1X 3 4 2 3" xfId="30169" xr:uid="{8B41972E-C8F9-499A-8647-4DA5073D0642}"/>
    <cellStyle name="SAPBEXHLevel1X 3 4 2 4" xfId="30690" xr:uid="{262F92D1-09AD-42A6-9B62-DB0AD7703DCB}"/>
    <cellStyle name="SAPBEXHLevel1X 3 4 2 5" xfId="31192" xr:uid="{F49A6772-04BA-434D-A5FD-C056F7F77E8B}"/>
    <cellStyle name="SAPBEXHLevel1X 3 4 2 6" xfId="31478" xr:uid="{EB03A405-F44D-41A8-B1AB-ADC3F15CB442}"/>
    <cellStyle name="SAPBEXHLevel1X 3 4 3" xfId="29705" xr:uid="{72CEFC3B-6DBB-4250-9846-3FE40ECBB532}"/>
    <cellStyle name="SAPBEXHLevel1X 3 4 4" xfId="27148" xr:uid="{984FEFA3-B1BD-4584-ABF7-F7EE00A71185}"/>
    <cellStyle name="SAPBEXHLevel1X 3 4 5" xfId="29071" xr:uid="{9E50CDCB-AB68-48B1-93E2-AAB4007738F9}"/>
    <cellStyle name="SAPBEXHLevel1X 3 4 6" xfId="28044" xr:uid="{AA087375-4210-4DF1-BA41-183CCB697B03}"/>
    <cellStyle name="SAPBEXHLevel1X 3 5" xfId="18649" xr:uid="{00000000-0005-0000-0000-0000F3450000}"/>
    <cellStyle name="SAPBEXHLevel1X 3 6" xfId="18643" xr:uid="{00000000-0005-0000-0000-0000ED450000}"/>
    <cellStyle name="SAPBEXHLevel1X 3 7" xfId="27954" xr:uid="{E6B9618B-1676-47F6-BA28-98CA707ABD9D}"/>
    <cellStyle name="SAPBEXHLevel1X 3 8" xfId="29424" xr:uid="{67F0CD83-6335-473F-86C1-0361B63C6FEB}"/>
    <cellStyle name="SAPBEXHLevel1X 3 9" xfId="27769" xr:uid="{CD8F03C5-7AF3-4B09-B85C-6CA8AFE4BE57}"/>
    <cellStyle name="SAPBEXHLevel1X 4" xfId="2708" xr:uid="{00000000-0005-0000-0000-0000710A0000}"/>
    <cellStyle name="SAPBEXHLevel1X 4 2" xfId="18651" xr:uid="{00000000-0005-0000-0000-0000F5450000}"/>
    <cellStyle name="SAPBEXHLevel1X 4 2 2" xfId="18652" xr:uid="{00000000-0005-0000-0000-0000F6450000}"/>
    <cellStyle name="SAPBEXHLevel1X 4 2 2 2" xfId="20377" xr:uid="{00000000-0005-0000-0000-0000F6450000}"/>
    <cellStyle name="SAPBEXHLevel1X 4 2 2 2 2" xfId="28763" xr:uid="{5A2CB824-FE03-4C06-BB5D-3E0BB347AEB8}"/>
    <cellStyle name="SAPBEXHLevel1X 4 2 2 2 3" xfId="30171" xr:uid="{93A5AA66-473A-4AEC-87BC-F802005606DB}"/>
    <cellStyle name="SAPBEXHLevel1X 4 2 2 2 4" xfId="30692" xr:uid="{828FAFEF-8E13-4300-B844-53D83F644B85}"/>
    <cellStyle name="SAPBEXHLevel1X 4 2 2 2 5" xfId="31194" xr:uid="{1A972410-B64F-4A7A-917C-CB1DDF592ADF}"/>
    <cellStyle name="SAPBEXHLevel1X 4 2 2 2 6" xfId="31480" xr:uid="{6F7445BB-38E7-4441-93CA-9343BF449C4A}"/>
    <cellStyle name="SAPBEXHLevel1X 4 2 2 3" xfId="29707" xr:uid="{C9D4CDD6-8ADA-4A0C-AC78-CA66A1457A51}"/>
    <cellStyle name="SAPBEXHLevel1X 4 2 2 4" xfId="20828" xr:uid="{66CE1B7F-7FFD-4924-99EF-6A19AD368BD4}"/>
    <cellStyle name="SAPBEXHLevel1X 4 2 2 5" xfId="29069" xr:uid="{0946A2BD-96C0-4675-983C-20F1E6920811}"/>
    <cellStyle name="SAPBEXHLevel1X 4 2 2 6" xfId="20810" xr:uid="{AAB4E3B3-160D-484C-853A-9AC6B5589365}"/>
    <cellStyle name="SAPBEXHLevel1X 4 2 3" xfId="18653" xr:uid="{00000000-0005-0000-0000-0000F7450000}"/>
    <cellStyle name="SAPBEXHLevel1X 4 2 4" xfId="20376" xr:uid="{00000000-0005-0000-0000-0000F5450000}"/>
    <cellStyle name="SAPBEXHLevel1X 4 2 4 2" xfId="28762" xr:uid="{E0420341-6188-4EFC-868E-FF02D1F8A6A5}"/>
    <cellStyle name="SAPBEXHLevel1X 4 2 4 3" xfId="30170" xr:uid="{DB7FE571-FE23-4744-A33D-BC543B783A50}"/>
    <cellStyle name="SAPBEXHLevel1X 4 2 4 4" xfId="30691" xr:uid="{C109A3CC-22B6-4F18-A769-EEED261FFD07}"/>
    <cellStyle name="SAPBEXHLevel1X 4 2 4 5" xfId="31193" xr:uid="{A47F1CD3-E1CE-485C-A329-DB3C0B1DC67F}"/>
    <cellStyle name="SAPBEXHLevel1X 4 2 4 6" xfId="31479" xr:uid="{AE2B16A8-ABA7-4E64-A433-DF6E8C63443D}"/>
    <cellStyle name="SAPBEXHLevel1X 4 2 5" xfId="29706" xr:uid="{C04659BA-6878-426B-AC0A-B4B2B0828C31}"/>
    <cellStyle name="SAPBEXHLevel1X 4 2 6" xfId="26828" xr:uid="{0B542991-C42E-434C-B3FD-69F75505809B}"/>
    <cellStyle name="SAPBEXHLevel1X 4 2 7" xfId="29070" xr:uid="{F51D660F-F00F-42CF-BC39-72425BB0288A}"/>
    <cellStyle name="SAPBEXHLevel1X 4 2 8" xfId="26506" xr:uid="{367AADB7-0F25-472D-B038-9FBCC0B9C10F}"/>
    <cellStyle name="SAPBEXHLevel1X 4 3" xfId="18654" xr:uid="{00000000-0005-0000-0000-0000F8450000}"/>
    <cellStyle name="SAPBEXHLevel1X 4 4" xfId="18650" xr:uid="{00000000-0005-0000-0000-0000F4450000}"/>
    <cellStyle name="SAPBEXHLevel1X 4 5" xfId="27952" xr:uid="{23039294-BCBC-485F-9A03-79C4F00C9BB8}"/>
    <cellStyle name="SAPBEXHLevel1X 4 6" xfId="29422" xr:uid="{78B29D64-EC03-4FF3-9F60-5AA68CCD2669}"/>
    <cellStyle name="SAPBEXHLevel1X 4 7" xfId="27771" xr:uid="{124C2008-DC07-44C8-8462-09B7B278729B}"/>
    <cellStyle name="SAPBEXHLevel1X 4 8" xfId="29292" xr:uid="{BCD4B8AB-4D4C-4048-84D3-AB4C234456DE}"/>
    <cellStyle name="SAPBEXHLevel1X 5" xfId="18655" xr:uid="{00000000-0005-0000-0000-0000F9450000}"/>
    <cellStyle name="SAPBEXHLevel1X 5 2" xfId="18656" xr:uid="{00000000-0005-0000-0000-0000FA450000}"/>
    <cellStyle name="SAPBEXHLevel1X 5 2 2" xfId="20378" xr:uid="{00000000-0005-0000-0000-0000FA450000}"/>
    <cellStyle name="SAPBEXHLevel1X 5 2 2 2" xfId="28764" xr:uid="{60E0D71F-DD37-4313-B2A2-4DD7C2C9657F}"/>
    <cellStyle name="SAPBEXHLevel1X 5 2 2 3" xfId="30172" xr:uid="{1289AEC5-8051-451D-A62F-2A18A789AE38}"/>
    <cellStyle name="SAPBEXHLevel1X 5 2 2 4" xfId="30693" xr:uid="{C70FCD23-0542-4D6E-889A-47710BA90DCB}"/>
    <cellStyle name="SAPBEXHLevel1X 5 2 2 5" xfId="31195" xr:uid="{0ABB6FAE-9A97-4B0A-A95D-E3ADAB4982A3}"/>
    <cellStyle name="SAPBEXHLevel1X 5 2 2 6" xfId="31481" xr:uid="{B97AB39B-325A-4A89-8015-8D712EBC4E33}"/>
    <cellStyle name="SAPBEXHLevel1X 5 2 3" xfId="29708" xr:uid="{CC1E4777-A176-4514-AB91-503A38000199}"/>
    <cellStyle name="SAPBEXHLevel1X 5 2 4" xfId="26826" xr:uid="{49016269-B1DF-46D1-A27B-495290850A6C}"/>
    <cellStyle name="SAPBEXHLevel1X 5 2 5" xfId="29068" xr:uid="{A28670CC-473C-4DDD-AC84-94693CAFCCAC}"/>
    <cellStyle name="SAPBEXHLevel1X 5 2 6" xfId="30422" xr:uid="{6DE5168D-378D-4D70-BAED-D9BB5C29FE37}"/>
    <cellStyle name="SAPBEXHLevel1X 6" xfId="18657" xr:uid="{00000000-0005-0000-0000-0000FB450000}"/>
    <cellStyle name="SAPBEXHLevel1X 6 2" xfId="20379" xr:uid="{00000000-0005-0000-0000-0000FB450000}"/>
    <cellStyle name="SAPBEXHLevel1X 6 2 2" xfId="28765" xr:uid="{CB802518-3E22-4857-A249-6633E86EFDF0}"/>
    <cellStyle name="SAPBEXHLevel1X 6 2 3" xfId="30173" xr:uid="{7D613DF1-6794-4E57-BBCB-BEF0EE68548C}"/>
    <cellStyle name="SAPBEXHLevel1X 6 2 4" xfId="30694" xr:uid="{3049DF6E-887D-4385-BBA1-1AA8443269C3}"/>
    <cellStyle name="SAPBEXHLevel1X 6 2 5" xfId="31196" xr:uid="{468AE671-390E-415A-9FF3-09CB05BD7024}"/>
    <cellStyle name="SAPBEXHLevel1X 6 2 6" xfId="31482" xr:uid="{805BBDEF-ECEF-4055-899C-94840ECD6830}"/>
    <cellStyle name="SAPBEXHLevel1X 6 3" xfId="29709" xr:uid="{F71D3BE9-6963-4A34-89FC-F1492D5CCF2D}"/>
    <cellStyle name="SAPBEXHLevel1X 6 4" xfId="26821" xr:uid="{52E2438C-B083-4D2F-BE4E-5D738610899E}"/>
    <cellStyle name="SAPBEXHLevel1X 6 5" xfId="29067" xr:uid="{892D467B-44A9-415A-B35F-C54AA06AC8B6}"/>
    <cellStyle name="SAPBEXHLevel1X 6 6" xfId="26505" xr:uid="{96087164-6E45-4DAF-ACE9-0B789D067C91}"/>
    <cellStyle name="SAPBEXHLevel1X 7" xfId="18658" xr:uid="{00000000-0005-0000-0000-0000FC450000}"/>
    <cellStyle name="SAPBEXHLevel1X 8" xfId="18633" xr:uid="{00000000-0005-0000-0000-0000E3450000}"/>
    <cellStyle name="SAPBEXHLevel1X 9" xfId="27957" xr:uid="{D97513F9-17F2-447F-A773-464B2BEF6F40}"/>
    <cellStyle name="SAPBEXHLevel1X_2010-2012 Program Workbook_Incent_FS" xfId="2709" xr:uid="{00000000-0005-0000-0000-0000720A0000}"/>
    <cellStyle name="SAPBEXHLevel2" xfId="2710" xr:uid="{00000000-0005-0000-0000-0000730A0000}"/>
    <cellStyle name="SAPBEXHLevel2 10" xfId="29421" xr:uid="{09D975BD-8448-4A08-997F-D12F497D1771}"/>
    <cellStyle name="SAPBEXHLevel2 2" xfId="2904" xr:uid="{00000000-0005-0000-0000-0000740A0000}"/>
    <cellStyle name="SAPBEXHLevel2 2 10" xfId="29351" xr:uid="{A6D57240-7479-4266-8E8B-293A8734F903}"/>
    <cellStyle name="SAPBEXHLevel2 2 2" xfId="18661" xr:uid="{00000000-0005-0000-0000-000000460000}"/>
    <cellStyle name="SAPBEXHLevel2 2 2 2" xfId="18662" xr:uid="{00000000-0005-0000-0000-000001460000}"/>
    <cellStyle name="SAPBEXHLevel2 2 2 3" xfId="18663" xr:uid="{00000000-0005-0000-0000-000002460000}"/>
    <cellStyle name="SAPBEXHLevel2 2 2 3 2" xfId="20380" xr:uid="{00000000-0005-0000-0000-000002460000}"/>
    <cellStyle name="SAPBEXHLevel2 2 2 3 2 2" xfId="28766" xr:uid="{AB2FF984-9651-479B-99C2-4BC5F28EB839}"/>
    <cellStyle name="SAPBEXHLevel2 2 2 3 2 3" xfId="30174" xr:uid="{E178F33C-AE54-42F4-9F12-0EA790004459}"/>
    <cellStyle name="SAPBEXHLevel2 2 2 3 2 4" xfId="30695" xr:uid="{83ACB476-B12C-47F2-8058-9BEDB05BFDB4}"/>
    <cellStyle name="SAPBEXHLevel2 2 2 3 2 5" xfId="31197" xr:uid="{BA8F371C-F8DE-469C-98EC-E04A298E804B}"/>
    <cellStyle name="SAPBEXHLevel2 2 2 3 2 6" xfId="31483" xr:uid="{C30EF99D-3FFB-43A7-BF10-40D4E1352697}"/>
    <cellStyle name="SAPBEXHLevel2 2 2 3 3" xfId="28174" xr:uid="{9AECBACA-B1BA-40FC-9789-59263FE009D6}"/>
    <cellStyle name="SAPBEXHLevel2 2 2 3 4" xfId="29710" xr:uid="{C1EBAAD2-33A5-4C49-AF63-E7DF14C8E51D}"/>
    <cellStyle name="SAPBEXHLevel2 2 2 3 5" xfId="20826" xr:uid="{4AD1401E-C24B-4716-B08D-A4131A34E8A9}"/>
    <cellStyle name="SAPBEXHLevel2 2 2 3 6" xfId="29066" xr:uid="{9A737866-5CFD-40A7-8478-3BA23B4609E9}"/>
    <cellStyle name="SAPBEXHLevel2 2 2 4" xfId="18664" xr:uid="{00000000-0005-0000-0000-000003460000}"/>
    <cellStyle name="SAPBEXHLevel2 2 3" xfId="18665" xr:uid="{00000000-0005-0000-0000-000004460000}"/>
    <cellStyle name="SAPBEXHLevel2 2 3 2" xfId="18666" xr:uid="{00000000-0005-0000-0000-000005460000}"/>
    <cellStyle name="SAPBEXHLevel2 2 3 3" xfId="18667" xr:uid="{00000000-0005-0000-0000-000006460000}"/>
    <cellStyle name="SAPBEXHLevel2 2 3 3 2" xfId="20381" xr:uid="{00000000-0005-0000-0000-000006460000}"/>
    <cellStyle name="SAPBEXHLevel2 2 3 3 2 2" xfId="28767" xr:uid="{73367818-E523-4DDE-9DC9-24353D76429E}"/>
    <cellStyle name="SAPBEXHLevel2 2 3 3 2 3" xfId="30175" xr:uid="{DAF1A7DE-F8DE-4287-9B2C-DB2CF0878EC0}"/>
    <cellStyle name="SAPBEXHLevel2 2 3 3 2 4" xfId="30696" xr:uid="{194524D0-8141-4E6C-9100-E0FD26C1A662}"/>
    <cellStyle name="SAPBEXHLevel2 2 3 3 2 5" xfId="31198" xr:uid="{0BCDBA92-8D92-494E-A7DC-5E80D0B6A1F9}"/>
    <cellStyle name="SAPBEXHLevel2 2 3 3 2 6" xfId="31484" xr:uid="{6357DC1A-4A46-47B9-9043-1716B45F7EC2}"/>
    <cellStyle name="SAPBEXHLevel2 2 3 3 3" xfId="28175" xr:uid="{97ADCBAB-A3BB-4D01-91A2-9980EC4E9568}"/>
    <cellStyle name="SAPBEXHLevel2 2 3 3 4" xfId="29711" xr:uid="{A486C33C-24B9-4B75-A3F9-6CF19981E2AE}"/>
    <cellStyle name="SAPBEXHLevel2 2 3 3 5" xfId="26825" xr:uid="{8FF0090D-2C7D-4502-B796-2FB841D83462}"/>
    <cellStyle name="SAPBEXHLevel2 2 3 3 6" xfId="29065" xr:uid="{C1F47A94-2A09-4706-924F-6CCBC0918124}"/>
    <cellStyle name="SAPBEXHLevel2 2 3 4" xfId="18668" xr:uid="{00000000-0005-0000-0000-000007460000}"/>
    <cellStyle name="SAPBEXHLevel2 2 4" xfId="18669" xr:uid="{00000000-0005-0000-0000-000008460000}"/>
    <cellStyle name="SAPBEXHLevel2 2 4 2" xfId="18670" xr:uid="{00000000-0005-0000-0000-000009460000}"/>
    <cellStyle name="SAPBEXHLevel2 2 4 2 2" xfId="20382" xr:uid="{00000000-0005-0000-0000-000009460000}"/>
    <cellStyle name="SAPBEXHLevel2 2 4 2 2 2" xfId="28768" xr:uid="{F91C3CA3-C174-4060-9162-84EF0CA239AE}"/>
    <cellStyle name="SAPBEXHLevel2 2 4 2 2 3" xfId="30176" xr:uid="{A466BDAC-504D-44A3-92F7-F23420379BD9}"/>
    <cellStyle name="SAPBEXHLevel2 2 4 2 2 4" xfId="30697" xr:uid="{8B4FFEC0-3D07-4319-807D-9CEB118A9F2E}"/>
    <cellStyle name="SAPBEXHLevel2 2 4 2 2 5" xfId="31199" xr:uid="{381B455D-29FC-459C-A66A-B798F521C063}"/>
    <cellStyle name="SAPBEXHLevel2 2 4 2 2 6" xfId="31485" xr:uid="{49BD05F4-9BA5-4664-A29B-922033EAAE1D}"/>
    <cellStyle name="SAPBEXHLevel2 2 4 2 3" xfId="28176" xr:uid="{F0A609BE-E994-4516-A5D8-FEC13F89E804}"/>
    <cellStyle name="SAPBEXHLevel2 2 4 2 4" xfId="29712" xr:uid="{2A06D26A-0784-4DDE-B216-6F7375F0F0BA}"/>
    <cellStyle name="SAPBEXHLevel2 2 4 2 5" xfId="27142" xr:uid="{DF85D837-D99A-447A-90D9-BA55A92BC516}"/>
    <cellStyle name="SAPBEXHLevel2 2 4 2 6" xfId="29064" xr:uid="{3B53EB36-28FF-414B-8323-C49A8C9AB1D1}"/>
    <cellStyle name="SAPBEXHLevel2 2 5" xfId="18671" xr:uid="{00000000-0005-0000-0000-00000A460000}"/>
    <cellStyle name="SAPBEXHLevel2 2 5 2" xfId="20383" xr:uid="{00000000-0005-0000-0000-00000A460000}"/>
    <cellStyle name="SAPBEXHLevel2 2 5 2 2" xfId="28769" xr:uid="{8B0BD35F-D5C6-41CA-B4F8-914B0FB41D7F}"/>
    <cellStyle name="SAPBEXHLevel2 2 5 2 3" xfId="30177" xr:uid="{42391555-E447-4C53-9C40-288B7801B67C}"/>
    <cellStyle name="SAPBEXHLevel2 2 5 2 4" xfId="30698" xr:uid="{CEBF7F57-B75A-4486-8969-D4F90663AEBB}"/>
    <cellStyle name="SAPBEXHLevel2 2 5 2 5" xfId="31200" xr:uid="{DFDA7EB7-C238-4FA5-BEFA-2BAA0F1FAE63}"/>
    <cellStyle name="SAPBEXHLevel2 2 5 2 6" xfId="31486" xr:uid="{F000696B-7A10-4089-821A-08883258D278}"/>
    <cellStyle name="SAPBEXHLevel2 2 5 3" xfId="28177" xr:uid="{A1123946-5367-4C23-8E4E-2D375D554D6D}"/>
    <cellStyle name="SAPBEXHLevel2 2 5 4" xfId="29713" xr:uid="{02F49B9C-4720-4725-A556-36D442C4E88B}"/>
    <cellStyle name="SAPBEXHLevel2 2 5 5" xfId="27141" xr:uid="{EF07B8DA-49FC-428C-A503-A6A66F165BFF}"/>
    <cellStyle name="SAPBEXHLevel2 2 5 6" xfId="29063" xr:uid="{D61303F8-EC89-4A1F-939A-3F659E1BA493}"/>
    <cellStyle name="SAPBEXHLevel2 2 6" xfId="18672" xr:uid="{00000000-0005-0000-0000-00000B460000}"/>
    <cellStyle name="SAPBEXHLevel2 2 7" xfId="18660" xr:uid="{00000000-0005-0000-0000-0000FF450000}"/>
    <cellStyle name="SAPBEXHLevel2 2 8" xfId="20976" xr:uid="{04EDD644-F5A2-479B-ACD8-62B97A22617E}"/>
    <cellStyle name="SAPBEXHLevel2 2 9" xfId="27861" xr:uid="{1049E9E0-D5EE-4CD1-9668-032B64147984}"/>
    <cellStyle name="SAPBEXHLevel2 3" xfId="18673" xr:uid="{00000000-0005-0000-0000-00000C460000}"/>
    <cellStyle name="SAPBEXHLevel2 3 2" xfId="18674" xr:uid="{00000000-0005-0000-0000-00000D460000}"/>
    <cellStyle name="SAPBEXHLevel2 3 2 2" xfId="18675" xr:uid="{00000000-0005-0000-0000-00000E460000}"/>
    <cellStyle name="SAPBEXHLevel2 3 2 2 2" xfId="20384" xr:uid="{00000000-0005-0000-0000-00000E460000}"/>
    <cellStyle name="SAPBEXHLevel2 3 2 2 2 2" xfId="28770" xr:uid="{77713E3C-6298-4A4E-93F3-95CFB4CFD690}"/>
    <cellStyle name="SAPBEXHLevel2 3 2 2 2 3" xfId="30178" xr:uid="{CA3D1376-FACA-4B2E-AEE3-E3905101CD4B}"/>
    <cellStyle name="SAPBEXHLevel2 3 2 2 2 4" xfId="30699" xr:uid="{C7A2A8A1-C2D3-411F-9174-21C6F7015128}"/>
    <cellStyle name="SAPBEXHLevel2 3 2 2 2 5" xfId="31201" xr:uid="{C5324094-E191-4E0C-8FF5-ACD37BD34D49}"/>
    <cellStyle name="SAPBEXHLevel2 3 2 2 2 6" xfId="31487" xr:uid="{A8820CD2-42CD-41A9-9625-40F6A09B3344}"/>
    <cellStyle name="SAPBEXHLevel2 3 2 2 3" xfId="29714" xr:uid="{2E22AE6A-4D8D-4EDB-869B-32D65FC2C774}"/>
    <cellStyle name="SAPBEXHLevel2 3 2 2 4" xfId="26824" xr:uid="{1B361B08-C671-468F-917A-BAF302584B81}"/>
    <cellStyle name="SAPBEXHLevel2 3 2 2 5" xfId="29062" xr:uid="{0009726C-025B-4FBE-B296-BC4F8A7C9108}"/>
    <cellStyle name="SAPBEXHLevel2 3 2 2 6" xfId="26504" xr:uid="{65291913-66A5-4EC2-A523-F9AEA4C8C48C}"/>
    <cellStyle name="SAPBEXHLevel2 3 3" xfId="18676" xr:uid="{00000000-0005-0000-0000-00000F460000}"/>
    <cellStyle name="SAPBEXHLevel2 3 3 2" xfId="18677" xr:uid="{00000000-0005-0000-0000-000010460000}"/>
    <cellStyle name="SAPBEXHLevel2 3 3 2 2" xfId="20386" xr:uid="{00000000-0005-0000-0000-000010460000}"/>
    <cellStyle name="SAPBEXHLevel2 3 3 2 2 2" xfId="28772" xr:uid="{4CD456B1-A633-4DE9-A087-7163B1BF2199}"/>
    <cellStyle name="SAPBEXHLevel2 3 3 2 2 3" xfId="30180" xr:uid="{6870BB02-5855-448D-BBD6-954CB17752CC}"/>
    <cellStyle name="SAPBEXHLevel2 3 3 2 2 4" xfId="30701" xr:uid="{87913844-D50F-4BDB-AAE0-955F1C785BE6}"/>
    <cellStyle name="SAPBEXHLevel2 3 3 2 2 5" xfId="31202" xr:uid="{422D5840-03F4-4335-B51A-D3DB96C927E3}"/>
    <cellStyle name="SAPBEXHLevel2 3 3 2 2 6" xfId="31488" xr:uid="{B59137E1-E5ED-4CFE-9699-11185A0494CF}"/>
    <cellStyle name="SAPBEXHLevel2 3 3 2 3" xfId="29716" xr:uid="{EE7F1D93-3316-40C3-819C-ECE492601D4E}"/>
    <cellStyle name="SAPBEXHLevel2 3 3 2 4" xfId="27138" xr:uid="{3C442C13-C822-4766-9642-8A942CD58849}"/>
    <cellStyle name="SAPBEXHLevel2 3 3 2 5" xfId="29011" xr:uid="{66055EB3-F07F-4713-8FDA-D6990BD9408E}"/>
    <cellStyle name="SAPBEXHLevel2 3 3 2 6" xfId="20809" xr:uid="{C274A8A2-50B4-467A-995A-DB46C086D31D}"/>
    <cellStyle name="SAPBEXHLevel2 3 3 3" xfId="20385" xr:uid="{00000000-0005-0000-0000-00000F460000}"/>
    <cellStyle name="SAPBEXHLevel2 3 3 3 2" xfId="28771" xr:uid="{A3AC583A-0D43-48E6-B4AD-2035E4EB8D08}"/>
    <cellStyle name="SAPBEXHLevel2 3 3 3 3" xfId="30179" xr:uid="{95A9DCF2-64E6-4C47-8019-AB6DDD96C0FD}"/>
    <cellStyle name="SAPBEXHLevel2 3 3 3 4" xfId="30700" xr:uid="{9FD13009-9061-48AB-8957-EDEDE7090140}"/>
    <cellStyle name="SAPBEXHLevel2 3 3 4" xfId="28178" xr:uid="{EC88EDD2-74EF-4FC6-8FD8-56FF0293CE79}"/>
    <cellStyle name="SAPBEXHLevel2 3 3 5" xfId="29715" xr:uid="{F32B9035-7FDB-4E70-9DC3-D2E40E309342}"/>
    <cellStyle name="SAPBEXHLevel2 3 3 6" xfId="26820" xr:uid="{4FDCF30F-ECBF-4C51-8933-582B7D87F3A8}"/>
    <cellStyle name="SAPBEXHLevel2 3 4" xfId="18678" xr:uid="{00000000-0005-0000-0000-000011460000}"/>
    <cellStyle name="SAPBEXHLevel2 3 4 2" xfId="20387" xr:uid="{00000000-0005-0000-0000-000011460000}"/>
    <cellStyle name="SAPBEXHLevel2 3 4 2 2" xfId="28773" xr:uid="{2CC9001B-E959-434E-BBB2-DCD896C525F9}"/>
    <cellStyle name="SAPBEXHLevel2 3 4 2 3" xfId="30181" xr:uid="{FC779BE7-8D0A-4E14-8C8B-8354FCB37CC5}"/>
    <cellStyle name="SAPBEXHLevel2 3 4 2 4" xfId="30702" xr:uid="{C0558B7C-9783-4562-AEFA-DBBE9A72E033}"/>
    <cellStyle name="SAPBEXHLevel2 3 4 2 5" xfId="31203" xr:uid="{81A804CF-556F-4596-8D5E-F0E52DAA7D1C}"/>
    <cellStyle name="SAPBEXHLevel2 3 4 2 6" xfId="31489" xr:uid="{AA33C0FE-F706-4519-BF78-15328933EBA4}"/>
    <cellStyle name="SAPBEXHLevel2 3 4 3" xfId="29717" xr:uid="{E27537CF-0FAC-4CF3-8531-A6FB895E5A27}"/>
    <cellStyle name="SAPBEXHLevel2 3 4 4" xfId="20830" xr:uid="{C5DD21B8-060C-43D6-8556-A0AAA2AAE3C7}"/>
    <cellStyle name="SAPBEXHLevel2 3 4 5" xfId="29061" xr:uid="{05856824-B3E6-4999-AA89-BF27861A5009}"/>
    <cellStyle name="SAPBEXHLevel2 3 4 6" xfId="26503" xr:uid="{14D49A1E-00F3-4B8E-BA0C-076783DEC983}"/>
    <cellStyle name="SAPBEXHLevel2 3 5" xfId="18679" xr:uid="{00000000-0005-0000-0000-000012460000}"/>
    <cellStyle name="SAPBEXHLevel2 4" xfId="18680" xr:uid="{00000000-0005-0000-0000-000013460000}"/>
    <cellStyle name="SAPBEXHLevel2 4 2" xfId="18681" xr:uid="{00000000-0005-0000-0000-000014460000}"/>
    <cellStyle name="SAPBEXHLevel2 4 2 2" xfId="20388" xr:uid="{00000000-0005-0000-0000-000014460000}"/>
    <cellStyle name="SAPBEXHLevel2 4 2 2 2" xfId="28774" xr:uid="{CF025F8C-BF6A-4A57-89B9-4AB82D69C615}"/>
    <cellStyle name="SAPBEXHLevel2 4 2 2 3" xfId="30182" xr:uid="{8B1674EF-2D52-44EE-9BCA-B88D957B36F8}"/>
    <cellStyle name="SAPBEXHLevel2 4 2 2 4" xfId="30703" xr:uid="{84BEDF3A-AC3A-43D0-A150-4E714967085E}"/>
    <cellStyle name="SAPBEXHLevel2 4 2 2 5" xfId="31204" xr:uid="{51D60F1B-6FD8-41AE-A29B-BF828CE0FDA4}"/>
    <cellStyle name="SAPBEXHLevel2 4 2 2 6" xfId="31490" xr:uid="{AB5BEDB4-23EC-48D5-A635-A4A22576612B}"/>
    <cellStyle name="SAPBEXHLevel2 4 2 3" xfId="29718" xr:uid="{3A0DAAA1-3741-471D-8E51-C8AAF6C3E662}"/>
    <cellStyle name="SAPBEXHLevel2 4 2 4" xfId="27137" xr:uid="{792D5567-467C-4A60-ADFB-466D4FD619AF}"/>
    <cellStyle name="SAPBEXHLevel2 4 2 5" xfId="29021" xr:uid="{D5B06340-5BA6-41EA-8709-783894F1331F}"/>
    <cellStyle name="SAPBEXHLevel2 4 2 6" xfId="20808" xr:uid="{119B88C5-4799-4428-ABDA-9710FA69B5E6}"/>
    <cellStyle name="SAPBEXHLevel2 5" xfId="18682" xr:uid="{00000000-0005-0000-0000-000015460000}"/>
    <cellStyle name="SAPBEXHLevel2 5 2" xfId="18683" xr:uid="{00000000-0005-0000-0000-000016460000}"/>
    <cellStyle name="SAPBEXHLevel2 5 2 2" xfId="20390" xr:uid="{00000000-0005-0000-0000-000016460000}"/>
    <cellStyle name="SAPBEXHLevel2 5 2 2 2" xfId="28776" xr:uid="{E8D91DED-4E26-44CB-B2E5-2C50E0850545}"/>
    <cellStyle name="SAPBEXHLevel2 5 2 2 3" xfId="30184" xr:uid="{16CB8C15-E2B3-49C1-BCBF-97E04098C309}"/>
    <cellStyle name="SAPBEXHLevel2 5 2 2 4" xfId="30705" xr:uid="{CA780BC9-7FAC-484A-B018-B180ED3F6447}"/>
    <cellStyle name="SAPBEXHLevel2 5 2 2 5" xfId="31206" xr:uid="{1369847D-19F5-4463-834C-D4E81684507A}"/>
    <cellStyle name="SAPBEXHLevel2 5 2 2 6" xfId="31492" xr:uid="{94166842-255A-415C-8BBB-D5D3C47FD738}"/>
    <cellStyle name="SAPBEXHLevel2 5 2 3" xfId="29720" xr:uid="{67A6A515-C7A3-4F1B-9C68-4F0E3F93268A}"/>
    <cellStyle name="SAPBEXHLevel2 5 2 4" xfId="26816" xr:uid="{29F91C1C-321C-4CAF-A2F9-84E153FE2F5C}"/>
    <cellStyle name="SAPBEXHLevel2 5 2 5" xfId="29060" xr:uid="{E443AAF6-DCC3-45BE-894F-D90B5411ABB1}"/>
    <cellStyle name="SAPBEXHLevel2 5 2 6" xfId="26501" xr:uid="{168A6F75-C6D8-4745-9F4E-A0BE95FDEE8E}"/>
    <cellStyle name="SAPBEXHLevel2 5 3" xfId="20389" xr:uid="{00000000-0005-0000-0000-000015460000}"/>
    <cellStyle name="SAPBEXHLevel2 5 3 2" xfId="28775" xr:uid="{7158D5DA-38A7-46BA-A4F7-93DF6CCC85A0}"/>
    <cellStyle name="SAPBEXHLevel2 5 3 3" xfId="30183" xr:uid="{55C20FD7-C128-448A-A0C7-1D61DDFB7EED}"/>
    <cellStyle name="SAPBEXHLevel2 5 3 4" xfId="30704" xr:uid="{1B491192-06C2-440E-A519-315C7BA17521}"/>
    <cellStyle name="SAPBEXHLevel2 5 3 5" xfId="31205" xr:uid="{BD0BDCA5-E6EE-4CC1-973C-9CCAAA95AC08}"/>
    <cellStyle name="SAPBEXHLevel2 5 3 6" xfId="31491" xr:uid="{A7376A41-8663-437C-A7E9-8DA10A95EFD5}"/>
    <cellStyle name="SAPBEXHLevel2 5 4" xfId="29719" xr:uid="{616938AA-84D2-431E-AB90-AA0BBA8C4ADE}"/>
    <cellStyle name="SAPBEXHLevel2 5 5" xfId="26823" xr:uid="{0DA8D03A-4718-48A3-8ED6-A872B2616C06}"/>
    <cellStyle name="SAPBEXHLevel2 5 6" xfId="29012" xr:uid="{01F185EC-03D3-41FD-8AD6-72BEF6EFCA90}"/>
    <cellStyle name="SAPBEXHLevel2 5 7" xfId="26502" xr:uid="{7EDDF14A-A94F-465C-BA07-9B5A0057A989}"/>
    <cellStyle name="SAPBEXHLevel2 6" xfId="18684" xr:uid="{00000000-0005-0000-0000-000017460000}"/>
    <cellStyle name="SAPBEXHLevel2 7" xfId="18659" xr:uid="{00000000-0005-0000-0000-0000FE450000}"/>
    <cellStyle name="SAPBEXHLevel2 8" xfId="20882" xr:uid="{9E5D3167-53D9-4C18-A66C-7E73101EB1F7}"/>
    <cellStyle name="SAPBEXHLevel2 9" xfId="27950" xr:uid="{2AF71D2A-1684-4F19-B8DF-80F9FA68951D}"/>
    <cellStyle name="SAPBEXHLevel2X" xfId="2711" xr:uid="{00000000-0005-0000-0000-0000750A0000}"/>
    <cellStyle name="SAPBEXHLevel2X 10" xfId="29420" xr:uid="{5558B629-CFF9-436E-A1B4-17D64D96D97F}"/>
    <cellStyle name="SAPBEXHLevel2X 11" xfId="27776" xr:uid="{764B7717-F086-4389-A8EA-0F0CD2627BE3}"/>
    <cellStyle name="SAPBEXHLevel2X 12" xfId="29293" xr:uid="{4B98191D-6618-461D-B016-F7173A5231A2}"/>
    <cellStyle name="SAPBEXHLevel2X 2" xfId="2712" xr:uid="{00000000-0005-0000-0000-0000760A0000}"/>
    <cellStyle name="SAPBEXHLevel2X 2 10" xfId="29022" xr:uid="{908567DD-38DB-4A6C-B264-247C524A6D9B}"/>
    <cellStyle name="SAPBEXHLevel2X 2 2" xfId="2713" xr:uid="{00000000-0005-0000-0000-0000770A0000}"/>
    <cellStyle name="SAPBEXHLevel2X 2 2 2" xfId="18688" xr:uid="{00000000-0005-0000-0000-00001B460000}"/>
    <cellStyle name="SAPBEXHLevel2X 2 2 2 2" xfId="18689" xr:uid="{00000000-0005-0000-0000-00001C460000}"/>
    <cellStyle name="SAPBEXHLevel2X 2 2 2 3" xfId="20391" xr:uid="{00000000-0005-0000-0000-00001B460000}"/>
    <cellStyle name="SAPBEXHLevel2X 2 2 2 3 2" xfId="28777" xr:uid="{B5DBA817-2A98-4E11-948D-FE4979CD1F1C}"/>
    <cellStyle name="SAPBEXHLevel2X 2 2 2 3 3" xfId="30185" xr:uid="{D997467D-4DE3-4B6D-984A-7AC24B7170C2}"/>
    <cellStyle name="SAPBEXHLevel2X 2 2 2 3 4" xfId="30706" xr:uid="{99651C55-A4D9-4A0D-85A9-2E90B87246A1}"/>
    <cellStyle name="SAPBEXHLevel2X 2 2 2 3 5" xfId="31207" xr:uid="{0C24322F-4919-43D2-A6CF-1FB3C3D78276}"/>
    <cellStyle name="SAPBEXHLevel2X 2 2 2 3 6" xfId="31493" xr:uid="{4AA15D93-F5DA-46C1-A45D-D548DB59B083}"/>
    <cellStyle name="SAPBEXHLevel2X 2 2 2 4" xfId="29721" xr:uid="{8DF805BC-646C-4139-8D6C-3D2D864BB300}"/>
    <cellStyle name="SAPBEXHLevel2X 2 2 2 5" xfId="27135" xr:uid="{667B2B33-40C7-45F9-AC67-80DEEE3BD9E7}"/>
    <cellStyle name="SAPBEXHLevel2X 2 2 2 6" xfId="29059" xr:uid="{192199B3-BE08-49A2-AA1E-1A9AFE3A8201}"/>
    <cellStyle name="SAPBEXHLevel2X 2 2 2 7" xfId="26500" xr:uid="{8AB64A58-5480-4888-9E87-B8ADB5AE15A7}"/>
    <cellStyle name="SAPBEXHLevel2X 2 2 3" xfId="18690" xr:uid="{00000000-0005-0000-0000-00001D460000}"/>
    <cellStyle name="SAPBEXHLevel2X 2 2 4" xfId="18687" xr:uid="{00000000-0005-0000-0000-00001A460000}"/>
    <cellStyle name="SAPBEXHLevel2X 2 2 5" xfId="27947" xr:uid="{C3E0A2B7-8B46-46E8-9637-E37802332816}"/>
    <cellStyle name="SAPBEXHLevel2X 2 2 6" xfId="29418" xr:uid="{4775ED74-773C-4122-A3C7-2752C5F78A19}"/>
    <cellStyle name="SAPBEXHLevel2X 2 2 7" xfId="27779" xr:uid="{22A81B62-C030-464C-9777-4963E148E526}"/>
    <cellStyle name="SAPBEXHLevel2X 2 2 8" xfId="29294" xr:uid="{1B28028B-DE49-4156-B33E-4A0020A0DD7D}"/>
    <cellStyle name="SAPBEXHLevel2X 2 3" xfId="18691" xr:uid="{00000000-0005-0000-0000-00001E460000}"/>
    <cellStyle name="SAPBEXHLevel2X 2 3 2" xfId="18692" xr:uid="{00000000-0005-0000-0000-00001F460000}"/>
    <cellStyle name="SAPBEXHLevel2X 2 3 2 2" xfId="20392" xr:uid="{00000000-0005-0000-0000-00001F460000}"/>
    <cellStyle name="SAPBEXHLevel2X 2 3 2 2 2" xfId="28778" xr:uid="{6DC67D1C-F600-4562-A3B1-B931944CEEA1}"/>
    <cellStyle name="SAPBEXHLevel2X 2 3 2 2 3" xfId="30186" xr:uid="{FA3661F1-53BD-41D9-82C7-738DC547E1E7}"/>
    <cellStyle name="SAPBEXHLevel2X 2 3 2 2 4" xfId="30707" xr:uid="{441C39F0-FC2A-4435-93EF-42469E88FEDC}"/>
    <cellStyle name="SAPBEXHLevel2X 2 3 2 2 5" xfId="31208" xr:uid="{E05FF325-ABE1-4854-9943-901326277B5F}"/>
    <cellStyle name="SAPBEXHLevel2X 2 3 2 2 6" xfId="31494" xr:uid="{81C43FC6-4720-4EFA-BD13-62D9283221BA}"/>
    <cellStyle name="SAPBEXHLevel2X 2 3 2 3" xfId="29722" xr:uid="{246E755C-9FF2-4484-94E6-B25D04866721}"/>
    <cellStyle name="SAPBEXHLevel2X 2 3 2 4" xfId="27133" xr:uid="{A415A6D0-E3E8-43BF-AEDC-EA6FBE26098A}"/>
    <cellStyle name="SAPBEXHLevel2X 2 3 2 5" xfId="29020" xr:uid="{4E10E62A-9B63-45C7-B905-20D7EABC17BE}"/>
    <cellStyle name="SAPBEXHLevel2X 2 3 2 6" xfId="20807" xr:uid="{DB1FBD8E-ABE0-4F77-B117-90C7A944D1C1}"/>
    <cellStyle name="SAPBEXHLevel2X 2 4" xfId="18693" xr:uid="{00000000-0005-0000-0000-000020460000}"/>
    <cellStyle name="SAPBEXHLevel2X 2 4 2" xfId="20393" xr:uid="{00000000-0005-0000-0000-000020460000}"/>
    <cellStyle name="SAPBEXHLevel2X 2 4 2 2" xfId="28779" xr:uid="{D8842598-06A9-44A7-B7C6-B9B96CDE1DC7}"/>
    <cellStyle name="SAPBEXHLevel2X 2 4 2 3" xfId="30187" xr:uid="{985BB490-567D-4F8A-B598-8336E392BF00}"/>
    <cellStyle name="SAPBEXHLevel2X 2 4 2 4" xfId="30708" xr:uid="{996FA529-0556-4EBF-B1EE-6EB488B9AB81}"/>
    <cellStyle name="SAPBEXHLevel2X 2 4 2 5" xfId="31209" xr:uid="{A3A6DC16-217D-4740-833E-BB86C2EB382E}"/>
    <cellStyle name="SAPBEXHLevel2X 2 4 2 6" xfId="31495" xr:uid="{07037F89-D9C0-4DA1-A963-E293D99C13D4}"/>
    <cellStyle name="SAPBEXHLevel2X 2 4 3" xfId="29723" xr:uid="{9A4B8D87-1920-4B20-8D39-910DA17051B4}"/>
    <cellStyle name="SAPBEXHLevel2X 2 4 4" xfId="27131" xr:uid="{123026AF-E976-4FC3-81DB-5D76CF15466F}"/>
    <cellStyle name="SAPBEXHLevel2X 2 4 5" xfId="29010" xr:uid="{E366497F-B181-4969-AFBB-F3709C99D561}"/>
    <cellStyle name="SAPBEXHLevel2X 2 4 6" xfId="26499" xr:uid="{4901D2D0-4FD7-4BCB-883C-ECB1D571A785}"/>
    <cellStyle name="SAPBEXHLevel2X 2 5" xfId="18694" xr:uid="{00000000-0005-0000-0000-000021460000}"/>
    <cellStyle name="SAPBEXHLevel2X 2 6" xfId="18686" xr:uid="{00000000-0005-0000-0000-000019460000}"/>
    <cellStyle name="SAPBEXHLevel2X 2 7" xfId="27948" xr:uid="{0234F0B0-912C-4AF2-B78C-CB2104D7F82B}"/>
    <cellStyle name="SAPBEXHLevel2X 2 8" xfId="29419" xr:uid="{55EA1507-0089-4A85-9C51-D433034265C4}"/>
    <cellStyle name="SAPBEXHLevel2X 2 9" xfId="27777" xr:uid="{DF2FC039-0C0D-40BA-94F0-94C4DB703126}"/>
    <cellStyle name="SAPBEXHLevel2X 3" xfId="2714" xr:uid="{00000000-0005-0000-0000-0000780A0000}"/>
    <cellStyle name="SAPBEXHLevel2X 3 10" xfId="29295" xr:uid="{53BB9A2B-5A7F-4E83-9CE3-E5AB20C52E89}"/>
    <cellStyle name="SAPBEXHLevel2X 3 2" xfId="2715" xr:uid="{00000000-0005-0000-0000-0000790A0000}"/>
    <cellStyle name="SAPBEXHLevel2X 3 2 2" xfId="18697" xr:uid="{00000000-0005-0000-0000-000024460000}"/>
    <cellStyle name="SAPBEXHLevel2X 3 2 2 2" xfId="20394" xr:uid="{00000000-0005-0000-0000-000024460000}"/>
    <cellStyle name="SAPBEXHLevel2X 3 2 2 2 2" xfId="28780" xr:uid="{A2468900-D8FB-4862-B65C-EC4303CC5401}"/>
    <cellStyle name="SAPBEXHLevel2X 3 2 2 2 3" xfId="30188" xr:uid="{4BA2CC53-E713-4B52-84F9-E561413F1223}"/>
    <cellStyle name="SAPBEXHLevel2X 3 2 2 2 4" xfId="30709" xr:uid="{06BD774E-D3C4-4C17-ACED-F7240D59D311}"/>
    <cellStyle name="SAPBEXHLevel2X 3 2 2 2 5" xfId="31210" xr:uid="{0009A7EF-4205-4D4F-85DE-1B56508BDC09}"/>
    <cellStyle name="SAPBEXHLevel2X 3 2 2 2 6" xfId="31496" xr:uid="{FF0CDA23-32E1-4ADE-B81B-0B45606EF2E6}"/>
    <cellStyle name="SAPBEXHLevel2X 3 2 2 3" xfId="29724" xr:uid="{EE634D9C-DF8D-47B0-AAEB-CE51A2B8A185}"/>
    <cellStyle name="SAPBEXHLevel2X 3 2 2 4" xfId="27129" xr:uid="{3F588DA5-3B7D-4731-9A43-A07D1203B805}"/>
    <cellStyle name="SAPBEXHLevel2X 3 2 2 5" xfId="29019" xr:uid="{FA5CEA10-F90B-4750-8EA6-7C22D49D3740}"/>
    <cellStyle name="SAPBEXHLevel2X 3 2 2 6" xfId="26498" xr:uid="{AC5B5474-DF40-4437-9829-3BBD46F9E990}"/>
    <cellStyle name="SAPBEXHLevel2X 3 2 3" xfId="18696" xr:uid="{00000000-0005-0000-0000-000023460000}"/>
    <cellStyle name="SAPBEXHLevel2X 3 2 4" xfId="20883" xr:uid="{053566BF-8F6C-461B-A2EE-3CD06B1E8F71}"/>
    <cellStyle name="SAPBEXHLevel2X 3 2 5" xfId="27944" xr:uid="{1F925F3C-CA6B-49BF-8E1E-1635FEFF37C7}"/>
    <cellStyle name="SAPBEXHLevel2X 3 2 6" xfId="29416" xr:uid="{971E5BC1-5B70-4958-96F3-D267CAD620DA}"/>
    <cellStyle name="SAPBEXHLevel2X 3 2 7" xfId="27781" xr:uid="{D6893B7F-0C80-4F12-916B-04F923952FDA}"/>
    <cellStyle name="SAPBEXHLevel2X 3 2 8" xfId="29296" xr:uid="{556E3D63-6A6F-4C4A-934F-FAE19B58897C}"/>
    <cellStyle name="SAPBEXHLevel2X 3 3" xfId="18698" xr:uid="{00000000-0005-0000-0000-000025460000}"/>
    <cellStyle name="SAPBEXHLevel2X 3 3 2" xfId="18699" xr:uid="{00000000-0005-0000-0000-000026460000}"/>
    <cellStyle name="SAPBEXHLevel2X 3 3 2 2" xfId="20396" xr:uid="{00000000-0005-0000-0000-000026460000}"/>
    <cellStyle name="SAPBEXHLevel2X 3 3 2 2 2" xfId="28782" xr:uid="{33E84B17-CBA1-4D03-BC46-7966DAB7F6DA}"/>
    <cellStyle name="SAPBEXHLevel2X 3 3 2 2 3" xfId="30190" xr:uid="{E7E4F89C-0533-4B68-AD81-76991BD6225C}"/>
    <cellStyle name="SAPBEXHLevel2X 3 3 2 2 4" xfId="30711" xr:uid="{F402AE25-9A2C-4E45-BF2A-D125305E0A1C}"/>
    <cellStyle name="SAPBEXHLevel2X 3 3 2 2 5" xfId="31212" xr:uid="{4D895D2A-83D2-4B78-8862-DFF57CA0AD9C}"/>
    <cellStyle name="SAPBEXHLevel2X 3 3 2 2 6" xfId="31498" xr:uid="{AF0C5648-DAB6-45E8-B445-466C524732A1}"/>
    <cellStyle name="SAPBEXHLevel2X 3 3 2 3" xfId="29726" xr:uid="{DC2F0302-C627-4240-AA1C-5354E543CC7C}"/>
    <cellStyle name="SAPBEXHLevel2X 3 3 2 4" xfId="27125" xr:uid="{4C340529-90D1-4E2E-8890-48173D79B95A}"/>
    <cellStyle name="SAPBEXHLevel2X 3 3 2 5" xfId="29058" xr:uid="{05FD872E-6EA8-4D1F-A6A4-08B81DA34CFA}"/>
    <cellStyle name="SAPBEXHLevel2X 3 3 2 6" xfId="26497" xr:uid="{96446C1F-6F10-4C4E-8761-C1687936F1CD}"/>
    <cellStyle name="SAPBEXHLevel2X 3 3 3" xfId="20395" xr:uid="{00000000-0005-0000-0000-000025460000}"/>
    <cellStyle name="SAPBEXHLevel2X 3 3 3 2" xfId="28781" xr:uid="{1FEB3514-751B-4F94-8127-555DBA0E94A0}"/>
    <cellStyle name="SAPBEXHLevel2X 3 3 3 3" xfId="30189" xr:uid="{7DE114A2-B346-44E9-A7D6-EF7B5F472791}"/>
    <cellStyle name="SAPBEXHLevel2X 3 3 3 4" xfId="30710" xr:uid="{D580E0D4-637D-4F43-85E6-6693AB8BEC11}"/>
    <cellStyle name="SAPBEXHLevel2X 3 3 3 5" xfId="31211" xr:uid="{062F6351-2CD7-4A75-8406-B52A1DEDA5A4}"/>
    <cellStyle name="SAPBEXHLevel2X 3 3 3 6" xfId="31497" xr:uid="{80044A95-80D1-4BC9-AD6D-320AAD48FA7D}"/>
    <cellStyle name="SAPBEXHLevel2X 3 3 4" xfId="29725" xr:uid="{D67ACEC0-221F-49A4-A9F4-6E05634BE195}"/>
    <cellStyle name="SAPBEXHLevel2X 3 3 5" xfId="27126" xr:uid="{CA144919-F25F-4304-B1D4-2890FBE76A71}"/>
    <cellStyle name="SAPBEXHLevel2X 3 3 6" xfId="29009" xr:uid="{99425F21-52E9-4C76-93E7-7B2EE66FC744}"/>
    <cellStyle name="SAPBEXHLevel2X 3 3 7" xfId="20806" xr:uid="{F1BC1F93-D422-430C-A161-8D09F9F82F50}"/>
    <cellStyle name="SAPBEXHLevel2X 3 4" xfId="18700" xr:uid="{00000000-0005-0000-0000-000027460000}"/>
    <cellStyle name="SAPBEXHLevel2X 3 4 2" xfId="20397" xr:uid="{00000000-0005-0000-0000-000027460000}"/>
    <cellStyle name="SAPBEXHLevel2X 3 4 2 2" xfId="28783" xr:uid="{9CCAB594-BF9A-4255-881F-0F655BCC2DED}"/>
    <cellStyle name="SAPBEXHLevel2X 3 4 2 3" xfId="30191" xr:uid="{90A1ADAE-E9B9-4DFD-8B23-3ABE43D17A45}"/>
    <cellStyle name="SAPBEXHLevel2X 3 4 2 4" xfId="30712" xr:uid="{7060669D-9B1F-4CDC-B948-4CB2B298EB03}"/>
    <cellStyle name="SAPBEXHLevel2X 3 4 2 5" xfId="31213" xr:uid="{73F8C01A-B91F-49D2-BB72-F03978BC815A}"/>
    <cellStyle name="SAPBEXHLevel2X 3 4 2 6" xfId="31499" xr:uid="{D92A1E56-5D96-4D19-A21B-8035E374C3C7}"/>
    <cellStyle name="SAPBEXHLevel2X 3 4 3" xfId="29727" xr:uid="{BFD67770-260B-44E0-B264-FFEC2E4741F2}"/>
    <cellStyle name="SAPBEXHLevel2X 3 4 4" xfId="27124" xr:uid="{FDBC833B-517F-4058-B9EF-0F3ECB19FADD}"/>
    <cellStyle name="SAPBEXHLevel2X 3 4 5" xfId="29057" xr:uid="{B77AFB97-F95A-40F2-B696-92DE62DE7F5B}"/>
    <cellStyle name="SAPBEXHLevel2X 3 4 6" xfId="26496" xr:uid="{90A46C39-0C62-4D8B-9DE5-AEF1E1D39865}"/>
    <cellStyle name="SAPBEXHLevel2X 3 5" xfId="18701" xr:uid="{00000000-0005-0000-0000-000028460000}"/>
    <cellStyle name="SAPBEXHLevel2X 3 6" xfId="18695" xr:uid="{00000000-0005-0000-0000-000022460000}"/>
    <cellStyle name="SAPBEXHLevel2X 3 7" xfId="27945" xr:uid="{24FF5737-996E-4CA8-A41C-2FDFEAFC3CAC}"/>
    <cellStyle name="SAPBEXHLevel2X 3 8" xfId="29417" xr:uid="{1C6232D7-A524-4050-85BA-59A6BAC81373}"/>
    <cellStyle name="SAPBEXHLevel2X 3 9" xfId="27780" xr:uid="{AAA869ED-ED26-4595-BBD8-EF1830383611}"/>
    <cellStyle name="SAPBEXHLevel2X 4" xfId="2716" xr:uid="{00000000-0005-0000-0000-00007A0A0000}"/>
    <cellStyle name="SAPBEXHLevel2X 4 2" xfId="18703" xr:uid="{00000000-0005-0000-0000-00002A460000}"/>
    <cellStyle name="SAPBEXHLevel2X 4 2 2" xfId="18704" xr:uid="{00000000-0005-0000-0000-00002B460000}"/>
    <cellStyle name="SAPBEXHLevel2X 4 2 2 2" xfId="20399" xr:uid="{00000000-0005-0000-0000-00002B460000}"/>
    <cellStyle name="SAPBEXHLevel2X 4 2 2 2 2" xfId="28785" xr:uid="{853B9E1C-9849-42DC-B134-3356F7A282CA}"/>
    <cellStyle name="SAPBEXHLevel2X 4 2 2 2 3" xfId="30193" xr:uid="{3F03C1C9-50BF-4E2C-B52D-5BFA5EA8517C}"/>
    <cellStyle name="SAPBEXHLevel2X 4 2 2 2 4" xfId="30714" xr:uid="{773D9E03-389B-4A79-9BCB-8DAA72FBD8B6}"/>
    <cellStyle name="SAPBEXHLevel2X 4 2 2 2 5" xfId="31215" xr:uid="{5B1DF220-2A24-4FFF-85A0-6D3BEB2F485E}"/>
    <cellStyle name="SAPBEXHLevel2X 4 2 2 2 6" xfId="31501" xr:uid="{8CBFF1B9-EA45-4A7F-8487-34E4BD9B6F5D}"/>
    <cellStyle name="SAPBEXHLevel2X 4 2 2 3" xfId="29729" xr:uid="{A29C89BE-54C9-4407-A1AD-9C202E54A034}"/>
    <cellStyle name="SAPBEXHLevel2X 4 2 2 4" xfId="27120" xr:uid="{4A9EC9A6-1BF2-4311-8956-79997D80231C}"/>
    <cellStyle name="SAPBEXHLevel2X 4 2 2 5" xfId="29056" xr:uid="{F18EE1D6-7A37-4C94-AE65-0E30E2571A16}"/>
    <cellStyle name="SAPBEXHLevel2X 4 2 2 6" xfId="20805" xr:uid="{4DCD0359-6E6D-49D7-9685-F4142388B300}"/>
    <cellStyle name="SAPBEXHLevel2X 4 2 3" xfId="18705" xr:uid="{00000000-0005-0000-0000-00002C460000}"/>
    <cellStyle name="SAPBEXHLevel2X 4 2 4" xfId="20398" xr:uid="{00000000-0005-0000-0000-00002A460000}"/>
    <cellStyle name="SAPBEXHLevel2X 4 2 4 2" xfId="28784" xr:uid="{E5850E98-FAF0-416F-8517-41A1B69815AE}"/>
    <cellStyle name="SAPBEXHLevel2X 4 2 4 3" xfId="30192" xr:uid="{384F7B61-69A6-412C-B39D-2B068238B646}"/>
    <cellStyle name="SAPBEXHLevel2X 4 2 4 4" xfId="30713" xr:uid="{B1FE0D8B-C9EF-45EA-A678-BCBE051AAB35}"/>
    <cellStyle name="SAPBEXHLevel2X 4 2 4 5" xfId="31214" xr:uid="{E5BCB771-C8C4-4781-8394-A5D1385333E1}"/>
    <cellStyle name="SAPBEXHLevel2X 4 2 4 6" xfId="31500" xr:uid="{7CDF2135-7E7D-402D-98C4-430730369968}"/>
    <cellStyle name="SAPBEXHLevel2X 4 2 5" xfId="29728" xr:uid="{17B355B4-2014-436E-BC38-2E578F920EA8}"/>
    <cellStyle name="SAPBEXHLevel2X 4 2 6" xfId="27123" xr:uid="{027B4F3F-D881-40C0-8933-8C35B8DDC083}"/>
    <cellStyle name="SAPBEXHLevel2X 4 2 7" xfId="29008" xr:uid="{2B682C95-8362-472A-A7CF-08C0F74CB211}"/>
    <cellStyle name="SAPBEXHLevel2X 4 2 8" xfId="26495" xr:uid="{8BC0BF82-BEF8-46CF-B4BF-5680DF6898C5}"/>
    <cellStyle name="SAPBEXHLevel2X 4 3" xfId="18706" xr:uid="{00000000-0005-0000-0000-00002D460000}"/>
    <cellStyle name="SAPBEXHLevel2X 4 4" xfId="18702" xr:uid="{00000000-0005-0000-0000-000029460000}"/>
    <cellStyle name="SAPBEXHLevel2X 4 5" xfId="27943" xr:uid="{E13D34D0-E581-48F7-8A27-505AE8414E33}"/>
    <cellStyle name="SAPBEXHLevel2X 4 6" xfId="29415" xr:uid="{F7F92861-D640-4B7D-BF3F-9A7E67F97741}"/>
    <cellStyle name="SAPBEXHLevel2X 4 7" xfId="27782" xr:uid="{01B343E4-3D70-4E5E-AD9A-E47FC2273EF0}"/>
    <cellStyle name="SAPBEXHLevel2X 4 8" xfId="29896" xr:uid="{A6BCAC9D-739C-4186-987A-9AEF94E2E271}"/>
    <cellStyle name="SAPBEXHLevel2X 5" xfId="18707" xr:uid="{00000000-0005-0000-0000-00002E460000}"/>
    <cellStyle name="SAPBEXHLevel2X 5 2" xfId="18708" xr:uid="{00000000-0005-0000-0000-00002F460000}"/>
    <cellStyle name="SAPBEXHLevel2X 5 2 2" xfId="20400" xr:uid="{00000000-0005-0000-0000-00002F460000}"/>
    <cellStyle name="SAPBEXHLevel2X 5 2 2 2" xfId="28786" xr:uid="{871BC0A2-2605-4F60-8981-5FDF97EAA15D}"/>
    <cellStyle name="SAPBEXHLevel2X 5 2 2 3" xfId="30194" xr:uid="{4B623A48-DB5F-4B6C-9D96-49EA8290BDE5}"/>
    <cellStyle name="SAPBEXHLevel2X 5 2 2 4" xfId="30715" xr:uid="{69FBF1C6-5BF8-4658-90ED-1B88426F15FB}"/>
    <cellStyle name="SAPBEXHLevel2X 5 2 2 5" xfId="31216" xr:uid="{7227E970-BA22-4906-AA4C-FFFEC591CECC}"/>
    <cellStyle name="SAPBEXHLevel2X 5 2 2 6" xfId="31502" xr:uid="{8E50AD6C-54C0-4CCB-A1BF-F7704E56976E}"/>
    <cellStyle name="SAPBEXHLevel2X 5 2 3" xfId="29730" xr:uid="{8ECA80E6-9444-464F-BC1B-375C9F6F68EC}"/>
    <cellStyle name="SAPBEXHLevel2X 5 2 4" xfId="27118" xr:uid="{D0E020E1-26EA-47A9-A0A5-68FF8B8A5747}"/>
    <cellStyle name="SAPBEXHLevel2X 5 2 5" xfId="29018" xr:uid="{43E95900-A17A-44BC-8B88-43C4682425B4}"/>
    <cellStyle name="SAPBEXHLevel2X 5 2 6" xfId="26494" xr:uid="{E0B062F1-847A-48CC-9D30-CBD9B1C985F0}"/>
    <cellStyle name="SAPBEXHLevel2X 6" xfId="18709" xr:uid="{00000000-0005-0000-0000-000030460000}"/>
    <cellStyle name="SAPBEXHLevel2X 6 2" xfId="20401" xr:uid="{00000000-0005-0000-0000-000030460000}"/>
    <cellStyle name="SAPBEXHLevel2X 6 2 2" xfId="28787" xr:uid="{A3AE376C-6179-45F9-9631-82E7131AA6EF}"/>
    <cellStyle name="SAPBEXHLevel2X 6 2 3" xfId="30195" xr:uid="{71C9D059-F950-44CA-B9E6-98E0F14BF0E3}"/>
    <cellStyle name="SAPBEXHLevel2X 6 2 4" xfId="30716" xr:uid="{1F22AA9E-29BD-43C8-8B30-3F3B4B3D7D0C}"/>
    <cellStyle name="SAPBEXHLevel2X 6 2 5" xfId="31217" xr:uid="{B7727899-3041-4C80-8077-DDA16A3C2B38}"/>
    <cellStyle name="SAPBEXHLevel2X 6 2 6" xfId="31503" xr:uid="{1F774018-2E8F-499A-ADC1-9C531590849F}"/>
    <cellStyle name="SAPBEXHLevel2X 6 3" xfId="29731" xr:uid="{9ADD6AE0-0D52-4630-963A-935DF3558A00}"/>
    <cellStyle name="SAPBEXHLevel2X 6 4" xfId="27117" xr:uid="{9842D135-EF19-4573-819F-BA27F670FC29}"/>
    <cellStyle name="SAPBEXHLevel2X 6 5" xfId="29007" xr:uid="{83DA9D91-5895-4FAA-8A35-10C083A1105F}"/>
    <cellStyle name="SAPBEXHLevel2X 6 6" xfId="26493" xr:uid="{0F383DD2-9273-4B80-BA53-5AB9FD0A7EFE}"/>
    <cellStyle name="SAPBEXHLevel2X 7" xfId="18710" xr:uid="{00000000-0005-0000-0000-000031460000}"/>
    <cellStyle name="SAPBEXHLevel2X 8" xfId="18685" xr:uid="{00000000-0005-0000-0000-000018460000}"/>
    <cellStyle name="SAPBEXHLevel2X 9" xfId="27949" xr:uid="{123377BE-B0C3-4FDE-9185-877EFA2C131E}"/>
    <cellStyle name="SAPBEXHLevel2X_2010-2012 Program Workbook_Incent_FS" xfId="2717" xr:uid="{00000000-0005-0000-0000-00007B0A0000}"/>
    <cellStyle name="SAPBEXHLevel3" xfId="2718" xr:uid="{00000000-0005-0000-0000-00007C0A0000}"/>
    <cellStyle name="SAPBEXHLevel3 10" xfId="29414" xr:uid="{A9B466C1-80E7-4B4E-9AA3-342E26240E61}"/>
    <cellStyle name="SAPBEXHLevel3 2" xfId="2905" xr:uid="{00000000-0005-0000-0000-00007D0A0000}"/>
    <cellStyle name="SAPBEXHLevel3 2 10" xfId="29350" xr:uid="{B196173B-804B-49CC-A340-89AEF5C49C0A}"/>
    <cellStyle name="SAPBEXHLevel3 2 2" xfId="18713" xr:uid="{00000000-0005-0000-0000-000035460000}"/>
    <cellStyle name="SAPBEXHLevel3 2 2 2" xfId="18714" xr:uid="{00000000-0005-0000-0000-000036460000}"/>
    <cellStyle name="SAPBEXHLevel3 2 2 3" xfId="18715" xr:uid="{00000000-0005-0000-0000-000037460000}"/>
    <cellStyle name="SAPBEXHLevel3 2 2 3 2" xfId="20402" xr:uid="{00000000-0005-0000-0000-000037460000}"/>
    <cellStyle name="SAPBEXHLevel3 2 2 3 2 2" xfId="28788" xr:uid="{8EEAC246-8BF0-4171-9A87-C8FB8B2A8842}"/>
    <cellStyle name="SAPBEXHLevel3 2 2 3 2 3" xfId="30196" xr:uid="{3FC4E7AE-90E8-4544-A384-F8FD6D74EA69}"/>
    <cellStyle name="SAPBEXHLevel3 2 2 3 2 4" xfId="30717" xr:uid="{B9788A86-FE0E-4D82-8FE1-389316DBE600}"/>
    <cellStyle name="SAPBEXHLevel3 2 2 3 2 5" xfId="31218" xr:uid="{D35DAE8A-9E57-4AC7-B02C-DD73D45F0A4B}"/>
    <cellStyle name="SAPBEXHLevel3 2 2 3 2 6" xfId="31504" xr:uid="{01E107E6-351A-4728-B05B-4B3EF504B756}"/>
    <cellStyle name="SAPBEXHLevel3 2 2 3 3" xfId="28179" xr:uid="{7634B20D-5AB0-4BFA-A94B-8F7C6EE942B4}"/>
    <cellStyle name="SAPBEXHLevel3 2 2 3 4" xfId="29732" xr:uid="{268DCFA5-A240-4CC9-A16D-0714D6567B8E}"/>
    <cellStyle name="SAPBEXHLevel3 2 2 3 5" xfId="27114" xr:uid="{5759662D-102D-4917-A986-251AD5332A83}"/>
    <cellStyle name="SAPBEXHLevel3 2 2 3 6" xfId="29055" xr:uid="{BF56EBE6-EE69-418F-BDB5-6A7BE5E5374B}"/>
    <cellStyle name="SAPBEXHLevel3 2 2 4" xfId="18716" xr:uid="{00000000-0005-0000-0000-000038460000}"/>
    <cellStyle name="SAPBEXHLevel3 2 3" xfId="18717" xr:uid="{00000000-0005-0000-0000-000039460000}"/>
    <cellStyle name="SAPBEXHLevel3 2 3 2" xfId="18718" xr:uid="{00000000-0005-0000-0000-00003A460000}"/>
    <cellStyle name="SAPBEXHLevel3 2 3 3" xfId="18719" xr:uid="{00000000-0005-0000-0000-00003B460000}"/>
    <cellStyle name="SAPBEXHLevel3 2 3 3 2" xfId="20403" xr:uid="{00000000-0005-0000-0000-00003B460000}"/>
    <cellStyle name="SAPBEXHLevel3 2 3 3 2 2" xfId="28789" xr:uid="{0D320357-B313-411B-A576-327E51576D41}"/>
    <cellStyle name="SAPBEXHLevel3 2 3 3 2 3" xfId="30197" xr:uid="{477CDF29-B710-4714-A28B-F30E553A3AB8}"/>
    <cellStyle name="SAPBEXHLevel3 2 3 3 2 4" xfId="30718" xr:uid="{4F7FFA03-59D8-4B7A-ABD1-730B09119C40}"/>
    <cellStyle name="SAPBEXHLevel3 2 3 3 2 5" xfId="31219" xr:uid="{E81CDBE6-70D2-4908-A850-92339CE1AE11}"/>
    <cellStyle name="SAPBEXHLevel3 2 3 3 2 6" xfId="31505" xr:uid="{C85AAD83-6D9B-44AB-AFDF-545EA9DB7511}"/>
    <cellStyle name="SAPBEXHLevel3 2 3 3 3" xfId="28180" xr:uid="{D03417E9-CA16-4FE1-BC38-E83D50A9C04A}"/>
    <cellStyle name="SAPBEXHLevel3 2 3 3 4" xfId="29733" xr:uid="{6D353D19-7109-44E1-875C-AD4BC8140ACC}"/>
    <cellStyle name="SAPBEXHLevel3 2 3 3 5" xfId="27111" xr:uid="{3B85C985-AD40-4DEA-B979-76139CFAA276}"/>
    <cellStyle name="SAPBEXHLevel3 2 3 3 6" xfId="29054" xr:uid="{65760EB3-5DEA-4402-88B5-81C69FF67457}"/>
    <cellStyle name="SAPBEXHLevel3 2 3 4" xfId="18720" xr:uid="{00000000-0005-0000-0000-00003C460000}"/>
    <cellStyle name="SAPBEXHLevel3 2 4" xfId="18721" xr:uid="{00000000-0005-0000-0000-00003D460000}"/>
    <cellStyle name="SAPBEXHLevel3 2 4 2" xfId="18722" xr:uid="{00000000-0005-0000-0000-00003E460000}"/>
    <cellStyle name="SAPBEXHLevel3 2 4 2 2" xfId="20404" xr:uid="{00000000-0005-0000-0000-00003E460000}"/>
    <cellStyle name="SAPBEXHLevel3 2 4 2 2 2" xfId="28790" xr:uid="{FF19C7B7-9D3C-4A4F-A15A-F1B9F21A8661}"/>
    <cellStyle name="SAPBEXHLevel3 2 4 2 2 3" xfId="30198" xr:uid="{A8D8573A-62CD-4EC7-A552-FE5AC622E58C}"/>
    <cellStyle name="SAPBEXHLevel3 2 4 2 2 4" xfId="30719" xr:uid="{B674B59A-7852-4A7E-ABDE-8BFE8B491C5B}"/>
    <cellStyle name="SAPBEXHLevel3 2 4 2 2 5" xfId="31220" xr:uid="{11BBC854-FA31-4E0E-BA14-FDC97529CEDC}"/>
    <cellStyle name="SAPBEXHLevel3 2 4 2 2 6" xfId="31506" xr:uid="{DD37F426-FED6-44A0-98D2-40413CEB9283}"/>
    <cellStyle name="SAPBEXHLevel3 2 4 2 3" xfId="28181" xr:uid="{17A7579F-C99E-480B-AA76-7538234729C8}"/>
    <cellStyle name="SAPBEXHLevel3 2 4 2 4" xfId="29734" xr:uid="{A927A578-C1D5-462C-9E5C-A8E494FE259D}"/>
    <cellStyle name="SAPBEXHLevel3 2 4 2 5" xfId="27110" xr:uid="{7A05D68D-01EA-49DA-984D-842AED29CC3F}"/>
    <cellStyle name="SAPBEXHLevel3 2 4 2 6" xfId="29053" xr:uid="{EFBDC5B8-7577-4232-B6E4-A0DF394095A0}"/>
    <cellStyle name="SAPBEXHLevel3 2 5" xfId="18723" xr:uid="{00000000-0005-0000-0000-00003F460000}"/>
    <cellStyle name="SAPBEXHLevel3 2 5 2" xfId="20405" xr:uid="{00000000-0005-0000-0000-00003F460000}"/>
    <cellStyle name="SAPBEXHLevel3 2 5 2 2" xfId="28791" xr:uid="{D882BBB0-A132-4512-8B4E-E0DD946F1E3D}"/>
    <cellStyle name="SAPBEXHLevel3 2 5 2 3" xfId="30199" xr:uid="{EA8D192A-D5F3-4555-9038-FAC92089CA81}"/>
    <cellStyle name="SAPBEXHLevel3 2 5 2 4" xfId="30720" xr:uid="{D6304E31-308A-4242-87EF-B9792B9E35B9}"/>
    <cellStyle name="SAPBEXHLevel3 2 5 2 5" xfId="31221" xr:uid="{16AEB38D-0F68-466D-8582-17FC25E3A1C6}"/>
    <cellStyle name="SAPBEXHLevel3 2 5 2 6" xfId="31507" xr:uid="{E600ECF2-1D1F-45DA-BAE2-5BC0F660AFBE}"/>
    <cellStyle name="SAPBEXHLevel3 2 5 3" xfId="28182" xr:uid="{FE64998B-114D-485A-9159-0329D56A5CEF}"/>
    <cellStyle name="SAPBEXHLevel3 2 5 4" xfId="29735" xr:uid="{F295B153-2670-4C85-AB5A-3ECB2970D891}"/>
    <cellStyle name="SAPBEXHLevel3 2 5 5" xfId="27109" xr:uid="{E515C56F-6DA0-490E-A353-94A338AB1FA9}"/>
    <cellStyle name="SAPBEXHLevel3 2 5 6" xfId="29052" xr:uid="{9844F7D1-E297-4D50-AA76-D5294C5E2F87}"/>
    <cellStyle name="SAPBEXHLevel3 2 6" xfId="18724" xr:uid="{00000000-0005-0000-0000-000040460000}"/>
    <cellStyle name="SAPBEXHLevel3 2 7" xfId="18712" xr:uid="{00000000-0005-0000-0000-000034460000}"/>
    <cellStyle name="SAPBEXHLevel3 2 8" xfId="20977" xr:uid="{2933EBA9-4ADF-42A5-82F7-39805DB96300}"/>
    <cellStyle name="SAPBEXHLevel3 2 9" xfId="27860" xr:uid="{8DCAAC87-51FB-430B-A048-6BBE4E992DE4}"/>
    <cellStyle name="SAPBEXHLevel3 3" xfId="18725" xr:uid="{00000000-0005-0000-0000-000041460000}"/>
    <cellStyle name="SAPBEXHLevel3 3 2" xfId="18726" xr:uid="{00000000-0005-0000-0000-000042460000}"/>
    <cellStyle name="SAPBEXHLevel3 3 2 2" xfId="18727" xr:uid="{00000000-0005-0000-0000-000043460000}"/>
    <cellStyle name="SAPBEXHLevel3 3 2 2 2" xfId="20406" xr:uid="{00000000-0005-0000-0000-000043460000}"/>
    <cellStyle name="SAPBEXHLevel3 3 2 2 2 2" xfId="28792" xr:uid="{A0305FAB-0BE7-49AA-B7C1-955812631AFE}"/>
    <cellStyle name="SAPBEXHLevel3 3 2 2 2 3" xfId="30200" xr:uid="{887D7BB7-A337-470E-A511-E724BB907229}"/>
    <cellStyle name="SAPBEXHLevel3 3 2 2 2 4" xfId="30721" xr:uid="{13E5CBFF-1020-4B77-A2F9-6AE5A61887A3}"/>
    <cellStyle name="SAPBEXHLevel3 3 2 2 2 5" xfId="31222" xr:uid="{49B4881A-18E0-46D9-B7A5-B789F31D37E8}"/>
    <cellStyle name="SAPBEXHLevel3 3 2 2 2 6" xfId="31508" xr:uid="{916F8261-721C-4941-8FF4-5F769FD88349}"/>
    <cellStyle name="SAPBEXHLevel3 3 2 2 3" xfId="29736" xr:uid="{3C48E04F-D302-4D87-A1E1-F35C68B32913}"/>
    <cellStyle name="SAPBEXHLevel3 3 2 2 4" xfId="27107" xr:uid="{A7F2EDEF-B9EC-4C55-87F5-A087314676EC}"/>
    <cellStyle name="SAPBEXHLevel3 3 2 2 5" xfId="29051" xr:uid="{6B01366A-FC77-4524-9F96-A8E6311D7FBC}"/>
    <cellStyle name="SAPBEXHLevel3 3 2 2 6" xfId="26492" xr:uid="{7AB607AF-9AA2-4E5D-B5EB-6F363E278259}"/>
    <cellStyle name="SAPBEXHLevel3 3 3" xfId="18728" xr:uid="{00000000-0005-0000-0000-000044460000}"/>
    <cellStyle name="SAPBEXHLevel3 3 3 2" xfId="18729" xr:uid="{00000000-0005-0000-0000-000045460000}"/>
    <cellStyle name="SAPBEXHLevel3 3 3 2 2" xfId="20408" xr:uid="{00000000-0005-0000-0000-000045460000}"/>
    <cellStyle name="SAPBEXHLevel3 3 3 2 2 2" xfId="28794" xr:uid="{08F9D9B2-C2EE-4EE4-9A27-CD041D7365B9}"/>
    <cellStyle name="SAPBEXHLevel3 3 3 2 2 3" xfId="30202" xr:uid="{A9162F18-BD35-41D4-9139-FFFD278147E8}"/>
    <cellStyle name="SAPBEXHLevel3 3 3 2 2 4" xfId="30723" xr:uid="{735A53FF-B254-4096-9467-B81556F30CA1}"/>
    <cellStyle name="SAPBEXHLevel3 3 3 2 2 5" xfId="31223" xr:uid="{1485D0E0-FE0E-41DE-BE5A-F5EE6C03AF3C}"/>
    <cellStyle name="SAPBEXHLevel3 3 3 2 2 6" xfId="31509" xr:uid="{1F8CC95E-7090-4A1E-8865-3EB8C0F0F512}"/>
    <cellStyle name="SAPBEXHLevel3 3 3 2 3" xfId="29738" xr:uid="{B4FC85A2-0E87-41D5-B26C-AE58FEDCCB20}"/>
    <cellStyle name="SAPBEXHLevel3 3 3 2 4" xfId="27106" xr:uid="{44E63EC7-39F1-46C3-9892-00148FF9410A}"/>
    <cellStyle name="SAPBEXHLevel3 3 3 2 5" xfId="29050" xr:uid="{0948D388-7451-4104-B35F-AFEAE2EB2129}"/>
    <cellStyle name="SAPBEXHLevel3 3 3 2 6" xfId="20804" xr:uid="{E01199DD-E020-4A9F-86F3-185A201A7307}"/>
    <cellStyle name="SAPBEXHLevel3 3 3 3" xfId="20407" xr:uid="{00000000-0005-0000-0000-000044460000}"/>
    <cellStyle name="SAPBEXHLevel3 3 3 3 2" xfId="28793" xr:uid="{069ACBB9-83F5-4490-A2A1-8D24833C6B56}"/>
    <cellStyle name="SAPBEXHLevel3 3 3 3 3" xfId="30201" xr:uid="{15810986-E993-432F-A804-BDFEC3C69AB6}"/>
    <cellStyle name="SAPBEXHLevel3 3 3 3 4" xfId="30722" xr:uid="{738C6315-9F62-4D76-BE84-4A2DAEA69721}"/>
    <cellStyle name="SAPBEXHLevel3 3 3 4" xfId="28183" xr:uid="{81FC0218-817E-407C-B582-7876145E0AA0}"/>
    <cellStyle name="SAPBEXHLevel3 3 3 5" xfId="29737" xr:uid="{F3356219-DF39-4EA7-A33E-5C7BFBC316CF}"/>
    <cellStyle name="SAPBEXHLevel3 3 3 6" xfId="28504" xr:uid="{4DBFF5D3-6494-4AC4-B1B2-E44F1692DDBE}"/>
    <cellStyle name="SAPBEXHLevel3 3 4" xfId="18730" xr:uid="{00000000-0005-0000-0000-000046460000}"/>
    <cellStyle name="SAPBEXHLevel3 3 4 2" xfId="20409" xr:uid="{00000000-0005-0000-0000-000046460000}"/>
    <cellStyle name="SAPBEXHLevel3 3 4 2 2" xfId="28795" xr:uid="{79285FBE-F015-42DC-A66D-C57E7DB1CEFA}"/>
    <cellStyle name="SAPBEXHLevel3 3 4 2 3" xfId="30203" xr:uid="{AC5216C8-4AA3-4D14-98FB-8597E0504CFF}"/>
    <cellStyle name="SAPBEXHLevel3 3 4 2 4" xfId="30724" xr:uid="{396D530E-07F5-4057-8D83-8C686BB30BA2}"/>
    <cellStyle name="SAPBEXHLevel3 3 4 2 5" xfId="31224" xr:uid="{F2AD2101-3C77-42AC-9D0B-6CD260509058}"/>
    <cellStyle name="SAPBEXHLevel3 3 4 2 6" xfId="31510" xr:uid="{97523AFA-013F-489B-AAE4-5047622E1272}"/>
    <cellStyle name="SAPBEXHLevel3 3 4 3" xfId="29739" xr:uid="{AC4ECBEC-E43D-4E2C-B5A5-A247AFE7FD1D}"/>
    <cellStyle name="SAPBEXHLevel3 3 4 4" xfId="27105" xr:uid="{FD409D01-B798-41FE-8F81-1B9BEF474049}"/>
    <cellStyle name="SAPBEXHLevel3 3 4 5" xfId="29049" xr:uid="{F25DC51D-16F7-46C8-AA11-E12A75F3AE92}"/>
    <cellStyle name="SAPBEXHLevel3 3 4 6" xfId="26491" xr:uid="{5BC7270A-5068-4C6D-BCFC-DDC5A78C02BE}"/>
    <cellStyle name="SAPBEXHLevel3 3 5" xfId="18731" xr:uid="{00000000-0005-0000-0000-000047460000}"/>
    <cellStyle name="SAPBEXHLevel3 4" xfId="18732" xr:uid="{00000000-0005-0000-0000-000048460000}"/>
    <cellStyle name="SAPBEXHLevel3 4 2" xfId="18733" xr:uid="{00000000-0005-0000-0000-000049460000}"/>
    <cellStyle name="SAPBEXHLevel3 4 2 2" xfId="20410" xr:uid="{00000000-0005-0000-0000-000049460000}"/>
    <cellStyle name="SAPBEXHLevel3 4 2 2 2" xfId="28796" xr:uid="{080C241E-9154-4A03-AD3F-F859FCF64848}"/>
    <cellStyle name="SAPBEXHLevel3 4 2 2 3" xfId="30204" xr:uid="{78D6097C-1A05-4F43-B5C6-7671ADD85AE5}"/>
    <cellStyle name="SAPBEXHLevel3 4 2 2 4" xfId="30725" xr:uid="{1B944673-A359-4B64-AE24-012577952D3F}"/>
    <cellStyle name="SAPBEXHLevel3 4 2 2 5" xfId="31225" xr:uid="{2BD088B1-7C5C-4BAD-B750-81F728FBD2BC}"/>
    <cellStyle name="SAPBEXHLevel3 4 2 2 6" xfId="31511" xr:uid="{7BE627A8-4A9C-4063-8D3E-96343E18BA67}"/>
    <cellStyle name="SAPBEXHLevel3 4 2 3" xfId="29740" xr:uid="{93F66A7B-6ABC-45CD-8A1F-DA16F2DA988E}"/>
    <cellStyle name="SAPBEXHLevel3 4 2 4" xfId="27103" xr:uid="{D3C8BCDB-0E2B-485C-A384-4D106687DD40}"/>
    <cellStyle name="SAPBEXHLevel3 4 2 5" xfId="29048" xr:uid="{5036F460-0CC7-4DCB-8FD1-B8536CD77797}"/>
    <cellStyle name="SAPBEXHLevel3 4 2 6" xfId="26490" xr:uid="{937C2FFD-6E6A-49EB-A63E-0F1EBE8C4AC3}"/>
    <cellStyle name="SAPBEXHLevel3 5" xfId="18734" xr:uid="{00000000-0005-0000-0000-00004A460000}"/>
    <cellStyle name="SAPBEXHLevel3 5 2" xfId="18735" xr:uid="{00000000-0005-0000-0000-00004B460000}"/>
    <cellStyle name="SAPBEXHLevel3 5 2 2" xfId="20412" xr:uid="{00000000-0005-0000-0000-00004B460000}"/>
    <cellStyle name="SAPBEXHLevel3 5 2 2 2" xfId="28798" xr:uid="{77849011-5A5B-4A1D-AF91-6D76C536F06A}"/>
    <cellStyle name="SAPBEXHLevel3 5 2 2 3" xfId="30206" xr:uid="{943965BF-CD4B-4402-9CF3-CA22214642DB}"/>
    <cellStyle name="SAPBEXHLevel3 5 2 2 4" xfId="30727" xr:uid="{46E85D9D-3B0A-4FAE-A4F5-ED013B34E6B7}"/>
    <cellStyle name="SAPBEXHLevel3 5 2 2 5" xfId="31227" xr:uid="{A8C8364C-5529-489B-BA5A-2C516C4852C8}"/>
    <cellStyle name="SAPBEXHLevel3 5 2 2 6" xfId="31513" xr:uid="{D5BA7617-7D0C-43FD-BD62-32E056C7909A}"/>
    <cellStyle name="SAPBEXHLevel3 5 2 3" xfId="29742" xr:uid="{5410B631-26B5-44BE-B672-BB665B4C453B}"/>
    <cellStyle name="SAPBEXHLevel3 5 2 4" xfId="27101" xr:uid="{FB5ED214-74ED-42F4-8C99-3F393BCF5EFF}"/>
    <cellStyle name="SAPBEXHLevel3 5 2 5" xfId="27898" xr:uid="{1DF940BE-3D1C-4C9D-95FF-28C98FDAEEDD}"/>
    <cellStyle name="SAPBEXHLevel3 5 2 6" xfId="20803" xr:uid="{B6EAF1D3-222D-4DC3-956E-E07971265C67}"/>
    <cellStyle name="SAPBEXHLevel3 5 3" xfId="20411" xr:uid="{00000000-0005-0000-0000-00004A460000}"/>
    <cellStyle name="SAPBEXHLevel3 5 3 2" xfId="28797" xr:uid="{411F6FB3-42FB-4D27-B22C-FC07379FA1FF}"/>
    <cellStyle name="SAPBEXHLevel3 5 3 3" xfId="30205" xr:uid="{868AAB62-6EF2-4C52-BBE2-A1A4F70075F2}"/>
    <cellStyle name="SAPBEXHLevel3 5 3 4" xfId="30726" xr:uid="{5F70D5CF-E6B6-40E8-89E6-537B2D9E9257}"/>
    <cellStyle name="SAPBEXHLevel3 5 3 5" xfId="31226" xr:uid="{B04F57E2-1983-4EA3-A8BF-15294EFECA76}"/>
    <cellStyle name="SAPBEXHLevel3 5 3 6" xfId="31512" xr:uid="{6573DB06-AB78-4D4A-B99C-2629133F98E5}"/>
    <cellStyle name="SAPBEXHLevel3 5 4" xfId="29741" xr:uid="{99DA3DC7-A236-49C5-83A7-A51EA4AA1E4B}"/>
    <cellStyle name="SAPBEXHLevel3 5 5" xfId="27102" xr:uid="{6783244F-91DB-4DE9-BD92-891A8054ED5B}"/>
    <cellStyle name="SAPBEXHLevel3 5 6" xfId="29047" xr:uid="{D8719FD7-9D94-44C1-8826-B5C1E19C1B3F}"/>
    <cellStyle name="SAPBEXHLevel3 5 7" xfId="26489" xr:uid="{9552DAD8-D529-4CEE-927D-5967AB0A1819}"/>
    <cellStyle name="SAPBEXHLevel3 6" xfId="18736" xr:uid="{00000000-0005-0000-0000-00004C460000}"/>
    <cellStyle name="SAPBEXHLevel3 7" xfId="18711" xr:uid="{00000000-0005-0000-0000-000033460000}"/>
    <cellStyle name="SAPBEXHLevel3 8" xfId="20884" xr:uid="{BFFF2F20-A0A7-44B4-B4CB-69703B49E35C}"/>
    <cellStyle name="SAPBEXHLevel3 9" xfId="27942" xr:uid="{355FE860-F4F5-4C1B-962D-781214A1BC54}"/>
    <cellStyle name="SAPBEXHLevel3X" xfId="2719" xr:uid="{00000000-0005-0000-0000-00007E0A0000}"/>
    <cellStyle name="SAPBEXHLevel3X 10" xfId="29413" xr:uid="{EBCB7C20-DD19-4FC5-9133-1B19A27390A9}"/>
    <cellStyle name="SAPBEXHLevel3X 11" xfId="27783" xr:uid="{E79B4F22-BCA3-4A8E-B005-57CEBCA30E2A}"/>
    <cellStyle name="SAPBEXHLevel3X 12" xfId="29297" xr:uid="{90CECB2A-EDFE-44D8-B8A4-13DD2D5169AE}"/>
    <cellStyle name="SAPBEXHLevel3X 2" xfId="2720" xr:uid="{00000000-0005-0000-0000-00007F0A0000}"/>
    <cellStyle name="SAPBEXHLevel3X 2 10" xfId="29298" xr:uid="{96D50880-6299-4514-8891-849992141D9D}"/>
    <cellStyle name="SAPBEXHLevel3X 2 2" xfId="2721" xr:uid="{00000000-0005-0000-0000-0000800A0000}"/>
    <cellStyle name="SAPBEXHLevel3X 2 2 2" xfId="18740" xr:uid="{00000000-0005-0000-0000-000050460000}"/>
    <cellStyle name="SAPBEXHLevel3X 2 2 2 2" xfId="18741" xr:uid="{00000000-0005-0000-0000-000051460000}"/>
    <cellStyle name="SAPBEXHLevel3X 2 2 2 3" xfId="20413" xr:uid="{00000000-0005-0000-0000-000050460000}"/>
    <cellStyle name="SAPBEXHLevel3X 2 2 2 3 2" xfId="28799" xr:uid="{BCFCF05C-08C3-4DB2-989C-C139CD92388B}"/>
    <cellStyle name="SAPBEXHLevel3X 2 2 2 3 3" xfId="30207" xr:uid="{8ACF5FBD-9019-4D6E-89F5-6CC0FD85AA9D}"/>
    <cellStyle name="SAPBEXHLevel3X 2 2 2 3 4" xfId="30728" xr:uid="{E341602B-D45E-4F02-BB18-35CB70F944AB}"/>
    <cellStyle name="SAPBEXHLevel3X 2 2 2 3 5" xfId="31228" xr:uid="{D2F57620-6D99-4643-9FAE-96E280D7E76D}"/>
    <cellStyle name="SAPBEXHLevel3X 2 2 2 3 6" xfId="31514" xr:uid="{78548957-1B27-45E0-8B0E-9B616A6A7C0F}"/>
    <cellStyle name="SAPBEXHLevel3X 2 2 2 4" xfId="29743" xr:uid="{6F6ED598-BC2D-4F9B-B5C8-7C9BAC64814F}"/>
    <cellStyle name="SAPBEXHLevel3X 2 2 2 5" xfId="27098" xr:uid="{8248CFE9-F389-4E47-989E-0C08D9EC774B}"/>
    <cellStyle name="SAPBEXHLevel3X 2 2 2 6" xfId="29046" xr:uid="{3B130FA8-1988-426A-A86B-E5029D836CD5}"/>
    <cellStyle name="SAPBEXHLevel3X 2 2 2 7" xfId="20802" xr:uid="{3B924C68-A01E-41E4-8194-F9C2D74E9E65}"/>
    <cellStyle name="SAPBEXHLevel3X 2 2 3" xfId="18742" xr:uid="{00000000-0005-0000-0000-000052460000}"/>
    <cellStyle name="SAPBEXHLevel3X 2 2 4" xfId="18739" xr:uid="{00000000-0005-0000-0000-00004F460000}"/>
    <cellStyle name="SAPBEXHLevel3X 2 2 5" xfId="27939" xr:uid="{B9F46A7A-53C6-4E2E-9B3E-4A5CA789F153}"/>
    <cellStyle name="SAPBEXHLevel3X 2 2 6" xfId="29411" xr:uid="{56029955-8D02-43BD-85CA-879DDFA28C6E}"/>
    <cellStyle name="SAPBEXHLevel3X 2 2 7" xfId="27785" xr:uid="{9DDA4A93-0A58-4126-8EF6-676AA54F8984}"/>
    <cellStyle name="SAPBEXHLevel3X 2 2 8" xfId="29299" xr:uid="{E5A0D095-BBCB-41AA-9656-6274399EDF46}"/>
    <cellStyle name="SAPBEXHLevel3X 2 3" xfId="18743" xr:uid="{00000000-0005-0000-0000-000053460000}"/>
    <cellStyle name="SAPBEXHLevel3X 2 3 2" xfId="18744" xr:uid="{00000000-0005-0000-0000-000054460000}"/>
    <cellStyle name="SAPBEXHLevel3X 2 3 2 2" xfId="20414" xr:uid="{00000000-0005-0000-0000-000054460000}"/>
    <cellStyle name="SAPBEXHLevel3X 2 3 2 2 2" xfId="28800" xr:uid="{D51DFA1D-1C17-492A-A6BB-C7B95D75E633}"/>
    <cellStyle name="SAPBEXHLevel3X 2 3 2 2 3" xfId="30208" xr:uid="{9806C692-50DB-4EB3-959F-358E688F20FF}"/>
    <cellStyle name="SAPBEXHLevel3X 2 3 2 2 4" xfId="30729" xr:uid="{07E4DF52-40ED-4A1F-ACE8-F61030B9383C}"/>
    <cellStyle name="SAPBEXHLevel3X 2 3 2 2 5" xfId="31229" xr:uid="{DC5D0E71-F286-4C1F-9FFA-CCFB7EEA05FC}"/>
    <cellStyle name="SAPBEXHLevel3X 2 3 2 2 6" xfId="31515" xr:uid="{8885F050-5E3C-48C3-89F5-E38A0C8EC25D}"/>
    <cellStyle name="SAPBEXHLevel3X 2 3 2 3" xfId="29744" xr:uid="{BCAFAE27-B7A1-41FB-8909-CBB33F85816F}"/>
    <cellStyle name="SAPBEXHLevel3X 2 3 2 4" xfId="27095" xr:uid="{6F891039-7C04-4C97-B0B1-BFED36141DD5}"/>
    <cellStyle name="SAPBEXHLevel3X 2 3 2 5" xfId="29045" xr:uid="{C7884E92-ABC4-4CFB-B6D9-F698BAD50A61}"/>
    <cellStyle name="SAPBEXHLevel3X 2 3 2 6" xfId="26488" xr:uid="{542A8786-47E4-4539-B17B-C7513CD41A61}"/>
    <cellStyle name="SAPBEXHLevel3X 2 4" xfId="18745" xr:uid="{00000000-0005-0000-0000-000055460000}"/>
    <cellStyle name="SAPBEXHLevel3X 2 4 2" xfId="20415" xr:uid="{00000000-0005-0000-0000-000055460000}"/>
    <cellStyle name="SAPBEXHLevel3X 2 4 2 2" xfId="28801" xr:uid="{111F751F-8B44-4BC9-BDC0-20679226FF6C}"/>
    <cellStyle name="SAPBEXHLevel3X 2 4 2 3" xfId="30209" xr:uid="{0949BFF3-4C86-43C7-B70A-C3A0B8877BE2}"/>
    <cellStyle name="SAPBEXHLevel3X 2 4 2 4" xfId="30730" xr:uid="{BF2C6C7F-8C2C-4ADA-ADB2-C195B317F088}"/>
    <cellStyle name="SAPBEXHLevel3X 2 4 2 5" xfId="31230" xr:uid="{B055A38A-7CDE-4851-915C-9169E681A5FD}"/>
    <cellStyle name="SAPBEXHLevel3X 2 4 2 6" xfId="31516" xr:uid="{6C7DF12A-E949-4D35-BE6D-699153CFEE91}"/>
    <cellStyle name="SAPBEXHLevel3X 2 4 3" xfId="29745" xr:uid="{844B12B8-BF09-44A4-898C-B528B5722856}"/>
    <cellStyle name="SAPBEXHLevel3X 2 4 4" xfId="27094" xr:uid="{33927A25-039D-40A4-8373-870EF85FF660}"/>
    <cellStyle name="SAPBEXHLevel3X 2 4 5" xfId="29044" xr:uid="{3C6B2220-3D4A-4871-9DD6-F9D0F7FD9C6C}"/>
    <cellStyle name="SAPBEXHLevel3X 2 4 6" xfId="26487" xr:uid="{BBE8E116-A717-4591-9530-B66B002CE04B}"/>
    <cellStyle name="SAPBEXHLevel3X 2 5" xfId="18746" xr:uid="{00000000-0005-0000-0000-000056460000}"/>
    <cellStyle name="SAPBEXHLevel3X 2 6" xfId="18738" xr:uid="{00000000-0005-0000-0000-00004E460000}"/>
    <cellStyle name="SAPBEXHLevel3X 2 7" xfId="27940" xr:uid="{231D58D6-F5DA-4A8D-AFB0-85C5738615DC}"/>
    <cellStyle name="SAPBEXHLevel3X 2 8" xfId="29412" xr:uid="{156DC59A-DCA1-4531-A7B5-CD5FF7A271F3}"/>
    <cellStyle name="SAPBEXHLevel3X 2 9" xfId="27784" xr:uid="{B12473D6-DEAF-426B-A3F5-7BFB79D5F69D}"/>
    <cellStyle name="SAPBEXHLevel3X 3" xfId="2722" xr:uid="{00000000-0005-0000-0000-0000810A0000}"/>
    <cellStyle name="SAPBEXHLevel3X 3 10" xfId="29300" xr:uid="{171FD20E-BFCF-4C42-9B54-964E20872123}"/>
    <cellStyle name="SAPBEXHLevel3X 3 2" xfId="2723" xr:uid="{00000000-0005-0000-0000-0000820A0000}"/>
    <cellStyle name="SAPBEXHLevel3X 3 2 2" xfId="18749" xr:uid="{00000000-0005-0000-0000-000059460000}"/>
    <cellStyle name="SAPBEXHLevel3X 3 2 2 2" xfId="20416" xr:uid="{00000000-0005-0000-0000-000059460000}"/>
    <cellStyle name="SAPBEXHLevel3X 3 2 2 2 2" xfId="28802" xr:uid="{08C979FD-C471-4BA6-AE9D-F2893B9E1844}"/>
    <cellStyle name="SAPBEXHLevel3X 3 2 2 2 3" xfId="30210" xr:uid="{5D064686-E05E-48AE-A431-52AA0CF4FD60}"/>
    <cellStyle name="SAPBEXHLevel3X 3 2 2 2 4" xfId="30731" xr:uid="{A218DBFD-2ECD-4F85-A58D-AD362B19EFC2}"/>
    <cellStyle name="SAPBEXHLevel3X 3 2 2 2 5" xfId="31231" xr:uid="{AAA33D82-DC0E-4A61-A928-D5DD2D1BA54D}"/>
    <cellStyle name="SAPBEXHLevel3X 3 2 2 2 6" xfId="31517" xr:uid="{3EAA2B7E-312E-4BCB-A67E-1C1BFDB01FF6}"/>
    <cellStyle name="SAPBEXHLevel3X 3 2 2 3" xfId="29746" xr:uid="{6869E947-6FDB-44C8-833D-A1A17E68FAC6}"/>
    <cellStyle name="SAPBEXHLevel3X 3 2 2 4" xfId="28476" xr:uid="{FFDF1907-7FAA-47EB-99AB-47626D2FBB93}"/>
    <cellStyle name="SAPBEXHLevel3X 3 2 2 5" xfId="29043" xr:uid="{9A39318B-90FB-4897-BA2B-1B5BB0113FDD}"/>
    <cellStyle name="SAPBEXHLevel3X 3 2 2 6" xfId="20801" xr:uid="{B411C425-B36B-4FB0-AB36-5A7BECA999A7}"/>
    <cellStyle name="SAPBEXHLevel3X 3 2 3" xfId="18748" xr:uid="{00000000-0005-0000-0000-000058460000}"/>
    <cellStyle name="SAPBEXHLevel3X 3 2 4" xfId="20886" xr:uid="{9E02FDAA-E58E-482F-9EBD-53E7514D5504}"/>
    <cellStyle name="SAPBEXHLevel3X 3 2 5" xfId="27937" xr:uid="{6A8EDA08-8B14-4397-AD39-65824CCA5001}"/>
    <cellStyle name="SAPBEXHLevel3X 3 2 6" xfId="29409" xr:uid="{E079863D-9373-4040-B64D-560A59033A52}"/>
    <cellStyle name="SAPBEXHLevel3X 3 2 7" xfId="27788" xr:uid="{1BB2F935-010A-4984-8B30-8813E6DA17C8}"/>
    <cellStyle name="SAPBEXHLevel3X 3 2 8" xfId="29301" xr:uid="{A6261CBE-1F9B-42A8-91A5-A9A1BA91CEDC}"/>
    <cellStyle name="SAPBEXHLevel3X 3 3" xfId="18750" xr:uid="{00000000-0005-0000-0000-00005A460000}"/>
    <cellStyle name="SAPBEXHLevel3X 3 3 2" xfId="18751" xr:uid="{00000000-0005-0000-0000-00005B460000}"/>
    <cellStyle name="SAPBEXHLevel3X 3 3 2 2" xfId="20418" xr:uid="{00000000-0005-0000-0000-00005B460000}"/>
    <cellStyle name="SAPBEXHLevel3X 3 3 2 2 2" xfId="28804" xr:uid="{D1D5DB80-CAFC-44C6-8595-2FC1F1112517}"/>
    <cellStyle name="SAPBEXHLevel3X 3 3 2 2 3" xfId="30212" xr:uid="{CBD6D78F-1B44-417F-8172-374A2E5B7B6D}"/>
    <cellStyle name="SAPBEXHLevel3X 3 3 2 2 4" xfId="30733" xr:uid="{694E4F75-5351-43F9-BB66-6D83FCFDD85F}"/>
    <cellStyle name="SAPBEXHLevel3X 3 3 2 2 5" xfId="31233" xr:uid="{097E8482-E4EB-4515-A231-392C25DCD3E1}"/>
    <cellStyle name="SAPBEXHLevel3X 3 3 2 2 6" xfId="31519" xr:uid="{801C2D8B-A4F7-482C-A529-243BE9448155}"/>
    <cellStyle name="SAPBEXHLevel3X 3 3 2 3" xfId="29748" xr:uid="{55AE9EF1-694E-473E-B356-07D159D8E2AC}"/>
    <cellStyle name="SAPBEXHLevel3X 3 3 2 4" xfId="27091" xr:uid="{6BEA9921-6378-49D8-A51D-C15496308F20}"/>
    <cellStyle name="SAPBEXHLevel3X 3 3 2 5" xfId="29041" xr:uid="{D5BABA5D-C8B3-4048-9B7A-F2C750626B40}"/>
    <cellStyle name="SAPBEXHLevel3X 3 3 2 6" xfId="26485" xr:uid="{7FF2E173-E238-4346-AC10-5CE8923F690F}"/>
    <cellStyle name="SAPBEXHLevel3X 3 3 3" xfId="20417" xr:uid="{00000000-0005-0000-0000-00005A460000}"/>
    <cellStyle name="SAPBEXHLevel3X 3 3 3 2" xfId="28803" xr:uid="{DD297F22-721D-45E1-94C4-04E61EC9FB1A}"/>
    <cellStyle name="SAPBEXHLevel3X 3 3 3 3" xfId="30211" xr:uid="{3FAFEE44-B86B-4F9D-83F3-BBCFF12BA950}"/>
    <cellStyle name="SAPBEXHLevel3X 3 3 3 4" xfId="30732" xr:uid="{C8ACE971-99E6-4DC5-A4EE-DFEE4B339498}"/>
    <cellStyle name="SAPBEXHLevel3X 3 3 3 5" xfId="31232" xr:uid="{7F803D25-8E5E-4C8D-898B-06601079453F}"/>
    <cellStyle name="SAPBEXHLevel3X 3 3 3 6" xfId="31518" xr:uid="{DA5F9E90-6824-4627-AD64-F43191DAF628}"/>
    <cellStyle name="SAPBEXHLevel3X 3 3 4" xfId="29747" xr:uid="{5073D781-E4DF-43E6-B3C3-99A46CEDDF36}"/>
    <cellStyle name="SAPBEXHLevel3X 3 3 5" xfId="27093" xr:uid="{55908209-3547-4AA9-BFE8-9BBFC8F00279}"/>
    <cellStyle name="SAPBEXHLevel3X 3 3 6" xfId="29042" xr:uid="{0B71873D-A11B-4D82-9017-0ECCBFD76378}"/>
    <cellStyle name="SAPBEXHLevel3X 3 3 7" xfId="26486" xr:uid="{D4C98FDD-AD88-4D4C-9DEB-CB600532F213}"/>
    <cellStyle name="SAPBEXHLevel3X 3 4" xfId="18752" xr:uid="{00000000-0005-0000-0000-00005C460000}"/>
    <cellStyle name="SAPBEXHLevel3X 3 4 2" xfId="20419" xr:uid="{00000000-0005-0000-0000-00005C460000}"/>
    <cellStyle name="SAPBEXHLevel3X 3 4 2 2" xfId="28805" xr:uid="{B8C5A580-4C80-4940-885D-9604CF8E6333}"/>
    <cellStyle name="SAPBEXHLevel3X 3 4 2 3" xfId="30213" xr:uid="{25262F42-E5BA-44A3-A6E6-CA40EB42C4A7}"/>
    <cellStyle name="SAPBEXHLevel3X 3 4 2 4" xfId="30734" xr:uid="{EB990827-EF00-4FEF-97B6-02E4365D10B7}"/>
    <cellStyle name="SAPBEXHLevel3X 3 4 2 5" xfId="31234" xr:uid="{CA17218C-C1D1-48B0-89B4-32B67492DF5D}"/>
    <cellStyle name="SAPBEXHLevel3X 3 4 2 6" xfId="31520" xr:uid="{CAA5117E-B231-44F3-A6A4-A5F08B759088}"/>
    <cellStyle name="SAPBEXHLevel3X 3 4 3" xfId="29749" xr:uid="{4A49ABC8-9E46-4DC7-83B4-99BD7134FD68}"/>
    <cellStyle name="SAPBEXHLevel3X 3 4 4" xfId="27090" xr:uid="{5922D143-2D5E-4DC4-9205-5786F2B13F63}"/>
    <cellStyle name="SAPBEXHLevel3X 3 4 5" xfId="29040" xr:uid="{D0D8E2C8-5F22-4978-8610-34D8A5C77E3A}"/>
    <cellStyle name="SAPBEXHLevel3X 3 4 6" xfId="20800" xr:uid="{EA18DBF1-585E-44E3-AA89-EE0824C0E476}"/>
    <cellStyle name="SAPBEXHLevel3X 3 5" xfId="18753" xr:uid="{00000000-0005-0000-0000-00005D460000}"/>
    <cellStyle name="SAPBEXHLevel3X 3 6" xfId="18747" xr:uid="{00000000-0005-0000-0000-000057460000}"/>
    <cellStyle name="SAPBEXHLevel3X 3 7" xfId="27938" xr:uid="{30B406F6-8A27-46A6-ACDA-0EBEA2342055}"/>
    <cellStyle name="SAPBEXHLevel3X 3 8" xfId="29410" xr:uid="{A30F361D-4528-4948-B10D-7FC3833EE3E8}"/>
    <cellStyle name="SAPBEXHLevel3X 3 9" xfId="27787" xr:uid="{15167116-6F78-4B93-A836-1D6B8D84751D}"/>
    <cellStyle name="SAPBEXHLevel3X 4" xfId="2724" xr:uid="{00000000-0005-0000-0000-0000830A0000}"/>
    <cellStyle name="SAPBEXHLevel3X 4 2" xfId="18755" xr:uid="{00000000-0005-0000-0000-00005F460000}"/>
    <cellStyle name="SAPBEXHLevel3X 4 2 2" xfId="18756" xr:uid="{00000000-0005-0000-0000-000060460000}"/>
    <cellStyle name="SAPBEXHLevel3X 4 2 2 2" xfId="20421" xr:uid="{00000000-0005-0000-0000-000060460000}"/>
    <cellStyle name="SAPBEXHLevel3X 4 2 2 2 2" xfId="28807" xr:uid="{EE4C1AAD-2166-4859-B1F6-1DD70F90FD70}"/>
    <cellStyle name="SAPBEXHLevel3X 4 2 2 2 3" xfId="30215" xr:uid="{954B1010-68B3-4C6E-A87C-DC703AFBDFDA}"/>
    <cellStyle name="SAPBEXHLevel3X 4 2 2 2 4" xfId="30736" xr:uid="{337ED34D-BB7C-4067-97E3-B400263BE482}"/>
    <cellStyle name="SAPBEXHLevel3X 4 2 2 2 5" xfId="31236" xr:uid="{6B899637-146E-46F5-9DD1-6D7448389A85}"/>
    <cellStyle name="SAPBEXHLevel3X 4 2 2 2 6" xfId="31522" xr:uid="{D1F6260D-54C4-43EF-B45E-28855BB42240}"/>
    <cellStyle name="SAPBEXHLevel3X 4 2 2 3" xfId="29751" xr:uid="{DC710294-CBA8-46B5-B634-AF6E0D20B962}"/>
    <cellStyle name="SAPBEXHLevel3X 4 2 2 4" xfId="27085" xr:uid="{491E1FD4-1D23-4342-B368-32BB6F8A7408}"/>
    <cellStyle name="SAPBEXHLevel3X 4 2 2 5" xfId="29038" xr:uid="{CD66DAAC-91C7-4CD3-A6FE-3A1AFED0489C}"/>
    <cellStyle name="SAPBEXHLevel3X 4 2 2 6" xfId="26484" xr:uid="{88D150C5-3001-4DDD-BEF0-F84FDCE28F06}"/>
    <cellStyle name="SAPBEXHLevel3X 4 2 3" xfId="18757" xr:uid="{00000000-0005-0000-0000-000061460000}"/>
    <cellStyle name="SAPBEXHLevel3X 4 2 4" xfId="20420" xr:uid="{00000000-0005-0000-0000-00005F460000}"/>
    <cellStyle name="SAPBEXHLevel3X 4 2 4 2" xfId="28806" xr:uid="{D524C142-0E06-48A0-9F95-83080F1C8946}"/>
    <cellStyle name="SAPBEXHLevel3X 4 2 4 3" xfId="30214" xr:uid="{C472F0AB-E362-44C5-9B4A-A04CF773395B}"/>
    <cellStyle name="SAPBEXHLevel3X 4 2 4 4" xfId="30735" xr:uid="{7FB3DE43-F9AA-4636-96EC-C632D8386EC1}"/>
    <cellStyle name="SAPBEXHLevel3X 4 2 4 5" xfId="31235" xr:uid="{7C13A939-1E10-4CE1-A908-2116D560C37D}"/>
    <cellStyle name="SAPBEXHLevel3X 4 2 4 6" xfId="31521" xr:uid="{22FE4905-CA84-451E-8150-47B6480A88AE}"/>
    <cellStyle name="SAPBEXHLevel3X 4 2 5" xfId="29750" xr:uid="{85C29EE7-08EA-4CA4-8135-94690739AD8E}"/>
    <cellStyle name="SAPBEXHLevel3X 4 2 6" xfId="27086" xr:uid="{86AC8C69-FFAF-44B2-BAB4-D82814018AA6}"/>
    <cellStyle name="SAPBEXHLevel3X 4 2 7" xfId="29039" xr:uid="{2DC30D37-DF13-4006-A1CA-FBD893885B1C}"/>
    <cellStyle name="SAPBEXHLevel3X 4 2 8" xfId="20799" xr:uid="{6E0033D6-EF33-4D91-87D6-9CF2A64B3A09}"/>
    <cellStyle name="SAPBEXHLevel3X 4 3" xfId="18758" xr:uid="{00000000-0005-0000-0000-000062460000}"/>
    <cellStyle name="SAPBEXHLevel3X 4 4" xfId="18754" xr:uid="{00000000-0005-0000-0000-00005E460000}"/>
    <cellStyle name="SAPBEXHLevel3X 4 5" xfId="27936" xr:uid="{03B6C85E-F95E-4A63-8AF3-AA9DDDBB0840}"/>
    <cellStyle name="SAPBEXHLevel3X 4 6" xfId="29408" xr:uid="{FBB68B6F-B14D-476A-BEC6-FACA9BF7D0D8}"/>
    <cellStyle name="SAPBEXHLevel3X 4 7" xfId="27789" xr:uid="{DB6395EC-5BF7-486C-94CC-04EC93444719}"/>
    <cellStyle name="SAPBEXHLevel3X 4 8" xfId="29302" xr:uid="{1DC4A3EF-1CE8-45FB-A632-7BAF2FD021F7}"/>
    <cellStyle name="SAPBEXHLevel3X 5" xfId="18759" xr:uid="{00000000-0005-0000-0000-000063460000}"/>
    <cellStyle name="SAPBEXHLevel3X 5 2" xfId="18760" xr:uid="{00000000-0005-0000-0000-000064460000}"/>
    <cellStyle name="SAPBEXHLevel3X 5 2 2" xfId="20422" xr:uid="{00000000-0005-0000-0000-000064460000}"/>
    <cellStyle name="SAPBEXHLevel3X 5 2 2 2" xfId="28808" xr:uid="{FCEAA954-A119-426F-AE22-B498F6C26B57}"/>
    <cellStyle name="SAPBEXHLevel3X 5 2 2 3" xfId="30216" xr:uid="{436EF8B3-F893-4031-98E1-CCE07EE6D5FF}"/>
    <cellStyle name="SAPBEXHLevel3X 5 2 2 4" xfId="30737" xr:uid="{45A82F9B-10A4-4640-BF46-C697163864B4}"/>
    <cellStyle name="SAPBEXHLevel3X 5 2 2 5" xfId="31237" xr:uid="{237E1E89-E451-48FA-8D60-2B6BED6A1578}"/>
    <cellStyle name="SAPBEXHLevel3X 5 2 2 6" xfId="31523" xr:uid="{7D729990-F915-474C-BE7B-AE557D41B352}"/>
    <cellStyle name="SAPBEXHLevel3X 5 2 3" xfId="29752" xr:uid="{471D4F4B-CF17-4AAE-B1C3-EA208F95CDEE}"/>
    <cellStyle name="SAPBEXHLevel3X 5 2 4" xfId="27082" xr:uid="{36B8F9B8-7FEE-4110-9FEF-6DCD6832B96D}"/>
    <cellStyle name="SAPBEXHLevel3X 5 2 5" xfId="29037" xr:uid="{F3CAE155-D23F-4C00-AAB0-50196FDB8092}"/>
    <cellStyle name="SAPBEXHLevel3X 5 2 6" xfId="26483" xr:uid="{146A74F2-E5D8-4E1A-97D7-51544DA00D42}"/>
    <cellStyle name="SAPBEXHLevel3X 6" xfId="18761" xr:uid="{00000000-0005-0000-0000-000065460000}"/>
    <cellStyle name="SAPBEXHLevel3X 6 2" xfId="20423" xr:uid="{00000000-0005-0000-0000-000065460000}"/>
    <cellStyle name="SAPBEXHLevel3X 6 2 2" xfId="28809" xr:uid="{D4A0A421-9A9E-415D-85D5-DBBA9330B885}"/>
    <cellStyle name="SAPBEXHLevel3X 6 2 3" xfId="30217" xr:uid="{4A55991C-D317-42D5-8881-1E8642E8B0F4}"/>
    <cellStyle name="SAPBEXHLevel3X 6 2 4" xfId="30738" xr:uid="{FEF80D9D-A2BA-47F1-A729-4899DDA79B0E}"/>
    <cellStyle name="SAPBEXHLevel3X 6 2 5" xfId="31238" xr:uid="{29855A7F-1322-4D9A-91D7-DF0E49A7B9B7}"/>
    <cellStyle name="SAPBEXHLevel3X 6 2 6" xfId="31524" xr:uid="{50B382DC-1EA9-40EB-9071-D8FEDA73688A}"/>
    <cellStyle name="SAPBEXHLevel3X 6 3" xfId="29753" xr:uid="{476C8D92-F56C-4E7F-ADD7-3BFEBDA6D9B1}"/>
    <cellStyle name="SAPBEXHLevel3X 6 4" xfId="27081" xr:uid="{B75F436C-6CE3-4C57-9012-C91FFCEF6D3D}"/>
    <cellStyle name="SAPBEXHLevel3X 6 5" xfId="29036" xr:uid="{A6EF66D0-73B9-4D46-A666-698C911DDA58}"/>
    <cellStyle name="SAPBEXHLevel3X 6 6" xfId="29501" xr:uid="{542D5517-C680-4A04-8127-50E4F79E38EC}"/>
    <cellStyle name="SAPBEXHLevel3X 7" xfId="18762" xr:uid="{00000000-0005-0000-0000-000066460000}"/>
    <cellStyle name="SAPBEXHLevel3X 8" xfId="18737" xr:uid="{00000000-0005-0000-0000-00004D460000}"/>
    <cellStyle name="SAPBEXHLevel3X 9" xfId="27941" xr:uid="{D51D6C10-91E4-41A1-BE4A-02814DFC30B1}"/>
    <cellStyle name="SAPBEXHLevel3X_2010-2012 Program Workbook_Incent_FS" xfId="2725" xr:uid="{00000000-0005-0000-0000-0000840A0000}"/>
    <cellStyle name="SAPBEXinputData" xfId="2726" xr:uid="{00000000-0005-0000-0000-0000850A0000}"/>
    <cellStyle name="SAPBEXinputData 10" xfId="18764" xr:uid="{00000000-0005-0000-0000-000069460000}"/>
    <cellStyle name="SAPBEXinputData 10 2" xfId="18765" xr:uid="{00000000-0005-0000-0000-00006A460000}"/>
    <cellStyle name="SAPBEXinputData 10 2 2" xfId="18766" xr:uid="{00000000-0005-0000-0000-00006B460000}"/>
    <cellStyle name="SAPBEXinputData 10 2 3" xfId="18767" xr:uid="{00000000-0005-0000-0000-00006C460000}"/>
    <cellStyle name="SAPBEXinputData 10 3" xfId="18768" xr:uid="{00000000-0005-0000-0000-00006D460000}"/>
    <cellStyle name="SAPBEXinputData 10 4" xfId="18769" xr:uid="{00000000-0005-0000-0000-00006E460000}"/>
    <cellStyle name="SAPBEXinputData 10 4 2" xfId="28186" xr:uid="{3C6194AE-D3D9-4A67-9F3D-DD0340C6DB3E}"/>
    <cellStyle name="SAPBEXinputData 10 5" xfId="18770" xr:uid="{00000000-0005-0000-0000-00006F460000}"/>
    <cellStyle name="SAPBEXinputData 10 5 2" xfId="28187" xr:uid="{E232343D-AA89-4974-9BC1-42BC270520C7}"/>
    <cellStyle name="SAPBEXinputData 10 6" xfId="18771" xr:uid="{00000000-0005-0000-0000-000070460000}"/>
    <cellStyle name="SAPBEXinputData 11" xfId="18772" xr:uid="{00000000-0005-0000-0000-000071460000}"/>
    <cellStyle name="SAPBEXinputData 11 2" xfId="18773" xr:uid="{00000000-0005-0000-0000-000072460000}"/>
    <cellStyle name="SAPBEXinputData 11 3" xfId="18774" xr:uid="{00000000-0005-0000-0000-000073460000}"/>
    <cellStyle name="SAPBEXinputData 12" xfId="18775" xr:uid="{00000000-0005-0000-0000-000074460000}"/>
    <cellStyle name="SAPBEXinputData 12 2" xfId="18776" xr:uid="{00000000-0005-0000-0000-000075460000}"/>
    <cellStyle name="SAPBEXinputData 13" xfId="18777" xr:uid="{00000000-0005-0000-0000-000076460000}"/>
    <cellStyle name="SAPBEXinputData 13 2" xfId="28188" xr:uid="{879DBCFC-5CEA-498D-A5C0-E44973B7F825}"/>
    <cellStyle name="SAPBEXinputData 14" xfId="18778" xr:uid="{00000000-0005-0000-0000-000077460000}"/>
    <cellStyle name="SAPBEXinputData 14 2" xfId="20424" xr:uid="{00000000-0005-0000-0000-000077460000}"/>
    <cellStyle name="SAPBEXinputData 14 2 2" xfId="28810" xr:uid="{D75F975A-0F02-4BCE-B4DF-79D577D8AF20}"/>
    <cellStyle name="SAPBEXinputData 14 2 3" xfId="30218" xr:uid="{5EE55CB7-5C5D-45AA-BE24-F15396570397}"/>
    <cellStyle name="SAPBEXinputData 14 2 4" xfId="30739" xr:uid="{612D1210-ADDF-48B7-8D3D-129FA1541CA2}"/>
    <cellStyle name="SAPBEXinputData 14 3" xfId="28189" xr:uid="{62B4357B-F6C4-4100-AA61-E08E5D348539}"/>
    <cellStyle name="SAPBEXinputData 14 4" xfId="29754" xr:uid="{4391F982-F48B-4617-9202-043D6AFDA150}"/>
    <cellStyle name="SAPBEXinputData 14 5" xfId="27075" xr:uid="{7464B090-DF70-4829-94B1-238E54B7C6F4}"/>
    <cellStyle name="SAPBEXinputData 15" xfId="18779" xr:uid="{00000000-0005-0000-0000-000078460000}"/>
    <cellStyle name="SAPBEXinputData 16" xfId="18763" xr:uid="{00000000-0005-0000-0000-000068460000}"/>
    <cellStyle name="SAPBEXinputData 17" xfId="20887" xr:uid="{AB099F6C-7AC9-4B85-BB6A-13C188B0923F}"/>
    <cellStyle name="SAPBEXinputData 18" xfId="27935" xr:uid="{FDF8C883-00F4-47AF-AA19-36F68F6A39F5}"/>
    <cellStyle name="SAPBEXinputData 19" xfId="29407" xr:uid="{C71E69AC-55A3-489C-A283-3B61940D9BAA}"/>
    <cellStyle name="SAPBEXinputData 2" xfId="2727" xr:uid="{00000000-0005-0000-0000-0000860A0000}"/>
    <cellStyle name="SAPBEXinputData 2 2" xfId="2907" xr:uid="{00000000-0005-0000-0000-0000870A0000}"/>
    <cellStyle name="SAPBEXinputData 2 2 2" xfId="18782" xr:uid="{00000000-0005-0000-0000-00007B460000}"/>
    <cellStyle name="SAPBEXinputData 2 2 2 2" xfId="18783" xr:uid="{00000000-0005-0000-0000-00007C460000}"/>
    <cellStyle name="SAPBEXinputData 2 2 2 3" xfId="20425" xr:uid="{00000000-0005-0000-0000-00007B460000}"/>
    <cellStyle name="SAPBEXinputData 2 2 2 3 2" xfId="28811" xr:uid="{959B9462-7C77-4E86-911A-90143865AE3E}"/>
    <cellStyle name="SAPBEXinputData 2 2 2 3 3" xfId="30219" xr:uid="{05317417-E59B-4559-953A-B967AA235DB1}"/>
    <cellStyle name="SAPBEXinputData 2 2 2 3 4" xfId="30740" xr:uid="{CC9CF4FC-17AC-4BF3-886B-F01E3D771160}"/>
    <cellStyle name="SAPBEXinputData 2 2 2 4" xfId="28190" xr:uid="{B0C9D12F-73FE-4397-961C-7F491CFD0FD5}"/>
    <cellStyle name="SAPBEXinputData 2 2 2 5" xfId="29755" xr:uid="{A52D9EAA-E8FB-4F46-A2F2-72F539327494}"/>
    <cellStyle name="SAPBEXinputData 2 2 2 6" xfId="27072" xr:uid="{32351653-C7C1-4EAF-9636-D3584F5874B8}"/>
    <cellStyle name="SAPBEXinputData 2 2 3" xfId="18784" xr:uid="{00000000-0005-0000-0000-00007D460000}"/>
    <cellStyle name="SAPBEXinputData 2 2 4" xfId="18781" xr:uid="{00000000-0005-0000-0000-00007A460000}"/>
    <cellStyle name="SAPBEXinputData 2 2 5" xfId="20979" xr:uid="{35852052-91B9-4F8B-A0A1-631E7F96C697}"/>
    <cellStyle name="SAPBEXinputData 2 2 6" xfId="27858" xr:uid="{D2BB60CF-0330-4D91-83C0-D85054B79843}"/>
    <cellStyle name="SAPBEXinputData 2 2 7" xfId="29348" xr:uid="{CEAEF756-1A5B-4A06-A362-AC762F608445}"/>
    <cellStyle name="SAPBEXinputData 2 3" xfId="18785" xr:uid="{00000000-0005-0000-0000-00007E460000}"/>
    <cellStyle name="SAPBEXinputData 2 4" xfId="18786" xr:uid="{00000000-0005-0000-0000-00007F460000}"/>
    <cellStyle name="SAPBEXinputData 2 5" xfId="18787" xr:uid="{00000000-0005-0000-0000-000080460000}"/>
    <cellStyle name="SAPBEXinputData 2 6" xfId="18780" xr:uid="{00000000-0005-0000-0000-000079460000}"/>
    <cellStyle name="SAPBEXinputData 2 7" xfId="20888" xr:uid="{67DF6D8E-7A3E-4060-A00B-60F6E52EB64F}"/>
    <cellStyle name="SAPBEXinputData 2 8" xfId="27934" xr:uid="{0F481176-EADD-456C-ADCA-9B624B1B921B}"/>
    <cellStyle name="SAPBEXinputData 2 9" xfId="29406" xr:uid="{3FC6EFE6-1FFE-4230-B52E-3204B3362488}"/>
    <cellStyle name="SAPBEXinputData 3" xfId="2728" xr:uid="{00000000-0005-0000-0000-0000880A0000}"/>
    <cellStyle name="SAPBEXinputData 3 10" xfId="18789" xr:uid="{00000000-0005-0000-0000-000082460000}"/>
    <cellStyle name="SAPBEXinputData 3 11" xfId="18790" xr:uid="{00000000-0005-0000-0000-000083460000}"/>
    <cellStyle name="SAPBEXinputData 3 11 2" xfId="28191" xr:uid="{1C862C14-B5A2-4A2E-B2E7-B17EF85581AD}"/>
    <cellStyle name="SAPBEXinputData 3 12" xfId="18791" xr:uid="{00000000-0005-0000-0000-000084460000}"/>
    <cellStyle name="SAPBEXinputData 3 12 2" xfId="28192" xr:uid="{1CFA6EBB-64F3-4E0A-A3A9-5DC1CA4620DB}"/>
    <cellStyle name="SAPBEXinputData 3 13" xfId="18792" xr:uid="{00000000-0005-0000-0000-000085460000}"/>
    <cellStyle name="SAPBEXinputData 3 14" xfId="18788" xr:uid="{00000000-0005-0000-0000-000081460000}"/>
    <cellStyle name="SAPBEXinputData 3 15" xfId="20889" xr:uid="{9CA6D751-6039-4DE2-987D-752C4B899D15}"/>
    <cellStyle name="SAPBEXinputData 3 16" xfId="27933" xr:uid="{686A0CB8-D58C-4856-AF23-E3622ED305D0}"/>
    <cellStyle name="SAPBEXinputData 3 17" xfId="29403" xr:uid="{5D2459A0-45C7-4E8E-9C46-F642B778C1A8}"/>
    <cellStyle name="SAPBEXinputData 3 2" xfId="2908" xr:uid="{00000000-0005-0000-0000-0000890A0000}"/>
    <cellStyle name="SAPBEXinputData 3 2 10" xfId="18794" xr:uid="{00000000-0005-0000-0000-000087460000}"/>
    <cellStyle name="SAPBEXinputData 3 2 10 2" xfId="28193" xr:uid="{4AE8F879-A71D-4E94-9407-D25B5FBCF049}"/>
    <cellStyle name="SAPBEXinputData 3 2 11" xfId="18795" xr:uid="{00000000-0005-0000-0000-000088460000}"/>
    <cellStyle name="SAPBEXinputData 3 2 12" xfId="18793" xr:uid="{00000000-0005-0000-0000-000086460000}"/>
    <cellStyle name="SAPBEXinputData 3 2 13" xfId="20980" xr:uid="{0BD88421-A4F2-4C6B-A96C-F686D202512F}"/>
    <cellStyle name="SAPBEXinputData 3 2 14" xfId="27857" xr:uid="{25E353DE-1FC6-45F0-9F66-A50AF6DA30BC}"/>
    <cellStyle name="SAPBEXinputData 3 2 15" xfId="29347" xr:uid="{E1D5D5AD-2F75-497F-A388-035491EDAE51}"/>
    <cellStyle name="SAPBEXinputData 3 2 2" xfId="18796" xr:uid="{00000000-0005-0000-0000-000089460000}"/>
    <cellStyle name="SAPBEXinputData 3 2 2 10" xfId="18797" xr:uid="{00000000-0005-0000-0000-00008A460000}"/>
    <cellStyle name="SAPBEXinputData 3 2 2 2" xfId="18798" xr:uid="{00000000-0005-0000-0000-00008B460000}"/>
    <cellStyle name="SAPBEXinputData 3 2 2 2 2" xfId="18799" xr:uid="{00000000-0005-0000-0000-00008C460000}"/>
    <cellStyle name="SAPBEXinputData 3 2 2 2 2 2" xfId="18800" xr:uid="{00000000-0005-0000-0000-00008D460000}"/>
    <cellStyle name="SAPBEXinputData 3 2 2 2 2 2 2" xfId="18801" xr:uid="{00000000-0005-0000-0000-00008E460000}"/>
    <cellStyle name="SAPBEXinputData 3 2 2 2 2 2 2 2" xfId="18802" xr:uid="{00000000-0005-0000-0000-00008F460000}"/>
    <cellStyle name="SAPBEXinputData 3 2 2 2 2 2 2 3" xfId="18803" xr:uid="{00000000-0005-0000-0000-000090460000}"/>
    <cellStyle name="SAPBEXinputData 3 2 2 2 2 2 3" xfId="18804" xr:uid="{00000000-0005-0000-0000-000091460000}"/>
    <cellStyle name="SAPBEXinputData 3 2 2 2 2 2 4" xfId="18805" xr:uid="{00000000-0005-0000-0000-000092460000}"/>
    <cellStyle name="SAPBEXinputData 3 2 2 2 2 2 4 2" xfId="28194" xr:uid="{881AA49C-A953-4E86-A6EA-A7D4E2EB8D01}"/>
    <cellStyle name="SAPBEXinputData 3 2 2 2 2 2 5" xfId="18806" xr:uid="{00000000-0005-0000-0000-000093460000}"/>
    <cellStyle name="SAPBEXinputData 3 2 2 2 2 2 5 2" xfId="28195" xr:uid="{05BC26D1-3261-4847-B3C0-89F1C204D4F5}"/>
    <cellStyle name="SAPBEXinputData 3 2 2 2 2 2 6" xfId="18807" xr:uid="{00000000-0005-0000-0000-000094460000}"/>
    <cellStyle name="SAPBEXinputData 3 2 2 2 2 3" xfId="18808" xr:uid="{00000000-0005-0000-0000-000095460000}"/>
    <cellStyle name="SAPBEXinputData 3 2 2 2 2 3 2" xfId="18809" xr:uid="{00000000-0005-0000-0000-000096460000}"/>
    <cellStyle name="SAPBEXinputData 3 2 2 2 2 3 2 2" xfId="18810" xr:uid="{00000000-0005-0000-0000-000097460000}"/>
    <cellStyle name="SAPBEXinputData 3 2 2 2 2 3 2 3" xfId="18811" xr:uid="{00000000-0005-0000-0000-000098460000}"/>
    <cellStyle name="SAPBEXinputData 3 2 2 2 2 3 3" xfId="18812" xr:uid="{00000000-0005-0000-0000-000099460000}"/>
    <cellStyle name="SAPBEXinputData 3 2 2 2 2 3 3 2" xfId="18813" xr:uid="{00000000-0005-0000-0000-00009A460000}"/>
    <cellStyle name="SAPBEXinputData 3 2 2 2 2 3 3 3" xfId="28196" xr:uid="{23646E62-1AC8-43BA-889A-A5357DF7A8E3}"/>
    <cellStyle name="SAPBEXinputData 3 2 2 2 2 3 4" xfId="18814" xr:uid="{00000000-0005-0000-0000-00009B460000}"/>
    <cellStyle name="SAPBEXinputData 3 2 2 2 2 4" xfId="18815" xr:uid="{00000000-0005-0000-0000-00009C460000}"/>
    <cellStyle name="SAPBEXinputData 3 2 2 2 2 4 2" xfId="18816" xr:uid="{00000000-0005-0000-0000-00009D460000}"/>
    <cellStyle name="SAPBEXinputData 3 2 2 2 2 4 3" xfId="18817" xr:uid="{00000000-0005-0000-0000-00009E460000}"/>
    <cellStyle name="SAPBEXinputData 3 2 2 2 2 5" xfId="18818" xr:uid="{00000000-0005-0000-0000-00009F460000}"/>
    <cellStyle name="SAPBEXinputData 3 2 2 2 2 6" xfId="18819" xr:uid="{00000000-0005-0000-0000-0000A0460000}"/>
    <cellStyle name="SAPBEXinputData 3 2 2 2 2 6 2" xfId="28197" xr:uid="{46E7E195-FB41-4C1C-8244-36D3B1ECF983}"/>
    <cellStyle name="SAPBEXinputData 3 2 2 2 2 7" xfId="18820" xr:uid="{00000000-0005-0000-0000-0000A1460000}"/>
    <cellStyle name="SAPBEXinputData 3 2 2 2 2 7 2" xfId="28198" xr:uid="{2E81A14A-4792-4FF4-8314-B6C7FB042272}"/>
    <cellStyle name="SAPBEXinputData 3 2 2 2 2 8" xfId="18821" xr:uid="{00000000-0005-0000-0000-0000A2460000}"/>
    <cellStyle name="SAPBEXinputData 3 2 2 2 3" xfId="18822" xr:uid="{00000000-0005-0000-0000-0000A3460000}"/>
    <cellStyle name="SAPBEXinputData 3 2 2 2 3 2" xfId="18823" xr:uid="{00000000-0005-0000-0000-0000A4460000}"/>
    <cellStyle name="SAPBEXinputData 3 2 2 2 3 2 2" xfId="18824" xr:uid="{00000000-0005-0000-0000-0000A5460000}"/>
    <cellStyle name="SAPBEXinputData 3 2 2 2 3 2 3" xfId="18825" xr:uid="{00000000-0005-0000-0000-0000A6460000}"/>
    <cellStyle name="SAPBEXinputData 3 2 2 2 3 3" xfId="18826" xr:uid="{00000000-0005-0000-0000-0000A7460000}"/>
    <cellStyle name="SAPBEXinputData 3 2 2 2 3 4" xfId="18827" xr:uid="{00000000-0005-0000-0000-0000A8460000}"/>
    <cellStyle name="SAPBEXinputData 3 2 2 2 3 4 2" xfId="28199" xr:uid="{DE35B0A1-CD83-4C6E-B66E-6F7EAC2C19DA}"/>
    <cellStyle name="SAPBEXinputData 3 2 2 2 3 5" xfId="18828" xr:uid="{00000000-0005-0000-0000-0000A9460000}"/>
    <cellStyle name="SAPBEXinputData 3 2 2 2 3 5 2" xfId="28200" xr:uid="{763D7A3E-AF70-4A4F-859C-EA1B101CE752}"/>
    <cellStyle name="SAPBEXinputData 3 2 2 2 3 6" xfId="18829" xr:uid="{00000000-0005-0000-0000-0000AA460000}"/>
    <cellStyle name="SAPBEXinputData 3 2 2 2 4" xfId="18830" xr:uid="{00000000-0005-0000-0000-0000AB460000}"/>
    <cellStyle name="SAPBEXinputData 3 2 2 2 4 2" xfId="18831" xr:uid="{00000000-0005-0000-0000-0000AC460000}"/>
    <cellStyle name="SAPBEXinputData 3 2 2 2 4 2 2" xfId="18832" xr:uid="{00000000-0005-0000-0000-0000AD460000}"/>
    <cellStyle name="SAPBEXinputData 3 2 2 2 4 2 3" xfId="18833" xr:uid="{00000000-0005-0000-0000-0000AE460000}"/>
    <cellStyle name="SAPBEXinputData 3 2 2 2 4 3" xfId="18834" xr:uid="{00000000-0005-0000-0000-0000AF460000}"/>
    <cellStyle name="SAPBEXinputData 3 2 2 2 4 3 2" xfId="18835" xr:uid="{00000000-0005-0000-0000-0000B0460000}"/>
    <cellStyle name="SAPBEXinputData 3 2 2 2 4 3 3" xfId="28201" xr:uid="{186CA5FD-8CDA-4954-A68A-599EFE65A2C9}"/>
    <cellStyle name="SAPBEXinputData 3 2 2 2 4 4" xfId="18836" xr:uid="{00000000-0005-0000-0000-0000B1460000}"/>
    <cellStyle name="SAPBEXinputData 3 2 2 2 5" xfId="18837" xr:uid="{00000000-0005-0000-0000-0000B2460000}"/>
    <cellStyle name="SAPBEXinputData 3 2 2 2 5 2" xfId="18838" xr:uid="{00000000-0005-0000-0000-0000B3460000}"/>
    <cellStyle name="SAPBEXinputData 3 2 2 2 5 3" xfId="18839" xr:uid="{00000000-0005-0000-0000-0000B4460000}"/>
    <cellStyle name="SAPBEXinputData 3 2 2 2 6" xfId="18840" xr:uid="{00000000-0005-0000-0000-0000B5460000}"/>
    <cellStyle name="SAPBEXinputData 3 2 2 2 7" xfId="18841" xr:uid="{00000000-0005-0000-0000-0000B6460000}"/>
    <cellStyle name="SAPBEXinputData 3 2 2 2 7 2" xfId="28202" xr:uid="{8A0D2EB8-507A-46C8-A270-16923B72D227}"/>
    <cellStyle name="SAPBEXinputData 3 2 2 2 8" xfId="18842" xr:uid="{00000000-0005-0000-0000-0000B7460000}"/>
    <cellStyle name="SAPBEXinputData 3 2 2 2 8 2" xfId="28203" xr:uid="{30530E35-4237-44F3-AC77-4889972992C0}"/>
    <cellStyle name="SAPBEXinputData 3 2 2 2 9" xfId="18843" xr:uid="{00000000-0005-0000-0000-0000B8460000}"/>
    <cellStyle name="SAPBEXinputData 3 2 2 3" xfId="18844" xr:uid="{00000000-0005-0000-0000-0000B9460000}"/>
    <cellStyle name="SAPBEXinputData 3 2 2 3 2" xfId="18845" xr:uid="{00000000-0005-0000-0000-0000BA460000}"/>
    <cellStyle name="SAPBEXinputData 3 2 2 3 2 2" xfId="18846" xr:uid="{00000000-0005-0000-0000-0000BB460000}"/>
    <cellStyle name="SAPBEXinputData 3 2 2 3 2 2 2" xfId="18847" xr:uid="{00000000-0005-0000-0000-0000BC460000}"/>
    <cellStyle name="SAPBEXinputData 3 2 2 3 2 2 3" xfId="18848" xr:uid="{00000000-0005-0000-0000-0000BD460000}"/>
    <cellStyle name="SAPBEXinputData 3 2 2 3 2 3" xfId="18849" xr:uid="{00000000-0005-0000-0000-0000BE460000}"/>
    <cellStyle name="SAPBEXinputData 3 2 2 3 2 4" xfId="18850" xr:uid="{00000000-0005-0000-0000-0000BF460000}"/>
    <cellStyle name="SAPBEXinputData 3 2 2 3 2 4 2" xfId="28204" xr:uid="{D0598949-38F8-4527-A69E-709907E9528B}"/>
    <cellStyle name="SAPBEXinputData 3 2 2 3 2 5" xfId="18851" xr:uid="{00000000-0005-0000-0000-0000C0460000}"/>
    <cellStyle name="SAPBEXinputData 3 2 2 3 2 5 2" xfId="28205" xr:uid="{15542173-FF33-4EDD-B85B-8BF59D41F3C1}"/>
    <cellStyle name="SAPBEXinputData 3 2 2 3 2 6" xfId="18852" xr:uid="{00000000-0005-0000-0000-0000C1460000}"/>
    <cellStyle name="SAPBEXinputData 3 2 2 3 3" xfId="18853" xr:uid="{00000000-0005-0000-0000-0000C2460000}"/>
    <cellStyle name="SAPBEXinputData 3 2 2 3 3 2" xfId="18854" xr:uid="{00000000-0005-0000-0000-0000C3460000}"/>
    <cellStyle name="SAPBEXinputData 3 2 2 3 3 2 2" xfId="18855" xr:uid="{00000000-0005-0000-0000-0000C4460000}"/>
    <cellStyle name="SAPBEXinputData 3 2 2 3 3 2 3" xfId="18856" xr:uid="{00000000-0005-0000-0000-0000C5460000}"/>
    <cellStyle name="SAPBEXinputData 3 2 2 3 3 3" xfId="18857" xr:uid="{00000000-0005-0000-0000-0000C6460000}"/>
    <cellStyle name="SAPBEXinputData 3 2 2 3 3 3 2" xfId="18858" xr:uid="{00000000-0005-0000-0000-0000C7460000}"/>
    <cellStyle name="SAPBEXinputData 3 2 2 3 3 3 3" xfId="28206" xr:uid="{33CA3642-E65C-4A87-8F10-BE2B52E4322C}"/>
    <cellStyle name="SAPBEXinputData 3 2 2 3 3 4" xfId="18859" xr:uid="{00000000-0005-0000-0000-0000C8460000}"/>
    <cellStyle name="SAPBEXinputData 3 2 2 3 4" xfId="18860" xr:uid="{00000000-0005-0000-0000-0000C9460000}"/>
    <cellStyle name="SAPBEXinputData 3 2 2 3 4 2" xfId="18861" xr:uid="{00000000-0005-0000-0000-0000CA460000}"/>
    <cellStyle name="SAPBEXinputData 3 2 2 3 4 3" xfId="18862" xr:uid="{00000000-0005-0000-0000-0000CB460000}"/>
    <cellStyle name="SAPBEXinputData 3 2 2 3 5" xfId="18863" xr:uid="{00000000-0005-0000-0000-0000CC460000}"/>
    <cellStyle name="SAPBEXinputData 3 2 2 3 6" xfId="18864" xr:uid="{00000000-0005-0000-0000-0000CD460000}"/>
    <cellStyle name="SAPBEXinputData 3 2 2 3 6 2" xfId="28207" xr:uid="{198E1DA7-9CC7-41F5-B1E1-864B4847D920}"/>
    <cellStyle name="SAPBEXinputData 3 2 2 3 7" xfId="18865" xr:uid="{00000000-0005-0000-0000-0000CE460000}"/>
    <cellStyle name="SAPBEXinputData 3 2 2 3 7 2" xfId="28208" xr:uid="{861074EA-2552-4188-BCFD-1A6A9F223466}"/>
    <cellStyle name="SAPBEXinputData 3 2 2 3 8" xfId="18866" xr:uid="{00000000-0005-0000-0000-0000CF460000}"/>
    <cellStyle name="SAPBEXinputData 3 2 2 4" xfId="18867" xr:uid="{00000000-0005-0000-0000-0000D0460000}"/>
    <cellStyle name="SAPBEXinputData 3 2 2 4 2" xfId="18868" xr:uid="{00000000-0005-0000-0000-0000D1460000}"/>
    <cellStyle name="SAPBEXinputData 3 2 2 4 2 2" xfId="18869" xr:uid="{00000000-0005-0000-0000-0000D2460000}"/>
    <cellStyle name="SAPBEXinputData 3 2 2 4 2 3" xfId="18870" xr:uid="{00000000-0005-0000-0000-0000D3460000}"/>
    <cellStyle name="SAPBEXinputData 3 2 2 4 2 3 2" xfId="28209" xr:uid="{A06801CE-45EA-442C-AB70-C1232C179CFC}"/>
    <cellStyle name="SAPBEXinputData 3 2 2 4 2 4" xfId="18871" xr:uid="{00000000-0005-0000-0000-0000D4460000}"/>
    <cellStyle name="SAPBEXinputData 3 2 2 4 3" xfId="18872" xr:uid="{00000000-0005-0000-0000-0000D5460000}"/>
    <cellStyle name="SAPBEXinputData 3 2 2 4 4" xfId="18873" xr:uid="{00000000-0005-0000-0000-0000D6460000}"/>
    <cellStyle name="SAPBEXinputData 3 2 2 4 4 2" xfId="28210" xr:uid="{F0170F99-87A7-4B49-ACF7-0CD3B6A6722C}"/>
    <cellStyle name="SAPBEXinputData 3 2 2 4 5" xfId="18874" xr:uid="{00000000-0005-0000-0000-0000D7460000}"/>
    <cellStyle name="SAPBEXinputData 3 2 2 4 5 2" xfId="28211" xr:uid="{B10CA780-C8FB-44F0-81C8-6D30A3395A37}"/>
    <cellStyle name="SAPBEXinputData 3 2 2 4 6" xfId="18875" xr:uid="{00000000-0005-0000-0000-0000D8460000}"/>
    <cellStyle name="SAPBEXinputData 3 2 2 5" xfId="18876" xr:uid="{00000000-0005-0000-0000-0000D9460000}"/>
    <cellStyle name="SAPBEXinputData 3 2 2 5 2" xfId="18877" xr:uid="{00000000-0005-0000-0000-0000DA460000}"/>
    <cellStyle name="SAPBEXinputData 3 2 2 5 2 2" xfId="18878" xr:uid="{00000000-0005-0000-0000-0000DB460000}"/>
    <cellStyle name="SAPBEXinputData 3 2 2 5 2 3" xfId="18879" xr:uid="{00000000-0005-0000-0000-0000DC460000}"/>
    <cellStyle name="SAPBEXinputData 3 2 2 5 3" xfId="18880" xr:uid="{00000000-0005-0000-0000-0000DD460000}"/>
    <cellStyle name="SAPBEXinputData 3 2 2 5 4" xfId="18881" xr:uid="{00000000-0005-0000-0000-0000DE460000}"/>
    <cellStyle name="SAPBEXinputData 3 2 2 5 4 2" xfId="28212" xr:uid="{D93672D8-713E-44FE-8C2F-06279494FF46}"/>
    <cellStyle name="SAPBEXinputData 3 2 2 5 5" xfId="18882" xr:uid="{00000000-0005-0000-0000-0000DF460000}"/>
    <cellStyle name="SAPBEXinputData 3 2 2 5 5 2" xfId="28213" xr:uid="{9EA6673D-A988-49F5-A769-A22FDDD5ED61}"/>
    <cellStyle name="SAPBEXinputData 3 2 2 5 6" xfId="18883" xr:uid="{00000000-0005-0000-0000-0000E0460000}"/>
    <cellStyle name="SAPBEXinputData 3 2 2 6" xfId="18884" xr:uid="{00000000-0005-0000-0000-0000E1460000}"/>
    <cellStyle name="SAPBEXinputData 3 2 2 6 2" xfId="18885" xr:uid="{00000000-0005-0000-0000-0000E2460000}"/>
    <cellStyle name="SAPBEXinputData 3 2 2 6 3" xfId="18886" xr:uid="{00000000-0005-0000-0000-0000E3460000}"/>
    <cellStyle name="SAPBEXinputData 3 2 2 7" xfId="18887" xr:uid="{00000000-0005-0000-0000-0000E4460000}"/>
    <cellStyle name="SAPBEXinputData 3 2 2 8" xfId="18888" xr:uid="{00000000-0005-0000-0000-0000E5460000}"/>
    <cellStyle name="SAPBEXinputData 3 2 2 8 2" xfId="28214" xr:uid="{5CF35495-85EB-45E1-BE70-7758851644EE}"/>
    <cellStyle name="SAPBEXinputData 3 2 2 9" xfId="18889" xr:uid="{00000000-0005-0000-0000-0000E6460000}"/>
    <cellStyle name="SAPBEXinputData 3 2 2 9 2" xfId="28215" xr:uid="{D18BA879-3BDF-4109-AAA0-AA6443944F05}"/>
    <cellStyle name="SAPBEXinputData 3 2 3" xfId="18890" xr:uid="{00000000-0005-0000-0000-0000E7460000}"/>
    <cellStyle name="SAPBEXinputData 3 2 3 2" xfId="18891" xr:uid="{00000000-0005-0000-0000-0000E8460000}"/>
    <cellStyle name="SAPBEXinputData 3 2 3 2 2" xfId="18892" xr:uid="{00000000-0005-0000-0000-0000E9460000}"/>
    <cellStyle name="SAPBEXinputData 3 2 3 2 2 2" xfId="18893" xr:uid="{00000000-0005-0000-0000-0000EA460000}"/>
    <cellStyle name="SAPBEXinputData 3 2 3 2 2 2 2" xfId="18894" xr:uid="{00000000-0005-0000-0000-0000EB460000}"/>
    <cellStyle name="SAPBEXinputData 3 2 3 2 2 2 3" xfId="18895" xr:uid="{00000000-0005-0000-0000-0000EC460000}"/>
    <cellStyle name="SAPBEXinputData 3 2 3 2 2 3" xfId="18896" xr:uid="{00000000-0005-0000-0000-0000ED460000}"/>
    <cellStyle name="SAPBEXinputData 3 2 3 2 2 4" xfId="18897" xr:uid="{00000000-0005-0000-0000-0000EE460000}"/>
    <cellStyle name="SAPBEXinputData 3 2 3 2 2 4 2" xfId="28216" xr:uid="{2649F4E4-0D0D-465A-AEE1-B4711B541397}"/>
    <cellStyle name="SAPBEXinputData 3 2 3 2 2 5" xfId="18898" xr:uid="{00000000-0005-0000-0000-0000EF460000}"/>
    <cellStyle name="SAPBEXinputData 3 2 3 2 2 5 2" xfId="28217" xr:uid="{F94D1D06-21E2-453B-8E10-576738CC7311}"/>
    <cellStyle name="SAPBEXinputData 3 2 3 2 2 6" xfId="18899" xr:uid="{00000000-0005-0000-0000-0000F0460000}"/>
    <cellStyle name="SAPBEXinputData 3 2 3 2 3" xfId="18900" xr:uid="{00000000-0005-0000-0000-0000F1460000}"/>
    <cellStyle name="SAPBEXinputData 3 2 3 2 3 2" xfId="18901" xr:uid="{00000000-0005-0000-0000-0000F2460000}"/>
    <cellStyle name="SAPBEXinputData 3 2 3 2 3 2 2" xfId="18902" xr:uid="{00000000-0005-0000-0000-0000F3460000}"/>
    <cellStyle name="SAPBEXinputData 3 2 3 2 3 2 3" xfId="18903" xr:uid="{00000000-0005-0000-0000-0000F4460000}"/>
    <cellStyle name="SAPBEXinputData 3 2 3 2 3 3" xfId="18904" xr:uid="{00000000-0005-0000-0000-0000F5460000}"/>
    <cellStyle name="SAPBEXinputData 3 2 3 2 3 3 2" xfId="18905" xr:uid="{00000000-0005-0000-0000-0000F6460000}"/>
    <cellStyle name="SAPBEXinputData 3 2 3 2 3 3 3" xfId="28218" xr:uid="{A19125EF-632E-44DF-BD64-B781AEE30BF7}"/>
    <cellStyle name="SAPBEXinputData 3 2 3 2 3 4" xfId="18906" xr:uid="{00000000-0005-0000-0000-0000F7460000}"/>
    <cellStyle name="SAPBEXinputData 3 2 3 2 4" xfId="18907" xr:uid="{00000000-0005-0000-0000-0000F8460000}"/>
    <cellStyle name="SAPBEXinputData 3 2 3 2 4 2" xfId="18908" xr:uid="{00000000-0005-0000-0000-0000F9460000}"/>
    <cellStyle name="SAPBEXinputData 3 2 3 2 4 3" xfId="18909" xr:uid="{00000000-0005-0000-0000-0000FA460000}"/>
    <cellStyle name="SAPBEXinputData 3 2 3 2 5" xfId="18910" xr:uid="{00000000-0005-0000-0000-0000FB460000}"/>
    <cellStyle name="SAPBEXinputData 3 2 3 2 6" xfId="18911" xr:uid="{00000000-0005-0000-0000-0000FC460000}"/>
    <cellStyle name="SAPBEXinputData 3 2 3 2 6 2" xfId="28219" xr:uid="{EBAF6899-BB6E-4269-9CD3-F139261CDBEB}"/>
    <cellStyle name="SAPBEXinputData 3 2 3 2 7" xfId="18912" xr:uid="{00000000-0005-0000-0000-0000FD460000}"/>
    <cellStyle name="SAPBEXinputData 3 2 3 2 7 2" xfId="28220" xr:uid="{B5AC23BB-0E94-4C86-B9E0-41E3FE9D0EC5}"/>
    <cellStyle name="SAPBEXinputData 3 2 3 2 8" xfId="18913" xr:uid="{00000000-0005-0000-0000-0000FE460000}"/>
    <cellStyle name="SAPBEXinputData 3 2 3 3" xfId="18914" xr:uid="{00000000-0005-0000-0000-0000FF460000}"/>
    <cellStyle name="SAPBEXinputData 3 2 3 3 2" xfId="18915" xr:uid="{00000000-0005-0000-0000-000000470000}"/>
    <cellStyle name="SAPBEXinputData 3 2 3 3 2 2" xfId="18916" xr:uid="{00000000-0005-0000-0000-000001470000}"/>
    <cellStyle name="SAPBEXinputData 3 2 3 3 2 3" xfId="18917" xr:uid="{00000000-0005-0000-0000-000002470000}"/>
    <cellStyle name="SAPBEXinputData 3 2 3 3 3" xfId="18918" xr:uid="{00000000-0005-0000-0000-000003470000}"/>
    <cellStyle name="SAPBEXinputData 3 2 3 3 4" xfId="18919" xr:uid="{00000000-0005-0000-0000-000004470000}"/>
    <cellStyle name="SAPBEXinputData 3 2 3 3 4 2" xfId="28222" xr:uid="{932664DF-2C68-4B03-A135-754DA3BB4A54}"/>
    <cellStyle name="SAPBEXinputData 3 2 3 3 5" xfId="18920" xr:uid="{00000000-0005-0000-0000-000005470000}"/>
    <cellStyle name="SAPBEXinputData 3 2 3 3 5 2" xfId="28223" xr:uid="{0D463F8C-8E6C-4878-9A5E-3F9D1B3EA09E}"/>
    <cellStyle name="SAPBEXinputData 3 2 3 3 6" xfId="18921" xr:uid="{00000000-0005-0000-0000-000006470000}"/>
    <cellStyle name="SAPBEXinputData 3 2 3 4" xfId="18922" xr:uid="{00000000-0005-0000-0000-000007470000}"/>
    <cellStyle name="SAPBEXinputData 3 2 3 4 2" xfId="18923" xr:uid="{00000000-0005-0000-0000-000008470000}"/>
    <cellStyle name="SAPBEXinputData 3 2 3 4 2 2" xfId="18924" xr:uid="{00000000-0005-0000-0000-000009470000}"/>
    <cellStyle name="SAPBEXinputData 3 2 3 4 2 3" xfId="18925" xr:uid="{00000000-0005-0000-0000-00000A470000}"/>
    <cellStyle name="SAPBEXinputData 3 2 3 4 3" xfId="18926" xr:uid="{00000000-0005-0000-0000-00000B470000}"/>
    <cellStyle name="SAPBEXinputData 3 2 3 4 3 2" xfId="18927" xr:uid="{00000000-0005-0000-0000-00000C470000}"/>
    <cellStyle name="SAPBEXinputData 3 2 3 4 3 3" xfId="28224" xr:uid="{98147DC9-EBEC-4908-B4DB-8EAC5D9795B3}"/>
    <cellStyle name="SAPBEXinputData 3 2 3 4 4" xfId="18928" xr:uid="{00000000-0005-0000-0000-00000D470000}"/>
    <cellStyle name="SAPBEXinputData 3 2 3 5" xfId="18929" xr:uid="{00000000-0005-0000-0000-00000E470000}"/>
    <cellStyle name="SAPBEXinputData 3 2 3 5 2" xfId="18930" xr:uid="{00000000-0005-0000-0000-00000F470000}"/>
    <cellStyle name="SAPBEXinputData 3 2 3 5 3" xfId="18931" xr:uid="{00000000-0005-0000-0000-000010470000}"/>
    <cellStyle name="SAPBEXinputData 3 2 3 6" xfId="18932" xr:uid="{00000000-0005-0000-0000-000011470000}"/>
    <cellStyle name="SAPBEXinputData 3 2 3 7" xfId="18933" xr:uid="{00000000-0005-0000-0000-000012470000}"/>
    <cellStyle name="SAPBEXinputData 3 2 3 7 2" xfId="28225" xr:uid="{DB952F37-B845-4429-A721-EFE1AF9F78D0}"/>
    <cellStyle name="SAPBEXinputData 3 2 3 8" xfId="18934" xr:uid="{00000000-0005-0000-0000-000013470000}"/>
    <cellStyle name="SAPBEXinputData 3 2 3 8 2" xfId="28226" xr:uid="{22F43F9D-11EE-4842-89F6-2AD71DD5F287}"/>
    <cellStyle name="SAPBEXinputData 3 2 3 9" xfId="18935" xr:uid="{00000000-0005-0000-0000-000014470000}"/>
    <cellStyle name="SAPBEXinputData 3 2 4" xfId="18936" xr:uid="{00000000-0005-0000-0000-000015470000}"/>
    <cellStyle name="SAPBEXinputData 3 2 4 2" xfId="18937" xr:uid="{00000000-0005-0000-0000-000016470000}"/>
    <cellStyle name="SAPBEXinputData 3 2 4 2 2" xfId="18938" xr:uid="{00000000-0005-0000-0000-000017470000}"/>
    <cellStyle name="SAPBEXinputData 3 2 4 2 2 2" xfId="18939" xr:uid="{00000000-0005-0000-0000-000018470000}"/>
    <cellStyle name="SAPBEXinputData 3 2 4 2 2 3" xfId="18940" xr:uid="{00000000-0005-0000-0000-000019470000}"/>
    <cellStyle name="SAPBEXinputData 3 2 4 2 2 3 2" xfId="28227" xr:uid="{A9DFAE05-40D1-4BC6-8A6A-41EB9EF11996}"/>
    <cellStyle name="SAPBEXinputData 3 2 4 2 2 4" xfId="18941" xr:uid="{00000000-0005-0000-0000-00001A470000}"/>
    <cellStyle name="SAPBEXinputData 3 2 4 2 3" xfId="18942" xr:uid="{00000000-0005-0000-0000-00001B470000}"/>
    <cellStyle name="SAPBEXinputData 3 2 4 2 4" xfId="18943" xr:uid="{00000000-0005-0000-0000-00001C470000}"/>
    <cellStyle name="SAPBEXinputData 3 2 4 2 4 2" xfId="28228" xr:uid="{080BF34A-FBD9-47ED-9492-769BAEFC1B00}"/>
    <cellStyle name="SAPBEXinputData 3 2 4 2 5" xfId="18944" xr:uid="{00000000-0005-0000-0000-00001D470000}"/>
    <cellStyle name="SAPBEXinputData 3 2 4 2 5 2" xfId="28229" xr:uid="{FFAB8B2E-798A-4367-AF22-B73E4174DB79}"/>
    <cellStyle name="SAPBEXinputData 3 2 4 2 6" xfId="18945" xr:uid="{00000000-0005-0000-0000-00001E470000}"/>
    <cellStyle name="SAPBEXinputData 3 2 4 3" xfId="18946" xr:uid="{00000000-0005-0000-0000-00001F470000}"/>
    <cellStyle name="SAPBEXinputData 3 2 4 3 2" xfId="18947" xr:uid="{00000000-0005-0000-0000-000020470000}"/>
    <cellStyle name="SAPBEXinputData 3 2 4 3 2 2" xfId="18948" xr:uid="{00000000-0005-0000-0000-000021470000}"/>
    <cellStyle name="SAPBEXinputData 3 2 4 3 2 3" xfId="18949" xr:uid="{00000000-0005-0000-0000-000022470000}"/>
    <cellStyle name="SAPBEXinputData 3 2 4 3 3" xfId="18950" xr:uid="{00000000-0005-0000-0000-000023470000}"/>
    <cellStyle name="SAPBEXinputData 3 2 4 3 4" xfId="18951" xr:uid="{00000000-0005-0000-0000-000024470000}"/>
    <cellStyle name="SAPBEXinputData 3 2 4 3 4 2" xfId="28230" xr:uid="{9F93483B-C836-4F1C-9180-80FC33567851}"/>
    <cellStyle name="SAPBEXinputData 3 2 4 3 5" xfId="18952" xr:uid="{00000000-0005-0000-0000-000025470000}"/>
    <cellStyle name="SAPBEXinputData 3 2 4 3 5 2" xfId="28231" xr:uid="{F84213E7-9241-4CA2-BCAF-713C1D1C7B5E}"/>
    <cellStyle name="SAPBEXinputData 3 2 4 3 6" xfId="18953" xr:uid="{00000000-0005-0000-0000-000026470000}"/>
    <cellStyle name="SAPBEXinputData 3 2 4 4" xfId="18954" xr:uid="{00000000-0005-0000-0000-000027470000}"/>
    <cellStyle name="SAPBEXinputData 3 2 4 4 2" xfId="18955" xr:uid="{00000000-0005-0000-0000-000028470000}"/>
    <cellStyle name="SAPBEXinputData 3 2 4 4 3" xfId="18956" xr:uid="{00000000-0005-0000-0000-000029470000}"/>
    <cellStyle name="SAPBEXinputData 3 2 4 5" xfId="18957" xr:uid="{00000000-0005-0000-0000-00002A470000}"/>
    <cellStyle name="SAPBEXinputData 3 2 4 6" xfId="18958" xr:uid="{00000000-0005-0000-0000-00002B470000}"/>
    <cellStyle name="SAPBEXinputData 3 2 4 6 2" xfId="28232" xr:uid="{4DC09558-C55D-4B48-A9C2-9CF1A469C6BC}"/>
    <cellStyle name="SAPBEXinputData 3 2 4 7" xfId="18959" xr:uid="{00000000-0005-0000-0000-00002C470000}"/>
    <cellStyle name="SAPBEXinputData 3 2 4 7 2" xfId="28233" xr:uid="{8D5DADDF-719F-441F-8076-BF90BDC9EFF8}"/>
    <cellStyle name="SAPBEXinputData 3 2 4 8" xfId="18960" xr:uid="{00000000-0005-0000-0000-00002D470000}"/>
    <cellStyle name="SAPBEXinputData 3 2 5" xfId="18961" xr:uid="{00000000-0005-0000-0000-00002E470000}"/>
    <cellStyle name="SAPBEXinputData 3 2 5 2" xfId="18962" xr:uid="{00000000-0005-0000-0000-00002F470000}"/>
    <cellStyle name="SAPBEXinputData 3 2 5 2 2" xfId="18963" xr:uid="{00000000-0005-0000-0000-000030470000}"/>
    <cellStyle name="SAPBEXinputData 3 2 5 2 3" xfId="18964" xr:uid="{00000000-0005-0000-0000-000031470000}"/>
    <cellStyle name="SAPBEXinputData 3 2 5 2 3 2" xfId="28234" xr:uid="{5A10E175-58BB-4C23-AA43-FA0143BD5693}"/>
    <cellStyle name="SAPBEXinputData 3 2 5 2 4" xfId="18965" xr:uid="{00000000-0005-0000-0000-000032470000}"/>
    <cellStyle name="SAPBEXinputData 3 2 5 3" xfId="18966" xr:uid="{00000000-0005-0000-0000-000033470000}"/>
    <cellStyle name="SAPBEXinputData 3 2 5 4" xfId="18967" xr:uid="{00000000-0005-0000-0000-000034470000}"/>
    <cellStyle name="SAPBEXinputData 3 2 5 4 2" xfId="28235" xr:uid="{4C9456F8-6068-438A-ADCA-07DD33876B5C}"/>
    <cellStyle name="SAPBEXinputData 3 2 5 5" xfId="18968" xr:uid="{00000000-0005-0000-0000-000035470000}"/>
    <cellStyle name="SAPBEXinputData 3 2 5 5 2" xfId="28236" xr:uid="{00234292-14EC-41C8-9393-89E767284835}"/>
    <cellStyle name="SAPBEXinputData 3 2 5 6" xfId="18969" xr:uid="{00000000-0005-0000-0000-000036470000}"/>
    <cellStyle name="SAPBEXinputData 3 2 6" xfId="18970" xr:uid="{00000000-0005-0000-0000-000037470000}"/>
    <cellStyle name="SAPBEXinputData 3 2 6 2" xfId="18971" xr:uid="{00000000-0005-0000-0000-000038470000}"/>
    <cellStyle name="SAPBEXinputData 3 2 6 2 2" xfId="18972" xr:uid="{00000000-0005-0000-0000-000039470000}"/>
    <cellStyle name="SAPBEXinputData 3 2 6 2 3" xfId="18973" xr:uid="{00000000-0005-0000-0000-00003A470000}"/>
    <cellStyle name="SAPBEXinputData 3 2 6 3" xfId="18974" xr:uid="{00000000-0005-0000-0000-00003B470000}"/>
    <cellStyle name="SAPBEXinputData 3 2 6 4" xfId="18975" xr:uid="{00000000-0005-0000-0000-00003C470000}"/>
    <cellStyle name="SAPBEXinputData 3 2 6 4 2" xfId="28237" xr:uid="{C9E85CC2-A1A8-4318-AADF-7DD11497960C}"/>
    <cellStyle name="SAPBEXinputData 3 2 6 5" xfId="18976" xr:uid="{00000000-0005-0000-0000-00003D470000}"/>
    <cellStyle name="SAPBEXinputData 3 2 6 5 2" xfId="28238" xr:uid="{76EB5D75-AA36-4852-94F9-89D63F4AFF94}"/>
    <cellStyle name="SAPBEXinputData 3 2 6 6" xfId="18977" xr:uid="{00000000-0005-0000-0000-00003E470000}"/>
    <cellStyle name="SAPBEXinputData 3 2 7" xfId="18978" xr:uid="{00000000-0005-0000-0000-00003F470000}"/>
    <cellStyle name="SAPBEXinputData 3 2 7 2" xfId="18979" xr:uid="{00000000-0005-0000-0000-000040470000}"/>
    <cellStyle name="SAPBEXinputData 3 2 7 3" xfId="18980" xr:uid="{00000000-0005-0000-0000-000041470000}"/>
    <cellStyle name="SAPBEXinputData 3 2 8" xfId="18981" xr:uid="{00000000-0005-0000-0000-000042470000}"/>
    <cellStyle name="SAPBEXinputData 3 2 9" xfId="18982" xr:uid="{00000000-0005-0000-0000-000043470000}"/>
    <cellStyle name="SAPBEXinputData 3 2 9 2" xfId="28239" xr:uid="{2DB22812-A3D8-4146-BFC4-2475BC69CBB8}"/>
    <cellStyle name="SAPBEXinputData 3 3" xfId="18983" xr:uid="{00000000-0005-0000-0000-000044470000}"/>
    <cellStyle name="SAPBEXinputData 3 3 10" xfId="18984" xr:uid="{00000000-0005-0000-0000-000045470000}"/>
    <cellStyle name="SAPBEXinputData 3 3 2" xfId="18985" xr:uid="{00000000-0005-0000-0000-000046470000}"/>
    <cellStyle name="SAPBEXinputData 3 3 2 2" xfId="18986" xr:uid="{00000000-0005-0000-0000-000047470000}"/>
    <cellStyle name="SAPBEXinputData 3 3 2 2 2" xfId="18987" xr:uid="{00000000-0005-0000-0000-000048470000}"/>
    <cellStyle name="SAPBEXinputData 3 3 2 2 2 2" xfId="18988" xr:uid="{00000000-0005-0000-0000-000049470000}"/>
    <cellStyle name="SAPBEXinputData 3 3 2 2 2 2 2" xfId="18989" xr:uid="{00000000-0005-0000-0000-00004A470000}"/>
    <cellStyle name="SAPBEXinputData 3 3 2 2 2 2 3" xfId="18990" xr:uid="{00000000-0005-0000-0000-00004B470000}"/>
    <cellStyle name="SAPBEXinputData 3 3 2 2 2 3" xfId="18991" xr:uid="{00000000-0005-0000-0000-00004C470000}"/>
    <cellStyle name="SAPBEXinputData 3 3 2 2 2 4" xfId="18992" xr:uid="{00000000-0005-0000-0000-00004D470000}"/>
    <cellStyle name="SAPBEXinputData 3 3 2 2 2 4 2" xfId="28240" xr:uid="{1AEEAA43-266C-4F38-8DDA-7CCE85C81F49}"/>
    <cellStyle name="SAPBEXinputData 3 3 2 2 2 5" xfId="18993" xr:uid="{00000000-0005-0000-0000-00004E470000}"/>
    <cellStyle name="SAPBEXinputData 3 3 2 2 2 5 2" xfId="28241" xr:uid="{B15A46C8-7CEF-4E5F-898A-9C0B10215C98}"/>
    <cellStyle name="SAPBEXinputData 3 3 2 2 2 6" xfId="18994" xr:uid="{00000000-0005-0000-0000-00004F470000}"/>
    <cellStyle name="SAPBEXinputData 3 3 2 2 3" xfId="18995" xr:uid="{00000000-0005-0000-0000-000050470000}"/>
    <cellStyle name="SAPBEXinputData 3 3 2 2 3 2" xfId="18996" xr:uid="{00000000-0005-0000-0000-000051470000}"/>
    <cellStyle name="SAPBEXinputData 3 3 2 2 3 2 2" xfId="18997" xr:uid="{00000000-0005-0000-0000-000052470000}"/>
    <cellStyle name="SAPBEXinputData 3 3 2 2 3 2 3" xfId="18998" xr:uid="{00000000-0005-0000-0000-000053470000}"/>
    <cellStyle name="SAPBEXinputData 3 3 2 2 3 3" xfId="18999" xr:uid="{00000000-0005-0000-0000-000054470000}"/>
    <cellStyle name="SAPBEXinputData 3 3 2 2 3 3 2" xfId="19000" xr:uid="{00000000-0005-0000-0000-000055470000}"/>
    <cellStyle name="SAPBEXinputData 3 3 2 2 3 3 3" xfId="28242" xr:uid="{DE9038F1-3A52-4854-865D-F2737C16EAA3}"/>
    <cellStyle name="SAPBEXinputData 3 3 2 2 3 4" xfId="19001" xr:uid="{00000000-0005-0000-0000-000056470000}"/>
    <cellStyle name="SAPBEXinputData 3 3 2 2 4" xfId="19002" xr:uid="{00000000-0005-0000-0000-000057470000}"/>
    <cellStyle name="SAPBEXinputData 3 3 2 2 4 2" xfId="19003" xr:uid="{00000000-0005-0000-0000-000058470000}"/>
    <cellStyle name="SAPBEXinputData 3 3 2 2 4 3" xfId="19004" xr:uid="{00000000-0005-0000-0000-000059470000}"/>
    <cellStyle name="SAPBEXinputData 3 3 2 2 5" xfId="19005" xr:uid="{00000000-0005-0000-0000-00005A470000}"/>
    <cellStyle name="SAPBEXinputData 3 3 2 2 6" xfId="19006" xr:uid="{00000000-0005-0000-0000-00005B470000}"/>
    <cellStyle name="SAPBEXinputData 3 3 2 2 6 2" xfId="28243" xr:uid="{83D61FC7-E4A0-42BF-898C-E6D8C715F8DF}"/>
    <cellStyle name="SAPBEXinputData 3 3 2 2 7" xfId="19007" xr:uid="{00000000-0005-0000-0000-00005C470000}"/>
    <cellStyle name="SAPBEXinputData 3 3 2 2 7 2" xfId="28244" xr:uid="{394861FF-5099-438C-B1D6-48194C58A010}"/>
    <cellStyle name="SAPBEXinputData 3 3 2 2 8" xfId="19008" xr:uid="{00000000-0005-0000-0000-00005D470000}"/>
    <cellStyle name="SAPBEXinputData 3 3 2 3" xfId="19009" xr:uid="{00000000-0005-0000-0000-00005E470000}"/>
    <cellStyle name="SAPBEXinputData 3 3 2 3 2" xfId="19010" xr:uid="{00000000-0005-0000-0000-00005F470000}"/>
    <cellStyle name="SAPBEXinputData 3 3 2 3 2 2" xfId="19011" xr:uid="{00000000-0005-0000-0000-000060470000}"/>
    <cellStyle name="SAPBEXinputData 3 3 2 3 2 3" xfId="19012" xr:uid="{00000000-0005-0000-0000-000061470000}"/>
    <cellStyle name="SAPBEXinputData 3 3 2 3 3" xfId="19013" xr:uid="{00000000-0005-0000-0000-000062470000}"/>
    <cellStyle name="SAPBEXinputData 3 3 2 3 4" xfId="19014" xr:uid="{00000000-0005-0000-0000-000063470000}"/>
    <cellStyle name="SAPBEXinputData 3 3 2 3 4 2" xfId="28245" xr:uid="{EBF873D9-99D9-4C0A-8926-128859BCADE4}"/>
    <cellStyle name="SAPBEXinputData 3 3 2 3 5" xfId="19015" xr:uid="{00000000-0005-0000-0000-000064470000}"/>
    <cellStyle name="SAPBEXinputData 3 3 2 3 5 2" xfId="28246" xr:uid="{91A0BACC-6ECE-46E6-9813-56F7CE3216D6}"/>
    <cellStyle name="SAPBEXinputData 3 3 2 3 6" xfId="19016" xr:uid="{00000000-0005-0000-0000-000065470000}"/>
    <cellStyle name="SAPBEXinputData 3 3 2 4" xfId="19017" xr:uid="{00000000-0005-0000-0000-000066470000}"/>
    <cellStyle name="SAPBEXinputData 3 3 2 4 2" xfId="19018" xr:uid="{00000000-0005-0000-0000-000067470000}"/>
    <cellStyle name="SAPBEXinputData 3 3 2 4 2 2" xfId="19019" xr:uid="{00000000-0005-0000-0000-000068470000}"/>
    <cellStyle name="SAPBEXinputData 3 3 2 4 2 3" xfId="19020" xr:uid="{00000000-0005-0000-0000-000069470000}"/>
    <cellStyle name="SAPBEXinputData 3 3 2 4 3" xfId="19021" xr:uid="{00000000-0005-0000-0000-00006A470000}"/>
    <cellStyle name="SAPBEXinputData 3 3 2 4 3 2" xfId="19022" xr:uid="{00000000-0005-0000-0000-00006B470000}"/>
    <cellStyle name="SAPBEXinputData 3 3 2 4 3 3" xfId="28247" xr:uid="{2442C911-62AB-4E91-B006-281F9EADE0DC}"/>
    <cellStyle name="SAPBEXinputData 3 3 2 4 4" xfId="19023" xr:uid="{00000000-0005-0000-0000-00006C470000}"/>
    <cellStyle name="SAPBEXinputData 3 3 2 5" xfId="19024" xr:uid="{00000000-0005-0000-0000-00006D470000}"/>
    <cellStyle name="SAPBEXinputData 3 3 2 5 2" xfId="19025" xr:uid="{00000000-0005-0000-0000-00006E470000}"/>
    <cellStyle name="SAPBEXinputData 3 3 2 5 3" xfId="19026" xr:uid="{00000000-0005-0000-0000-00006F470000}"/>
    <cellStyle name="SAPBEXinputData 3 3 2 6" xfId="19027" xr:uid="{00000000-0005-0000-0000-000070470000}"/>
    <cellStyle name="SAPBEXinputData 3 3 2 7" xfId="19028" xr:uid="{00000000-0005-0000-0000-000071470000}"/>
    <cellStyle name="SAPBEXinputData 3 3 2 7 2" xfId="28248" xr:uid="{58C348DB-8FE4-46F1-A0AE-653646AFFBA8}"/>
    <cellStyle name="SAPBEXinputData 3 3 2 8" xfId="19029" xr:uid="{00000000-0005-0000-0000-000072470000}"/>
    <cellStyle name="SAPBEXinputData 3 3 2 8 2" xfId="28249" xr:uid="{F65F0305-6C12-4E3B-977B-0A14FF7F8DD6}"/>
    <cellStyle name="SAPBEXinputData 3 3 2 9" xfId="19030" xr:uid="{00000000-0005-0000-0000-000073470000}"/>
    <cellStyle name="SAPBEXinputData 3 3 3" xfId="19031" xr:uid="{00000000-0005-0000-0000-000074470000}"/>
    <cellStyle name="SAPBEXinputData 3 3 3 2" xfId="19032" xr:uid="{00000000-0005-0000-0000-000075470000}"/>
    <cellStyle name="SAPBEXinputData 3 3 3 2 2" xfId="19033" xr:uid="{00000000-0005-0000-0000-000076470000}"/>
    <cellStyle name="SAPBEXinputData 3 3 3 2 2 2" xfId="19034" xr:uid="{00000000-0005-0000-0000-000077470000}"/>
    <cellStyle name="SAPBEXinputData 3 3 3 2 2 3" xfId="19035" xr:uid="{00000000-0005-0000-0000-000078470000}"/>
    <cellStyle name="SAPBEXinputData 3 3 3 2 3" xfId="19036" xr:uid="{00000000-0005-0000-0000-000079470000}"/>
    <cellStyle name="SAPBEXinputData 3 3 3 2 4" xfId="19037" xr:uid="{00000000-0005-0000-0000-00007A470000}"/>
    <cellStyle name="SAPBEXinputData 3 3 3 2 4 2" xfId="28250" xr:uid="{DF03CF88-E3E5-4E6B-8673-B515952F817C}"/>
    <cellStyle name="SAPBEXinputData 3 3 3 2 5" xfId="19038" xr:uid="{00000000-0005-0000-0000-00007B470000}"/>
    <cellStyle name="SAPBEXinputData 3 3 3 2 5 2" xfId="28251" xr:uid="{89E2BE30-12A2-4545-A35D-F205E558E2DA}"/>
    <cellStyle name="SAPBEXinputData 3 3 3 2 6" xfId="19039" xr:uid="{00000000-0005-0000-0000-00007C470000}"/>
    <cellStyle name="SAPBEXinputData 3 3 3 3" xfId="19040" xr:uid="{00000000-0005-0000-0000-00007D470000}"/>
    <cellStyle name="SAPBEXinputData 3 3 3 3 2" xfId="19041" xr:uid="{00000000-0005-0000-0000-00007E470000}"/>
    <cellStyle name="SAPBEXinputData 3 3 3 3 2 2" xfId="19042" xr:uid="{00000000-0005-0000-0000-00007F470000}"/>
    <cellStyle name="SAPBEXinputData 3 3 3 3 2 3" xfId="19043" xr:uid="{00000000-0005-0000-0000-000080470000}"/>
    <cellStyle name="SAPBEXinputData 3 3 3 3 3" xfId="19044" xr:uid="{00000000-0005-0000-0000-000081470000}"/>
    <cellStyle name="SAPBEXinputData 3 3 3 3 3 2" xfId="19045" xr:uid="{00000000-0005-0000-0000-000082470000}"/>
    <cellStyle name="SAPBEXinputData 3 3 3 3 3 3" xfId="28252" xr:uid="{967ECE2A-4E08-4978-9A96-7C0A9406D94A}"/>
    <cellStyle name="SAPBEXinputData 3 3 3 3 4" xfId="19046" xr:uid="{00000000-0005-0000-0000-000083470000}"/>
    <cellStyle name="SAPBEXinputData 3 3 3 4" xfId="19047" xr:uid="{00000000-0005-0000-0000-000084470000}"/>
    <cellStyle name="SAPBEXinputData 3 3 3 4 2" xfId="19048" xr:uid="{00000000-0005-0000-0000-000085470000}"/>
    <cellStyle name="SAPBEXinputData 3 3 3 4 3" xfId="19049" xr:uid="{00000000-0005-0000-0000-000086470000}"/>
    <cellStyle name="SAPBEXinputData 3 3 3 5" xfId="19050" xr:uid="{00000000-0005-0000-0000-000087470000}"/>
    <cellStyle name="SAPBEXinputData 3 3 3 6" xfId="19051" xr:uid="{00000000-0005-0000-0000-000088470000}"/>
    <cellStyle name="SAPBEXinputData 3 3 3 6 2" xfId="28253" xr:uid="{AB63225F-F9B8-4FC7-880D-F4834F11BB35}"/>
    <cellStyle name="SAPBEXinputData 3 3 3 7" xfId="19052" xr:uid="{00000000-0005-0000-0000-000089470000}"/>
    <cellStyle name="SAPBEXinputData 3 3 3 7 2" xfId="28254" xr:uid="{A4EDC77E-B6E5-4814-A91F-20F6551CB566}"/>
    <cellStyle name="SAPBEXinputData 3 3 3 8" xfId="19053" xr:uid="{00000000-0005-0000-0000-00008A470000}"/>
    <cellStyle name="SAPBEXinputData 3 3 4" xfId="19054" xr:uid="{00000000-0005-0000-0000-00008B470000}"/>
    <cellStyle name="SAPBEXinputData 3 3 4 2" xfId="19055" xr:uid="{00000000-0005-0000-0000-00008C470000}"/>
    <cellStyle name="SAPBEXinputData 3 3 4 2 2" xfId="19056" xr:uid="{00000000-0005-0000-0000-00008D470000}"/>
    <cellStyle name="SAPBEXinputData 3 3 4 2 3" xfId="19057" xr:uid="{00000000-0005-0000-0000-00008E470000}"/>
    <cellStyle name="SAPBEXinputData 3 3 4 2 3 2" xfId="28255" xr:uid="{32C1B935-22B0-4839-9A36-4F9E2899C191}"/>
    <cellStyle name="SAPBEXinputData 3 3 4 2 4" xfId="19058" xr:uid="{00000000-0005-0000-0000-00008F470000}"/>
    <cellStyle name="SAPBEXinputData 3 3 4 3" xfId="19059" xr:uid="{00000000-0005-0000-0000-000090470000}"/>
    <cellStyle name="SAPBEXinputData 3 3 4 4" xfId="19060" xr:uid="{00000000-0005-0000-0000-000091470000}"/>
    <cellStyle name="SAPBEXinputData 3 3 4 4 2" xfId="28256" xr:uid="{6915284A-A862-4B78-9397-52D711A85E30}"/>
    <cellStyle name="SAPBEXinputData 3 3 4 5" xfId="19061" xr:uid="{00000000-0005-0000-0000-000092470000}"/>
    <cellStyle name="SAPBEXinputData 3 3 4 5 2" xfId="28257" xr:uid="{C131BDAA-6622-45F6-B2FA-68F896EE24D4}"/>
    <cellStyle name="SAPBEXinputData 3 3 4 6" xfId="19062" xr:uid="{00000000-0005-0000-0000-000093470000}"/>
    <cellStyle name="SAPBEXinputData 3 3 5" xfId="19063" xr:uid="{00000000-0005-0000-0000-000094470000}"/>
    <cellStyle name="SAPBEXinputData 3 3 5 2" xfId="19064" xr:uid="{00000000-0005-0000-0000-000095470000}"/>
    <cellStyle name="SAPBEXinputData 3 3 5 2 2" xfId="19065" xr:uid="{00000000-0005-0000-0000-000096470000}"/>
    <cellStyle name="SAPBEXinputData 3 3 5 2 3" xfId="19066" xr:uid="{00000000-0005-0000-0000-000097470000}"/>
    <cellStyle name="SAPBEXinputData 3 3 5 3" xfId="19067" xr:uid="{00000000-0005-0000-0000-000098470000}"/>
    <cellStyle name="SAPBEXinputData 3 3 5 4" xfId="19068" xr:uid="{00000000-0005-0000-0000-000099470000}"/>
    <cellStyle name="SAPBEXinputData 3 3 5 4 2" xfId="28258" xr:uid="{F519D1C5-506C-49DE-83FC-78BC2AE29D54}"/>
    <cellStyle name="SAPBEXinputData 3 3 5 5" xfId="19069" xr:uid="{00000000-0005-0000-0000-00009A470000}"/>
    <cellStyle name="SAPBEXinputData 3 3 5 5 2" xfId="28259" xr:uid="{C0E2B6C0-1D75-4824-8A98-C077478E7AC3}"/>
    <cellStyle name="SAPBEXinputData 3 3 5 6" xfId="19070" xr:uid="{00000000-0005-0000-0000-00009B470000}"/>
    <cellStyle name="SAPBEXinputData 3 3 6" xfId="19071" xr:uid="{00000000-0005-0000-0000-00009C470000}"/>
    <cellStyle name="SAPBEXinputData 3 3 6 2" xfId="19072" xr:uid="{00000000-0005-0000-0000-00009D470000}"/>
    <cellStyle name="SAPBEXinputData 3 3 6 3" xfId="19073" xr:uid="{00000000-0005-0000-0000-00009E470000}"/>
    <cellStyle name="SAPBEXinputData 3 3 7" xfId="19074" xr:uid="{00000000-0005-0000-0000-00009F470000}"/>
    <cellStyle name="SAPBEXinputData 3 3 8" xfId="19075" xr:uid="{00000000-0005-0000-0000-0000A0470000}"/>
    <cellStyle name="SAPBEXinputData 3 3 8 2" xfId="28260" xr:uid="{A7F03721-1DA5-4388-B5A6-4E4D17CA4874}"/>
    <cellStyle name="SAPBEXinputData 3 3 9" xfId="19076" xr:uid="{00000000-0005-0000-0000-0000A1470000}"/>
    <cellStyle name="SAPBEXinputData 3 3 9 2" xfId="28261" xr:uid="{F05F4E99-D341-4E09-858E-23769CD2EE8F}"/>
    <cellStyle name="SAPBEXinputData 3 4" xfId="19077" xr:uid="{00000000-0005-0000-0000-0000A2470000}"/>
    <cellStyle name="SAPBEXinputData 3 4 2" xfId="19078" xr:uid="{00000000-0005-0000-0000-0000A3470000}"/>
    <cellStyle name="SAPBEXinputData 3 4 2 2" xfId="19079" xr:uid="{00000000-0005-0000-0000-0000A4470000}"/>
    <cellStyle name="SAPBEXinputData 3 4 2 2 2" xfId="19080" xr:uid="{00000000-0005-0000-0000-0000A5470000}"/>
    <cellStyle name="SAPBEXinputData 3 4 2 2 2 2" xfId="19081" xr:uid="{00000000-0005-0000-0000-0000A6470000}"/>
    <cellStyle name="SAPBEXinputData 3 4 2 2 2 3" xfId="19082" xr:uid="{00000000-0005-0000-0000-0000A7470000}"/>
    <cellStyle name="SAPBEXinputData 3 4 2 2 3" xfId="19083" xr:uid="{00000000-0005-0000-0000-0000A8470000}"/>
    <cellStyle name="SAPBEXinputData 3 4 2 2 4" xfId="19084" xr:uid="{00000000-0005-0000-0000-0000A9470000}"/>
    <cellStyle name="SAPBEXinputData 3 4 2 2 4 2" xfId="28262" xr:uid="{8B02F549-05C9-43E1-8703-8B3C2A682B3B}"/>
    <cellStyle name="SAPBEXinputData 3 4 2 2 5" xfId="19085" xr:uid="{00000000-0005-0000-0000-0000AA470000}"/>
    <cellStyle name="SAPBEXinputData 3 4 2 2 5 2" xfId="28263" xr:uid="{242F21E3-F169-4123-B5B8-3707FB3D7A04}"/>
    <cellStyle name="SAPBEXinputData 3 4 2 2 6" xfId="19086" xr:uid="{00000000-0005-0000-0000-0000AB470000}"/>
    <cellStyle name="SAPBEXinputData 3 4 2 3" xfId="19087" xr:uid="{00000000-0005-0000-0000-0000AC470000}"/>
    <cellStyle name="SAPBEXinputData 3 4 2 3 2" xfId="19088" xr:uid="{00000000-0005-0000-0000-0000AD470000}"/>
    <cellStyle name="SAPBEXinputData 3 4 2 3 2 2" xfId="19089" xr:uid="{00000000-0005-0000-0000-0000AE470000}"/>
    <cellStyle name="SAPBEXinputData 3 4 2 3 2 3" xfId="19090" xr:uid="{00000000-0005-0000-0000-0000AF470000}"/>
    <cellStyle name="SAPBEXinputData 3 4 2 3 3" xfId="19091" xr:uid="{00000000-0005-0000-0000-0000B0470000}"/>
    <cellStyle name="SAPBEXinputData 3 4 2 3 3 2" xfId="19092" xr:uid="{00000000-0005-0000-0000-0000B1470000}"/>
    <cellStyle name="SAPBEXinputData 3 4 2 3 3 3" xfId="28264" xr:uid="{68B97B04-781D-4C89-9608-06E39EB232EF}"/>
    <cellStyle name="SAPBEXinputData 3 4 2 3 4" xfId="19093" xr:uid="{00000000-0005-0000-0000-0000B2470000}"/>
    <cellStyle name="SAPBEXinputData 3 4 2 4" xfId="19094" xr:uid="{00000000-0005-0000-0000-0000B3470000}"/>
    <cellStyle name="SAPBEXinputData 3 4 2 4 2" xfId="19095" xr:uid="{00000000-0005-0000-0000-0000B4470000}"/>
    <cellStyle name="SAPBEXinputData 3 4 2 4 3" xfId="19096" xr:uid="{00000000-0005-0000-0000-0000B5470000}"/>
    <cellStyle name="SAPBEXinputData 3 4 2 5" xfId="19097" xr:uid="{00000000-0005-0000-0000-0000B6470000}"/>
    <cellStyle name="SAPBEXinputData 3 4 2 6" xfId="19098" xr:uid="{00000000-0005-0000-0000-0000B7470000}"/>
    <cellStyle name="SAPBEXinputData 3 4 2 6 2" xfId="28266" xr:uid="{59E075A1-321C-403C-A470-6FF704A13213}"/>
    <cellStyle name="SAPBEXinputData 3 4 2 7" xfId="19099" xr:uid="{00000000-0005-0000-0000-0000B8470000}"/>
    <cellStyle name="SAPBEXinputData 3 4 2 7 2" xfId="28267" xr:uid="{D779439D-DC1C-4754-913F-060A67210164}"/>
    <cellStyle name="SAPBEXinputData 3 4 2 8" xfId="19100" xr:uid="{00000000-0005-0000-0000-0000B9470000}"/>
    <cellStyle name="SAPBEXinputData 3 4 3" xfId="19101" xr:uid="{00000000-0005-0000-0000-0000BA470000}"/>
    <cellStyle name="SAPBEXinputData 3 4 3 2" xfId="19102" xr:uid="{00000000-0005-0000-0000-0000BB470000}"/>
    <cellStyle name="SAPBEXinputData 3 4 3 2 2" xfId="19103" xr:uid="{00000000-0005-0000-0000-0000BC470000}"/>
    <cellStyle name="SAPBEXinputData 3 4 3 2 3" xfId="19104" xr:uid="{00000000-0005-0000-0000-0000BD470000}"/>
    <cellStyle name="SAPBEXinputData 3 4 3 3" xfId="19105" xr:uid="{00000000-0005-0000-0000-0000BE470000}"/>
    <cellStyle name="SAPBEXinputData 3 4 3 4" xfId="19106" xr:uid="{00000000-0005-0000-0000-0000BF470000}"/>
    <cellStyle name="SAPBEXinputData 3 4 3 4 2" xfId="28268" xr:uid="{D27F2559-E835-4627-AE2C-C5D4F68B2E92}"/>
    <cellStyle name="SAPBEXinputData 3 4 3 5" xfId="19107" xr:uid="{00000000-0005-0000-0000-0000C0470000}"/>
    <cellStyle name="SAPBEXinputData 3 4 3 5 2" xfId="28269" xr:uid="{E18340A1-6FE4-4352-B806-5274B6D6FACF}"/>
    <cellStyle name="SAPBEXinputData 3 4 3 6" xfId="19108" xr:uid="{00000000-0005-0000-0000-0000C1470000}"/>
    <cellStyle name="SAPBEXinputData 3 4 4" xfId="19109" xr:uid="{00000000-0005-0000-0000-0000C2470000}"/>
    <cellStyle name="SAPBEXinputData 3 4 4 2" xfId="19110" xr:uid="{00000000-0005-0000-0000-0000C3470000}"/>
    <cellStyle name="SAPBEXinputData 3 4 4 2 2" xfId="19111" xr:uid="{00000000-0005-0000-0000-0000C4470000}"/>
    <cellStyle name="SAPBEXinputData 3 4 4 2 3" xfId="19112" xr:uid="{00000000-0005-0000-0000-0000C5470000}"/>
    <cellStyle name="SAPBEXinputData 3 4 4 3" xfId="19113" xr:uid="{00000000-0005-0000-0000-0000C6470000}"/>
    <cellStyle name="SAPBEXinputData 3 4 4 3 2" xfId="19114" xr:uid="{00000000-0005-0000-0000-0000C7470000}"/>
    <cellStyle name="SAPBEXinputData 3 4 4 3 3" xfId="28270" xr:uid="{8B97431C-5EB9-4182-8EE4-24D1F903A0CC}"/>
    <cellStyle name="SAPBEXinputData 3 4 4 4" xfId="19115" xr:uid="{00000000-0005-0000-0000-0000C8470000}"/>
    <cellStyle name="SAPBEXinputData 3 4 5" xfId="19116" xr:uid="{00000000-0005-0000-0000-0000C9470000}"/>
    <cellStyle name="SAPBEXinputData 3 4 5 2" xfId="19117" xr:uid="{00000000-0005-0000-0000-0000CA470000}"/>
    <cellStyle name="SAPBEXinputData 3 4 5 3" xfId="19118" xr:uid="{00000000-0005-0000-0000-0000CB470000}"/>
    <cellStyle name="SAPBEXinputData 3 4 6" xfId="19119" xr:uid="{00000000-0005-0000-0000-0000CC470000}"/>
    <cellStyle name="SAPBEXinputData 3 4 7" xfId="19120" xr:uid="{00000000-0005-0000-0000-0000CD470000}"/>
    <cellStyle name="SAPBEXinputData 3 4 7 2" xfId="28271" xr:uid="{16B75D97-6EC9-4D32-AA2D-220F925B7A49}"/>
    <cellStyle name="SAPBEXinputData 3 4 8" xfId="19121" xr:uid="{00000000-0005-0000-0000-0000CE470000}"/>
    <cellStyle name="SAPBEXinputData 3 4 8 2" xfId="28272" xr:uid="{E9C870F3-6376-4AF2-BDC2-B3DF50CA4B60}"/>
    <cellStyle name="SAPBEXinputData 3 4 9" xfId="19122" xr:uid="{00000000-0005-0000-0000-0000CF470000}"/>
    <cellStyle name="SAPBEXinputData 3 5" xfId="19123" xr:uid="{00000000-0005-0000-0000-0000D0470000}"/>
    <cellStyle name="SAPBEXinputData 3 5 2" xfId="19124" xr:uid="{00000000-0005-0000-0000-0000D1470000}"/>
    <cellStyle name="SAPBEXinputData 3 5 2 2" xfId="19125" xr:uid="{00000000-0005-0000-0000-0000D2470000}"/>
    <cellStyle name="SAPBEXinputData 3 5 2 2 2" xfId="19126" xr:uid="{00000000-0005-0000-0000-0000D3470000}"/>
    <cellStyle name="SAPBEXinputData 3 5 2 2 3" xfId="19127" xr:uid="{00000000-0005-0000-0000-0000D4470000}"/>
    <cellStyle name="SAPBEXinputData 3 5 2 2 3 2" xfId="28273" xr:uid="{0EB92AAF-695E-4BF4-82DA-E8B7EF061B1A}"/>
    <cellStyle name="SAPBEXinputData 3 5 2 2 4" xfId="19128" xr:uid="{00000000-0005-0000-0000-0000D5470000}"/>
    <cellStyle name="SAPBEXinputData 3 5 2 3" xfId="19129" xr:uid="{00000000-0005-0000-0000-0000D6470000}"/>
    <cellStyle name="SAPBEXinputData 3 5 2 4" xfId="19130" xr:uid="{00000000-0005-0000-0000-0000D7470000}"/>
    <cellStyle name="SAPBEXinputData 3 5 2 4 2" xfId="28274" xr:uid="{530BABE8-5F4D-445B-A631-376698BBAEEB}"/>
    <cellStyle name="SAPBEXinputData 3 5 2 5" xfId="19131" xr:uid="{00000000-0005-0000-0000-0000D8470000}"/>
    <cellStyle name="SAPBEXinputData 3 5 2 5 2" xfId="28275" xr:uid="{7676F668-C752-45A4-8A91-0930ECC13EDA}"/>
    <cellStyle name="SAPBEXinputData 3 5 2 6" xfId="19132" xr:uid="{00000000-0005-0000-0000-0000D9470000}"/>
    <cellStyle name="SAPBEXinputData 3 5 3" xfId="19133" xr:uid="{00000000-0005-0000-0000-0000DA470000}"/>
    <cellStyle name="SAPBEXinputData 3 5 3 2" xfId="19134" xr:uid="{00000000-0005-0000-0000-0000DB470000}"/>
    <cellStyle name="SAPBEXinputData 3 5 3 2 2" xfId="19135" xr:uid="{00000000-0005-0000-0000-0000DC470000}"/>
    <cellStyle name="SAPBEXinputData 3 5 3 2 3" xfId="19136" xr:uid="{00000000-0005-0000-0000-0000DD470000}"/>
    <cellStyle name="SAPBEXinputData 3 5 3 3" xfId="19137" xr:uid="{00000000-0005-0000-0000-0000DE470000}"/>
    <cellStyle name="SAPBEXinputData 3 5 3 4" xfId="19138" xr:uid="{00000000-0005-0000-0000-0000DF470000}"/>
    <cellStyle name="SAPBEXinputData 3 5 3 4 2" xfId="28276" xr:uid="{64163524-5F79-44F6-B608-70E7493067ED}"/>
    <cellStyle name="SAPBEXinputData 3 5 3 5" xfId="19139" xr:uid="{00000000-0005-0000-0000-0000E0470000}"/>
    <cellStyle name="SAPBEXinputData 3 5 3 5 2" xfId="28277" xr:uid="{8D92051C-D1DF-4B9D-A0A4-6A058B3742A8}"/>
    <cellStyle name="SAPBEXinputData 3 5 3 6" xfId="19140" xr:uid="{00000000-0005-0000-0000-0000E1470000}"/>
    <cellStyle name="SAPBEXinputData 3 5 4" xfId="19141" xr:uid="{00000000-0005-0000-0000-0000E2470000}"/>
    <cellStyle name="SAPBEXinputData 3 5 4 2" xfId="19142" xr:uid="{00000000-0005-0000-0000-0000E3470000}"/>
    <cellStyle name="SAPBEXinputData 3 5 4 3" xfId="19143" xr:uid="{00000000-0005-0000-0000-0000E4470000}"/>
    <cellStyle name="SAPBEXinputData 3 5 5" xfId="19144" xr:uid="{00000000-0005-0000-0000-0000E5470000}"/>
    <cellStyle name="SAPBEXinputData 3 5 6" xfId="19145" xr:uid="{00000000-0005-0000-0000-0000E6470000}"/>
    <cellStyle name="SAPBEXinputData 3 5 6 2" xfId="28278" xr:uid="{E6F31F92-1D15-494F-8A0E-07EB040D654A}"/>
    <cellStyle name="SAPBEXinputData 3 5 7" xfId="19146" xr:uid="{00000000-0005-0000-0000-0000E7470000}"/>
    <cellStyle name="SAPBEXinputData 3 5 7 2" xfId="28279" xr:uid="{F04EF0BC-E06F-4388-8E1F-D71F7C67ADA2}"/>
    <cellStyle name="SAPBEXinputData 3 5 8" xfId="19147" xr:uid="{00000000-0005-0000-0000-0000E8470000}"/>
    <cellStyle name="SAPBEXinputData 3 6" xfId="19148" xr:uid="{00000000-0005-0000-0000-0000E9470000}"/>
    <cellStyle name="SAPBEXinputData 3 6 2" xfId="19149" xr:uid="{00000000-0005-0000-0000-0000EA470000}"/>
    <cellStyle name="SAPBEXinputData 3 6 2 2" xfId="19150" xr:uid="{00000000-0005-0000-0000-0000EB470000}"/>
    <cellStyle name="SAPBEXinputData 3 6 2 3" xfId="28280" xr:uid="{8DF6CC9F-CD1A-4185-9526-FAEA12493339}"/>
    <cellStyle name="SAPBEXinputData 3 6 3" xfId="19151" xr:uid="{00000000-0005-0000-0000-0000EC470000}"/>
    <cellStyle name="SAPBEXinputData 3 6 4" xfId="19152" xr:uid="{00000000-0005-0000-0000-0000ED470000}"/>
    <cellStyle name="SAPBEXinputData 3 6 4 2" xfId="20426" xr:uid="{00000000-0005-0000-0000-0000ED470000}"/>
    <cellStyle name="SAPBEXinputData 3 6 4 2 2" xfId="28812" xr:uid="{CEB22B8E-0081-4452-95C6-6EA3F3001F65}"/>
    <cellStyle name="SAPBEXinputData 3 6 4 2 3" xfId="30220" xr:uid="{65E86A36-DFDB-4387-B734-0515182B100F}"/>
    <cellStyle name="SAPBEXinputData 3 6 4 2 4" xfId="30741" xr:uid="{40B22E8D-CE5E-442F-923A-CC5693E6A902}"/>
    <cellStyle name="SAPBEXinputData 3 6 4 3" xfId="28281" xr:uid="{25E013FC-DAEF-47D6-94AE-2A90423958C6}"/>
    <cellStyle name="SAPBEXinputData 3 6 4 4" xfId="29765" xr:uid="{7AB97E0D-52B1-4500-A97C-2301A73A8654}"/>
    <cellStyle name="SAPBEXinputData 3 6 4 5" xfId="26992" xr:uid="{C70DC670-B4E7-48FF-8E55-8BBFBB5EC957}"/>
    <cellStyle name="SAPBEXinputData 3 6 5" xfId="19153" xr:uid="{00000000-0005-0000-0000-0000EE470000}"/>
    <cellStyle name="SAPBEXinputData 3 6 5 2" xfId="28282" xr:uid="{8E898E44-FCA3-4562-94A9-E1428D8AEF11}"/>
    <cellStyle name="SAPBEXinputData 3 6 6" xfId="19154" xr:uid="{00000000-0005-0000-0000-0000EF470000}"/>
    <cellStyle name="SAPBEXinputData 3 7" xfId="19155" xr:uid="{00000000-0005-0000-0000-0000F0470000}"/>
    <cellStyle name="SAPBEXinputData 3 7 2" xfId="19156" xr:uid="{00000000-0005-0000-0000-0000F1470000}"/>
    <cellStyle name="SAPBEXinputData 3 7 2 2" xfId="19157" xr:uid="{00000000-0005-0000-0000-0000F2470000}"/>
    <cellStyle name="SAPBEXinputData 3 7 2 3" xfId="19158" xr:uid="{00000000-0005-0000-0000-0000F3470000}"/>
    <cellStyle name="SAPBEXinputData 3 7 3" xfId="19159" xr:uid="{00000000-0005-0000-0000-0000F4470000}"/>
    <cellStyle name="SAPBEXinputData 3 7 4" xfId="19160" xr:uid="{00000000-0005-0000-0000-0000F5470000}"/>
    <cellStyle name="SAPBEXinputData 3 7 4 2" xfId="28283" xr:uid="{3E690F1E-39D0-479E-B62E-07F3020217E2}"/>
    <cellStyle name="SAPBEXinputData 3 7 5" xfId="19161" xr:uid="{00000000-0005-0000-0000-0000F6470000}"/>
    <cellStyle name="SAPBEXinputData 3 7 5 2" xfId="28284" xr:uid="{0CE3B118-8183-4B0A-8894-F9A69D9631C6}"/>
    <cellStyle name="SAPBEXinputData 3 7 6" xfId="19162" xr:uid="{00000000-0005-0000-0000-0000F7470000}"/>
    <cellStyle name="SAPBEXinputData 3 8" xfId="19163" xr:uid="{00000000-0005-0000-0000-0000F8470000}"/>
    <cellStyle name="SAPBEXinputData 3 8 2" xfId="19164" xr:uid="{00000000-0005-0000-0000-0000F9470000}"/>
    <cellStyle name="SAPBEXinputData 3 8 2 2" xfId="19165" xr:uid="{00000000-0005-0000-0000-0000FA470000}"/>
    <cellStyle name="SAPBEXinputData 3 8 2 3" xfId="19166" xr:uid="{00000000-0005-0000-0000-0000FB470000}"/>
    <cellStyle name="SAPBEXinputData 3 8 3" xfId="19167" xr:uid="{00000000-0005-0000-0000-0000FC470000}"/>
    <cellStyle name="SAPBEXinputData 3 8 3 2" xfId="19168" xr:uid="{00000000-0005-0000-0000-0000FD470000}"/>
    <cellStyle name="SAPBEXinputData 3 8 3 3" xfId="28285" xr:uid="{67525601-45B4-46ED-B02C-5E4D3954F6D5}"/>
    <cellStyle name="SAPBEXinputData 3 8 4" xfId="19169" xr:uid="{00000000-0005-0000-0000-0000FE470000}"/>
    <cellStyle name="SAPBEXinputData 3 9" xfId="19170" xr:uid="{00000000-0005-0000-0000-0000FF470000}"/>
    <cellStyle name="SAPBEXinputData 3 9 2" xfId="19171" xr:uid="{00000000-0005-0000-0000-000000480000}"/>
    <cellStyle name="SAPBEXinputData 3 9 3" xfId="19172" xr:uid="{00000000-0005-0000-0000-000001480000}"/>
    <cellStyle name="SAPBEXinputData 4" xfId="2906" xr:uid="{00000000-0005-0000-0000-00008A0A0000}"/>
    <cellStyle name="SAPBEXinputData 4 10" xfId="19174" xr:uid="{00000000-0005-0000-0000-000003480000}"/>
    <cellStyle name="SAPBEXinputData 4 10 2" xfId="28286" xr:uid="{3B2C9771-3413-4435-9CCA-B1020F6DEACE}"/>
    <cellStyle name="SAPBEXinputData 4 11" xfId="19175" xr:uid="{00000000-0005-0000-0000-000004480000}"/>
    <cellStyle name="SAPBEXinputData 4 12" xfId="19173" xr:uid="{00000000-0005-0000-0000-000002480000}"/>
    <cellStyle name="SAPBEXinputData 4 13" xfId="20978" xr:uid="{58625286-6063-4464-8827-834907E93A96}"/>
    <cellStyle name="SAPBEXinputData 4 14" xfId="27859" xr:uid="{870DBEDB-B4DC-4F23-A969-3871C17A2446}"/>
    <cellStyle name="SAPBEXinputData 4 15" xfId="29349" xr:uid="{E9EA3FC0-59E0-45F3-AA2E-1C71C570B62E}"/>
    <cellStyle name="SAPBEXinputData 4 2" xfId="19176" xr:uid="{00000000-0005-0000-0000-000005480000}"/>
    <cellStyle name="SAPBEXinputData 4 2 10" xfId="19177" xr:uid="{00000000-0005-0000-0000-000006480000}"/>
    <cellStyle name="SAPBEXinputData 4 2 2" xfId="19178" xr:uid="{00000000-0005-0000-0000-000007480000}"/>
    <cellStyle name="SAPBEXinputData 4 2 2 2" xfId="19179" xr:uid="{00000000-0005-0000-0000-000008480000}"/>
    <cellStyle name="SAPBEXinputData 4 2 2 2 2" xfId="19180" xr:uid="{00000000-0005-0000-0000-000009480000}"/>
    <cellStyle name="SAPBEXinputData 4 2 2 2 2 2" xfId="19181" xr:uid="{00000000-0005-0000-0000-00000A480000}"/>
    <cellStyle name="SAPBEXinputData 4 2 2 2 2 2 2" xfId="19182" xr:uid="{00000000-0005-0000-0000-00000B480000}"/>
    <cellStyle name="SAPBEXinputData 4 2 2 2 2 2 3" xfId="19183" xr:uid="{00000000-0005-0000-0000-00000C480000}"/>
    <cellStyle name="SAPBEXinputData 4 2 2 2 2 3" xfId="19184" xr:uid="{00000000-0005-0000-0000-00000D480000}"/>
    <cellStyle name="SAPBEXinputData 4 2 2 2 2 4" xfId="19185" xr:uid="{00000000-0005-0000-0000-00000E480000}"/>
    <cellStyle name="SAPBEXinputData 4 2 2 2 2 4 2" xfId="28287" xr:uid="{22E9E486-8348-4C28-8C50-D43B8386A579}"/>
    <cellStyle name="SAPBEXinputData 4 2 2 2 2 5" xfId="19186" xr:uid="{00000000-0005-0000-0000-00000F480000}"/>
    <cellStyle name="SAPBEXinputData 4 2 2 2 2 5 2" xfId="28288" xr:uid="{2CA8FD33-AD7B-425C-B060-280CDD446B6C}"/>
    <cellStyle name="SAPBEXinputData 4 2 2 2 2 6" xfId="19187" xr:uid="{00000000-0005-0000-0000-000010480000}"/>
    <cellStyle name="SAPBEXinputData 4 2 2 2 3" xfId="19188" xr:uid="{00000000-0005-0000-0000-000011480000}"/>
    <cellStyle name="SAPBEXinputData 4 2 2 2 3 2" xfId="19189" xr:uid="{00000000-0005-0000-0000-000012480000}"/>
    <cellStyle name="SAPBEXinputData 4 2 2 2 3 2 2" xfId="19190" xr:uid="{00000000-0005-0000-0000-000013480000}"/>
    <cellStyle name="SAPBEXinputData 4 2 2 2 3 2 3" xfId="19191" xr:uid="{00000000-0005-0000-0000-000014480000}"/>
    <cellStyle name="SAPBEXinputData 4 2 2 2 3 3" xfId="19192" xr:uid="{00000000-0005-0000-0000-000015480000}"/>
    <cellStyle name="SAPBEXinputData 4 2 2 2 3 3 2" xfId="19193" xr:uid="{00000000-0005-0000-0000-000016480000}"/>
    <cellStyle name="SAPBEXinputData 4 2 2 2 3 3 3" xfId="28289" xr:uid="{28ABC720-B417-4FAF-91C0-99BD547B100A}"/>
    <cellStyle name="SAPBEXinputData 4 2 2 2 3 4" xfId="19194" xr:uid="{00000000-0005-0000-0000-000017480000}"/>
    <cellStyle name="SAPBEXinputData 4 2 2 2 4" xfId="19195" xr:uid="{00000000-0005-0000-0000-000018480000}"/>
    <cellStyle name="SAPBEXinputData 4 2 2 2 4 2" xfId="19196" xr:uid="{00000000-0005-0000-0000-000019480000}"/>
    <cellStyle name="SAPBEXinputData 4 2 2 2 4 3" xfId="19197" xr:uid="{00000000-0005-0000-0000-00001A480000}"/>
    <cellStyle name="SAPBEXinputData 4 2 2 2 5" xfId="19198" xr:uid="{00000000-0005-0000-0000-00001B480000}"/>
    <cellStyle name="SAPBEXinputData 4 2 2 2 6" xfId="19199" xr:uid="{00000000-0005-0000-0000-00001C480000}"/>
    <cellStyle name="SAPBEXinputData 4 2 2 2 6 2" xfId="28290" xr:uid="{1D28EE33-8060-4FF1-90C0-CC53D0D9D89C}"/>
    <cellStyle name="SAPBEXinputData 4 2 2 2 7" xfId="19200" xr:uid="{00000000-0005-0000-0000-00001D480000}"/>
    <cellStyle name="SAPBEXinputData 4 2 2 2 7 2" xfId="28291" xr:uid="{2146CCAD-01EA-437D-B039-7FF54CC575EC}"/>
    <cellStyle name="SAPBEXinputData 4 2 2 2 8" xfId="19201" xr:uid="{00000000-0005-0000-0000-00001E480000}"/>
    <cellStyle name="SAPBEXinputData 4 2 2 3" xfId="19202" xr:uid="{00000000-0005-0000-0000-00001F480000}"/>
    <cellStyle name="SAPBEXinputData 4 2 2 3 2" xfId="19203" xr:uid="{00000000-0005-0000-0000-000020480000}"/>
    <cellStyle name="SAPBEXinputData 4 2 2 3 2 2" xfId="19204" xr:uid="{00000000-0005-0000-0000-000021480000}"/>
    <cellStyle name="SAPBEXinputData 4 2 2 3 2 3" xfId="19205" xr:uid="{00000000-0005-0000-0000-000022480000}"/>
    <cellStyle name="SAPBEXinputData 4 2 2 3 3" xfId="19206" xr:uid="{00000000-0005-0000-0000-000023480000}"/>
    <cellStyle name="SAPBEXinputData 4 2 2 3 4" xfId="19207" xr:uid="{00000000-0005-0000-0000-000024480000}"/>
    <cellStyle name="SAPBEXinputData 4 2 2 3 4 2" xfId="28292" xr:uid="{0A6E4885-A52A-46CC-AD96-76FFD08F3F4D}"/>
    <cellStyle name="SAPBEXinputData 4 2 2 3 5" xfId="19208" xr:uid="{00000000-0005-0000-0000-000025480000}"/>
    <cellStyle name="SAPBEXinputData 4 2 2 3 5 2" xfId="28293" xr:uid="{66E9540B-9CD7-4A23-A3B2-C7D19B373672}"/>
    <cellStyle name="SAPBEXinputData 4 2 2 3 6" xfId="19209" xr:uid="{00000000-0005-0000-0000-000026480000}"/>
    <cellStyle name="SAPBEXinputData 4 2 2 4" xfId="19210" xr:uid="{00000000-0005-0000-0000-000027480000}"/>
    <cellStyle name="SAPBEXinputData 4 2 2 4 2" xfId="19211" xr:uid="{00000000-0005-0000-0000-000028480000}"/>
    <cellStyle name="SAPBEXinputData 4 2 2 4 2 2" xfId="19212" xr:uid="{00000000-0005-0000-0000-000029480000}"/>
    <cellStyle name="SAPBEXinputData 4 2 2 4 2 3" xfId="19213" xr:uid="{00000000-0005-0000-0000-00002A480000}"/>
    <cellStyle name="SAPBEXinputData 4 2 2 4 3" xfId="19214" xr:uid="{00000000-0005-0000-0000-00002B480000}"/>
    <cellStyle name="SAPBEXinputData 4 2 2 4 3 2" xfId="19215" xr:uid="{00000000-0005-0000-0000-00002C480000}"/>
    <cellStyle name="SAPBEXinputData 4 2 2 4 3 3" xfId="28294" xr:uid="{D82C5036-7D2D-4BD2-B190-AF879FB2E710}"/>
    <cellStyle name="SAPBEXinputData 4 2 2 4 4" xfId="19216" xr:uid="{00000000-0005-0000-0000-00002D480000}"/>
    <cellStyle name="SAPBEXinputData 4 2 2 5" xfId="19217" xr:uid="{00000000-0005-0000-0000-00002E480000}"/>
    <cellStyle name="SAPBEXinputData 4 2 2 5 2" xfId="19218" xr:uid="{00000000-0005-0000-0000-00002F480000}"/>
    <cellStyle name="SAPBEXinputData 4 2 2 5 3" xfId="19219" xr:uid="{00000000-0005-0000-0000-000030480000}"/>
    <cellStyle name="SAPBEXinputData 4 2 2 6" xfId="19220" xr:uid="{00000000-0005-0000-0000-000031480000}"/>
    <cellStyle name="SAPBEXinputData 4 2 2 7" xfId="19221" xr:uid="{00000000-0005-0000-0000-000032480000}"/>
    <cellStyle name="SAPBEXinputData 4 2 2 7 2" xfId="28295" xr:uid="{D8F8CEA4-C15F-452B-8D54-4AC74040BFAF}"/>
    <cellStyle name="SAPBEXinputData 4 2 2 8" xfId="19222" xr:uid="{00000000-0005-0000-0000-000033480000}"/>
    <cellStyle name="SAPBEXinputData 4 2 2 8 2" xfId="28296" xr:uid="{FBE501ED-1C24-4BFC-A51E-27D74418E33F}"/>
    <cellStyle name="SAPBEXinputData 4 2 2 9" xfId="19223" xr:uid="{00000000-0005-0000-0000-000034480000}"/>
    <cellStyle name="SAPBEXinputData 4 2 3" xfId="19224" xr:uid="{00000000-0005-0000-0000-000035480000}"/>
    <cellStyle name="SAPBEXinputData 4 2 3 2" xfId="19225" xr:uid="{00000000-0005-0000-0000-000036480000}"/>
    <cellStyle name="SAPBEXinputData 4 2 3 2 2" xfId="19226" xr:uid="{00000000-0005-0000-0000-000037480000}"/>
    <cellStyle name="SAPBEXinputData 4 2 3 2 2 2" xfId="19227" xr:uid="{00000000-0005-0000-0000-000038480000}"/>
    <cellStyle name="SAPBEXinputData 4 2 3 2 2 3" xfId="19228" xr:uid="{00000000-0005-0000-0000-000039480000}"/>
    <cellStyle name="SAPBEXinputData 4 2 3 2 3" xfId="19229" xr:uid="{00000000-0005-0000-0000-00003A480000}"/>
    <cellStyle name="SAPBEXinputData 4 2 3 2 4" xfId="19230" xr:uid="{00000000-0005-0000-0000-00003B480000}"/>
    <cellStyle name="SAPBEXinputData 4 2 3 2 4 2" xfId="28297" xr:uid="{035476B5-6B45-433A-AD06-C300B5B0EA0E}"/>
    <cellStyle name="SAPBEXinputData 4 2 3 2 5" xfId="19231" xr:uid="{00000000-0005-0000-0000-00003C480000}"/>
    <cellStyle name="SAPBEXinputData 4 2 3 2 5 2" xfId="28298" xr:uid="{9B477B5B-516F-499F-9B3F-49729907B81A}"/>
    <cellStyle name="SAPBEXinputData 4 2 3 2 6" xfId="19232" xr:uid="{00000000-0005-0000-0000-00003D480000}"/>
    <cellStyle name="SAPBEXinputData 4 2 3 3" xfId="19233" xr:uid="{00000000-0005-0000-0000-00003E480000}"/>
    <cellStyle name="SAPBEXinputData 4 2 3 3 2" xfId="19234" xr:uid="{00000000-0005-0000-0000-00003F480000}"/>
    <cellStyle name="SAPBEXinputData 4 2 3 3 2 2" xfId="19235" xr:uid="{00000000-0005-0000-0000-000040480000}"/>
    <cellStyle name="SAPBEXinputData 4 2 3 3 2 3" xfId="19236" xr:uid="{00000000-0005-0000-0000-000041480000}"/>
    <cellStyle name="SAPBEXinputData 4 2 3 3 3" xfId="19237" xr:uid="{00000000-0005-0000-0000-000042480000}"/>
    <cellStyle name="SAPBEXinputData 4 2 3 3 3 2" xfId="19238" xr:uid="{00000000-0005-0000-0000-000043480000}"/>
    <cellStyle name="SAPBEXinputData 4 2 3 3 3 3" xfId="28299" xr:uid="{5BFCFA2F-E6A3-44A8-8BBE-CB82D1635A0D}"/>
    <cellStyle name="SAPBEXinputData 4 2 3 3 4" xfId="19239" xr:uid="{00000000-0005-0000-0000-000044480000}"/>
    <cellStyle name="SAPBEXinputData 4 2 3 4" xfId="19240" xr:uid="{00000000-0005-0000-0000-000045480000}"/>
    <cellStyle name="SAPBEXinputData 4 2 3 4 2" xfId="19241" xr:uid="{00000000-0005-0000-0000-000046480000}"/>
    <cellStyle name="SAPBEXinputData 4 2 3 4 3" xfId="19242" xr:uid="{00000000-0005-0000-0000-000047480000}"/>
    <cellStyle name="SAPBEXinputData 4 2 3 5" xfId="19243" xr:uid="{00000000-0005-0000-0000-000048480000}"/>
    <cellStyle name="SAPBEXinputData 4 2 3 6" xfId="19244" xr:uid="{00000000-0005-0000-0000-000049480000}"/>
    <cellStyle name="SAPBEXinputData 4 2 3 6 2" xfId="28300" xr:uid="{8B9CE8EA-4163-4CD2-814A-335CEE2B2851}"/>
    <cellStyle name="SAPBEXinputData 4 2 3 7" xfId="19245" xr:uid="{00000000-0005-0000-0000-00004A480000}"/>
    <cellStyle name="SAPBEXinputData 4 2 3 7 2" xfId="28301" xr:uid="{7CBE9623-A132-4F9C-B057-B8B4B8884667}"/>
    <cellStyle name="SAPBEXinputData 4 2 3 8" xfId="19246" xr:uid="{00000000-0005-0000-0000-00004B480000}"/>
    <cellStyle name="SAPBEXinputData 4 2 4" xfId="19247" xr:uid="{00000000-0005-0000-0000-00004C480000}"/>
    <cellStyle name="SAPBEXinputData 4 2 4 2" xfId="19248" xr:uid="{00000000-0005-0000-0000-00004D480000}"/>
    <cellStyle name="SAPBEXinputData 4 2 4 2 2" xfId="19249" xr:uid="{00000000-0005-0000-0000-00004E480000}"/>
    <cellStyle name="SAPBEXinputData 4 2 4 2 3" xfId="19250" xr:uid="{00000000-0005-0000-0000-00004F480000}"/>
    <cellStyle name="SAPBEXinputData 4 2 4 2 3 2" xfId="28302" xr:uid="{77025FCA-9D98-415E-B37A-5C8DBA658BE4}"/>
    <cellStyle name="SAPBEXinputData 4 2 4 2 4" xfId="19251" xr:uid="{00000000-0005-0000-0000-000050480000}"/>
    <cellStyle name="SAPBEXinputData 4 2 4 3" xfId="19252" xr:uid="{00000000-0005-0000-0000-000051480000}"/>
    <cellStyle name="SAPBEXinputData 4 2 4 4" xfId="19253" xr:uid="{00000000-0005-0000-0000-000052480000}"/>
    <cellStyle name="SAPBEXinputData 4 2 4 4 2" xfId="28303" xr:uid="{876EC7F3-7987-4F38-B2F4-C21AAF650B02}"/>
    <cellStyle name="SAPBEXinputData 4 2 4 5" xfId="19254" xr:uid="{00000000-0005-0000-0000-000053480000}"/>
    <cellStyle name="SAPBEXinputData 4 2 4 5 2" xfId="28304" xr:uid="{3069014A-9737-4FA0-A1F5-20990AD401F9}"/>
    <cellStyle name="SAPBEXinputData 4 2 4 6" xfId="19255" xr:uid="{00000000-0005-0000-0000-000054480000}"/>
    <cellStyle name="SAPBEXinputData 4 2 5" xfId="19256" xr:uid="{00000000-0005-0000-0000-000055480000}"/>
    <cellStyle name="SAPBEXinputData 4 2 5 2" xfId="19257" xr:uid="{00000000-0005-0000-0000-000056480000}"/>
    <cellStyle name="SAPBEXinputData 4 2 5 2 2" xfId="19258" xr:uid="{00000000-0005-0000-0000-000057480000}"/>
    <cellStyle name="SAPBEXinputData 4 2 5 2 3" xfId="19259" xr:uid="{00000000-0005-0000-0000-000058480000}"/>
    <cellStyle name="SAPBEXinputData 4 2 5 3" xfId="19260" xr:uid="{00000000-0005-0000-0000-000059480000}"/>
    <cellStyle name="SAPBEXinputData 4 2 5 4" xfId="19261" xr:uid="{00000000-0005-0000-0000-00005A480000}"/>
    <cellStyle name="SAPBEXinputData 4 2 5 4 2" xfId="28305" xr:uid="{9FDF4E1C-D207-46A1-B272-746FC2F72F45}"/>
    <cellStyle name="SAPBEXinputData 4 2 5 5" xfId="19262" xr:uid="{00000000-0005-0000-0000-00005B480000}"/>
    <cellStyle name="SAPBEXinputData 4 2 5 5 2" xfId="28306" xr:uid="{8A9A83F3-846B-4F9B-9D9F-21861A36AF8C}"/>
    <cellStyle name="SAPBEXinputData 4 2 5 6" xfId="19263" xr:uid="{00000000-0005-0000-0000-00005C480000}"/>
    <cellStyle name="SAPBEXinputData 4 2 6" xfId="19264" xr:uid="{00000000-0005-0000-0000-00005D480000}"/>
    <cellStyle name="SAPBEXinputData 4 2 6 2" xfId="19265" xr:uid="{00000000-0005-0000-0000-00005E480000}"/>
    <cellStyle name="SAPBEXinputData 4 2 6 3" xfId="19266" xr:uid="{00000000-0005-0000-0000-00005F480000}"/>
    <cellStyle name="SAPBEXinputData 4 2 7" xfId="19267" xr:uid="{00000000-0005-0000-0000-000060480000}"/>
    <cellStyle name="SAPBEXinputData 4 2 8" xfId="19268" xr:uid="{00000000-0005-0000-0000-000061480000}"/>
    <cellStyle name="SAPBEXinputData 4 2 8 2" xfId="28307" xr:uid="{59576DDB-E8D6-4F59-BEF3-4F213391E59C}"/>
    <cellStyle name="SAPBEXinputData 4 2 9" xfId="19269" xr:uid="{00000000-0005-0000-0000-000062480000}"/>
    <cellStyle name="SAPBEXinputData 4 2 9 2" xfId="28308" xr:uid="{A7B9A226-6F00-46C0-BCFF-AFFAD7D79C56}"/>
    <cellStyle name="SAPBEXinputData 4 3" xfId="19270" xr:uid="{00000000-0005-0000-0000-000063480000}"/>
    <cellStyle name="SAPBEXinputData 4 3 2" xfId="19271" xr:uid="{00000000-0005-0000-0000-000064480000}"/>
    <cellStyle name="SAPBEXinputData 4 3 2 2" xfId="19272" xr:uid="{00000000-0005-0000-0000-000065480000}"/>
    <cellStyle name="SAPBEXinputData 4 3 2 2 2" xfId="19273" xr:uid="{00000000-0005-0000-0000-000066480000}"/>
    <cellStyle name="SAPBEXinputData 4 3 2 2 2 2" xfId="19274" xr:uid="{00000000-0005-0000-0000-000067480000}"/>
    <cellStyle name="SAPBEXinputData 4 3 2 2 2 3" xfId="19275" xr:uid="{00000000-0005-0000-0000-000068480000}"/>
    <cellStyle name="SAPBEXinputData 4 3 2 2 3" xfId="19276" xr:uid="{00000000-0005-0000-0000-000069480000}"/>
    <cellStyle name="SAPBEXinputData 4 3 2 2 4" xfId="19277" xr:uid="{00000000-0005-0000-0000-00006A480000}"/>
    <cellStyle name="SAPBEXinputData 4 3 2 2 4 2" xfId="28309" xr:uid="{6C09F10F-6A48-4563-A729-BAC1CCDF7DEC}"/>
    <cellStyle name="SAPBEXinputData 4 3 2 2 5" xfId="19278" xr:uid="{00000000-0005-0000-0000-00006B480000}"/>
    <cellStyle name="SAPBEXinputData 4 3 2 2 5 2" xfId="28310" xr:uid="{7838A11F-5AB0-4331-9B9D-ED7D4FDDD220}"/>
    <cellStyle name="SAPBEXinputData 4 3 2 2 6" xfId="19279" xr:uid="{00000000-0005-0000-0000-00006C480000}"/>
    <cellStyle name="SAPBEXinputData 4 3 2 3" xfId="19280" xr:uid="{00000000-0005-0000-0000-00006D480000}"/>
    <cellStyle name="SAPBEXinputData 4 3 2 3 2" xfId="19281" xr:uid="{00000000-0005-0000-0000-00006E480000}"/>
    <cellStyle name="SAPBEXinputData 4 3 2 3 2 2" xfId="19282" xr:uid="{00000000-0005-0000-0000-00006F480000}"/>
    <cellStyle name="SAPBEXinputData 4 3 2 3 2 3" xfId="19283" xr:uid="{00000000-0005-0000-0000-000070480000}"/>
    <cellStyle name="SAPBEXinputData 4 3 2 3 3" xfId="19284" xr:uid="{00000000-0005-0000-0000-000071480000}"/>
    <cellStyle name="SAPBEXinputData 4 3 2 3 3 2" xfId="19285" xr:uid="{00000000-0005-0000-0000-000072480000}"/>
    <cellStyle name="SAPBEXinputData 4 3 2 3 3 3" xfId="28311" xr:uid="{C176BB09-18C6-4AE1-BD0B-F5CC62D927CD}"/>
    <cellStyle name="SAPBEXinputData 4 3 2 3 4" xfId="19286" xr:uid="{00000000-0005-0000-0000-000073480000}"/>
    <cellStyle name="SAPBEXinputData 4 3 2 4" xfId="19287" xr:uid="{00000000-0005-0000-0000-000074480000}"/>
    <cellStyle name="SAPBEXinputData 4 3 2 4 2" xfId="19288" xr:uid="{00000000-0005-0000-0000-000075480000}"/>
    <cellStyle name="SAPBEXinputData 4 3 2 4 3" xfId="19289" xr:uid="{00000000-0005-0000-0000-000076480000}"/>
    <cellStyle name="SAPBEXinputData 4 3 2 5" xfId="19290" xr:uid="{00000000-0005-0000-0000-000077480000}"/>
    <cellStyle name="SAPBEXinputData 4 3 2 6" xfId="19291" xr:uid="{00000000-0005-0000-0000-000078480000}"/>
    <cellStyle name="SAPBEXinputData 4 3 2 6 2" xfId="28312" xr:uid="{5DB7E878-4FD4-431A-A637-C746A7FF1E18}"/>
    <cellStyle name="SAPBEXinputData 4 3 2 7" xfId="19292" xr:uid="{00000000-0005-0000-0000-000079480000}"/>
    <cellStyle name="SAPBEXinputData 4 3 2 7 2" xfId="28313" xr:uid="{6B41F90D-8699-446F-897D-75E5E4F194C4}"/>
    <cellStyle name="SAPBEXinputData 4 3 2 8" xfId="19293" xr:uid="{00000000-0005-0000-0000-00007A480000}"/>
    <cellStyle name="SAPBEXinputData 4 3 3" xfId="19294" xr:uid="{00000000-0005-0000-0000-00007B480000}"/>
    <cellStyle name="SAPBEXinputData 4 3 3 2" xfId="19295" xr:uid="{00000000-0005-0000-0000-00007C480000}"/>
    <cellStyle name="SAPBEXinputData 4 3 3 2 2" xfId="19296" xr:uid="{00000000-0005-0000-0000-00007D480000}"/>
    <cellStyle name="SAPBEXinputData 4 3 3 2 3" xfId="19297" xr:uid="{00000000-0005-0000-0000-00007E480000}"/>
    <cellStyle name="SAPBEXinputData 4 3 3 3" xfId="19298" xr:uid="{00000000-0005-0000-0000-00007F480000}"/>
    <cellStyle name="SAPBEXinputData 4 3 3 4" xfId="19299" xr:uid="{00000000-0005-0000-0000-000080480000}"/>
    <cellStyle name="SAPBEXinputData 4 3 3 4 2" xfId="28314" xr:uid="{71263407-9459-4CB9-85F1-BE93E15FB8C4}"/>
    <cellStyle name="SAPBEXinputData 4 3 3 5" xfId="19300" xr:uid="{00000000-0005-0000-0000-000081480000}"/>
    <cellStyle name="SAPBEXinputData 4 3 3 5 2" xfId="28315" xr:uid="{84734F27-CE21-483C-8CE0-EFB7E65E5469}"/>
    <cellStyle name="SAPBEXinputData 4 3 3 6" xfId="19301" xr:uid="{00000000-0005-0000-0000-000082480000}"/>
    <cellStyle name="SAPBEXinputData 4 3 4" xfId="19302" xr:uid="{00000000-0005-0000-0000-000083480000}"/>
    <cellStyle name="SAPBEXinputData 4 3 4 2" xfId="19303" xr:uid="{00000000-0005-0000-0000-000084480000}"/>
    <cellStyle name="SAPBEXinputData 4 3 4 2 2" xfId="19304" xr:uid="{00000000-0005-0000-0000-000085480000}"/>
    <cellStyle name="SAPBEXinputData 4 3 4 2 3" xfId="19305" xr:uid="{00000000-0005-0000-0000-000086480000}"/>
    <cellStyle name="SAPBEXinputData 4 3 4 3" xfId="19306" xr:uid="{00000000-0005-0000-0000-000087480000}"/>
    <cellStyle name="SAPBEXinputData 4 3 4 3 2" xfId="19307" xr:uid="{00000000-0005-0000-0000-000088480000}"/>
    <cellStyle name="SAPBEXinputData 4 3 4 3 3" xfId="28316" xr:uid="{4CA2A37E-3D05-4F27-B4AA-0FCD112AA36D}"/>
    <cellStyle name="SAPBEXinputData 4 3 4 4" xfId="19308" xr:uid="{00000000-0005-0000-0000-000089480000}"/>
    <cellStyle name="SAPBEXinputData 4 3 5" xfId="19309" xr:uid="{00000000-0005-0000-0000-00008A480000}"/>
    <cellStyle name="SAPBEXinputData 4 3 5 2" xfId="19310" xr:uid="{00000000-0005-0000-0000-00008B480000}"/>
    <cellStyle name="SAPBEXinputData 4 3 5 3" xfId="19311" xr:uid="{00000000-0005-0000-0000-00008C480000}"/>
    <cellStyle name="SAPBEXinputData 4 3 6" xfId="19312" xr:uid="{00000000-0005-0000-0000-00008D480000}"/>
    <cellStyle name="SAPBEXinputData 4 3 7" xfId="19313" xr:uid="{00000000-0005-0000-0000-00008E480000}"/>
    <cellStyle name="SAPBEXinputData 4 3 7 2" xfId="28317" xr:uid="{E4E727A9-C640-488B-A206-6E18AACC6147}"/>
    <cellStyle name="SAPBEXinputData 4 3 8" xfId="19314" xr:uid="{00000000-0005-0000-0000-00008F480000}"/>
    <cellStyle name="SAPBEXinputData 4 3 8 2" xfId="28318" xr:uid="{073D8571-9F5F-4A46-9436-F7C87DF2970D}"/>
    <cellStyle name="SAPBEXinputData 4 3 9" xfId="19315" xr:uid="{00000000-0005-0000-0000-000090480000}"/>
    <cellStyle name="SAPBEXinputData 4 4" xfId="19316" xr:uid="{00000000-0005-0000-0000-000091480000}"/>
    <cellStyle name="SAPBEXinputData 4 4 2" xfId="19317" xr:uid="{00000000-0005-0000-0000-000092480000}"/>
    <cellStyle name="SAPBEXinputData 4 4 2 2" xfId="19318" xr:uid="{00000000-0005-0000-0000-000093480000}"/>
    <cellStyle name="SAPBEXinputData 4 4 2 2 2" xfId="19319" xr:uid="{00000000-0005-0000-0000-000094480000}"/>
    <cellStyle name="SAPBEXinputData 4 4 2 2 3" xfId="19320" xr:uid="{00000000-0005-0000-0000-000095480000}"/>
    <cellStyle name="SAPBEXinputData 4 4 2 2 3 2" xfId="28319" xr:uid="{EAB699B5-68CB-4E8D-9313-94C000E195B6}"/>
    <cellStyle name="SAPBEXinputData 4 4 2 2 4" xfId="19321" xr:uid="{00000000-0005-0000-0000-000096480000}"/>
    <cellStyle name="SAPBEXinputData 4 4 2 3" xfId="19322" xr:uid="{00000000-0005-0000-0000-000097480000}"/>
    <cellStyle name="SAPBEXinputData 4 4 2 4" xfId="19323" xr:uid="{00000000-0005-0000-0000-000098480000}"/>
    <cellStyle name="SAPBEXinputData 4 4 2 4 2" xfId="28320" xr:uid="{0417610B-70D4-4B5D-BECE-64EFD9E1C6DC}"/>
    <cellStyle name="SAPBEXinputData 4 4 2 5" xfId="19324" xr:uid="{00000000-0005-0000-0000-000099480000}"/>
    <cellStyle name="SAPBEXinputData 4 4 2 5 2" xfId="28321" xr:uid="{7650CAE1-D339-4BCC-B74D-6A0A36478B81}"/>
    <cellStyle name="SAPBEXinputData 4 4 2 6" xfId="19325" xr:uid="{00000000-0005-0000-0000-00009A480000}"/>
    <cellStyle name="SAPBEXinputData 4 4 3" xfId="19326" xr:uid="{00000000-0005-0000-0000-00009B480000}"/>
    <cellStyle name="SAPBEXinputData 4 4 3 2" xfId="19327" xr:uid="{00000000-0005-0000-0000-00009C480000}"/>
    <cellStyle name="SAPBEXinputData 4 4 3 2 2" xfId="19328" xr:uid="{00000000-0005-0000-0000-00009D480000}"/>
    <cellStyle name="SAPBEXinputData 4 4 3 2 3" xfId="19329" xr:uid="{00000000-0005-0000-0000-00009E480000}"/>
    <cellStyle name="SAPBEXinputData 4 4 3 3" xfId="19330" xr:uid="{00000000-0005-0000-0000-00009F480000}"/>
    <cellStyle name="SAPBEXinputData 4 4 3 4" xfId="19331" xr:uid="{00000000-0005-0000-0000-0000A0480000}"/>
    <cellStyle name="SAPBEXinputData 4 4 3 4 2" xfId="28322" xr:uid="{81C36CB9-AD06-4CD3-AE31-629F231A687A}"/>
    <cellStyle name="SAPBEXinputData 4 4 3 5" xfId="19332" xr:uid="{00000000-0005-0000-0000-0000A1480000}"/>
    <cellStyle name="SAPBEXinputData 4 4 3 5 2" xfId="28323" xr:uid="{514E8CC6-BABD-402F-AB03-040F723C1413}"/>
    <cellStyle name="SAPBEXinputData 4 4 3 6" xfId="19333" xr:uid="{00000000-0005-0000-0000-0000A2480000}"/>
    <cellStyle name="SAPBEXinputData 4 4 4" xfId="19334" xr:uid="{00000000-0005-0000-0000-0000A3480000}"/>
    <cellStyle name="SAPBEXinputData 4 4 4 2" xfId="19335" xr:uid="{00000000-0005-0000-0000-0000A4480000}"/>
    <cellStyle name="SAPBEXinputData 4 4 4 3" xfId="19336" xr:uid="{00000000-0005-0000-0000-0000A5480000}"/>
    <cellStyle name="SAPBEXinputData 4 4 5" xfId="19337" xr:uid="{00000000-0005-0000-0000-0000A6480000}"/>
    <cellStyle name="SAPBEXinputData 4 4 6" xfId="19338" xr:uid="{00000000-0005-0000-0000-0000A7480000}"/>
    <cellStyle name="SAPBEXinputData 4 4 6 2" xfId="28324" xr:uid="{D92001EE-A1FF-4D34-84B1-D64576153466}"/>
    <cellStyle name="SAPBEXinputData 4 4 7" xfId="19339" xr:uid="{00000000-0005-0000-0000-0000A8480000}"/>
    <cellStyle name="SAPBEXinputData 4 4 7 2" xfId="28325" xr:uid="{5C52387E-4325-489D-B33F-8F671C754489}"/>
    <cellStyle name="SAPBEXinputData 4 4 8" xfId="19340" xr:uid="{00000000-0005-0000-0000-0000A9480000}"/>
    <cellStyle name="SAPBEXinputData 4 5" xfId="19341" xr:uid="{00000000-0005-0000-0000-0000AA480000}"/>
    <cellStyle name="SAPBEXinputData 4 5 2" xfId="19342" xr:uid="{00000000-0005-0000-0000-0000AB480000}"/>
    <cellStyle name="SAPBEXinputData 4 5 2 2" xfId="19343" xr:uid="{00000000-0005-0000-0000-0000AC480000}"/>
    <cellStyle name="SAPBEXinputData 4 5 2 3" xfId="19344" xr:uid="{00000000-0005-0000-0000-0000AD480000}"/>
    <cellStyle name="SAPBEXinputData 4 5 2 3 2" xfId="28326" xr:uid="{2403DCB2-C537-445F-A0DA-749F3CB2CCBD}"/>
    <cellStyle name="SAPBEXinputData 4 5 2 4" xfId="19345" xr:uid="{00000000-0005-0000-0000-0000AE480000}"/>
    <cellStyle name="SAPBEXinputData 4 5 3" xfId="19346" xr:uid="{00000000-0005-0000-0000-0000AF480000}"/>
    <cellStyle name="SAPBEXinputData 4 5 4" xfId="19347" xr:uid="{00000000-0005-0000-0000-0000B0480000}"/>
    <cellStyle name="SAPBEXinputData 4 5 4 2" xfId="28327" xr:uid="{13C54350-1BCF-41FB-8311-4B54B1823F55}"/>
    <cellStyle name="SAPBEXinputData 4 5 5" xfId="19348" xr:uid="{00000000-0005-0000-0000-0000B1480000}"/>
    <cellStyle name="SAPBEXinputData 4 5 5 2" xfId="28328" xr:uid="{240C3471-2EAE-4173-A149-9534C13C6A65}"/>
    <cellStyle name="SAPBEXinputData 4 5 6" xfId="19349" xr:uid="{00000000-0005-0000-0000-0000B2480000}"/>
    <cellStyle name="SAPBEXinputData 4 6" xfId="19350" xr:uid="{00000000-0005-0000-0000-0000B3480000}"/>
    <cellStyle name="SAPBEXinputData 4 6 2" xfId="19351" xr:uid="{00000000-0005-0000-0000-0000B4480000}"/>
    <cellStyle name="SAPBEXinputData 4 6 2 2" xfId="19352" xr:uid="{00000000-0005-0000-0000-0000B5480000}"/>
    <cellStyle name="SAPBEXinputData 4 6 2 3" xfId="19353" xr:uid="{00000000-0005-0000-0000-0000B6480000}"/>
    <cellStyle name="SAPBEXinputData 4 6 3" xfId="19354" xr:uid="{00000000-0005-0000-0000-0000B7480000}"/>
    <cellStyle name="SAPBEXinputData 4 6 4" xfId="19355" xr:uid="{00000000-0005-0000-0000-0000B8480000}"/>
    <cellStyle name="SAPBEXinputData 4 6 4 2" xfId="28329" xr:uid="{FA8A85A2-C740-4A66-A2FA-0A16BE9E27A8}"/>
    <cellStyle name="SAPBEXinputData 4 6 5" xfId="19356" xr:uid="{00000000-0005-0000-0000-0000B9480000}"/>
    <cellStyle name="SAPBEXinputData 4 6 5 2" xfId="28330" xr:uid="{293AF516-5456-4A4F-A420-9D513A6B6397}"/>
    <cellStyle name="SAPBEXinputData 4 6 6" xfId="19357" xr:uid="{00000000-0005-0000-0000-0000BA480000}"/>
    <cellStyle name="SAPBEXinputData 4 7" xfId="19358" xr:uid="{00000000-0005-0000-0000-0000BB480000}"/>
    <cellStyle name="SAPBEXinputData 4 7 2" xfId="19359" xr:uid="{00000000-0005-0000-0000-0000BC480000}"/>
    <cellStyle name="SAPBEXinputData 4 7 3" xfId="19360" xr:uid="{00000000-0005-0000-0000-0000BD480000}"/>
    <cellStyle name="SAPBEXinputData 4 8" xfId="19361" xr:uid="{00000000-0005-0000-0000-0000BE480000}"/>
    <cellStyle name="SAPBEXinputData 4 9" xfId="19362" xr:uid="{00000000-0005-0000-0000-0000BF480000}"/>
    <cellStyle name="SAPBEXinputData 4 9 2" xfId="28331" xr:uid="{68443B26-A6D2-4A1C-B043-81F49B655A16}"/>
    <cellStyle name="SAPBEXinputData 5" xfId="19363" xr:uid="{00000000-0005-0000-0000-0000C0480000}"/>
    <cellStyle name="SAPBEXinputData 5 10" xfId="19364" xr:uid="{00000000-0005-0000-0000-0000C1480000}"/>
    <cellStyle name="SAPBEXinputData 5 2" xfId="19365" xr:uid="{00000000-0005-0000-0000-0000C2480000}"/>
    <cellStyle name="SAPBEXinputData 5 2 2" xfId="19366" xr:uid="{00000000-0005-0000-0000-0000C3480000}"/>
    <cellStyle name="SAPBEXinputData 5 2 2 2" xfId="19367" xr:uid="{00000000-0005-0000-0000-0000C4480000}"/>
    <cellStyle name="SAPBEXinputData 5 2 2 2 2" xfId="19368" xr:uid="{00000000-0005-0000-0000-0000C5480000}"/>
    <cellStyle name="SAPBEXinputData 5 2 2 2 2 2" xfId="19369" xr:uid="{00000000-0005-0000-0000-0000C6480000}"/>
    <cellStyle name="SAPBEXinputData 5 2 2 2 2 3" xfId="19370" xr:uid="{00000000-0005-0000-0000-0000C7480000}"/>
    <cellStyle name="SAPBEXinputData 5 2 2 2 3" xfId="19371" xr:uid="{00000000-0005-0000-0000-0000C8480000}"/>
    <cellStyle name="SAPBEXinputData 5 2 2 2 4" xfId="19372" xr:uid="{00000000-0005-0000-0000-0000C9480000}"/>
    <cellStyle name="SAPBEXinputData 5 2 2 2 4 2" xfId="28332" xr:uid="{2E537CB3-878C-41F3-954F-E5F25218B69F}"/>
    <cellStyle name="SAPBEXinputData 5 2 2 2 5" xfId="19373" xr:uid="{00000000-0005-0000-0000-0000CA480000}"/>
    <cellStyle name="SAPBEXinputData 5 2 2 2 5 2" xfId="28333" xr:uid="{26D1E7F5-45F6-4DC8-A9BA-CAFEB806BE51}"/>
    <cellStyle name="SAPBEXinputData 5 2 2 2 6" xfId="19374" xr:uid="{00000000-0005-0000-0000-0000CB480000}"/>
    <cellStyle name="SAPBEXinputData 5 2 2 3" xfId="19375" xr:uid="{00000000-0005-0000-0000-0000CC480000}"/>
    <cellStyle name="SAPBEXinputData 5 2 2 3 2" xfId="19376" xr:uid="{00000000-0005-0000-0000-0000CD480000}"/>
    <cellStyle name="SAPBEXinputData 5 2 2 3 2 2" xfId="19377" xr:uid="{00000000-0005-0000-0000-0000CE480000}"/>
    <cellStyle name="SAPBEXinputData 5 2 2 3 2 3" xfId="19378" xr:uid="{00000000-0005-0000-0000-0000CF480000}"/>
    <cellStyle name="SAPBEXinputData 5 2 2 3 3" xfId="19379" xr:uid="{00000000-0005-0000-0000-0000D0480000}"/>
    <cellStyle name="SAPBEXinputData 5 2 2 3 3 2" xfId="19380" xr:uid="{00000000-0005-0000-0000-0000D1480000}"/>
    <cellStyle name="SAPBEXinputData 5 2 2 3 3 3" xfId="28334" xr:uid="{78580ED6-87CA-4158-BC2D-8F5108264EB2}"/>
    <cellStyle name="SAPBEXinputData 5 2 2 3 4" xfId="19381" xr:uid="{00000000-0005-0000-0000-0000D2480000}"/>
    <cellStyle name="SAPBEXinputData 5 2 2 4" xfId="19382" xr:uid="{00000000-0005-0000-0000-0000D3480000}"/>
    <cellStyle name="SAPBEXinputData 5 2 2 4 2" xfId="19383" xr:uid="{00000000-0005-0000-0000-0000D4480000}"/>
    <cellStyle name="SAPBEXinputData 5 2 2 4 3" xfId="19384" xr:uid="{00000000-0005-0000-0000-0000D5480000}"/>
    <cellStyle name="SAPBEXinputData 5 2 2 5" xfId="19385" xr:uid="{00000000-0005-0000-0000-0000D6480000}"/>
    <cellStyle name="SAPBEXinputData 5 2 2 6" xfId="19386" xr:uid="{00000000-0005-0000-0000-0000D7480000}"/>
    <cellStyle name="SAPBEXinputData 5 2 2 6 2" xfId="28335" xr:uid="{407F9D09-A404-456D-83CD-8994561CA026}"/>
    <cellStyle name="SAPBEXinputData 5 2 2 7" xfId="19387" xr:uid="{00000000-0005-0000-0000-0000D8480000}"/>
    <cellStyle name="SAPBEXinputData 5 2 2 7 2" xfId="28336" xr:uid="{BD3FABE2-8BF8-47AC-A6F2-60EC0627731C}"/>
    <cellStyle name="SAPBEXinputData 5 2 2 8" xfId="19388" xr:uid="{00000000-0005-0000-0000-0000D9480000}"/>
    <cellStyle name="SAPBEXinputData 5 2 3" xfId="19389" xr:uid="{00000000-0005-0000-0000-0000DA480000}"/>
    <cellStyle name="SAPBEXinputData 5 2 3 2" xfId="19390" xr:uid="{00000000-0005-0000-0000-0000DB480000}"/>
    <cellStyle name="SAPBEXinputData 5 2 3 2 2" xfId="19391" xr:uid="{00000000-0005-0000-0000-0000DC480000}"/>
    <cellStyle name="SAPBEXinputData 5 2 3 2 3" xfId="19392" xr:uid="{00000000-0005-0000-0000-0000DD480000}"/>
    <cellStyle name="SAPBEXinputData 5 2 3 3" xfId="19393" xr:uid="{00000000-0005-0000-0000-0000DE480000}"/>
    <cellStyle name="SAPBEXinputData 5 2 3 4" xfId="19394" xr:uid="{00000000-0005-0000-0000-0000DF480000}"/>
    <cellStyle name="SAPBEXinputData 5 2 3 4 2" xfId="28337" xr:uid="{3CC411A8-8B4E-4B38-9264-A598F15F06E5}"/>
    <cellStyle name="SAPBEXinputData 5 2 3 5" xfId="19395" xr:uid="{00000000-0005-0000-0000-0000E0480000}"/>
    <cellStyle name="SAPBEXinputData 5 2 3 5 2" xfId="28338" xr:uid="{DF0B03F1-9F55-49D1-8DA7-4D6E05852746}"/>
    <cellStyle name="SAPBEXinputData 5 2 3 6" xfId="19396" xr:uid="{00000000-0005-0000-0000-0000E1480000}"/>
    <cellStyle name="SAPBEXinputData 5 2 4" xfId="19397" xr:uid="{00000000-0005-0000-0000-0000E2480000}"/>
    <cellStyle name="SAPBEXinputData 5 2 4 2" xfId="19398" xr:uid="{00000000-0005-0000-0000-0000E3480000}"/>
    <cellStyle name="SAPBEXinputData 5 2 4 2 2" xfId="19399" xr:uid="{00000000-0005-0000-0000-0000E4480000}"/>
    <cellStyle name="SAPBEXinputData 5 2 4 2 3" xfId="19400" xr:uid="{00000000-0005-0000-0000-0000E5480000}"/>
    <cellStyle name="SAPBEXinputData 5 2 4 3" xfId="19401" xr:uid="{00000000-0005-0000-0000-0000E6480000}"/>
    <cellStyle name="SAPBEXinputData 5 2 4 3 2" xfId="19402" xr:uid="{00000000-0005-0000-0000-0000E7480000}"/>
    <cellStyle name="SAPBEXinputData 5 2 4 3 3" xfId="28339" xr:uid="{102364ED-B2D2-4FA6-B906-0A4C7F412139}"/>
    <cellStyle name="SAPBEXinputData 5 2 4 4" xfId="19403" xr:uid="{00000000-0005-0000-0000-0000E8480000}"/>
    <cellStyle name="SAPBEXinputData 5 2 5" xfId="19404" xr:uid="{00000000-0005-0000-0000-0000E9480000}"/>
    <cellStyle name="SAPBEXinputData 5 2 5 2" xfId="19405" xr:uid="{00000000-0005-0000-0000-0000EA480000}"/>
    <cellStyle name="SAPBEXinputData 5 2 5 3" xfId="19406" xr:uid="{00000000-0005-0000-0000-0000EB480000}"/>
    <cellStyle name="SAPBEXinputData 5 2 6" xfId="19407" xr:uid="{00000000-0005-0000-0000-0000EC480000}"/>
    <cellStyle name="SAPBEXinputData 5 2 7" xfId="19408" xr:uid="{00000000-0005-0000-0000-0000ED480000}"/>
    <cellStyle name="SAPBEXinputData 5 2 7 2" xfId="28340" xr:uid="{C319FD54-A0BA-4368-B01B-7E3FB49143D2}"/>
    <cellStyle name="SAPBEXinputData 5 2 8" xfId="19409" xr:uid="{00000000-0005-0000-0000-0000EE480000}"/>
    <cellStyle name="SAPBEXinputData 5 2 8 2" xfId="28341" xr:uid="{2D76A915-F87C-4187-84DE-A1068B0C44F3}"/>
    <cellStyle name="SAPBEXinputData 5 2 9" xfId="19410" xr:uid="{00000000-0005-0000-0000-0000EF480000}"/>
    <cellStyle name="SAPBEXinputData 5 3" xfId="19411" xr:uid="{00000000-0005-0000-0000-0000F0480000}"/>
    <cellStyle name="SAPBEXinputData 5 3 2" xfId="19412" xr:uid="{00000000-0005-0000-0000-0000F1480000}"/>
    <cellStyle name="SAPBEXinputData 5 3 2 2" xfId="19413" xr:uid="{00000000-0005-0000-0000-0000F2480000}"/>
    <cellStyle name="SAPBEXinputData 5 3 2 2 2" xfId="19414" xr:uid="{00000000-0005-0000-0000-0000F3480000}"/>
    <cellStyle name="SAPBEXinputData 5 3 2 2 3" xfId="19415" xr:uid="{00000000-0005-0000-0000-0000F4480000}"/>
    <cellStyle name="SAPBEXinputData 5 3 2 3" xfId="19416" xr:uid="{00000000-0005-0000-0000-0000F5480000}"/>
    <cellStyle name="SAPBEXinputData 5 3 2 4" xfId="19417" xr:uid="{00000000-0005-0000-0000-0000F6480000}"/>
    <cellStyle name="SAPBEXinputData 5 3 2 4 2" xfId="28342" xr:uid="{CF179EE4-A072-4A79-B7C8-454A7A4BF474}"/>
    <cellStyle name="SAPBEXinputData 5 3 2 5" xfId="19418" xr:uid="{00000000-0005-0000-0000-0000F7480000}"/>
    <cellStyle name="SAPBEXinputData 5 3 2 5 2" xfId="28343" xr:uid="{F19058D3-DB11-4566-AFCC-CDF195E4E5DF}"/>
    <cellStyle name="SAPBEXinputData 5 3 2 6" xfId="19419" xr:uid="{00000000-0005-0000-0000-0000F8480000}"/>
    <cellStyle name="SAPBEXinputData 5 3 3" xfId="19420" xr:uid="{00000000-0005-0000-0000-0000F9480000}"/>
    <cellStyle name="SAPBEXinputData 5 3 3 2" xfId="19421" xr:uid="{00000000-0005-0000-0000-0000FA480000}"/>
    <cellStyle name="SAPBEXinputData 5 3 3 2 2" xfId="19422" xr:uid="{00000000-0005-0000-0000-0000FB480000}"/>
    <cellStyle name="SAPBEXinputData 5 3 3 2 3" xfId="19423" xr:uid="{00000000-0005-0000-0000-0000FC480000}"/>
    <cellStyle name="SAPBEXinputData 5 3 3 3" xfId="19424" xr:uid="{00000000-0005-0000-0000-0000FD480000}"/>
    <cellStyle name="SAPBEXinputData 5 3 3 3 2" xfId="19425" xr:uid="{00000000-0005-0000-0000-0000FE480000}"/>
    <cellStyle name="SAPBEXinputData 5 3 3 3 3" xfId="28344" xr:uid="{E11639FF-FFBD-46CB-91A6-AB4DAC627A4E}"/>
    <cellStyle name="SAPBEXinputData 5 3 3 4" xfId="19426" xr:uid="{00000000-0005-0000-0000-0000FF480000}"/>
    <cellStyle name="SAPBEXinputData 5 3 4" xfId="19427" xr:uid="{00000000-0005-0000-0000-000000490000}"/>
    <cellStyle name="SAPBEXinputData 5 3 4 2" xfId="19428" xr:uid="{00000000-0005-0000-0000-000001490000}"/>
    <cellStyle name="SAPBEXinputData 5 3 4 3" xfId="19429" xr:uid="{00000000-0005-0000-0000-000002490000}"/>
    <cellStyle name="SAPBEXinputData 5 3 5" xfId="19430" xr:uid="{00000000-0005-0000-0000-000003490000}"/>
    <cellStyle name="SAPBEXinputData 5 3 6" xfId="19431" xr:uid="{00000000-0005-0000-0000-000004490000}"/>
    <cellStyle name="SAPBEXinputData 5 3 6 2" xfId="28345" xr:uid="{17F73508-ACD4-48A8-841E-CF4960B4F735}"/>
    <cellStyle name="SAPBEXinputData 5 3 7" xfId="19432" xr:uid="{00000000-0005-0000-0000-000005490000}"/>
    <cellStyle name="SAPBEXinputData 5 3 7 2" xfId="28346" xr:uid="{6805D196-8747-4432-8F77-4F9EFD83BB1F}"/>
    <cellStyle name="SAPBEXinputData 5 3 8" xfId="19433" xr:uid="{00000000-0005-0000-0000-000006490000}"/>
    <cellStyle name="SAPBEXinputData 5 4" xfId="19434" xr:uid="{00000000-0005-0000-0000-000007490000}"/>
    <cellStyle name="SAPBEXinputData 5 4 2" xfId="19435" xr:uid="{00000000-0005-0000-0000-000008490000}"/>
    <cellStyle name="SAPBEXinputData 5 4 2 2" xfId="19436" xr:uid="{00000000-0005-0000-0000-000009490000}"/>
    <cellStyle name="SAPBEXinputData 5 4 2 3" xfId="19437" xr:uid="{00000000-0005-0000-0000-00000A490000}"/>
    <cellStyle name="SAPBEXinputData 5 4 2 3 2" xfId="28347" xr:uid="{A9AB7367-AD00-485A-9CF1-BF269C9E758A}"/>
    <cellStyle name="SAPBEXinputData 5 4 2 4" xfId="19438" xr:uid="{00000000-0005-0000-0000-00000B490000}"/>
    <cellStyle name="SAPBEXinputData 5 4 3" xfId="19439" xr:uid="{00000000-0005-0000-0000-00000C490000}"/>
    <cellStyle name="SAPBEXinputData 5 4 4" xfId="19440" xr:uid="{00000000-0005-0000-0000-00000D490000}"/>
    <cellStyle name="SAPBEXinputData 5 4 4 2" xfId="28348" xr:uid="{C904326E-0C49-4B4F-9B6C-57380F2F9836}"/>
    <cellStyle name="SAPBEXinputData 5 4 5" xfId="19441" xr:uid="{00000000-0005-0000-0000-00000E490000}"/>
    <cellStyle name="SAPBEXinputData 5 4 5 2" xfId="28349" xr:uid="{4940A5AE-8781-4F41-AF7A-F1CE6C7B5CBE}"/>
    <cellStyle name="SAPBEXinputData 5 4 6" xfId="19442" xr:uid="{00000000-0005-0000-0000-00000F490000}"/>
    <cellStyle name="SAPBEXinputData 5 5" xfId="19443" xr:uid="{00000000-0005-0000-0000-000010490000}"/>
    <cellStyle name="SAPBEXinputData 5 5 2" xfId="19444" xr:uid="{00000000-0005-0000-0000-000011490000}"/>
    <cellStyle name="SAPBEXinputData 5 5 2 2" xfId="19445" xr:uid="{00000000-0005-0000-0000-000012490000}"/>
    <cellStyle name="SAPBEXinputData 5 5 2 3" xfId="19446" xr:uid="{00000000-0005-0000-0000-000013490000}"/>
    <cellStyle name="SAPBEXinputData 5 5 3" xfId="19447" xr:uid="{00000000-0005-0000-0000-000014490000}"/>
    <cellStyle name="SAPBEXinputData 5 5 4" xfId="19448" xr:uid="{00000000-0005-0000-0000-000015490000}"/>
    <cellStyle name="SAPBEXinputData 5 5 4 2" xfId="28350" xr:uid="{6E1BD598-07BE-4520-A3F1-61783D96F6B4}"/>
    <cellStyle name="SAPBEXinputData 5 5 5" xfId="19449" xr:uid="{00000000-0005-0000-0000-000016490000}"/>
    <cellStyle name="SAPBEXinputData 5 5 5 2" xfId="28351" xr:uid="{8D57427E-CC79-4C4E-B244-4A73688539E8}"/>
    <cellStyle name="SAPBEXinputData 5 5 6" xfId="19450" xr:uid="{00000000-0005-0000-0000-000017490000}"/>
    <cellStyle name="SAPBEXinputData 5 6" xfId="19451" xr:uid="{00000000-0005-0000-0000-000018490000}"/>
    <cellStyle name="SAPBEXinputData 5 6 2" xfId="19452" xr:uid="{00000000-0005-0000-0000-000019490000}"/>
    <cellStyle name="SAPBEXinputData 5 6 3" xfId="19453" xr:uid="{00000000-0005-0000-0000-00001A490000}"/>
    <cellStyle name="SAPBEXinputData 5 7" xfId="19454" xr:uid="{00000000-0005-0000-0000-00001B490000}"/>
    <cellStyle name="SAPBEXinputData 5 8" xfId="19455" xr:uid="{00000000-0005-0000-0000-00001C490000}"/>
    <cellStyle name="SAPBEXinputData 5 8 2" xfId="28352" xr:uid="{5FAAF933-5E5F-4936-B345-FD8C1B9ECB66}"/>
    <cellStyle name="SAPBEXinputData 5 9" xfId="19456" xr:uid="{00000000-0005-0000-0000-00001D490000}"/>
    <cellStyle name="SAPBEXinputData 5 9 2" xfId="28353" xr:uid="{7DB03A55-2E1E-407A-ACA4-8A4BFD9D0A2B}"/>
    <cellStyle name="SAPBEXinputData 6" xfId="19457" xr:uid="{00000000-0005-0000-0000-00001E490000}"/>
    <cellStyle name="SAPBEXinputData 6 2" xfId="19458" xr:uid="{00000000-0005-0000-0000-00001F490000}"/>
    <cellStyle name="SAPBEXinputData 6 2 2" xfId="19459" xr:uid="{00000000-0005-0000-0000-000020490000}"/>
    <cellStyle name="SAPBEXinputData 6 2 2 2" xfId="19460" xr:uid="{00000000-0005-0000-0000-000021490000}"/>
    <cellStyle name="SAPBEXinputData 6 2 2 2 2" xfId="19461" xr:uid="{00000000-0005-0000-0000-000022490000}"/>
    <cellStyle name="SAPBEXinputData 6 2 2 2 3" xfId="19462" xr:uid="{00000000-0005-0000-0000-000023490000}"/>
    <cellStyle name="SAPBEXinputData 6 2 2 3" xfId="19463" xr:uid="{00000000-0005-0000-0000-000024490000}"/>
    <cellStyle name="SAPBEXinputData 6 2 2 4" xfId="19464" xr:uid="{00000000-0005-0000-0000-000025490000}"/>
    <cellStyle name="SAPBEXinputData 6 2 2 4 2" xfId="28354" xr:uid="{6014FB31-84FA-49CE-9254-A83B113DED6F}"/>
    <cellStyle name="SAPBEXinputData 6 2 2 5" xfId="19465" xr:uid="{00000000-0005-0000-0000-000026490000}"/>
    <cellStyle name="SAPBEXinputData 6 2 2 5 2" xfId="28355" xr:uid="{BD1D0A87-0A2B-4C52-B286-8187BF102A50}"/>
    <cellStyle name="SAPBEXinputData 6 2 2 6" xfId="19466" xr:uid="{00000000-0005-0000-0000-000027490000}"/>
    <cellStyle name="SAPBEXinputData 6 2 3" xfId="19467" xr:uid="{00000000-0005-0000-0000-000028490000}"/>
    <cellStyle name="SAPBEXinputData 6 2 3 2" xfId="19468" xr:uid="{00000000-0005-0000-0000-000029490000}"/>
    <cellStyle name="SAPBEXinputData 6 2 3 2 2" xfId="19469" xr:uid="{00000000-0005-0000-0000-00002A490000}"/>
    <cellStyle name="SAPBEXinputData 6 2 3 2 3" xfId="19470" xr:uid="{00000000-0005-0000-0000-00002B490000}"/>
    <cellStyle name="SAPBEXinputData 6 2 3 3" xfId="19471" xr:uid="{00000000-0005-0000-0000-00002C490000}"/>
    <cellStyle name="SAPBEXinputData 6 2 3 3 2" xfId="19472" xr:uid="{00000000-0005-0000-0000-00002D490000}"/>
    <cellStyle name="SAPBEXinputData 6 2 3 3 3" xfId="28356" xr:uid="{894E5556-58FB-4A8F-81C6-F2C551F86A42}"/>
    <cellStyle name="SAPBEXinputData 6 2 3 4" xfId="19473" xr:uid="{00000000-0005-0000-0000-00002E490000}"/>
    <cellStyle name="SAPBEXinputData 6 2 4" xfId="19474" xr:uid="{00000000-0005-0000-0000-00002F490000}"/>
    <cellStyle name="SAPBEXinputData 6 2 4 2" xfId="19475" xr:uid="{00000000-0005-0000-0000-000030490000}"/>
    <cellStyle name="SAPBEXinputData 6 2 4 3" xfId="19476" xr:uid="{00000000-0005-0000-0000-000031490000}"/>
    <cellStyle name="SAPBEXinputData 6 2 5" xfId="19477" xr:uid="{00000000-0005-0000-0000-000032490000}"/>
    <cellStyle name="SAPBEXinputData 6 2 6" xfId="19478" xr:uid="{00000000-0005-0000-0000-000033490000}"/>
    <cellStyle name="SAPBEXinputData 6 2 6 2" xfId="28357" xr:uid="{AA6E9825-9F17-4859-A592-86B6906E692B}"/>
    <cellStyle name="SAPBEXinputData 6 2 7" xfId="19479" xr:uid="{00000000-0005-0000-0000-000034490000}"/>
    <cellStyle name="SAPBEXinputData 6 2 7 2" xfId="28358" xr:uid="{01C8E1C8-5E10-4B2E-A565-2A0ED01AC677}"/>
    <cellStyle name="SAPBEXinputData 6 2 8" xfId="19480" xr:uid="{00000000-0005-0000-0000-000035490000}"/>
    <cellStyle name="SAPBEXinputData 6 3" xfId="19481" xr:uid="{00000000-0005-0000-0000-000036490000}"/>
    <cellStyle name="SAPBEXinputData 6 3 2" xfId="19482" xr:uid="{00000000-0005-0000-0000-000037490000}"/>
    <cellStyle name="SAPBEXinputData 6 3 2 2" xfId="19483" xr:uid="{00000000-0005-0000-0000-000038490000}"/>
    <cellStyle name="SAPBEXinputData 6 3 2 3" xfId="19484" xr:uid="{00000000-0005-0000-0000-000039490000}"/>
    <cellStyle name="SAPBEXinputData 6 3 3" xfId="19485" xr:uid="{00000000-0005-0000-0000-00003A490000}"/>
    <cellStyle name="SAPBEXinputData 6 3 4" xfId="19486" xr:uid="{00000000-0005-0000-0000-00003B490000}"/>
    <cellStyle name="SAPBEXinputData 6 3 4 2" xfId="28359" xr:uid="{2A604675-3916-47F3-93B4-F195CA23D1BC}"/>
    <cellStyle name="SAPBEXinputData 6 3 5" xfId="19487" xr:uid="{00000000-0005-0000-0000-00003C490000}"/>
    <cellStyle name="SAPBEXinputData 6 3 5 2" xfId="28360" xr:uid="{7ADF7F98-A86C-4384-A43C-BE727CAD875A}"/>
    <cellStyle name="SAPBEXinputData 6 3 6" xfId="19488" xr:uid="{00000000-0005-0000-0000-00003D490000}"/>
    <cellStyle name="SAPBEXinputData 6 4" xfId="19489" xr:uid="{00000000-0005-0000-0000-00003E490000}"/>
    <cellStyle name="SAPBEXinputData 6 4 2" xfId="19490" xr:uid="{00000000-0005-0000-0000-00003F490000}"/>
    <cellStyle name="SAPBEXinputData 6 4 2 2" xfId="19491" xr:uid="{00000000-0005-0000-0000-000040490000}"/>
    <cellStyle name="SAPBEXinputData 6 4 2 3" xfId="19492" xr:uid="{00000000-0005-0000-0000-000041490000}"/>
    <cellStyle name="SAPBEXinputData 6 4 3" xfId="19493" xr:uid="{00000000-0005-0000-0000-000042490000}"/>
    <cellStyle name="SAPBEXinputData 6 4 3 2" xfId="19494" xr:uid="{00000000-0005-0000-0000-000043490000}"/>
    <cellStyle name="SAPBEXinputData 6 4 3 3" xfId="28361" xr:uid="{2F24F16B-BDEB-44F6-A81D-C03FF076EF1B}"/>
    <cellStyle name="SAPBEXinputData 6 4 4" xfId="19495" xr:uid="{00000000-0005-0000-0000-000044490000}"/>
    <cellStyle name="SAPBEXinputData 6 5" xfId="19496" xr:uid="{00000000-0005-0000-0000-000045490000}"/>
    <cellStyle name="SAPBEXinputData 6 5 2" xfId="19497" xr:uid="{00000000-0005-0000-0000-000046490000}"/>
    <cellStyle name="SAPBEXinputData 6 5 3" xfId="19498" xr:uid="{00000000-0005-0000-0000-000047490000}"/>
    <cellStyle name="SAPBEXinputData 6 6" xfId="19499" xr:uid="{00000000-0005-0000-0000-000048490000}"/>
    <cellStyle name="SAPBEXinputData 6 7" xfId="19500" xr:uid="{00000000-0005-0000-0000-000049490000}"/>
    <cellStyle name="SAPBEXinputData 6 7 2" xfId="28364" xr:uid="{B06D6D94-E400-4719-AAC6-106E88CC44B7}"/>
    <cellStyle name="SAPBEXinputData 6 8" xfId="19501" xr:uid="{00000000-0005-0000-0000-00004A490000}"/>
    <cellStyle name="SAPBEXinputData 6 8 2" xfId="28365" xr:uid="{876F69A8-9CE5-455E-9F88-7D0D7AC0A7BE}"/>
    <cellStyle name="SAPBEXinputData 6 9" xfId="19502" xr:uid="{00000000-0005-0000-0000-00004B490000}"/>
    <cellStyle name="SAPBEXinputData 7" xfId="19503" xr:uid="{00000000-0005-0000-0000-00004C490000}"/>
    <cellStyle name="SAPBEXinputData 7 2" xfId="19504" xr:uid="{00000000-0005-0000-0000-00004D490000}"/>
    <cellStyle name="SAPBEXinputData 7 2 2" xfId="19505" xr:uid="{00000000-0005-0000-0000-00004E490000}"/>
    <cellStyle name="SAPBEXinputData 7 2 2 2" xfId="19506" xr:uid="{00000000-0005-0000-0000-00004F490000}"/>
    <cellStyle name="SAPBEXinputData 7 2 2 3" xfId="19507" xr:uid="{00000000-0005-0000-0000-000050490000}"/>
    <cellStyle name="SAPBEXinputData 7 2 2 3 2" xfId="28366" xr:uid="{37539336-B565-4B16-BB49-2D6B8099B638}"/>
    <cellStyle name="SAPBEXinputData 7 2 2 4" xfId="19508" xr:uid="{00000000-0005-0000-0000-000051490000}"/>
    <cellStyle name="SAPBEXinputData 7 2 3" xfId="19509" xr:uid="{00000000-0005-0000-0000-000052490000}"/>
    <cellStyle name="SAPBEXinputData 7 2 4" xfId="19510" xr:uid="{00000000-0005-0000-0000-000053490000}"/>
    <cellStyle name="SAPBEXinputData 7 2 4 2" xfId="28367" xr:uid="{260D98C6-A39D-4017-9F99-63BA353F33AA}"/>
    <cellStyle name="SAPBEXinputData 7 2 5" xfId="19511" xr:uid="{00000000-0005-0000-0000-000054490000}"/>
    <cellStyle name="SAPBEXinputData 7 2 5 2" xfId="28368" xr:uid="{CCFA791F-CD5C-4C4F-8015-7D74C8307A1A}"/>
    <cellStyle name="SAPBEXinputData 7 2 6" xfId="19512" xr:uid="{00000000-0005-0000-0000-000055490000}"/>
    <cellStyle name="SAPBEXinputData 7 3" xfId="19513" xr:uid="{00000000-0005-0000-0000-000056490000}"/>
    <cellStyle name="SAPBEXinputData 7 3 2" xfId="19514" xr:uid="{00000000-0005-0000-0000-000057490000}"/>
    <cellStyle name="SAPBEXinputData 7 3 2 2" xfId="19515" xr:uid="{00000000-0005-0000-0000-000058490000}"/>
    <cellStyle name="SAPBEXinputData 7 3 2 3" xfId="19516" xr:uid="{00000000-0005-0000-0000-000059490000}"/>
    <cellStyle name="SAPBEXinputData 7 3 3" xfId="19517" xr:uid="{00000000-0005-0000-0000-00005A490000}"/>
    <cellStyle name="SAPBEXinputData 7 3 4" xfId="19518" xr:uid="{00000000-0005-0000-0000-00005B490000}"/>
    <cellStyle name="SAPBEXinputData 7 3 4 2" xfId="28369" xr:uid="{B893754E-BE45-4E01-8A4D-9D352E72BDA0}"/>
    <cellStyle name="SAPBEXinputData 7 3 5" xfId="19519" xr:uid="{00000000-0005-0000-0000-00005C490000}"/>
    <cellStyle name="SAPBEXinputData 7 3 5 2" xfId="28370" xr:uid="{5E903D11-5E7C-4248-B692-CEEB4F0637F4}"/>
    <cellStyle name="SAPBEXinputData 7 3 6" xfId="19520" xr:uid="{00000000-0005-0000-0000-00005D490000}"/>
    <cellStyle name="SAPBEXinputData 7 4" xfId="19521" xr:uid="{00000000-0005-0000-0000-00005E490000}"/>
    <cellStyle name="SAPBEXinputData 7 4 2" xfId="19522" xr:uid="{00000000-0005-0000-0000-00005F490000}"/>
    <cellStyle name="SAPBEXinputData 7 4 3" xfId="19523" xr:uid="{00000000-0005-0000-0000-000060490000}"/>
    <cellStyle name="SAPBEXinputData 7 5" xfId="19524" xr:uid="{00000000-0005-0000-0000-000061490000}"/>
    <cellStyle name="SAPBEXinputData 7 6" xfId="19525" xr:uid="{00000000-0005-0000-0000-000062490000}"/>
    <cellStyle name="SAPBEXinputData 7 6 2" xfId="28371" xr:uid="{308C842A-B366-44D5-A4CF-AF4D816677BF}"/>
    <cellStyle name="SAPBEXinputData 7 7" xfId="19526" xr:uid="{00000000-0005-0000-0000-000063490000}"/>
    <cellStyle name="SAPBEXinputData 7 7 2" xfId="28372" xr:uid="{6A2AE1C1-0978-4DA6-B5F2-390764F51C47}"/>
    <cellStyle name="SAPBEXinputData 7 8" xfId="19527" xr:uid="{00000000-0005-0000-0000-000064490000}"/>
    <cellStyle name="SAPBEXinputData 8" xfId="19528" xr:uid="{00000000-0005-0000-0000-000065490000}"/>
    <cellStyle name="SAPBEXinputData 8 2" xfId="19529" xr:uid="{00000000-0005-0000-0000-000066490000}"/>
    <cellStyle name="SAPBEXinputData 8 2 2" xfId="19530" xr:uid="{00000000-0005-0000-0000-000067490000}"/>
    <cellStyle name="SAPBEXinputData 8 2 3" xfId="28373" xr:uid="{5BE42B1A-E931-4453-841F-F275EAAAF97C}"/>
    <cellStyle name="SAPBEXinputData 8 3" xfId="19531" xr:uid="{00000000-0005-0000-0000-000068490000}"/>
    <cellStyle name="SAPBEXinputData 8 4" xfId="19532" xr:uid="{00000000-0005-0000-0000-000069490000}"/>
    <cellStyle name="SAPBEXinputData 8 4 2" xfId="20427" xr:uid="{00000000-0005-0000-0000-000069490000}"/>
    <cellStyle name="SAPBEXinputData 8 4 2 2" xfId="28813" xr:uid="{C51DA720-05E2-462E-B4E0-AA54C7D70008}"/>
    <cellStyle name="SAPBEXinputData 8 4 2 3" xfId="30221" xr:uid="{F461D51A-6E0F-4592-B7C2-4F764B39462D}"/>
    <cellStyle name="SAPBEXinputData 8 4 2 4" xfId="30742" xr:uid="{97759380-2F51-435B-BA2C-95D86662BC4D}"/>
    <cellStyle name="SAPBEXinputData 8 4 3" xfId="28374" xr:uid="{74AA42AF-B2CE-4432-A294-E55FC70A7FAD}"/>
    <cellStyle name="SAPBEXinputData 8 4 4" xfId="29766" xr:uid="{367979C3-AC02-40FD-8E04-A1C6155FAE84}"/>
    <cellStyle name="SAPBEXinputData 8 4 5" xfId="20829" xr:uid="{8F9403B2-9849-40A9-A137-EC3C4C812DB7}"/>
    <cellStyle name="SAPBEXinputData 8 5" xfId="19533" xr:uid="{00000000-0005-0000-0000-00006A490000}"/>
    <cellStyle name="SAPBEXinputData 8 5 2" xfId="28375" xr:uid="{05131ED3-376A-419C-9A6D-D4732CB780B1}"/>
    <cellStyle name="SAPBEXinputData 8 6" xfId="19534" xr:uid="{00000000-0005-0000-0000-00006B490000}"/>
    <cellStyle name="SAPBEXinputData 9" xfId="19535" xr:uid="{00000000-0005-0000-0000-00006C490000}"/>
    <cellStyle name="SAPBEXinputData 9 2" xfId="19536" xr:uid="{00000000-0005-0000-0000-00006D490000}"/>
    <cellStyle name="SAPBEXinputData 9 2 2" xfId="19537" xr:uid="{00000000-0005-0000-0000-00006E490000}"/>
    <cellStyle name="SAPBEXinputData 9 2 3" xfId="19538" xr:uid="{00000000-0005-0000-0000-00006F490000}"/>
    <cellStyle name="SAPBEXinputData 9 3" xfId="19539" xr:uid="{00000000-0005-0000-0000-000070490000}"/>
    <cellStyle name="SAPBEXinputData 9 4" xfId="19540" xr:uid="{00000000-0005-0000-0000-000071490000}"/>
    <cellStyle name="SAPBEXinputData 9 4 2" xfId="28376" xr:uid="{47FD1266-E99B-4488-9635-5CCA18C52CC7}"/>
    <cellStyle name="SAPBEXinputData 9 5" xfId="19541" xr:uid="{00000000-0005-0000-0000-000072490000}"/>
    <cellStyle name="SAPBEXinputData 9 5 2" xfId="28377" xr:uid="{B4B3E0BC-796D-42D8-9502-4BECEBEAD082}"/>
    <cellStyle name="SAPBEXinputData 9 6" xfId="19542" xr:uid="{00000000-0005-0000-0000-000073490000}"/>
    <cellStyle name="SAPBEXinputData_2010-2012 Program Workbook_Incent_FS" xfId="2729" xr:uid="{00000000-0005-0000-0000-00008B0A0000}"/>
    <cellStyle name="SAPBEXItemHeader" xfId="19543" xr:uid="{00000000-0005-0000-0000-000075490000}"/>
    <cellStyle name="SAPBEXItemHeader 2" xfId="19544" xr:uid="{00000000-0005-0000-0000-000076490000}"/>
    <cellStyle name="SAPBEXItemHeader 2 2" xfId="19545" xr:uid="{00000000-0005-0000-0000-000077490000}"/>
    <cellStyle name="SAPBEXItemHeader 2 2 2" xfId="20428" xr:uid="{00000000-0005-0000-0000-000077490000}"/>
    <cellStyle name="SAPBEXItemHeader 2 2 2 2" xfId="28814" xr:uid="{0CA878DC-44FD-4AEF-8FE5-77744432F393}"/>
    <cellStyle name="SAPBEXItemHeader 2 2 2 3" xfId="30222" xr:uid="{2D9253DE-282D-4617-8361-0C4A98DBCCA8}"/>
    <cellStyle name="SAPBEXItemHeader 2 2 2 4" xfId="30743" xr:uid="{3A027E59-280A-4827-BBF3-EFA722C20332}"/>
    <cellStyle name="SAPBEXItemHeader 2 2 2 5" xfId="31239" xr:uid="{C5219815-C57F-4773-B226-2ADE79242683}"/>
    <cellStyle name="SAPBEXItemHeader 2 2 2 6" xfId="31525" xr:uid="{E80BD044-A216-4CB8-8B44-855CEF787DC3}"/>
    <cellStyle name="SAPBEXItemHeader 2 2 3" xfId="28378" xr:uid="{F1EB899B-B0F5-4778-A76A-4CD6679A27A0}"/>
    <cellStyle name="SAPBEXItemHeader 2 2 4" xfId="29767" xr:uid="{7304C14E-E457-4C0D-8D90-2E2A08B91427}"/>
    <cellStyle name="SAPBEXItemHeader 2 2 5" xfId="26809" xr:uid="{B82AD555-60C6-406C-BFB3-E9E3E69E605F}"/>
    <cellStyle name="SAPBEXItemHeader 2 2 6" xfId="26482" xr:uid="{F42835CC-AE2E-46A1-8099-328006FBEBE8}"/>
    <cellStyle name="SAPBEXItemHeader 2 2 7" xfId="28974" xr:uid="{61145A2E-BC5E-4EC0-8C37-CCF585E5710F}"/>
    <cellStyle name="SAPBEXItemHeader 3" xfId="19546" xr:uid="{00000000-0005-0000-0000-000078490000}"/>
    <cellStyle name="SAPBEXItemHeader 3 2" xfId="20429" xr:uid="{00000000-0005-0000-0000-000078490000}"/>
    <cellStyle name="SAPBEXItemHeader 3 2 2" xfId="28815" xr:uid="{CCE0FFA9-DB25-49EA-819E-4C168D9A40F8}"/>
    <cellStyle name="SAPBEXItemHeader 3 2 3" xfId="30223" xr:uid="{FE10E320-ED60-443A-AD2A-A106219530CD}"/>
    <cellStyle name="SAPBEXItemHeader 3 2 4" xfId="30744" xr:uid="{2D01DC79-06DE-4945-97D5-A07880FE3846}"/>
    <cellStyle name="SAPBEXItemHeader 3 2 5" xfId="31240" xr:uid="{A3FC9E2A-3E3D-4FB4-A8C9-25C793E6933A}"/>
    <cellStyle name="SAPBEXItemHeader 3 2 6" xfId="31526" xr:uid="{8452B498-825B-4475-AB39-1847F0D69325}"/>
    <cellStyle name="SAPBEXItemHeader 3 3" xfId="28379" xr:uid="{9C2EE486-A090-426A-BF12-35BC07498797}"/>
    <cellStyle name="SAPBEXItemHeader 3 4" xfId="29768" xr:uid="{621325F0-8356-4B86-AF3F-861A0E10ADD1}"/>
    <cellStyle name="SAPBEXItemHeader 3 5" xfId="26839" xr:uid="{876812F8-859C-44E9-B8C5-0DD08EFBC8F9}"/>
    <cellStyle name="SAPBEXItemHeader 3 6" xfId="20798" xr:uid="{5456C43A-484C-4470-A768-BAF8046E822F}"/>
    <cellStyle name="SAPBEXItemHeader 3 7" xfId="28973" xr:uid="{209D3860-4114-42D9-BFC0-25AB7DB52D36}"/>
    <cellStyle name="SAPBEXItemHeader 4" xfId="19547" xr:uid="{00000000-0005-0000-0000-000079490000}"/>
    <cellStyle name="SAPBEXresData" xfId="2730" xr:uid="{00000000-0005-0000-0000-00008C0A0000}"/>
    <cellStyle name="SAPBEXresData 10" xfId="27793" xr:uid="{4BC603A4-0C82-4C97-A93C-B86F1F7BB282}"/>
    <cellStyle name="SAPBEXresData 11" xfId="29303" xr:uid="{CF28FB56-CBC6-47CC-B7C3-5BFBE0FA6E45}"/>
    <cellStyle name="SAPBEXresData 2" xfId="2731" xr:uid="{00000000-0005-0000-0000-00008D0A0000}"/>
    <cellStyle name="SAPBEXresData 2 10" xfId="29304" xr:uid="{C4531C37-AE68-4E58-88D1-27368DE3152B}"/>
    <cellStyle name="SAPBEXresData 2 2" xfId="19550" xr:uid="{00000000-0005-0000-0000-00007C490000}"/>
    <cellStyle name="SAPBEXresData 2 2 2" xfId="19551" xr:uid="{00000000-0005-0000-0000-00007D490000}"/>
    <cellStyle name="SAPBEXresData 2 2 2 2" xfId="20430" xr:uid="{00000000-0005-0000-0000-00007D490000}"/>
    <cellStyle name="SAPBEXresData 2 2 2 2 2" xfId="28816" xr:uid="{71C39359-89F8-4BAB-8D21-6FF09E38D3D3}"/>
    <cellStyle name="SAPBEXresData 2 2 2 2 3" xfId="30224" xr:uid="{34BCD627-9ACA-4993-BFC9-66809DAB95DC}"/>
    <cellStyle name="SAPBEXresData 2 2 2 2 4" xfId="30745" xr:uid="{59AF958B-BE14-4465-B5A7-536DDC85847F}"/>
    <cellStyle name="SAPBEXresData 2 2 2 2 5" xfId="31241" xr:uid="{0E39C33D-1FBE-4504-9483-F8220088373D}"/>
    <cellStyle name="SAPBEXresData 2 2 2 2 6" xfId="31527" xr:uid="{5A5D942A-50EB-4EFE-BBF5-58A982FE26A8}"/>
    <cellStyle name="SAPBEXresData 2 2 2 3" xfId="29769" xr:uid="{40EFC732-358B-4999-A54B-6B5C8DEF29DE}"/>
    <cellStyle name="SAPBEXresData 2 2 2 4" xfId="26836" xr:uid="{0246A49F-ACD6-4770-991B-74F090198CA2}"/>
    <cellStyle name="SAPBEXresData 2 2 2 5" xfId="29035" xr:uid="{D24F5349-FEDF-49F0-94B2-DF8D184C7676}"/>
    <cellStyle name="SAPBEXresData 2 2 2 6" xfId="26481" xr:uid="{1253E6E1-D33D-4E68-A244-844F636D90DE}"/>
    <cellStyle name="SAPBEXresData 2 3" xfId="19552" xr:uid="{00000000-0005-0000-0000-00007E490000}"/>
    <cellStyle name="SAPBEXresData 2 3 2" xfId="20431" xr:uid="{00000000-0005-0000-0000-00007E490000}"/>
    <cellStyle name="SAPBEXresData 2 3 2 2" xfId="28817" xr:uid="{B793AF2C-CA6E-46A4-B6AE-5F9470C7B405}"/>
    <cellStyle name="SAPBEXresData 2 3 2 3" xfId="30225" xr:uid="{CD11B32E-3720-44AF-96A8-2CFA20E160CE}"/>
    <cellStyle name="SAPBEXresData 2 3 2 4" xfId="30746" xr:uid="{77E0C426-AF1A-495C-82E4-8A371A15AF91}"/>
    <cellStyle name="SAPBEXresData 2 3 2 5" xfId="31242" xr:uid="{A19F7738-11B1-4DC7-8022-5BEB65F07311}"/>
    <cellStyle name="SAPBEXresData 2 3 2 6" xfId="31528" xr:uid="{11207924-5EBC-4614-8B39-45B3BB93A4D3}"/>
    <cellStyle name="SAPBEXresData 2 3 3" xfId="29770" xr:uid="{18A10FB6-8B4A-4123-B03D-538F7F647D20}"/>
    <cellStyle name="SAPBEXresData 2 3 4" xfId="26835" xr:uid="{F0847150-D444-4F1A-B275-7772DD7375F5}"/>
    <cellStyle name="SAPBEXresData 2 3 5" xfId="29034" xr:uid="{89CBA640-E53B-4255-A8B9-3829CB0E75E5}"/>
    <cellStyle name="SAPBEXresData 2 3 6" xfId="26480" xr:uid="{40333751-77AC-4DDD-BB2F-D29687199C55}"/>
    <cellStyle name="SAPBEXresData 2 4" xfId="19553" xr:uid="{00000000-0005-0000-0000-00007F490000}"/>
    <cellStyle name="SAPBEXresData 2 5" xfId="19549" xr:uid="{00000000-0005-0000-0000-00007B490000}"/>
    <cellStyle name="SAPBEXresData 2 6" xfId="20890" xr:uid="{9D1292D0-FA9C-4AAF-81C3-F4B7DE1F4403}"/>
    <cellStyle name="SAPBEXresData 2 7" xfId="27931" xr:uid="{D9A8D63D-4A43-412C-99E6-7CC65FB2218B}"/>
    <cellStyle name="SAPBEXresData 2 8" xfId="29404" xr:uid="{71437A24-4338-46AC-81ED-1AB9491602A4}"/>
    <cellStyle name="SAPBEXresData 2 9" xfId="27794" xr:uid="{30589E42-DCFD-49B1-85DB-A66BE02CA3D6}"/>
    <cellStyle name="SAPBEXresData 3" xfId="19554" xr:uid="{00000000-0005-0000-0000-000080490000}"/>
    <cellStyle name="SAPBEXresData 3 2" xfId="19555" xr:uid="{00000000-0005-0000-0000-000081490000}"/>
    <cellStyle name="SAPBEXresData 3 3" xfId="19556" xr:uid="{00000000-0005-0000-0000-000082490000}"/>
    <cellStyle name="SAPBEXresData 3 3 2" xfId="20432" xr:uid="{00000000-0005-0000-0000-000082490000}"/>
    <cellStyle name="SAPBEXresData 3 3 2 2" xfId="28818" xr:uid="{5DE48DF6-9B81-4CBD-9906-AA4338183482}"/>
    <cellStyle name="SAPBEXresData 3 3 2 3" xfId="30226" xr:uid="{2DF3BB8F-C29C-445C-9D71-14B10E86F2AE}"/>
    <cellStyle name="SAPBEXresData 3 3 2 4" xfId="30747" xr:uid="{31F692D6-4DB2-4B27-BEE0-29202FFBF461}"/>
    <cellStyle name="SAPBEXresData 3 3 2 5" xfId="31243" xr:uid="{A4924660-885C-4FF4-8ECB-6582C43475A9}"/>
    <cellStyle name="SAPBEXresData 3 3 2 6" xfId="31529" xr:uid="{1B9F61BD-3CC0-4062-B661-6BE4DDC2EDF3}"/>
    <cellStyle name="SAPBEXresData 3 3 3" xfId="29771" xr:uid="{7B1E25F8-01D2-4841-BC9D-9996EF68F0A8}"/>
    <cellStyle name="SAPBEXresData 3 3 4" xfId="26802" xr:uid="{88855523-C2C3-43E2-B6C6-A34EAA8194A1}"/>
    <cellStyle name="SAPBEXresData 3 3 5" xfId="29033" xr:uid="{4877535A-4FF0-4113-8A03-B9568B5D165A}"/>
    <cellStyle name="SAPBEXresData 3 3 6" xfId="26479" xr:uid="{65C5F214-E39F-40CC-B5EC-F7EACF4F0B8E}"/>
    <cellStyle name="SAPBEXresData 3 4" xfId="19557" xr:uid="{00000000-0005-0000-0000-000083490000}"/>
    <cellStyle name="SAPBEXresData 3 4 2" xfId="20433" xr:uid="{00000000-0005-0000-0000-000083490000}"/>
    <cellStyle name="SAPBEXresData 3 4 2 2" xfId="28819" xr:uid="{39957350-82FA-46B3-97EB-40E79D4CF58A}"/>
    <cellStyle name="SAPBEXresData 3 4 2 3" xfId="30227" xr:uid="{12B1684F-33D5-464A-8EE8-3C24F902D281}"/>
    <cellStyle name="SAPBEXresData 3 4 2 4" xfId="30748" xr:uid="{6FC04A1F-D7C4-4013-B157-B0B0D2AEFD15}"/>
    <cellStyle name="SAPBEXresData 3 4 2 5" xfId="31244" xr:uid="{066D9727-1D05-4528-B254-363FB98A7E88}"/>
    <cellStyle name="SAPBEXresData 3 4 2 6" xfId="31530" xr:uid="{3717E796-EB02-4FD0-8E6A-9A707EED7780}"/>
    <cellStyle name="SAPBEXresData 3 4 3" xfId="29772" xr:uid="{00FCE329-7600-4262-81DA-462F47E3C6ED}"/>
    <cellStyle name="SAPBEXresData 3 4 4" xfId="26804" xr:uid="{798767A2-F63D-4E96-99DD-814B7E8221C9}"/>
    <cellStyle name="SAPBEXresData 3 4 5" xfId="29032" xr:uid="{058C4A8D-D99B-4CC6-8A6C-D56F7DB89848}"/>
    <cellStyle name="SAPBEXresData 3 4 6" xfId="20797" xr:uid="{44D5D655-D98C-40C3-BCE9-08ADF8EFE2D5}"/>
    <cellStyle name="SAPBEXresData 3 5" xfId="19558" xr:uid="{00000000-0005-0000-0000-000084490000}"/>
    <cellStyle name="SAPBEXresData 4" xfId="19559" xr:uid="{00000000-0005-0000-0000-000085490000}"/>
    <cellStyle name="SAPBEXresData 4 2" xfId="19560" xr:uid="{00000000-0005-0000-0000-000086490000}"/>
    <cellStyle name="SAPBEXresData 4 2 2" xfId="20434" xr:uid="{00000000-0005-0000-0000-000086490000}"/>
    <cellStyle name="SAPBEXresData 4 2 2 2" xfId="28820" xr:uid="{8BD277C8-C1FE-44C0-BE27-F83443D6AAC6}"/>
    <cellStyle name="SAPBEXresData 4 2 2 3" xfId="30228" xr:uid="{035B2705-B137-4C38-AEBD-897DDFFD7487}"/>
    <cellStyle name="SAPBEXresData 4 2 2 4" xfId="30749" xr:uid="{A650616E-8990-4026-ADFE-9E1B4466C0BD}"/>
    <cellStyle name="SAPBEXresData 4 2 2 5" xfId="31245" xr:uid="{D033913F-52E6-4AC6-A50A-7EDAB3AEF0D2}"/>
    <cellStyle name="SAPBEXresData 4 2 2 6" xfId="31531" xr:uid="{76FA8923-D2F9-4CAF-AE43-E7AFE0F07F73}"/>
    <cellStyle name="SAPBEXresData 4 2 3" xfId="29773" xr:uid="{6693262C-A007-4D88-8775-29530E23467A}"/>
    <cellStyle name="SAPBEXresData 4 2 4" xfId="26834" xr:uid="{DD1CFC97-C084-4878-9F2C-AFBE27AE9691}"/>
    <cellStyle name="SAPBEXresData 4 2 5" xfId="29031" xr:uid="{75FB55FA-3FCA-4F99-A77C-506AC9558FBC}"/>
    <cellStyle name="SAPBEXresData 4 2 6" xfId="26478" xr:uid="{3D152187-7D6B-4CFD-86C6-270D8CFF35E4}"/>
    <cellStyle name="SAPBEXresData 5" xfId="19561" xr:uid="{00000000-0005-0000-0000-000087490000}"/>
    <cellStyle name="SAPBEXresData 5 2" xfId="20435" xr:uid="{00000000-0005-0000-0000-000087490000}"/>
    <cellStyle name="SAPBEXresData 5 2 2" xfId="28821" xr:uid="{838D08F1-9366-427B-A01A-881A96B17460}"/>
    <cellStyle name="SAPBEXresData 5 2 3" xfId="30229" xr:uid="{41802E6E-C9B0-4C6E-9801-9E3DB09C1A0C}"/>
    <cellStyle name="SAPBEXresData 5 2 4" xfId="30750" xr:uid="{AE0EFCF0-81FA-466F-8E06-650216DA0C07}"/>
    <cellStyle name="SAPBEXresData 5 2 5" xfId="31246" xr:uid="{B2D4E076-2F11-4245-9F55-9E378184F8D2}"/>
    <cellStyle name="SAPBEXresData 5 2 6" xfId="31532" xr:uid="{854B1C55-5ED1-4FC4-9516-A80356CD6420}"/>
    <cellStyle name="SAPBEXresData 5 3" xfId="29774" xr:uid="{2DFAF499-A8CC-4019-A0ED-7196A4400F24}"/>
    <cellStyle name="SAPBEXresData 5 4" xfId="26808" xr:uid="{F210DB01-736F-482F-ADC1-29DC521BECB6}"/>
    <cellStyle name="SAPBEXresData 5 5" xfId="29014" xr:uid="{DCD8DB1B-1FFB-40A2-AEF9-5D850076F16D}"/>
    <cellStyle name="SAPBEXresData 5 6" xfId="20796" xr:uid="{10B42EBB-7FD0-46BD-B13F-E9480140F3BE}"/>
    <cellStyle name="SAPBEXresData 6" xfId="19562" xr:uid="{00000000-0005-0000-0000-000088490000}"/>
    <cellStyle name="SAPBEXresData 7" xfId="19548" xr:uid="{00000000-0005-0000-0000-00007A490000}"/>
    <cellStyle name="SAPBEXresData 8" xfId="27932" xr:uid="{2889BBA7-807E-48C2-9012-0854BF7EFE15}"/>
    <cellStyle name="SAPBEXresData 9" xfId="29405" xr:uid="{90DC6B7D-D11F-4C2C-8F3F-C7E0195A1338}"/>
    <cellStyle name="SAPBEXresDataEmph" xfId="2732" xr:uid="{00000000-0005-0000-0000-00008E0A0000}"/>
    <cellStyle name="SAPBEXresDataEmph 10" xfId="27795" xr:uid="{1F5ED14A-E511-40D9-B975-11A0B7925E5D}"/>
    <cellStyle name="SAPBEXresDataEmph 11" xfId="29305" xr:uid="{88F4F6E1-AD72-4269-883E-2AB0BE83EA6D}"/>
    <cellStyle name="SAPBEXresDataEmph 2" xfId="2733" xr:uid="{00000000-0005-0000-0000-00008F0A0000}"/>
    <cellStyle name="SAPBEXresDataEmph 2 10" xfId="29306" xr:uid="{5F24B4C8-D758-4049-9830-28385BC9FC1E}"/>
    <cellStyle name="SAPBEXresDataEmph 2 2" xfId="19565" xr:uid="{00000000-0005-0000-0000-00008B490000}"/>
    <cellStyle name="SAPBEXresDataEmph 2 2 2" xfId="19566" xr:uid="{00000000-0005-0000-0000-00008C490000}"/>
    <cellStyle name="SAPBEXresDataEmph 2 2 2 2" xfId="20436" xr:uid="{00000000-0005-0000-0000-00008C490000}"/>
    <cellStyle name="SAPBEXresDataEmph 2 2 2 2 2" xfId="28822" xr:uid="{7D56417B-247D-41D3-9C3C-3FB7D69A91F1}"/>
    <cellStyle name="SAPBEXresDataEmph 2 2 2 2 3" xfId="30230" xr:uid="{B88B71F8-85D6-414E-82B0-C3649F9B6780}"/>
    <cellStyle name="SAPBEXresDataEmph 2 2 2 2 4" xfId="30751" xr:uid="{90915172-B217-4A6F-871B-E5B7E141436E}"/>
    <cellStyle name="SAPBEXresDataEmph 2 2 2 3" xfId="28380" xr:uid="{BB9B8CC2-3569-4C36-8341-15D419D51F74}"/>
    <cellStyle name="SAPBEXresDataEmph 2 2 2 4" xfId="29775" xr:uid="{AF8EC951-1301-4AA0-9BD7-7C50089633A2}"/>
    <cellStyle name="SAPBEXresDataEmph 2 2 2 5" xfId="28500" xr:uid="{1268CF94-9787-4BE4-AABF-9C3E51892E5B}"/>
    <cellStyle name="SAPBEXresDataEmph 2 3" xfId="19567" xr:uid="{00000000-0005-0000-0000-00008D490000}"/>
    <cellStyle name="SAPBEXresDataEmph 2 3 2" xfId="20437" xr:uid="{00000000-0005-0000-0000-00008D490000}"/>
    <cellStyle name="SAPBEXresDataEmph 2 3 2 2" xfId="28823" xr:uid="{F9BC3AA4-D95E-4379-9EB2-B1D0993AF0C8}"/>
    <cellStyle name="SAPBEXresDataEmph 2 3 2 3" xfId="30231" xr:uid="{B3B16E06-34BA-4890-9A04-00B6ED99E539}"/>
    <cellStyle name="SAPBEXresDataEmph 2 3 2 4" xfId="30752" xr:uid="{3F411307-4FD8-4C5A-B151-995BE05C1ABD}"/>
    <cellStyle name="SAPBEXresDataEmph 2 3 3" xfId="28381" xr:uid="{10D5A0F7-EBF5-4533-9F8C-F8A5B3C082DD}"/>
    <cellStyle name="SAPBEXresDataEmph 2 3 4" xfId="29776" xr:uid="{8C7B90B5-EA5B-47AA-B2B2-747884F48764}"/>
    <cellStyle name="SAPBEXresDataEmph 2 3 5" xfId="28490" xr:uid="{DD423930-3BF0-429D-A85E-9C801E273C6E}"/>
    <cellStyle name="SAPBEXresDataEmph 2 4" xfId="19568" xr:uid="{00000000-0005-0000-0000-00008E490000}"/>
    <cellStyle name="SAPBEXresDataEmph 2 5" xfId="19564" xr:uid="{00000000-0005-0000-0000-00008A490000}"/>
    <cellStyle name="SAPBEXresDataEmph 2 6" xfId="20891" xr:uid="{DF31BF32-23BB-482B-B869-9CDC35AE2885}"/>
    <cellStyle name="SAPBEXresDataEmph 2 7" xfId="27929" xr:uid="{2BBA7EC7-1BDE-4502-8AB2-59B9A95A63A2}"/>
    <cellStyle name="SAPBEXresDataEmph 2 8" xfId="29402" xr:uid="{605A5748-E6FC-49C9-AAB0-27292FE2D88B}"/>
    <cellStyle name="SAPBEXresDataEmph 2 9" xfId="27796" xr:uid="{9875A0F6-9670-49D5-92C0-5E1CCA13DB3C}"/>
    <cellStyle name="SAPBEXresDataEmph 3" xfId="19569" xr:uid="{00000000-0005-0000-0000-00008F490000}"/>
    <cellStyle name="SAPBEXresDataEmph 3 2" xfId="19570" xr:uid="{00000000-0005-0000-0000-000090490000}"/>
    <cellStyle name="SAPBEXresDataEmph 3 3" xfId="19571" xr:uid="{00000000-0005-0000-0000-000091490000}"/>
    <cellStyle name="SAPBEXresDataEmph 3 3 2" xfId="20438" xr:uid="{00000000-0005-0000-0000-000091490000}"/>
    <cellStyle name="SAPBEXresDataEmph 3 3 2 2" xfId="28824" xr:uid="{FE692F41-CFF7-476B-AA4F-747D9CFFC84E}"/>
    <cellStyle name="SAPBEXresDataEmph 3 3 2 3" xfId="30232" xr:uid="{6B13BFAC-998A-4C38-A272-87E2C05DB6CA}"/>
    <cellStyle name="SAPBEXresDataEmph 3 3 2 4" xfId="30753" xr:uid="{717AB136-4EB9-455E-903C-D27E56161EE3}"/>
    <cellStyle name="SAPBEXresDataEmph 3 3 2 5" xfId="31247" xr:uid="{DD9696BA-52B8-4C96-A6A0-3794851EECB6}"/>
    <cellStyle name="SAPBEXresDataEmph 3 3 2 6" xfId="31533" xr:uid="{D9D13016-9D5E-4233-ACCA-35D4D66CB51A}"/>
    <cellStyle name="SAPBEXresDataEmph 3 3 3" xfId="29777" xr:uid="{A2449A06-BD6F-4F16-A880-F1633A7876A6}"/>
    <cellStyle name="SAPBEXresDataEmph 3 3 4" xfId="28499" xr:uid="{CB4FC73E-CF73-4F77-95E6-84CB93ED3E53}"/>
    <cellStyle name="SAPBEXresDataEmph 3 3 5" xfId="29030" xr:uid="{606E2C90-3028-464A-AE16-81E4AAD1501B}"/>
    <cellStyle name="SAPBEXresDataEmph 3 3 6" xfId="20795" xr:uid="{5C05FFA9-9A72-4D35-AC6B-C454EF52AC35}"/>
    <cellStyle name="SAPBEXresDataEmph 3 4" xfId="19572" xr:uid="{00000000-0005-0000-0000-000092490000}"/>
    <cellStyle name="SAPBEXresDataEmph 3 4 2" xfId="20439" xr:uid="{00000000-0005-0000-0000-000092490000}"/>
    <cellStyle name="SAPBEXresDataEmph 3 4 2 2" xfId="28825" xr:uid="{5C80585E-3346-453E-9C5D-29D142D6DA59}"/>
    <cellStyle name="SAPBEXresDataEmph 3 4 2 3" xfId="30233" xr:uid="{50ECF60C-7FBC-4A40-A3AA-D6A7F56A5197}"/>
    <cellStyle name="SAPBEXresDataEmph 3 4 2 4" xfId="30754" xr:uid="{5D8F5C95-CD55-4CD5-AA6A-8EABA43E7343}"/>
    <cellStyle name="SAPBEXresDataEmph 3 4 2 5" xfId="31248" xr:uid="{A8CC43E2-45E3-48E0-A644-48F3097A74E7}"/>
    <cellStyle name="SAPBEXresDataEmph 3 4 2 6" xfId="31534" xr:uid="{E877BD1F-DD24-44F1-9DF5-C0B7BC00A66E}"/>
    <cellStyle name="SAPBEXresDataEmph 3 4 3" xfId="29778" xr:uid="{AB8890D0-7C9B-4BB0-916F-D6839554B66C}"/>
    <cellStyle name="SAPBEXresDataEmph 3 4 4" xfId="28478" xr:uid="{E5696091-1F3A-45C7-A226-E915C7A85827}"/>
    <cellStyle name="SAPBEXresDataEmph 3 4 5" xfId="29029" xr:uid="{07B5B1F4-C73E-4508-B308-8E59DEA4CFB3}"/>
    <cellStyle name="SAPBEXresDataEmph 3 4 6" xfId="26477" xr:uid="{A9CC3510-D05D-4E10-BABD-DAF024862EE8}"/>
    <cellStyle name="SAPBEXresDataEmph 3 5" xfId="19573" xr:uid="{00000000-0005-0000-0000-000093490000}"/>
    <cellStyle name="SAPBEXresDataEmph 4" xfId="19574" xr:uid="{00000000-0005-0000-0000-000094490000}"/>
    <cellStyle name="SAPBEXresDataEmph 4 2" xfId="19575" xr:uid="{00000000-0005-0000-0000-000095490000}"/>
    <cellStyle name="SAPBEXresDataEmph 4 2 2" xfId="20440" xr:uid="{00000000-0005-0000-0000-000095490000}"/>
    <cellStyle name="SAPBEXresDataEmph 4 2 2 2" xfId="28826" xr:uid="{4C4A85BB-9419-4007-81B8-E7C4781403B9}"/>
    <cellStyle name="SAPBEXresDataEmph 4 2 2 3" xfId="30234" xr:uid="{4C5404E7-A20D-4ACC-A751-CF1CC9989079}"/>
    <cellStyle name="SAPBEXresDataEmph 4 2 2 4" xfId="30755" xr:uid="{BE30433F-60CF-4D05-B251-768D1D7D7FE9}"/>
    <cellStyle name="SAPBEXresDataEmph 4 2 2 5" xfId="31249" xr:uid="{14A29A83-2E0B-4372-B5B0-B280819E7663}"/>
    <cellStyle name="SAPBEXresDataEmph 4 2 2 6" xfId="31535" xr:uid="{A020F47C-3E56-4EDB-B36C-F0F51D0255F8}"/>
    <cellStyle name="SAPBEXresDataEmph 4 2 3" xfId="29779" xr:uid="{CA495EAC-7EA3-4A0C-B63D-983C9C0D56B9}"/>
    <cellStyle name="SAPBEXresDataEmph 4 2 4" xfId="20658" xr:uid="{EB5EA3C6-2073-4E65-AF87-6D8A6AB075CE}"/>
    <cellStyle name="SAPBEXresDataEmph 4 2 5" xfId="29004" xr:uid="{3B3CA730-D792-40D0-9C6C-0DE9C5C86F34}"/>
    <cellStyle name="SAPBEXresDataEmph 4 2 6" xfId="26476" xr:uid="{84D1B5B9-F1D5-41D5-B8E0-1FFDB593F84F}"/>
    <cellStyle name="SAPBEXresDataEmph 5" xfId="19576" xr:uid="{00000000-0005-0000-0000-000096490000}"/>
    <cellStyle name="SAPBEXresDataEmph 5 2" xfId="20441" xr:uid="{00000000-0005-0000-0000-000096490000}"/>
    <cellStyle name="SAPBEXresDataEmph 5 2 2" xfId="28827" xr:uid="{6D3909FC-3662-414B-B463-854ED9EFE7E0}"/>
    <cellStyle name="SAPBEXresDataEmph 5 2 3" xfId="30235" xr:uid="{4BF23159-9611-4E8B-A151-032C0AECB483}"/>
    <cellStyle name="SAPBEXresDataEmph 5 2 4" xfId="30756" xr:uid="{538905BF-188F-456B-B877-AD9C50C6F2E5}"/>
    <cellStyle name="SAPBEXresDataEmph 5 2 5" xfId="31250" xr:uid="{08EB83C1-1719-4C0E-BD51-F80C6369C987}"/>
    <cellStyle name="SAPBEXresDataEmph 5 2 6" xfId="31536" xr:uid="{F42E93FC-434C-473F-BBB0-3F1F8E92D2EA}"/>
    <cellStyle name="SAPBEXresDataEmph 5 3" xfId="29780" xr:uid="{7AE1EB75-D6AF-40DF-930E-FE9015398BF9}"/>
    <cellStyle name="SAPBEXresDataEmph 5 4" xfId="20917" xr:uid="{FFF1F197-DA16-401C-AC78-41F025E5A319}"/>
    <cellStyle name="SAPBEXresDataEmph 5 5" xfId="29028" xr:uid="{14EB78D5-7C9B-4772-BF73-3E0B89D02572}"/>
    <cellStyle name="SAPBEXresDataEmph 5 6" xfId="20794" xr:uid="{3C269C6F-00C2-420F-AEEB-F20F46BBA5A6}"/>
    <cellStyle name="SAPBEXresDataEmph 6" xfId="19577" xr:uid="{00000000-0005-0000-0000-000097490000}"/>
    <cellStyle name="SAPBEXresDataEmph 7" xfId="19563" xr:uid="{00000000-0005-0000-0000-000089490000}"/>
    <cellStyle name="SAPBEXresDataEmph 8" xfId="27930" xr:uid="{D6A60707-BAE5-41C8-9482-11BBC6E7C9ED}"/>
    <cellStyle name="SAPBEXresDataEmph 9" xfId="29394" xr:uid="{2576EEE7-4EBD-4587-9F02-8EF40A834257}"/>
    <cellStyle name="SAPBEXresExc1" xfId="2734" xr:uid="{00000000-0005-0000-0000-0000900A0000}"/>
    <cellStyle name="SAPBEXresExc1 2" xfId="19579" xr:uid="{00000000-0005-0000-0000-000099490000}"/>
    <cellStyle name="SAPBEXresExc1 2 2" xfId="19580" xr:uid="{00000000-0005-0000-0000-00009A490000}"/>
    <cellStyle name="SAPBEXresExc1 2 3" xfId="28382" xr:uid="{07AB26B3-1E8C-4713-99E8-E442F11A6061}"/>
    <cellStyle name="SAPBEXresExc1 2 4" xfId="29782" xr:uid="{07554647-4EF7-4D7E-B290-6B84E7BFA0E6}"/>
    <cellStyle name="SAPBEXresExc1 2 5" xfId="29017" xr:uid="{CEC5AF67-BEBC-4EF7-A280-77771B93BF8F}"/>
    <cellStyle name="SAPBEXresExc1 3" xfId="19581" xr:uid="{00000000-0005-0000-0000-00009B490000}"/>
    <cellStyle name="SAPBEXresExc1 4" xfId="19578" xr:uid="{00000000-0005-0000-0000-000098490000}"/>
    <cellStyle name="SAPBEXresExc1 5" xfId="20892" xr:uid="{34B16D7F-D0B5-4EA4-8625-8973A7DFF537}"/>
    <cellStyle name="SAPBEXresExc1 6" xfId="27928" xr:uid="{6D1C566B-E21A-4CDB-891C-2DEB392FF4D6}"/>
    <cellStyle name="SAPBEXresExc1 7" xfId="27797" xr:uid="{396D7990-D559-48FD-8DC5-C2B25C3F756A}"/>
    <cellStyle name="SAPBEXresExc1Emph" xfId="2735" xr:uid="{00000000-0005-0000-0000-0000910A0000}"/>
    <cellStyle name="SAPBEXresExc1Emph 2" xfId="19583" xr:uid="{00000000-0005-0000-0000-00009D490000}"/>
    <cellStyle name="SAPBEXresExc1Emph 2 2" xfId="19584" xr:uid="{00000000-0005-0000-0000-00009E490000}"/>
    <cellStyle name="SAPBEXresExc1Emph 2 3" xfId="28383" xr:uid="{9F7A0301-9314-475C-92BC-C6995C51E49C}"/>
    <cellStyle name="SAPBEXresExc1Emph 2 4" xfId="29784" xr:uid="{72DA7675-6D27-4832-8F61-6F7E2471C012}"/>
    <cellStyle name="SAPBEXresExc1Emph 2 5" xfId="28995" xr:uid="{9F1D8BB0-CBB2-4163-A0A6-6AA786E50AC3}"/>
    <cellStyle name="SAPBEXresExc1Emph 3" xfId="19585" xr:uid="{00000000-0005-0000-0000-00009F490000}"/>
    <cellStyle name="SAPBEXresExc1Emph 4" xfId="19582" xr:uid="{00000000-0005-0000-0000-00009C490000}"/>
    <cellStyle name="SAPBEXresExc1Emph 5" xfId="20893" xr:uid="{79417840-79EF-4BF4-AE0C-58408EC4DA39}"/>
    <cellStyle name="SAPBEXresExc1Emph 6" xfId="27927" xr:uid="{23D88A4E-AB8E-404D-A787-56C207D8FB6E}"/>
    <cellStyle name="SAPBEXresExc1Emph 7" xfId="27798" xr:uid="{275A0B4E-CC0C-41B3-AC56-7E957CE42FFD}"/>
    <cellStyle name="SAPBEXresExc2" xfId="2736" xr:uid="{00000000-0005-0000-0000-0000920A0000}"/>
    <cellStyle name="SAPBEXresExc2 2" xfId="19587" xr:uid="{00000000-0005-0000-0000-0000A1490000}"/>
    <cellStyle name="SAPBEXresExc2 2 2" xfId="19588" xr:uid="{00000000-0005-0000-0000-0000A2490000}"/>
    <cellStyle name="SAPBEXresExc2 2 3" xfId="28384" xr:uid="{C3A3E20C-663A-4453-818D-E1599379432E}"/>
    <cellStyle name="SAPBEXresExc2 2 4" xfId="29788" xr:uid="{DF14D8D8-0692-42AF-901D-3F01F147CAD3}"/>
    <cellStyle name="SAPBEXresExc2 2 5" xfId="28999" xr:uid="{3FEAD81D-3792-4823-AC1D-C79AB574BB64}"/>
    <cellStyle name="SAPBEXresExc2 3" xfId="19589" xr:uid="{00000000-0005-0000-0000-0000A3490000}"/>
    <cellStyle name="SAPBEXresExc2 4" xfId="19586" xr:uid="{00000000-0005-0000-0000-0000A0490000}"/>
    <cellStyle name="SAPBEXresExc2 5" xfId="20894" xr:uid="{FF69E7A1-2B28-42E2-B698-D43E91335DE5}"/>
    <cellStyle name="SAPBEXresExc2 6" xfId="27926" xr:uid="{93E9EECC-5050-4617-8949-6567B10916C6}"/>
    <cellStyle name="SAPBEXresExc2 7" xfId="27799" xr:uid="{417F0DC0-F050-4529-B6B2-3764593AB6C1}"/>
    <cellStyle name="SAPBEXresExc2Emph" xfId="2737" xr:uid="{00000000-0005-0000-0000-0000930A0000}"/>
    <cellStyle name="SAPBEXresExc2Emph 2" xfId="19591" xr:uid="{00000000-0005-0000-0000-0000A5490000}"/>
    <cellStyle name="SAPBEXresExc2Emph 2 2" xfId="19592" xr:uid="{00000000-0005-0000-0000-0000A6490000}"/>
    <cellStyle name="SAPBEXresExc2Emph 2 3" xfId="28385" xr:uid="{9F824728-37AD-4D6F-97AD-9CDC1F13A9F1}"/>
    <cellStyle name="SAPBEXresExc2Emph 2 4" xfId="29792" xr:uid="{32511266-89A8-403F-8653-A391079A2BF2}"/>
    <cellStyle name="SAPBEXresExc2Emph 2 5" xfId="29003" xr:uid="{CD03C55A-10D6-4F32-B19D-36A90EDA896B}"/>
    <cellStyle name="SAPBEXresExc2Emph 3" xfId="19593" xr:uid="{00000000-0005-0000-0000-0000A7490000}"/>
    <cellStyle name="SAPBEXresExc2Emph 4" xfId="19590" xr:uid="{00000000-0005-0000-0000-0000A4490000}"/>
    <cellStyle name="SAPBEXresExc2Emph 5" xfId="20895" xr:uid="{3B842B35-40EA-4A8B-B7B6-35BF6FBB91D5}"/>
    <cellStyle name="SAPBEXresExc2Emph 6" xfId="27925" xr:uid="{DD2291D9-76AE-454F-A2D3-F9532E89B506}"/>
    <cellStyle name="SAPBEXresExc2Emph 7" xfId="27801" xr:uid="{AC4CC1A5-A21F-435B-84A4-9372F4039ECE}"/>
    <cellStyle name="SAPBEXresItem" xfId="2738" xr:uid="{00000000-0005-0000-0000-0000940A0000}"/>
    <cellStyle name="SAPBEXresItem 2" xfId="19595" xr:uid="{00000000-0005-0000-0000-0000A9490000}"/>
    <cellStyle name="SAPBEXresItem 2 2" xfId="19596" xr:uid="{00000000-0005-0000-0000-0000AA490000}"/>
    <cellStyle name="SAPBEXresItem 2 2 2" xfId="19597" xr:uid="{00000000-0005-0000-0000-0000AB490000}"/>
    <cellStyle name="SAPBEXresItem 2 2 2 2" xfId="20442" xr:uid="{00000000-0005-0000-0000-0000AB490000}"/>
    <cellStyle name="SAPBEXresItem 2 2 2 2 2" xfId="28828" xr:uid="{257B37D1-1893-4EE5-899A-8C9EE5FB5AE9}"/>
    <cellStyle name="SAPBEXresItem 2 2 2 2 3" xfId="30236" xr:uid="{E8CEA326-03D6-4B0C-B39F-4B23EB1E6C63}"/>
    <cellStyle name="SAPBEXresItem 2 2 2 2 4" xfId="30757" xr:uid="{A70E2A3C-5CB7-4C87-BC3A-8CFCD32E697A}"/>
    <cellStyle name="SAPBEXresItem 2 2 2 2 5" xfId="31251" xr:uid="{7786E0E3-494D-4C33-BC30-30452ABD015D}"/>
    <cellStyle name="SAPBEXresItem 2 2 2 2 6" xfId="31537" xr:uid="{6531571B-9E9C-47AF-8103-DDC10850798A}"/>
    <cellStyle name="SAPBEXresItem 2 2 2 3" xfId="29796" xr:uid="{E6754E65-B642-4667-958A-3A43FF125B7A}"/>
    <cellStyle name="SAPBEXresItem 2 2 2 4" xfId="30325" xr:uid="{1C760081-8CE5-4F25-8912-714C3C6061DE}"/>
    <cellStyle name="SAPBEXresItem 2 2 2 5" xfId="29908" xr:uid="{A599F6A4-22ED-48B7-ADD8-ABC13254113F}"/>
    <cellStyle name="SAPBEXresItem 2 2 2 6" xfId="20793" xr:uid="{A36B5BB1-20BD-4A00-B736-7279CE054ED2}"/>
    <cellStyle name="SAPBEXresItem 2 3" xfId="19598" xr:uid="{00000000-0005-0000-0000-0000AC490000}"/>
    <cellStyle name="SAPBEXresItem 2 3 2" xfId="20443" xr:uid="{00000000-0005-0000-0000-0000AC490000}"/>
    <cellStyle name="SAPBEXresItem 2 3 2 2" xfId="28829" xr:uid="{2A6B2E46-5EC3-4B8C-A763-95843972ABD9}"/>
    <cellStyle name="SAPBEXresItem 2 3 2 3" xfId="30237" xr:uid="{EE903354-75A4-4F64-B571-AD6A2E7D7E33}"/>
    <cellStyle name="SAPBEXresItem 2 3 2 4" xfId="30758" xr:uid="{8136F18F-F9F6-4C53-9385-1F97D54E3607}"/>
    <cellStyle name="SAPBEXresItem 2 3 2 5" xfId="31252" xr:uid="{454AA2A0-9DA8-4E1E-A223-E7D5246EDC7C}"/>
    <cellStyle name="SAPBEXresItem 2 3 2 6" xfId="31538" xr:uid="{B01DDFD6-9B09-416B-B457-DBBA25DADD08}"/>
    <cellStyle name="SAPBEXresItem 2 3 3" xfId="29797" xr:uid="{53029209-654F-44E1-B1D2-46190AE6FC38}"/>
    <cellStyle name="SAPBEXresItem 2 3 4" xfId="30326" xr:uid="{9432F98C-966E-4DA1-956B-C2EFF3F798D1}"/>
    <cellStyle name="SAPBEXresItem 2 3 5" xfId="29897" xr:uid="{E9FAA8C2-3036-4329-A5DA-FD6454850932}"/>
    <cellStyle name="SAPBEXresItem 2 3 6" xfId="26475" xr:uid="{F4DFD74F-CCC4-47A3-A8C4-C304CD53C369}"/>
    <cellStyle name="SAPBEXresItem 2 4" xfId="19599" xr:uid="{00000000-0005-0000-0000-0000AD490000}"/>
    <cellStyle name="SAPBEXresItem 3" xfId="19600" xr:uid="{00000000-0005-0000-0000-0000AE490000}"/>
    <cellStyle name="SAPBEXresItem 3 2" xfId="19601" xr:uid="{00000000-0005-0000-0000-0000AF490000}"/>
    <cellStyle name="SAPBEXresItem 3 3" xfId="19602" xr:uid="{00000000-0005-0000-0000-0000B0490000}"/>
    <cellStyle name="SAPBEXresItem 3 4" xfId="19603" xr:uid="{00000000-0005-0000-0000-0000B1490000}"/>
    <cellStyle name="SAPBEXresItem 3 4 2" xfId="20444" xr:uid="{00000000-0005-0000-0000-0000B1490000}"/>
    <cellStyle name="SAPBEXresItem 3 4 2 2" xfId="28830" xr:uid="{196909CA-7AB2-48B7-B298-6FA67E6DC89F}"/>
    <cellStyle name="SAPBEXresItem 3 4 2 3" xfId="30238" xr:uid="{C7D88DCB-2F5F-4D96-8FA2-936A192E8061}"/>
    <cellStyle name="SAPBEXresItem 3 4 2 4" xfId="30759" xr:uid="{DCD87847-7C3B-4973-8EA1-A5619D9F8CA4}"/>
    <cellStyle name="SAPBEXresItem 3 4 2 5" xfId="31253" xr:uid="{1D391E20-6BE0-45C5-B2CB-40C08F4E8AF6}"/>
    <cellStyle name="SAPBEXresItem 3 4 2 6" xfId="31539" xr:uid="{6F2E8E5C-B1F5-4DDA-9247-47A6E848B5A2}"/>
    <cellStyle name="SAPBEXresItem 3 4 3" xfId="29802" xr:uid="{9359C6F7-5BE7-4D9F-B912-8D62558126AA}"/>
    <cellStyle name="SAPBEXresItem 3 4 4" xfId="30331" xr:uid="{DC34F0C0-4D01-45F8-8FAF-B09C665A3E26}"/>
    <cellStyle name="SAPBEXresItem 3 4 5" xfId="29915" xr:uid="{FDA66E83-D971-4BD4-91E6-ED4FCA7ACF9A}"/>
    <cellStyle name="SAPBEXresItem 3 4 6" xfId="26474" xr:uid="{712E3B8A-B037-424E-AF9F-85C4F8E25C77}"/>
    <cellStyle name="SAPBEXresItem 3 5" xfId="19604" xr:uid="{00000000-0005-0000-0000-0000B2490000}"/>
    <cellStyle name="SAPBEXresItem 4" xfId="19605" xr:uid="{00000000-0005-0000-0000-0000B3490000}"/>
    <cellStyle name="SAPBEXresItem 4 2" xfId="19606" xr:uid="{00000000-0005-0000-0000-0000B4490000}"/>
    <cellStyle name="SAPBEXresItem 4 2 2" xfId="20445" xr:uid="{00000000-0005-0000-0000-0000B4490000}"/>
    <cellStyle name="SAPBEXresItem 4 2 2 2" xfId="28831" xr:uid="{39209BF3-7C5B-419A-89ED-E5F19925757A}"/>
    <cellStyle name="SAPBEXresItem 4 2 2 3" xfId="30239" xr:uid="{3BC013A6-438E-4E5E-82EC-8B7D4307032A}"/>
    <cellStyle name="SAPBEXresItem 4 2 2 4" xfId="30760" xr:uid="{5DD92963-0C04-4FB3-8D25-C30AD5A946F4}"/>
    <cellStyle name="SAPBEXresItem 4 2 2 5" xfId="31254" xr:uid="{8815E7F6-7315-446F-B43A-90042A5F1AB6}"/>
    <cellStyle name="SAPBEXresItem 4 2 2 6" xfId="31540" xr:uid="{7E654CCF-CDD9-420C-ABDD-B43C5742424A}"/>
    <cellStyle name="SAPBEXresItem 4 2 3" xfId="29803" xr:uid="{38E3ABC1-2D81-4EFB-9605-8D606C0D3F2E}"/>
    <cellStyle name="SAPBEXresItem 4 2 4" xfId="30334" xr:uid="{E19E0C33-76A9-483B-9F55-53161B3BD373}"/>
    <cellStyle name="SAPBEXresItem 4 2 5" xfId="27899" xr:uid="{8B6264B4-0F59-4E59-A787-9CB9478946B5}"/>
    <cellStyle name="SAPBEXresItem 4 2 6" xfId="20792" xr:uid="{C0CFFFA5-C8FC-41AA-A2A1-467B59055E31}"/>
    <cellStyle name="SAPBEXresItem 5" xfId="19607" xr:uid="{00000000-0005-0000-0000-0000B5490000}"/>
    <cellStyle name="SAPBEXresItem 5 2" xfId="20446" xr:uid="{00000000-0005-0000-0000-0000B5490000}"/>
    <cellStyle name="SAPBEXresItem 5 2 2" xfId="28832" xr:uid="{58802A94-39A8-49E5-9824-5CDEBF264B40}"/>
    <cellStyle name="SAPBEXresItem 5 2 3" xfId="30240" xr:uid="{85C6B32C-F124-464E-928E-594571BC4364}"/>
    <cellStyle name="SAPBEXresItem 5 2 4" xfId="30761" xr:uid="{77B00417-B015-46A3-B272-E1876645F8D7}"/>
    <cellStyle name="SAPBEXresItem 5 2 5" xfId="31255" xr:uid="{966E040D-BCC6-425D-B5D8-C10063190A08}"/>
    <cellStyle name="SAPBEXresItem 5 2 6" xfId="31541" xr:uid="{FB68DFD9-82E4-4E79-8592-99999C7D8DED}"/>
    <cellStyle name="SAPBEXresItem 5 3" xfId="29804" xr:uid="{C2168BC7-2972-42AA-9920-04A409494F51}"/>
    <cellStyle name="SAPBEXresItem 5 4" xfId="30335" xr:uid="{82199436-8690-498B-8F18-77F7645F968C}"/>
    <cellStyle name="SAPBEXresItem 5 5" xfId="29898" xr:uid="{61DB3803-28EE-44B2-AABA-89FEEA8F30D6}"/>
    <cellStyle name="SAPBEXresItem 5 6" xfId="26473" xr:uid="{4CECD2A2-BABB-4BF3-B581-1D33EB2837F8}"/>
    <cellStyle name="SAPBEXresItem 6" xfId="19608" xr:uid="{00000000-0005-0000-0000-0000B6490000}"/>
    <cellStyle name="SAPBEXresItem 7" xfId="19594" xr:uid="{00000000-0005-0000-0000-0000A8490000}"/>
    <cellStyle name="SAPBEXresItemX" xfId="2739" xr:uid="{00000000-0005-0000-0000-0000950A0000}"/>
    <cellStyle name="SAPBEXresItemX 10" xfId="27803" xr:uid="{162A4A57-2F7F-4FF8-8FF0-32C7D9B14498}"/>
    <cellStyle name="SAPBEXresItemX 11" xfId="29307" xr:uid="{97F8CFE0-FED4-44E8-B71D-3185918B76C7}"/>
    <cellStyle name="SAPBEXresItemX 2" xfId="2740" xr:uid="{00000000-0005-0000-0000-0000960A0000}"/>
    <cellStyle name="SAPBEXresItemX 2 10" xfId="29308" xr:uid="{818C63FC-E792-4715-9F19-B412351FDA25}"/>
    <cellStyle name="SAPBEXresItemX 2 2" xfId="19611" xr:uid="{00000000-0005-0000-0000-0000B9490000}"/>
    <cellStyle name="SAPBEXresItemX 2 2 2" xfId="19612" xr:uid="{00000000-0005-0000-0000-0000BA490000}"/>
    <cellStyle name="SAPBEXresItemX 2 2 2 2" xfId="20447" xr:uid="{00000000-0005-0000-0000-0000BA490000}"/>
    <cellStyle name="SAPBEXresItemX 2 2 2 2 2" xfId="28833" xr:uid="{1E96E6B3-85B7-4E8F-ABCC-B24802DD27A8}"/>
    <cellStyle name="SAPBEXresItemX 2 2 2 2 3" xfId="30241" xr:uid="{39E9B317-DBD9-4F90-9815-3186E81A46CB}"/>
    <cellStyle name="SAPBEXresItemX 2 2 2 2 4" xfId="30762" xr:uid="{7B35D5CF-DEA7-42D4-8C6C-99240F7A2DF2}"/>
    <cellStyle name="SAPBEXresItemX 2 2 2 2 5" xfId="31256" xr:uid="{7DC6E265-43CE-42AA-9A06-E214DF2E0940}"/>
    <cellStyle name="SAPBEXresItemX 2 2 2 2 6" xfId="31542" xr:uid="{FCF5C984-390C-4E0B-BD89-40F0DD8F24E8}"/>
    <cellStyle name="SAPBEXresItemX 2 2 2 3" xfId="29806" xr:uid="{3A55DE1D-4512-4558-A505-1889ED98E068}"/>
    <cellStyle name="SAPBEXresItemX 2 2 2 4" xfId="30337" xr:uid="{47654432-B625-40B3-91E5-73D1B4EEE441}"/>
    <cellStyle name="SAPBEXresItemX 2 2 2 5" xfId="29900" xr:uid="{91C7CEBA-50EA-4688-945E-36B954FA6416}"/>
    <cellStyle name="SAPBEXresItemX 2 2 2 6" xfId="20791" xr:uid="{0AAF83CD-5091-4EE2-8269-47E3DFB7AD8E}"/>
    <cellStyle name="SAPBEXresItemX 2 3" xfId="19613" xr:uid="{00000000-0005-0000-0000-0000BB490000}"/>
    <cellStyle name="SAPBEXresItemX 2 3 2" xfId="20448" xr:uid="{00000000-0005-0000-0000-0000BB490000}"/>
    <cellStyle name="SAPBEXresItemX 2 3 2 2" xfId="28834" xr:uid="{A4F19894-BA2A-4576-A2E9-DE36F7727D83}"/>
    <cellStyle name="SAPBEXresItemX 2 3 2 3" xfId="30242" xr:uid="{F0A2AB0F-A236-48C8-B789-56043265E2A0}"/>
    <cellStyle name="SAPBEXresItemX 2 3 2 4" xfId="30763" xr:uid="{159C6428-C749-4672-B5C0-41AB50D68270}"/>
    <cellStyle name="SAPBEXresItemX 2 3 2 5" xfId="31257" xr:uid="{5AA273C5-2353-434D-9FE8-FA2A7A1F3979}"/>
    <cellStyle name="SAPBEXresItemX 2 3 2 6" xfId="31543" xr:uid="{CBB39D0A-5E85-4902-AF23-AB2E62883BA0}"/>
    <cellStyle name="SAPBEXresItemX 2 3 3" xfId="29807" xr:uid="{4E3931A5-7B5C-4CDC-9145-1D2C99340A94}"/>
    <cellStyle name="SAPBEXresItemX 2 3 4" xfId="30338" xr:uid="{B6BB570A-4112-49AC-BB2E-497346AA4384}"/>
    <cellStyle name="SAPBEXresItemX 2 3 5" xfId="29016" xr:uid="{579845C3-1351-43DC-8384-5145872A2D63}"/>
    <cellStyle name="SAPBEXresItemX 2 3 6" xfId="26472" xr:uid="{A1FA0354-D0C7-42DA-9692-80B524C12A0A}"/>
    <cellStyle name="SAPBEXresItemX 2 4" xfId="19614" xr:uid="{00000000-0005-0000-0000-0000BC490000}"/>
    <cellStyle name="SAPBEXresItemX 2 5" xfId="19610" xr:uid="{00000000-0005-0000-0000-0000B8490000}"/>
    <cellStyle name="SAPBEXresItemX 2 6" xfId="20896" xr:uid="{389ED804-5CB3-44F4-B44E-F29B62051984}"/>
    <cellStyle name="SAPBEXresItemX 2 7" xfId="27922" xr:uid="{29EDC755-EEAE-4175-8110-3D1B8C7E5895}"/>
    <cellStyle name="SAPBEXresItemX 2 8" xfId="29398" xr:uid="{C4C849A0-59D5-41A9-89FB-05D1C3527E9D}"/>
    <cellStyle name="SAPBEXresItemX 2 9" xfId="27804" xr:uid="{D0DEB18C-6664-4894-BACD-F4F692571C3F}"/>
    <cellStyle name="SAPBEXresItemX 3" xfId="19615" xr:uid="{00000000-0005-0000-0000-0000BD490000}"/>
    <cellStyle name="SAPBEXresItemX 3 2" xfId="19616" xr:uid="{00000000-0005-0000-0000-0000BE490000}"/>
    <cellStyle name="SAPBEXresItemX 3 3" xfId="19617" xr:uid="{00000000-0005-0000-0000-0000BF490000}"/>
    <cellStyle name="SAPBEXresItemX 3 3 2" xfId="20449" xr:uid="{00000000-0005-0000-0000-0000BF490000}"/>
    <cellStyle name="SAPBEXresItemX 3 3 2 2" xfId="28835" xr:uid="{43BD9D97-E207-41E0-A2C3-54AD1EF05FF7}"/>
    <cellStyle name="SAPBEXresItemX 3 3 2 3" xfId="30243" xr:uid="{40611F6A-A6C8-46EC-8743-CF6567504D41}"/>
    <cellStyle name="SAPBEXresItemX 3 3 2 4" xfId="30764" xr:uid="{892A734A-9A71-47E7-8849-4D82472760D7}"/>
    <cellStyle name="SAPBEXresItemX 3 3 2 5" xfId="31258" xr:uid="{BAFB267B-2D4D-4075-8240-8C4CAD906874}"/>
    <cellStyle name="SAPBEXresItemX 3 3 2 6" xfId="31544" xr:uid="{1889AB31-F1E6-4F9A-95EA-61749F587BB2}"/>
    <cellStyle name="SAPBEXresItemX 3 3 3" xfId="29808" xr:uid="{C3015EEA-8F02-4E4A-B92C-B868607EFCF4}"/>
    <cellStyle name="SAPBEXresItemX 3 3 4" xfId="30339" xr:uid="{AF0435DD-260D-4971-8090-1A0F6B79D79B}"/>
    <cellStyle name="SAPBEXresItemX 3 3 5" xfId="29899" xr:uid="{A13F2ED3-45DA-4CFA-9E57-0951BE28A25F}"/>
    <cellStyle name="SAPBEXresItemX 3 3 6" xfId="26471" xr:uid="{A2BFA1EE-5E31-4170-9712-BEC625F91A97}"/>
    <cellStyle name="SAPBEXresItemX 3 4" xfId="19618" xr:uid="{00000000-0005-0000-0000-0000C0490000}"/>
    <cellStyle name="SAPBEXresItemX 3 4 2" xfId="20450" xr:uid="{00000000-0005-0000-0000-0000C0490000}"/>
    <cellStyle name="SAPBEXresItemX 3 4 2 2" xfId="28836" xr:uid="{DF870041-013F-4273-AB86-EBC12C97D7C8}"/>
    <cellStyle name="SAPBEXresItemX 3 4 2 3" xfId="30244" xr:uid="{F9376B77-E79F-4C47-B434-BAC7C65D8478}"/>
    <cellStyle name="SAPBEXresItemX 3 4 2 4" xfId="30765" xr:uid="{63BF23F8-CFE6-4A33-ADC4-1ADC74675CFF}"/>
    <cellStyle name="SAPBEXresItemX 3 4 2 5" xfId="31259" xr:uid="{F8062927-7E5F-4896-94E6-EEB6BC0B91B6}"/>
    <cellStyle name="SAPBEXresItemX 3 4 2 6" xfId="31545" xr:uid="{9973DCE0-9EE0-4640-88AF-2C00255E92CC}"/>
    <cellStyle name="SAPBEXresItemX 3 4 3" xfId="29809" xr:uid="{D09874DF-9452-495C-90B3-896ADC12218C}"/>
    <cellStyle name="SAPBEXresItemX 3 4 4" xfId="30340" xr:uid="{720AE66F-0E3D-45DB-BA5A-DCED3E0DF49F}"/>
    <cellStyle name="SAPBEXresItemX 3 4 5" xfId="30842" xr:uid="{C4ACEFBF-757D-4505-88AC-E29D26461396}"/>
    <cellStyle name="SAPBEXresItemX 3 4 6" xfId="20790" xr:uid="{2B27A228-4DEA-4425-80DA-8F20ECD110B4}"/>
    <cellStyle name="SAPBEXresItemX 3 5" xfId="19619" xr:uid="{00000000-0005-0000-0000-0000C1490000}"/>
    <cellStyle name="SAPBEXresItemX 4" xfId="19620" xr:uid="{00000000-0005-0000-0000-0000C2490000}"/>
    <cellStyle name="SAPBEXresItemX 4 2" xfId="19621" xr:uid="{00000000-0005-0000-0000-0000C3490000}"/>
    <cellStyle name="SAPBEXresItemX 4 2 2" xfId="20451" xr:uid="{00000000-0005-0000-0000-0000C3490000}"/>
    <cellStyle name="SAPBEXresItemX 4 2 2 2" xfId="28837" xr:uid="{FA8A6D44-AE21-4825-9EC2-CB0E213B2A84}"/>
    <cellStyle name="SAPBEXresItemX 4 2 2 3" xfId="30245" xr:uid="{F074CCB8-0C4E-4F69-9487-7C50087645D9}"/>
    <cellStyle name="SAPBEXresItemX 4 2 2 4" xfId="30766" xr:uid="{D73854EB-BC88-47C5-89E2-65BA1C8CBBAD}"/>
    <cellStyle name="SAPBEXresItemX 4 2 2 5" xfId="31260" xr:uid="{2E371894-0EB2-4989-B5F9-53238F23F640}"/>
    <cellStyle name="SAPBEXresItemX 4 2 2 6" xfId="31546" xr:uid="{F8D4311A-5248-49C3-83A9-9FE4DE77F9D5}"/>
    <cellStyle name="SAPBEXresItemX 4 2 3" xfId="29810" xr:uid="{8B6C9F2B-711A-404A-841E-F45B9C78852E}"/>
    <cellStyle name="SAPBEXresItemX 4 2 4" xfId="30341" xr:uid="{C9062DCC-CC35-4CA1-89F6-76F862287965}"/>
    <cellStyle name="SAPBEXresItemX 4 2 5" xfId="30843" xr:uid="{E2D8CF11-AB7D-42D9-9899-C16354C15173}"/>
    <cellStyle name="SAPBEXresItemX 4 2 6" xfId="26470" xr:uid="{5BE77C26-AA26-4841-A9B1-27A9369FBA50}"/>
    <cellStyle name="SAPBEXresItemX 5" xfId="19622" xr:uid="{00000000-0005-0000-0000-0000C4490000}"/>
    <cellStyle name="SAPBEXresItemX 5 2" xfId="20452" xr:uid="{00000000-0005-0000-0000-0000C4490000}"/>
    <cellStyle name="SAPBEXresItemX 5 2 2" xfId="28838" xr:uid="{BC94E9CC-63ED-4876-9CA9-EDCF9ED85225}"/>
    <cellStyle name="SAPBEXresItemX 5 2 3" xfId="30246" xr:uid="{8897AF15-3732-410C-9541-5CA864E1AFA5}"/>
    <cellStyle name="SAPBEXresItemX 5 2 4" xfId="30767" xr:uid="{F4B77982-198F-48E5-AB3B-5065D1C37C39}"/>
    <cellStyle name="SAPBEXresItemX 5 2 5" xfId="31261" xr:uid="{693254CA-77F8-4DAC-8D5E-CEA4EE38D65F}"/>
    <cellStyle name="SAPBEXresItemX 5 2 6" xfId="31547" xr:uid="{EAA95286-59BE-46E6-BDF5-43278B3AE80F}"/>
    <cellStyle name="SAPBEXresItemX 5 3" xfId="29811" xr:uid="{9919E3E8-724D-450B-9CDA-891C6B495479}"/>
    <cellStyle name="SAPBEXresItemX 5 4" xfId="30342" xr:uid="{9A8E6D47-F752-448D-B052-CB07B479E0EB}"/>
    <cellStyle name="SAPBEXresItemX 5 5" xfId="30844" xr:uid="{92FD0BB7-401C-4665-ADE9-D896B68F14D2}"/>
    <cellStyle name="SAPBEXresItemX 5 6" xfId="20789" xr:uid="{18E0C425-3494-46D9-B433-8EB67C74F9DA}"/>
    <cellStyle name="SAPBEXresItemX 6" xfId="19623" xr:uid="{00000000-0005-0000-0000-0000C5490000}"/>
    <cellStyle name="SAPBEXresItemX 7" xfId="19609" xr:uid="{00000000-0005-0000-0000-0000B7490000}"/>
    <cellStyle name="SAPBEXresItemX 8" xfId="27923" xr:uid="{D296FC5E-A3B8-4CFC-8F8C-2AD48FB2BD2A}"/>
    <cellStyle name="SAPBEXresItemX 9" xfId="29399" xr:uid="{43C18562-A1E0-45B7-B67A-011C19A435D1}"/>
    <cellStyle name="SAPBEXRow_Headings_SA" xfId="2741" xr:uid="{00000000-0005-0000-0000-0000970A0000}"/>
    <cellStyle name="SAPBEXRowResults_SA" xfId="2742" xr:uid="{00000000-0005-0000-0000-0000980A0000}"/>
    <cellStyle name="SAPBEXstdData" xfId="2743" xr:uid="{00000000-0005-0000-0000-0000990A0000}"/>
    <cellStyle name="SAPBEXstdData 10" xfId="29397" xr:uid="{C519ADA3-CC48-41A2-945D-BF33799ABD6C}"/>
    <cellStyle name="SAPBEXstdData 11" xfId="27805" xr:uid="{E1E64960-3D08-4BED-BD75-3E759C6AAA52}"/>
    <cellStyle name="SAPBEXstdData 12" xfId="29309" xr:uid="{D3803564-8D1D-48BD-94CB-AC0AD3FBD0C9}"/>
    <cellStyle name="SAPBEXstdData 2" xfId="2744" xr:uid="{00000000-0005-0000-0000-00009A0A0000}"/>
    <cellStyle name="SAPBEXstdData 2 10" xfId="27919" xr:uid="{2E46CE0D-3ECA-4C9B-A6E0-26E6FBBCB282}"/>
    <cellStyle name="SAPBEXstdData 2 11" xfId="29396" xr:uid="{EEC4DF11-60BF-4BA0-A2CC-21B8ACE3A7BB}"/>
    <cellStyle name="SAPBEXstdData 2 2" xfId="2909" xr:uid="{00000000-0005-0000-0000-00009B0A0000}"/>
    <cellStyle name="SAPBEXstdData 2 2 2" xfId="19626" xr:uid="{00000000-0005-0000-0000-0000CB490000}"/>
    <cellStyle name="SAPBEXstdData 2 2 2 2" xfId="19627" xr:uid="{00000000-0005-0000-0000-0000CC490000}"/>
    <cellStyle name="SAPBEXstdData 2 2 2 3" xfId="19628" xr:uid="{00000000-0005-0000-0000-0000CD490000}"/>
    <cellStyle name="SAPBEXstdData 2 2 2 3 2" xfId="20453" xr:uid="{00000000-0005-0000-0000-0000CD490000}"/>
    <cellStyle name="SAPBEXstdData 2 2 2 3 2 2" xfId="28839" xr:uid="{00A160F0-3F5F-4279-A55B-054B7B37FDA5}"/>
    <cellStyle name="SAPBEXstdData 2 2 2 3 2 3" xfId="30247" xr:uid="{BAA11927-D9C9-479B-A8E5-91004D36E1E8}"/>
    <cellStyle name="SAPBEXstdData 2 2 2 3 2 4" xfId="30768" xr:uid="{956F1B28-7E4F-4FA0-ADF9-6A9FA970AFFB}"/>
    <cellStyle name="SAPBEXstdData 2 2 2 3 2 5" xfId="31262" xr:uid="{D047AF07-7E64-42AD-AEE0-6DD8746C3516}"/>
    <cellStyle name="SAPBEXstdData 2 2 2 3 2 6" xfId="31548" xr:uid="{3021A853-72D8-4190-9F31-D43706745AB1}"/>
    <cellStyle name="SAPBEXstdData 2 2 2 3 3" xfId="28401" xr:uid="{B1E03A26-9DB9-4B39-B08C-A59A9D27A725}"/>
    <cellStyle name="SAPBEXstdData 2 2 2 3 4" xfId="29812" xr:uid="{2C71E5FB-2EF8-4A34-A6AF-43F136C0FDD6}"/>
    <cellStyle name="SAPBEXstdData 2 2 2 3 5" xfId="30344" xr:uid="{0D5A2357-6B18-44B1-AD47-D82EEE4F147F}"/>
    <cellStyle name="SAPBEXstdData 2 2 2 3 6" xfId="30845" xr:uid="{4586A3B6-5E5D-40F1-8F58-E6E66EDFD0E1}"/>
    <cellStyle name="SAPBEXstdData 2 2 2 4" xfId="19629" xr:uid="{00000000-0005-0000-0000-0000CE490000}"/>
    <cellStyle name="SAPBEXstdData 2 2 3" xfId="19630" xr:uid="{00000000-0005-0000-0000-0000CF490000}"/>
    <cellStyle name="SAPBEXstdData 2 2 3 2" xfId="19631" xr:uid="{00000000-0005-0000-0000-0000D0490000}"/>
    <cellStyle name="SAPBEXstdData 2 2 3 2 2" xfId="20454" xr:uid="{00000000-0005-0000-0000-0000D0490000}"/>
    <cellStyle name="SAPBEXstdData 2 2 3 2 2 2" xfId="28840" xr:uid="{FCC586F4-7D7E-492C-ABB0-262F9109CBC1}"/>
    <cellStyle name="SAPBEXstdData 2 2 3 2 2 3" xfId="30248" xr:uid="{D12D19B0-4AAF-4A6F-9FA9-9D771D68B2C7}"/>
    <cellStyle name="SAPBEXstdData 2 2 3 2 2 4" xfId="30769" xr:uid="{F984A400-F9BB-4358-8846-ACA26F1D2233}"/>
    <cellStyle name="SAPBEXstdData 2 2 3 2 2 5" xfId="31263" xr:uid="{D06D3A09-F488-44A1-BD91-DA22B20390E9}"/>
    <cellStyle name="SAPBEXstdData 2 2 3 2 2 6" xfId="31549" xr:uid="{E1D4695A-E1DF-4207-987B-66FB9F6B8C1F}"/>
    <cellStyle name="SAPBEXstdData 2 2 3 2 3" xfId="29813" xr:uid="{CC4DB172-B069-4F7F-8E8F-5AAA45572F16}"/>
    <cellStyle name="SAPBEXstdData 2 2 3 2 4" xfId="30345" xr:uid="{4D60FAB9-5368-44DA-B1E9-40367C930B60}"/>
    <cellStyle name="SAPBEXstdData 2 2 3 2 5" xfId="30846" xr:uid="{8F7FC257-216A-4413-85D6-8178C55595D1}"/>
    <cellStyle name="SAPBEXstdData 2 2 3 2 6" xfId="28464" xr:uid="{D6C9863E-6157-4697-855C-23EE1098DDBE}"/>
    <cellStyle name="SAPBEXstdData 2 2 4" xfId="19632" xr:uid="{00000000-0005-0000-0000-0000D1490000}"/>
    <cellStyle name="SAPBEXstdData 2 2 4 2" xfId="20455" xr:uid="{00000000-0005-0000-0000-0000D1490000}"/>
    <cellStyle name="SAPBEXstdData 2 2 4 2 2" xfId="28841" xr:uid="{6BC0EC4D-D27A-41C2-8667-0110B2A3FA94}"/>
    <cellStyle name="SAPBEXstdData 2 2 4 2 3" xfId="30249" xr:uid="{5F95B6C2-FBAC-448A-8D5F-4604EA9FED8F}"/>
    <cellStyle name="SAPBEXstdData 2 2 4 2 4" xfId="30770" xr:uid="{423D4D0D-2228-4F0F-9DC3-DE2F51225333}"/>
    <cellStyle name="SAPBEXstdData 2 2 4 2 5" xfId="31264" xr:uid="{ADB2F649-711D-4064-AB31-B6CA29DB12AF}"/>
    <cellStyle name="SAPBEXstdData 2 2 4 2 6" xfId="31550" xr:uid="{6F1590C5-5B23-4AAB-94ED-49E537463C4B}"/>
    <cellStyle name="SAPBEXstdData 2 2 4 3" xfId="28402" xr:uid="{5860EB25-0242-444E-A2FA-8995FA684ADA}"/>
    <cellStyle name="SAPBEXstdData 2 2 4 4" xfId="29814" xr:uid="{87E39F7A-58E4-49BA-9A70-863518E679E2}"/>
    <cellStyle name="SAPBEXstdData 2 2 4 5" xfId="30346" xr:uid="{71CDA607-7D6F-48C5-80A0-BE4E3350FE32}"/>
    <cellStyle name="SAPBEXstdData 2 2 4 6" xfId="30847" xr:uid="{323B06CC-9577-4343-AFEC-42614B490792}"/>
    <cellStyle name="SAPBEXstdData 2 2 5" xfId="19633" xr:uid="{00000000-0005-0000-0000-0000D2490000}"/>
    <cellStyle name="SAPBEXstdData 2 2 6" xfId="19625" xr:uid="{00000000-0005-0000-0000-0000CA490000}"/>
    <cellStyle name="SAPBEXstdData 2 2 7" xfId="20981" xr:uid="{29FD49FF-F14C-4ECF-9082-2415FE790D87}"/>
    <cellStyle name="SAPBEXstdData 2 2 8" xfId="27856" xr:uid="{6087975C-6854-4FE2-82F5-9F1EC351F6B0}"/>
    <cellStyle name="SAPBEXstdData 2 2 9" xfId="29346" xr:uid="{CF42FEED-6A76-4ADF-BBFF-25820DEFACFC}"/>
    <cellStyle name="SAPBEXstdData 2 3" xfId="19634" xr:uid="{00000000-0005-0000-0000-0000D3490000}"/>
    <cellStyle name="SAPBEXstdData 2 3 2" xfId="19635" xr:uid="{00000000-0005-0000-0000-0000D4490000}"/>
    <cellStyle name="SAPBEXstdData 2 3 3" xfId="19636" xr:uid="{00000000-0005-0000-0000-0000D5490000}"/>
    <cellStyle name="SAPBEXstdData 2 3 3 2" xfId="20456" xr:uid="{00000000-0005-0000-0000-0000D5490000}"/>
    <cellStyle name="SAPBEXstdData 2 3 3 2 2" xfId="28842" xr:uid="{D990AFE7-FE82-409B-8496-54ABD0C542E6}"/>
    <cellStyle name="SAPBEXstdData 2 3 3 2 3" xfId="30250" xr:uid="{0FA8B8FA-E2AC-494D-A318-5A2FF4DAB1AD}"/>
    <cellStyle name="SAPBEXstdData 2 3 3 2 4" xfId="30771" xr:uid="{C16A2073-FE60-456A-9385-6C71985EF766}"/>
    <cellStyle name="SAPBEXstdData 2 3 3 2 5" xfId="31265" xr:uid="{A67B424F-DFBE-457C-BEBD-055D547A480B}"/>
    <cellStyle name="SAPBEXstdData 2 3 3 2 6" xfId="31551" xr:uid="{F17F8EDA-8D68-4ABF-BF5C-54A99FB8A860}"/>
    <cellStyle name="SAPBEXstdData 2 3 3 3" xfId="28403" xr:uid="{4197E6BD-4703-47C9-8326-A2EEB83CE77E}"/>
    <cellStyle name="SAPBEXstdData 2 3 3 4" xfId="29815" xr:uid="{6D072F9A-C504-4BFE-A7AD-4CFD0B44F944}"/>
    <cellStyle name="SAPBEXstdData 2 3 3 5" xfId="30347" xr:uid="{4388F6A9-5BC1-48CA-9B7D-1A007CD64D48}"/>
    <cellStyle name="SAPBEXstdData 2 3 3 6" xfId="30848" xr:uid="{8E8281DF-F524-44A1-83D7-06D26EF7ED29}"/>
    <cellStyle name="SAPBEXstdData 2 3 4" xfId="19637" xr:uid="{00000000-0005-0000-0000-0000D6490000}"/>
    <cellStyle name="SAPBEXstdData 2 4" xfId="19638" xr:uid="{00000000-0005-0000-0000-0000D7490000}"/>
    <cellStyle name="SAPBEXstdData 2 4 2" xfId="19639" xr:uid="{00000000-0005-0000-0000-0000D8490000}"/>
    <cellStyle name="SAPBEXstdData 2 4 2 2" xfId="19640" xr:uid="{00000000-0005-0000-0000-0000D9490000}"/>
    <cellStyle name="SAPBEXstdData 2 4 2 3" xfId="20457" xr:uid="{00000000-0005-0000-0000-0000D8490000}"/>
    <cellStyle name="SAPBEXstdData 2 4 2 3 2" xfId="28843" xr:uid="{180D83F4-F56B-4C7F-A1BA-54209F645858}"/>
    <cellStyle name="SAPBEXstdData 2 4 2 3 3" xfId="30251" xr:uid="{7FC7D087-6E48-4810-B296-BC9D6762D40F}"/>
    <cellStyle name="SAPBEXstdData 2 4 2 3 4" xfId="30772" xr:uid="{7938F5E2-7347-49C8-860F-29CBCC6A22C6}"/>
    <cellStyle name="SAPBEXstdData 2 4 2 4" xfId="28404" xr:uid="{C1B8F5A3-30E8-4C68-8495-FD85AD2B296B}"/>
    <cellStyle name="SAPBEXstdData 2 4 2 5" xfId="29816" xr:uid="{23F7AFF9-5F86-4E54-A219-BAE79B57CEFA}"/>
    <cellStyle name="SAPBEXstdData 2 4 2 6" xfId="30348" xr:uid="{EFEA484E-9227-457B-88D2-608FDB42C5BA}"/>
    <cellStyle name="SAPBEXstdData 2 4 3" xfId="19641" xr:uid="{00000000-0005-0000-0000-0000DA490000}"/>
    <cellStyle name="SAPBEXstdData 2 5" xfId="19642" xr:uid="{00000000-0005-0000-0000-0000DB490000}"/>
    <cellStyle name="SAPBEXstdData 2 5 2" xfId="19643" xr:uid="{00000000-0005-0000-0000-0000DC490000}"/>
    <cellStyle name="SAPBEXstdData 2 5 2 2" xfId="20458" xr:uid="{00000000-0005-0000-0000-0000DC490000}"/>
    <cellStyle name="SAPBEXstdData 2 5 2 2 2" xfId="28844" xr:uid="{4D969713-ECEF-4101-B52A-2208AE1E2423}"/>
    <cellStyle name="SAPBEXstdData 2 5 2 2 3" xfId="30252" xr:uid="{CC0BC887-C60F-4DE4-AB0C-5C4B6D9590C6}"/>
    <cellStyle name="SAPBEXstdData 2 5 2 2 4" xfId="30773" xr:uid="{C05EF6FE-E3EB-4F5F-8BB2-951BC7258325}"/>
    <cellStyle name="SAPBEXstdData 2 5 2 2 5" xfId="31266" xr:uid="{63BA5F23-E3E5-425C-94FE-77F7EE9A209E}"/>
    <cellStyle name="SAPBEXstdData 2 5 2 2 6" xfId="31552" xr:uid="{B09FCBF7-C83F-4AF7-BF0D-BB5E90460E93}"/>
    <cellStyle name="SAPBEXstdData 2 5 2 3" xfId="28405" xr:uid="{A73BE421-D2E2-406A-AE2B-76125429E06E}"/>
    <cellStyle name="SAPBEXstdData 2 5 2 4" xfId="29817" xr:uid="{87FEF8A9-2263-420C-84FC-299C69FE3501}"/>
    <cellStyle name="SAPBEXstdData 2 5 2 5" xfId="30349" xr:uid="{BE5370B2-5B85-47B6-B371-99FFFD2F4EA6}"/>
    <cellStyle name="SAPBEXstdData 2 5 2 6" xfId="30849" xr:uid="{22CC5810-D5C1-4516-BF2B-0EB517A69359}"/>
    <cellStyle name="SAPBEXstdData 2 6" xfId="19644" xr:uid="{00000000-0005-0000-0000-0000DD490000}"/>
    <cellStyle name="SAPBEXstdData 2 6 2" xfId="20459" xr:uid="{00000000-0005-0000-0000-0000DD490000}"/>
    <cellStyle name="SAPBEXstdData 2 6 2 2" xfId="28845" xr:uid="{5DD5EC2B-512A-413A-9CF4-7C3BA6D451FC}"/>
    <cellStyle name="SAPBEXstdData 2 6 2 3" xfId="30253" xr:uid="{9850FB44-890F-457B-9F6A-96B25BA2B760}"/>
    <cellStyle name="SAPBEXstdData 2 6 2 4" xfId="30774" xr:uid="{AAF25A1A-E83C-40DD-AF1E-D0F818F8EA60}"/>
    <cellStyle name="SAPBEXstdData 2 6 2 5" xfId="31267" xr:uid="{66324BDE-3EDE-4FB1-96D3-B62A3E6A7DEF}"/>
    <cellStyle name="SAPBEXstdData 2 6 2 6" xfId="31553" xr:uid="{1952CAD0-EB93-4DCF-8476-9733435E5F06}"/>
    <cellStyle name="SAPBEXstdData 2 6 3" xfId="29818" xr:uid="{6029DF93-57F4-439A-A52E-FEC86EA16122}"/>
    <cellStyle name="SAPBEXstdData 2 6 4" xfId="30350" xr:uid="{F44BAB49-3C1C-45FF-9ED0-8D2CC72E9CEE}"/>
    <cellStyle name="SAPBEXstdData 2 6 5" xfId="30850" xr:uid="{86AB20D3-EEF7-4411-BE64-CA4C73990A07}"/>
    <cellStyle name="SAPBEXstdData 2 6 6" xfId="20788" xr:uid="{B181713F-2B7F-49AA-A33A-CBCF14F27C4D}"/>
    <cellStyle name="SAPBEXstdData 2 7" xfId="19645" xr:uid="{00000000-0005-0000-0000-0000DE490000}"/>
    <cellStyle name="SAPBEXstdData 2 8" xfId="19624" xr:uid="{00000000-0005-0000-0000-0000C9490000}"/>
    <cellStyle name="SAPBEXstdData 2 9" xfId="20898" xr:uid="{1F500845-C463-41EF-80CE-7AD89C635DE4}"/>
    <cellStyle name="SAPBEXstdData 3" xfId="19646" xr:uid="{00000000-0005-0000-0000-0000DF490000}"/>
    <cellStyle name="SAPBEXstdData 3 2" xfId="19647" xr:uid="{00000000-0005-0000-0000-0000E0490000}"/>
    <cellStyle name="SAPBEXstdData 3 2 2" xfId="19648" xr:uid="{00000000-0005-0000-0000-0000E1490000}"/>
    <cellStyle name="SAPBEXstdData 3 2 2 2" xfId="20460" xr:uid="{00000000-0005-0000-0000-0000E1490000}"/>
    <cellStyle name="SAPBEXstdData 3 2 2 2 2" xfId="28846" xr:uid="{CFFDAB69-3A7A-42AE-8C48-EDD35F384BDE}"/>
    <cellStyle name="SAPBEXstdData 3 2 2 2 3" xfId="30254" xr:uid="{496BAC86-1035-4F6C-9EEB-CCD3969DB74F}"/>
    <cellStyle name="SAPBEXstdData 3 2 2 2 4" xfId="30775" xr:uid="{ABF8728D-680F-4BF8-967D-6A35D262247A}"/>
    <cellStyle name="SAPBEXstdData 3 2 2 2 5" xfId="31268" xr:uid="{82C09C9D-2275-42FA-B70E-D2C425F9F57E}"/>
    <cellStyle name="SAPBEXstdData 3 2 2 2 6" xfId="31554" xr:uid="{AEFEF1F3-2473-4808-8D02-602DE6049C8F}"/>
    <cellStyle name="SAPBEXstdData 3 2 2 3" xfId="28407" xr:uid="{E730BE13-63A0-4E45-967C-CC8E4B966345}"/>
    <cellStyle name="SAPBEXstdData 3 2 2 4" xfId="29819" xr:uid="{DA9C210A-1BC7-474E-970E-32EB6CC4F2C9}"/>
    <cellStyle name="SAPBEXstdData 3 2 2 5" xfId="30354" xr:uid="{3F4988EA-38FF-4E3F-9A49-B479AF3BE10D}"/>
    <cellStyle name="SAPBEXstdData 3 2 2 6" xfId="30851" xr:uid="{7BE01229-40A6-4898-80A4-449693517084}"/>
    <cellStyle name="SAPBEXstdData 3 3" xfId="19649" xr:uid="{00000000-0005-0000-0000-0000E2490000}"/>
    <cellStyle name="SAPBEXstdData 3 3 2" xfId="20461" xr:uid="{00000000-0005-0000-0000-0000E2490000}"/>
    <cellStyle name="SAPBEXstdData 3 3 2 2" xfId="28847" xr:uid="{FCEE0420-77D5-4FF1-A781-6BCA05F5ECDA}"/>
    <cellStyle name="SAPBEXstdData 3 3 2 3" xfId="30255" xr:uid="{1E3021E7-B606-4FC6-9FF5-1D6A1B2E2853}"/>
    <cellStyle name="SAPBEXstdData 3 3 2 4" xfId="30776" xr:uid="{46136C63-55F7-421A-BAE6-9F770C1DD3DA}"/>
    <cellStyle name="SAPBEXstdData 3 3 3" xfId="28408" xr:uid="{EF8DE312-0C29-481E-82B3-B4E0F4D97B0B}"/>
    <cellStyle name="SAPBEXstdData 3 3 4" xfId="29820" xr:uid="{24E326C7-95FF-4C2B-A540-93A25DF3CBB5}"/>
    <cellStyle name="SAPBEXstdData 3 3 5" xfId="30355" xr:uid="{0C1FA7BA-4324-4E11-B6B8-2035134D7A0D}"/>
    <cellStyle name="SAPBEXstdData 3 4" xfId="19650" xr:uid="{00000000-0005-0000-0000-0000E3490000}"/>
    <cellStyle name="SAPBEXstdData 3 4 2" xfId="20462" xr:uid="{00000000-0005-0000-0000-0000E3490000}"/>
    <cellStyle name="SAPBEXstdData 3 4 2 2" xfId="28848" xr:uid="{A882F518-F901-48DF-BA5C-0BEEE8C2732C}"/>
    <cellStyle name="SAPBEXstdData 3 4 2 3" xfId="30256" xr:uid="{AAFDFB4A-7C00-420A-8913-FA97E5FE3043}"/>
    <cellStyle name="SAPBEXstdData 3 4 2 4" xfId="30777" xr:uid="{2307D70E-4056-4DF3-AF1B-90AD5BD4820B}"/>
    <cellStyle name="SAPBEXstdData 3 4 2 5" xfId="31269" xr:uid="{94390EE5-CDD8-48FA-9902-1F2595ECFCC7}"/>
    <cellStyle name="SAPBEXstdData 3 4 2 6" xfId="31555" xr:uid="{85D9872F-53F1-4E66-929F-BD5BE282AE12}"/>
    <cellStyle name="SAPBEXstdData 3 4 3" xfId="29821" xr:uid="{16F10B31-8BF1-433F-9894-9EDE564CA395}"/>
    <cellStyle name="SAPBEXstdData 3 4 4" xfId="30356" xr:uid="{937A0C4F-4D45-40C6-AE02-CD4658312124}"/>
    <cellStyle name="SAPBEXstdData 3 4 5" xfId="30852" xr:uid="{8AB972ED-4103-4E53-B696-3A02C7E91C14}"/>
    <cellStyle name="SAPBEXstdData 3 4 6" xfId="26469" xr:uid="{98DA45A9-9D1D-4683-9779-3142F9911881}"/>
    <cellStyle name="SAPBEXstdData 3 5" xfId="19651" xr:uid="{00000000-0005-0000-0000-0000E4490000}"/>
    <cellStyle name="SAPBEXstdData 4" xfId="19652" xr:uid="{00000000-0005-0000-0000-0000E5490000}"/>
    <cellStyle name="SAPBEXstdData 4 2" xfId="19653" xr:uid="{00000000-0005-0000-0000-0000E6490000}"/>
    <cellStyle name="SAPBEXstdData 4 3" xfId="20463" xr:uid="{00000000-0005-0000-0000-0000E5490000}"/>
    <cellStyle name="SAPBEXstdData 4 3 2" xfId="28849" xr:uid="{FA9276CD-8662-478E-84B7-A5127B08333D}"/>
    <cellStyle name="SAPBEXstdData 4 3 3" xfId="30257" xr:uid="{3BDC94B7-3882-48AC-B7F3-9682E38C6142}"/>
    <cellStyle name="SAPBEXstdData 4 3 4" xfId="30778" xr:uid="{A0146363-CE9F-489F-830A-FA5BC3F2F0D1}"/>
    <cellStyle name="SAPBEXstdData 4 3 5" xfId="31270" xr:uid="{8DDE1468-75F6-4781-AC96-15A79E3EA9BE}"/>
    <cellStyle name="SAPBEXstdData 4 3 6" xfId="31556" xr:uid="{7EC3D329-E31E-4D99-B167-279AC8E7549F}"/>
    <cellStyle name="SAPBEXstdData 4 4" xfId="29822" xr:uid="{319546BD-A04B-4851-A86A-EE1824E5AAC8}"/>
    <cellStyle name="SAPBEXstdData 4 5" xfId="30358" xr:uid="{B8E95E45-E725-4FEF-A22F-3CA929BEEB02}"/>
    <cellStyle name="SAPBEXstdData 4 6" xfId="30853" xr:uid="{047CB0B9-84D9-4735-B81C-817C2D409E91}"/>
    <cellStyle name="SAPBEXstdData 4 7" xfId="26468" xr:uid="{D1F82C56-1DED-4680-A5E9-B061DE613C05}"/>
    <cellStyle name="SAPBEXstdData 5" xfId="19654" xr:uid="{00000000-0005-0000-0000-0000E7490000}"/>
    <cellStyle name="SAPBEXstdData 6" xfId="19655" xr:uid="{00000000-0005-0000-0000-0000E8490000}"/>
    <cellStyle name="SAPBEXstdData 6 2" xfId="20464" xr:uid="{00000000-0005-0000-0000-0000E8490000}"/>
    <cellStyle name="SAPBEXstdData 6 2 2" xfId="28850" xr:uid="{9FC9959F-89EA-4863-8666-A0629D713244}"/>
    <cellStyle name="SAPBEXstdData 6 2 3" xfId="30258" xr:uid="{58AFE130-DB98-40FA-ADC1-F82C2942D5B8}"/>
    <cellStyle name="SAPBEXstdData 6 2 4" xfId="30779" xr:uid="{0B9C1BBD-CCF9-40FA-81AD-B956AB67F352}"/>
    <cellStyle name="SAPBEXstdData 6 2 5" xfId="31271" xr:uid="{C8BC143F-8E03-4BAF-AF4A-3BABA592FFA3}"/>
    <cellStyle name="SAPBEXstdData 6 2 6" xfId="31557" xr:uid="{B7B9D58F-CD90-48CE-AAEF-0E576B4E018F}"/>
    <cellStyle name="SAPBEXstdData 6 3" xfId="29823" xr:uid="{32F58AFE-CDAE-4818-A2D0-B5FB5295303F}"/>
    <cellStyle name="SAPBEXstdData 6 4" xfId="30360" xr:uid="{BD86C5AB-F896-4446-A950-E883BBBC1067}"/>
    <cellStyle name="SAPBEXstdData 6 5" xfId="30855" xr:uid="{13605B17-B472-4D1E-ADDC-87EFC737143B}"/>
    <cellStyle name="SAPBEXstdData 6 6" xfId="20787" xr:uid="{7678F483-6E66-436B-A46A-2B643F8125DB}"/>
    <cellStyle name="SAPBEXstdData 7" xfId="19656" xr:uid="{00000000-0005-0000-0000-0000E9490000}"/>
    <cellStyle name="SAPBEXstdData 8" xfId="13618" xr:uid="{00000000-0005-0000-0000-0000C8490000}"/>
    <cellStyle name="SAPBEXstdData 8 2" xfId="26789" xr:uid="{DEA9BEC2-7539-48B6-9D0F-FCE90E782FFB}"/>
    <cellStyle name="SAPBEXstdData 8 3" xfId="28977" xr:uid="{ACBD66B2-631C-4F2D-B622-099E910F478D}"/>
    <cellStyle name="SAPBEXstdData 8 4" xfId="26375" xr:uid="{9D9195B4-6005-4CF4-BF58-D71AAB55C001}"/>
    <cellStyle name="SAPBEXstdData 8 5" xfId="25783" xr:uid="{85B0B07C-EC61-450D-83B9-9FE6B51FEB39}"/>
    <cellStyle name="SAPBEXstdData 8 6" xfId="28221" xr:uid="{4176A30E-D952-4935-9693-828D326C6022}"/>
    <cellStyle name="SAPBEXstdData 9" xfId="20848" xr:uid="{9C8E0862-19A4-420A-ADF2-C9D88F02E489}"/>
    <cellStyle name="SAPBEXstdData_13737 3p Contracts v3" xfId="2745" xr:uid="{00000000-0005-0000-0000-00009C0A0000}"/>
    <cellStyle name="SAPBEXstdDataEmph" xfId="2746" xr:uid="{00000000-0005-0000-0000-00009D0A0000}"/>
    <cellStyle name="SAPBEXstdDataEmph 10" xfId="27810" xr:uid="{90B73135-AD23-4E20-B51A-9F4543361A1C}"/>
    <cellStyle name="SAPBEXstdDataEmph 11" xfId="29310" xr:uid="{00F5FF8E-8F55-4FFC-8B5F-5551B50D7E32}"/>
    <cellStyle name="SAPBEXstdDataEmph 2" xfId="2747" xr:uid="{00000000-0005-0000-0000-00009E0A0000}"/>
    <cellStyle name="SAPBEXstdDataEmph 2 10" xfId="29311" xr:uid="{E201CDA6-B050-4F6B-A000-EBA99D920481}"/>
    <cellStyle name="SAPBEXstdDataEmph 2 2" xfId="19659" xr:uid="{00000000-0005-0000-0000-0000ED490000}"/>
    <cellStyle name="SAPBEXstdDataEmph 2 2 2" xfId="19660" xr:uid="{00000000-0005-0000-0000-0000EE490000}"/>
    <cellStyle name="SAPBEXstdDataEmph 2 2 2 2" xfId="20465" xr:uid="{00000000-0005-0000-0000-0000EE490000}"/>
    <cellStyle name="SAPBEXstdDataEmph 2 2 2 2 2" xfId="28851" xr:uid="{D07BAB74-2072-49C0-859A-EAC80667E9EF}"/>
    <cellStyle name="SAPBEXstdDataEmph 2 2 2 2 3" xfId="30259" xr:uid="{D565CA1D-46B4-4D3F-BFE0-50256AF7D4F1}"/>
    <cellStyle name="SAPBEXstdDataEmph 2 2 2 2 4" xfId="30780" xr:uid="{DCA018C9-71B0-48D0-BDC3-7AEF2F4A3876}"/>
    <cellStyle name="SAPBEXstdDataEmph 2 2 2 2 5" xfId="31272" xr:uid="{7B76925D-1ED8-44C3-9084-11CE0F7BD6D4}"/>
    <cellStyle name="SAPBEXstdDataEmph 2 2 2 2 6" xfId="31558" xr:uid="{1FE10ED7-B8E5-4391-83BA-DB355516DAC1}"/>
    <cellStyle name="SAPBEXstdDataEmph 2 2 2 3" xfId="28415" xr:uid="{106B5466-1DCD-4D71-BFD8-7756DB8CF835}"/>
    <cellStyle name="SAPBEXstdDataEmph 2 2 2 4" xfId="29824" xr:uid="{8D782213-209A-4ACF-A260-3AC9A6876F20}"/>
    <cellStyle name="SAPBEXstdDataEmph 2 2 2 5" xfId="30361" xr:uid="{97E8F223-CA38-4010-A40A-94283E6F0078}"/>
    <cellStyle name="SAPBEXstdDataEmph 2 2 2 6" xfId="30860" xr:uid="{515FC4DB-6EB8-4C04-86B9-E1A3D53322CB}"/>
    <cellStyle name="SAPBEXstdDataEmph 2 3" xfId="19661" xr:uid="{00000000-0005-0000-0000-0000EF490000}"/>
    <cellStyle name="SAPBEXstdDataEmph 2 3 2" xfId="20466" xr:uid="{00000000-0005-0000-0000-0000EF490000}"/>
    <cellStyle name="SAPBEXstdDataEmph 2 3 2 2" xfId="28852" xr:uid="{F53E358D-6CAB-4E3D-86D8-1C881A59FCF5}"/>
    <cellStyle name="SAPBEXstdDataEmph 2 3 2 3" xfId="30260" xr:uid="{A2965E1C-9FB4-4353-97C5-0A13D245BD41}"/>
    <cellStyle name="SAPBEXstdDataEmph 2 3 2 4" xfId="30781" xr:uid="{FD606B7E-1211-4163-8A6C-258369A727F7}"/>
    <cellStyle name="SAPBEXstdDataEmph 2 3 2 5" xfId="31273" xr:uid="{4B314BD7-53C0-416A-84E1-D33FD049DBC9}"/>
    <cellStyle name="SAPBEXstdDataEmph 2 3 2 6" xfId="31559" xr:uid="{8E084D89-96FC-48A9-AF18-449872A0290A}"/>
    <cellStyle name="SAPBEXstdDataEmph 2 3 3" xfId="28416" xr:uid="{1DB0A8EE-CD10-4629-94D2-E5D71C7F9F5D}"/>
    <cellStyle name="SAPBEXstdDataEmph 2 3 4" xfId="29825" xr:uid="{F078CCD3-ECA5-4EAE-A99A-A02324AAD526}"/>
    <cellStyle name="SAPBEXstdDataEmph 2 3 5" xfId="30362" xr:uid="{D19EEB1C-2EC8-4CA9-AA95-ED2297FD92FB}"/>
    <cellStyle name="SAPBEXstdDataEmph 2 3 6" xfId="30861" xr:uid="{27A43AE5-8FCA-4874-975A-6168FA86BB05}"/>
    <cellStyle name="SAPBEXstdDataEmph 2 4" xfId="19662" xr:uid="{00000000-0005-0000-0000-0000F0490000}"/>
    <cellStyle name="SAPBEXstdDataEmph 2 5" xfId="19658" xr:uid="{00000000-0005-0000-0000-0000EC490000}"/>
    <cellStyle name="SAPBEXstdDataEmph 2 6" xfId="20899" xr:uid="{FD2EB482-9DCE-4A7C-A881-6E37935110A4}"/>
    <cellStyle name="SAPBEXstdDataEmph 2 7" xfId="20847" xr:uid="{3216B069-E4BA-46E5-BD14-21DF24C253DF}"/>
    <cellStyle name="SAPBEXstdDataEmph 2 8" xfId="29392" xr:uid="{CB4FCF08-764A-474B-9F1E-EEC729845D8A}"/>
    <cellStyle name="SAPBEXstdDataEmph 2 9" xfId="27807" xr:uid="{214D4680-5B37-4BC2-9413-1B8B4EC18DDB}"/>
    <cellStyle name="SAPBEXstdDataEmph 3" xfId="19663" xr:uid="{00000000-0005-0000-0000-0000F1490000}"/>
    <cellStyle name="SAPBEXstdDataEmph 3 2" xfId="19664" xr:uid="{00000000-0005-0000-0000-0000F2490000}"/>
    <cellStyle name="SAPBEXstdDataEmph 3 3" xfId="19665" xr:uid="{00000000-0005-0000-0000-0000F3490000}"/>
    <cellStyle name="SAPBEXstdDataEmph 3 3 2" xfId="20467" xr:uid="{00000000-0005-0000-0000-0000F3490000}"/>
    <cellStyle name="SAPBEXstdDataEmph 3 3 2 2" xfId="28853" xr:uid="{CA6A586F-C3D5-4ABB-A171-75E416200597}"/>
    <cellStyle name="SAPBEXstdDataEmph 3 3 2 3" xfId="30261" xr:uid="{6DE174C6-6F8E-4DC0-8BCA-FD82C1E9DB5A}"/>
    <cellStyle name="SAPBEXstdDataEmph 3 3 2 4" xfId="30782" xr:uid="{798F040A-867B-4FD7-8EF3-69F8411E0774}"/>
    <cellStyle name="SAPBEXstdDataEmph 3 3 2 5" xfId="31274" xr:uid="{1CB128F8-CE4E-4851-9439-6A50A49654B3}"/>
    <cellStyle name="SAPBEXstdDataEmph 3 3 2 6" xfId="31560" xr:uid="{96BD62DC-834F-4D03-BEE6-39248D86A544}"/>
    <cellStyle name="SAPBEXstdDataEmph 3 3 3" xfId="29828" xr:uid="{10503862-98DA-472E-B0E9-E0577D70751D}"/>
    <cellStyle name="SAPBEXstdDataEmph 3 3 4" xfId="30363" xr:uid="{88817A6C-5FB8-4486-8F4C-F8302896B2A2}"/>
    <cellStyle name="SAPBEXstdDataEmph 3 3 5" xfId="30865" xr:uid="{37A2813D-4926-4C19-B7BA-DFEC60E9F2D5}"/>
    <cellStyle name="SAPBEXstdDataEmph 3 3 6" xfId="20786" xr:uid="{93A06A7C-6916-4B18-9B48-4447380ECE08}"/>
    <cellStyle name="SAPBEXstdDataEmph 3 4" xfId="19666" xr:uid="{00000000-0005-0000-0000-0000F4490000}"/>
    <cellStyle name="SAPBEXstdDataEmph 3 4 2" xfId="20468" xr:uid="{00000000-0005-0000-0000-0000F4490000}"/>
    <cellStyle name="SAPBEXstdDataEmph 3 4 2 2" xfId="28854" xr:uid="{80E7DD00-C3BD-4EFE-807F-42CCC7151CF5}"/>
    <cellStyle name="SAPBEXstdDataEmph 3 4 2 3" xfId="30262" xr:uid="{0C7406ED-03C3-4352-8E47-8525D23CF9DD}"/>
    <cellStyle name="SAPBEXstdDataEmph 3 4 2 4" xfId="30783" xr:uid="{ADC888CE-B223-44E3-B4C4-BE7872C97357}"/>
    <cellStyle name="SAPBEXstdDataEmph 3 4 2 5" xfId="31275" xr:uid="{5EF83369-22E0-41A9-9A4F-DF48CE877285}"/>
    <cellStyle name="SAPBEXstdDataEmph 3 4 2 6" xfId="31561" xr:uid="{42E5863E-036C-47B1-95E5-82EEDD8827BC}"/>
    <cellStyle name="SAPBEXstdDataEmph 3 4 3" xfId="29829" xr:uid="{896AA292-DB02-4F6E-97D5-32CFC14429EC}"/>
    <cellStyle name="SAPBEXstdDataEmph 3 4 4" xfId="30364" xr:uid="{52C008EA-9788-4FB5-905F-DC9B87F679D6}"/>
    <cellStyle name="SAPBEXstdDataEmph 3 4 5" xfId="30866" xr:uid="{C187B1A4-B3FE-44EC-A945-5B89849F6B88}"/>
    <cellStyle name="SAPBEXstdDataEmph 3 4 6" xfId="26467" xr:uid="{579D6329-A1E6-4DE7-AEB9-2209D9B36D90}"/>
    <cellStyle name="SAPBEXstdDataEmph 3 5" xfId="19667" xr:uid="{00000000-0005-0000-0000-0000F5490000}"/>
    <cellStyle name="SAPBEXstdDataEmph 4" xfId="19668" xr:uid="{00000000-0005-0000-0000-0000F6490000}"/>
    <cellStyle name="SAPBEXstdDataEmph 4 2" xfId="19669" xr:uid="{00000000-0005-0000-0000-0000F7490000}"/>
    <cellStyle name="SAPBEXstdDataEmph 4 2 2" xfId="20469" xr:uid="{00000000-0005-0000-0000-0000F7490000}"/>
    <cellStyle name="SAPBEXstdDataEmph 4 2 2 2" xfId="28855" xr:uid="{AFF2EB93-CCBD-4261-AA4E-4CB8EB2B7624}"/>
    <cellStyle name="SAPBEXstdDataEmph 4 2 2 3" xfId="30263" xr:uid="{3E0A18C2-CAD9-46F1-A1A3-7C55055F360E}"/>
    <cellStyle name="SAPBEXstdDataEmph 4 2 2 4" xfId="30784" xr:uid="{B1C0155C-0C09-4813-B060-23D9F15DEDFD}"/>
    <cellStyle name="SAPBEXstdDataEmph 4 2 2 5" xfId="31276" xr:uid="{60456FE7-2D5F-4059-BAF6-73A192C9A6DB}"/>
    <cellStyle name="SAPBEXstdDataEmph 4 2 2 6" xfId="31562" xr:uid="{9767FC86-0208-4BDE-B923-0C0F2A395D5B}"/>
    <cellStyle name="SAPBEXstdDataEmph 4 2 3" xfId="29832" xr:uid="{09EFCD8F-49D3-43EB-A90F-B8CDCC73C3AF}"/>
    <cellStyle name="SAPBEXstdDataEmph 4 2 4" xfId="30365" xr:uid="{8A0B11C4-D1B1-4932-8209-80EFF3191F93}"/>
    <cellStyle name="SAPBEXstdDataEmph 4 2 5" xfId="30869" xr:uid="{C6A870F7-1722-4AB4-8E48-B870E4CE4D14}"/>
    <cellStyle name="SAPBEXstdDataEmph 4 2 6" xfId="26464" xr:uid="{053A59C7-2E3E-4F0C-9C44-98F0E545D830}"/>
    <cellStyle name="SAPBEXstdDataEmph 5" xfId="19670" xr:uid="{00000000-0005-0000-0000-0000F8490000}"/>
    <cellStyle name="SAPBEXstdDataEmph 5 2" xfId="20470" xr:uid="{00000000-0005-0000-0000-0000F8490000}"/>
    <cellStyle name="SAPBEXstdDataEmph 5 2 2" xfId="28856" xr:uid="{C1E19626-7FA6-4C9D-A1A5-ECA7633A605E}"/>
    <cellStyle name="SAPBEXstdDataEmph 5 2 3" xfId="30264" xr:uid="{87C7B3F2-D8C6-47B5-994A-7DD593BBC0E0}"/>
    <cellStyle name="SAPBEXstdDataEmph 5 2 4" xfId="30785" xr:uid="{EFFBE910-BC69-4FAE-8712-5B39B88B2998}"/>
    <cellStyle name="SAPBEXstdDataEmph 5 2 5" xfId="31277" xr:uid="{53D95726-D339-4684-BACF-8F4AC1523438}"/>
    <cellStyle name="SAPBEXstdDataEmph 5 2 6" xfId="31563" xr:uid="{19CEF4E6-E082-4238-A361-1F099A23A47D}"/>
    <cellStyle name="SAPBEXstdDataEmph 5 3" xfId="29833" xr:uid="{15B43478-FC7A-4D32-B616-E61B7B345E18}"/>
    <cellStyle name="SAPBEXstdDataEmph 5 4" xfId="30366" xr:uid="{A6594885-F65B-43C9-BD93-8279BB4ADE89}"/>
    <cellStyle name="SAPBEXstdDataEmph 5 5" xfId="30870" xr:uid="{82816620-6E45-4B89-BA4F-28AF046914D7}"/>
    <cellStyle name="SAPBEXstdDataEmph 5 6" xfId="28457" xr:uid="{92003B6C-7F73-4965-825B-095121044E14}"/>
    <cellStyle name="SAPBEXstdDataEmph 6" xfId="19671" xr:uid="{00000000-0005-0000-0000-0000F9490000}"/>
    <cellStyle name="SAPBEXstdDataEmph 7" xfId="19657" xr:uid="{00000000-0005-0000-0000-0000EB490000}"/>
    <cellStyle name="SAPBEXstdDataEmph 8" xfId="27920" xr:uid="{08D550D4-C501-4766-9191-7C8A2E7C6AD8}"/>
    <cellStyle name="SAPBEXstdDataEmph 9" xfId="29393" xr:uid="{4EAE0274-346C-4D3C-A150-BCEE3800BDF6}"/>
    <cellStyle name="SAPBEXstdExc1" xfId="2748" xr:uid="{00000000-0005-0000-0000-00009F0A0000}"/>
    <cellStyle name="SAPBEXstdExc1 2" xfId="19673" xr:uid="{00000000-0005-0000-0000-0000FB490000}"/>
    <cellStyle name="SAPBEXstdExc1 2 2" xfId="19674" xr:uid="{00000000-0005-0000-0000-0000FC490000}"/>
    <cellStyle name="SAPBEXstdExc1 2 3" xfId="28417" xr:uid="{784C00D8-E49E-4D4F-8A06-817F00F143E3}"/>
    <cellStyle name="SAPBEXstdExc1 2 4" xfId="29834" xr:uid="{DA58EDDA-C8B7-47F2-8CCB-84216B95CB04}"/>
    <cellStyle name="SAPBEXstdExc1 2 5" xfId="30872" xr:uid="{09529125-15B9-459C-B4A0-DB6F785DCB4D}"/>
    <cellStyle name="SAPBEXstdExc1 3" xfId="19675" xr:uid="{00000000-0005-0000-0000-0000FD490000}"/>
    <cellStyle name="SAPBEXstdExc1 4" xfId="19672" xr:uid="{00000000-0005-0000-0000-0000FA490000}"/>
    <cellStyle name="SAPBEXstdExc1 5" xfId="20900" xr:uid="{FFA20F7F-17C5-4DC0-B8CF-D8EBDE733354}"/>
    <cellStyle name="SAPBEXstdExc1 6" xfId="27909" xr:uid="{B3CBB574-B0D7-4E1F-9854-2BFF02D70682}"/>
    <cellStyle name="SAPBEXstdExc1 7" xfId="27808" xr:uid="{81978A5E-E440-4430-BFD4-A85A3F8B6CFB}"/>
    <cellStyle name="SAPBEXstdExc1Emph" xfId="2749" xr:uid="{00000000-0005-0000-0000-0000A00A0000}"/>
    <cellStyle name="SAPBEXstdExc1Emph 2" xfId="19677" xr:uid="{00000000-0005-0000-0000-0000FF490000}"/>
    <cellStyle name="SAPBEXstdExc1Emph 2 2" xfId="19678" xr:uid="{00000000-0005-0000-0000-0000004A0000}"/>
    <cellStyle name="SAPBEXstdExc1Emph 2 3" xfId="28420" xr:uid="{5C80EBC3-B0F4-4F9C-AF15-355A0C3F5766}"/>
    <cellStyle name="SAPBEXstdExc1Emph 2 4" xfId="29835" xr:uid="{2C930B1B-6F04-4BC4-91A1-C00A6711C8B7}"/>
    <cellStyle name="SAPBEXstdExc1Emph 2 5" xfId="30873" xr:uid="{9A1B2831-8DBF-4F75-8478-EBF167D414BB}"/>
    <cellStyle name="SAPBEXstdExc1Emph 3" xfId="19679" xr:uid="{00000000-0005-0000-0000-0000014A0000}"/>
    <cellStyle name="SAPBEXstdExc1Emph 4" xfId="19676" xr:uid="{00000000-0005-0000-0000-0000FE490000}"/>
    <cellStyle name="SAPBEXstdExc1Emph 5" xfId="20901" xr:uid="{17BD2F6E-B355-46EE-8133-0FB5529FBCAC}"/>
    <cellStyle name="SAPBEXstdExc1Emph 6" xfId="27918" xr:uid="{5296AE11-09A7-49C8-996F-1E2D0D54DA81}"/>
    <cellStyle name="SAPBEXstdExc1Emph 7" xfId="27809" xr:uid="{B011658A-3F4A-4B3E-BEA2-B286A460B50D}"/>
    <cellStyle name="SAPBEXstdExc2" xfId="2750" xr:uid="{00000000-0005-0000-0000-0000A10A0000}"/>
    <cellStyle name="SAPBEXstdExc2 2" xfId="19681" xr:uid="{00000000-0005-0000-0000-0000034A0000}"/>
    <cellStyle name="SAPBEXstdExc2 2 2" xfId="19682" xr:uid="{00000000-0005-0000-0000-0000044A0000}"/>
    <cellStyle name="SAPBEXstdExc2 2 3" xfId="28421" xr:uid="{5A64FCE8-8124-4099-8BF1-03A47073EC64}"/>
    <cellStyle name="SAPBEXstdExc2 2 4" xfId="29836" xr:uid="{6C8BC9F4-BBA6-4FA9-BFFA-46625B7871B3}"/>
    <cellStyle name="SAPBEXstdExc2 2 5" xfId="30874" xr:uid="{C52C13EB-FED6-4DDD-AA34-C537870F2F9A}"/>
    <cellStyle name="SAPBEXstdExc2 3" xfId="19683" xr:uid="{00000000-0005-0000-0000-0000054A0000}"/>
    <cellStyle name="SAPBEXstdExc2 4" xfId="19680" xr:uid="{00000000-0005-0000-0000-0000024A0000}"/>
    <cellStyle name="SAPBEXstdExc2 5" xfId="20902" xr:uid="{A4BAB108-A5DA-4950-AF6B-BA17402DA43F}"/>
    <cellStyle name="SAPBEXstdExc2 6" xfId="27916" xr:uid="{FC27EECC-165E-4814-9CE5-6E81761DDAD3}"/>
    <cellStyle name="SAPBEXstdExc2 7" xfId="27816" xr:uid="{A20FC57A-4B4B-4DE0-8E8E-AE1B0B63FA3F}"/>
    <cellStyle name="SAPBEXstdExc2Emph" xfId="2751" xr:uid="{00000000-0005-0000-0000-0000A20A0000}"/>
    <cellStyle name="SAPBEXstdExc2Emph 2" xfId="19685" xr:uid="{00000000-0005-0000-0000-0000074A0000}"/>
    <cellStyle name="SAPBEXstdExc2Emph 2 2" xfId="19686" xr:uid="{00000000-0005-0000-0000-0000084A0000}"/>
    <cellStyle name="SAPBEXstdExc2Emph 2 3" xfId="28422" xr:uid="{092C230B-530E-4C43-A37A-6B5490CD9C28}"/>
    <cellStyle name="SAPBEXstdExc2Emph 2 4" xfId="29837" xr:uid="{76232266-2225-4637-9903-47DAB61A4A65}"/>
    <cellStyle name="SAPBEXstdExc2Emph 2 5" xfId="30875" xr:uid="{BD45254A-1743-4D9A-A2E8-36C6AA13B959}"/>
    <cellStyle name="SAPBEXstdExc2Emph 3" xfId="19687" xr:uid="{00000000-0005-0000-0000-0000094A0000}"/>
    <cellStyle name="SAPBEXstdExc2Emph 4" xfId="19684" xr:uid="{00000000-0005-0000-0000-0000064A0000}"/>
    <cellStyle name="SAPBEXstdExc2Emph 5" xfId="20903" xr:uid="{1FA8617F-FF79-4660-A647-79E5E73D32B4}"/>
    <cellStyle name="SAPBEXstdExc2Emph 6" xfId="27915" xr:uid="{D123B995-4915-4C59-90E5-9E02C330498D}"/>
    <cellStyle name="SAPBEXstdExc2Emph 7" xfId="28475" xr:uid="{1BF42A2C-8CDE-4168-8ECD-C4F12174E2BA}"/>
    <cellStyle name="SAPBEXstdItem" xfId="2752" xr:uid="{00000000-0005-0000-0000-0000A30A0000}"/>
    <cellStyle name="SAPBEXstdItem 10" xfId="29390" xr:uid="{6D4638E0-3AE8-47C1-82C8-418CF3D15F5E}"/>
    <cellStyle name="SAPBEXstdItem 2" xfId="2753" xr:uid="{00000000-0005-0000-0000-0000A40A0000}"/>
    <cellStyle name="SAPBEXstdItem 2 10" xfId="27912" xr:uid="{5C2DE65A-14F0-4ED5-B1F5-04E813BF5A31}"/>
    <cellStyle name="SAPBEXstdItem 2 11" xfId="29389" xr:uid="{38C7D1A5-054A-401C-B095-9F19E2B11FFA}"/>
    <cellStyle name="SAPBEXstdItem 2 2" xfId="2911" xr:uid="{00000000-0005-0000-0000-0000A50A0000}"/>
    <cellStyle name="SAPBEXstdItem 2 2 2" xfId="19691" xr:uid="{00000000-0005-0000-0000-00000D4A0000}"/>
    <cellStyle name="SAPBEXstdItem 2 2 3" xfId="19692" xr:uid="{00000000-0005-0000-0000-00000E4A0000}"/>
    <cellStyle name="SAPBEXstdItem 2 2 3 2" xfId="20471" xr:uid="{00000000-0005-0000-0000-00000E4A0000}"/>
    <cellStyle name="SAPBEXstdItem 2 2 3 2 2" xfId="28857" xr:uid="{E190CD7E-4C71-4CAE-8DAE-8F2CC48B1472}"/>
    <cellStyle name="SAPBEXstdItem 2 2 3 2 3" xfId="30265" xr:uid="{EDE0F7CE-EC46-4AB2-BB1B-4B9048BB82D5}"/>
    <cellStyle name="SAPBEXstdItem 2 2 3 2 4" xfId="30786" xr:uid="{9FA91F00-C683-4A6C-B2F0-3D34842A03AB}"/>
    <cellStyle name="SAPBEXstdItem 2 2 3 2 5" xfId="31278" xr:uid="{4C36AEAF-67B3-436D-B408-9294F09D5681}"/>
    <cellStyle name="SAPBEXstdItem 2 2 3 2 6" xfId="31564" xr:uid="{E9974793-86C0-4816-8D95-5F28F2BD2590}"/>
    <cellStyle name="SAPBEXstdItem 2 2 3 3" xfId="28423" xr:uid="{89C2F3B7-47BA-43A9-A696-1B8B5C3D2A10}"/>
    <cellStyle name="SAPBEXstdItem 2 2 3 4" xfId="29838" xr:uid="{748D2001-0F1F-4ADC-AC56-3EE97E69D8FD}"/>
    <cellStyle name="SAPBEXstdItem 2 2 3 5" xfId="30368" xr:uid="{999A506B-CDF7-4DC2-9D4B-80F96F8EF8B4}"/>
    <cellStyle name="SAPBEXstdItem 2 2 3 6" xfId="30876" xr:uid="{67BCE9E2-F9B2-4847-9C6C-CB9CEED5B1C0}"/>
    <cellStyle name="SAPBEXstdItem 2 2 4" xfId="19693" xr:uid="{00000000-0005-0000-0000-00000F4A0000}"/>
    <cellStyle name="SAPBEXstdItem 2 2 5" xfId="19690" xr:uid="{00000000-0005-0000-0000-00000C4A0000}"/>
    <cellStyle name="SAPBEXstdItem 2 2 6" xfId="20983" xr:uid="{4E20ECD8-F6E1-4FD3-BC11-E58A4D57A186}"/>
    <cellStyle name="SAPBEXstdItem 2 2 7" xfId="27854" xr:uid="{8F95641D-6035-4855-8F06-7464B7554439}"/>
    <cellStyle name="SAPBEXstdItem 2 2 8" xfId="29344" xr:uid="{8401FF0D-A947-40F7-B6B4-BBFC6779DC51}"/>
    <cellStyle name="SAPBEXstdItem 2 3" xfId="19694" xr:uid="{00000000-0005-0000-0000-0000104A0000}"/>
    <cellStyle name="SAPBEXstdItem 2 3 2" xfId="19695" xr:uid="{00000000-0005-0000-0000-0000114A0000}"/>
    <cellStyle name="SAPBEXstdItem 2 3 3" xfId="19696" xr:uid="{00000000-0005-0000-0000-0000124A0000}"/>
    <cellStyle name="SAPBEXstdItem 2 3 3 2" xfId="20472" xr:uid="{00000000-0005-0000-0000-0000124A0000}"/>
    <cellStyle name="SAPBEXstdItem 2 3 3 2 2" xfId="28858" xr:uid="{249694F7-5D59-4A08-8556-AA6B6E328638}"/>
    <cellStyle name="SAPBEXstdItem 2 3 3 2 3" xfId="30266" xr:uid="{6A7BE619-89B1-457A-8DAE-C69F0E7CC586}"/>
    <cellStyle name="SAPBEXstdItem 2 3 3 2 4" xfId="30787" xr:uid="{702F245C-4C67-4E05-9CD2-E969D17E78DF}"/>
    <cellStyle name="SAPBEXstdItem 2 3 3 2 5" xfId="31279" xr:uid="{0BF4210D-3F57-4AD9-AA68-676FC045B0C9}"/>
    <cellStyle name="SAPBEXstdItem 2 3 3 2 6" xfId="31565" xr:uid="{004141BB-6D99-4115-95C5-51B3D8C5CE12}"/>
    <cellStyle name="SAPBEXstdItem 2 3 3 3" xfId="28424" xr:uid="{70AD0BAE-C09A-4FBC-A32C-DAE49BE2C00B}"/>
    <cellStyle name="SAPBEXstdItem 2 3 3 4" xfId="29839" xr:uid="{C5D323D4-A33B-4D2E-8279-8C987AA5484A}"/>
    <cellStyle name="SAPBEXstdItem 2 3 3 5" xfId="30369" xr:uid="{24A1B5D8-A718-41B3-8AFE-3BCC25DCB5F6}"/>
    <cellStyle name="SAPBEXstdItem 2 3 3 6" xfId="30877" xr:uid="{B3AEE41C-AB1D-43A2-A014-3EB560B4D283}"/>
    <cellStyle name="SAPBEXstdItem 2 3 4" xfId="19697" xr:uid="{00000000-0005-0000-0000-0000134A0000}"/>
    <cellStyle name="SAPBEXstdItem 2 4" xfId="19698" xr:uid="{00000000-0005-0000-0000-0000144A0000}"/>
    <cellStyle name="SAPBEXstdItem 2 4 2" xfId="19699" xr:uid="{00000000-0005-0000-0000-0000154A0000}"/>
    <cellStyle name="SAPBEXstdItem 2 4 2 2" xfId="19700" xr:uid="{00000000-0005-0000-0000-0000164A0000}"/>
    <cellStyle name="SAPBEXstdItem 2 4 2 3" xfId="20473" xr:uid="{00000000-0005-0000-0000-0000154A0000}"/>
    <cellStyle name="SAPBEXstdItem 2 4 2 3 2" xfId="28859" xr:uid="{AEEFDAEF-6A71-4DC3-BBD9-E8C67EADD1C7}"/>
    <cellStyle name="SAPBEXstdItem 2 4 2 3 3" xfId="30267" xr:uid="{8EF62413-EC51-459A-B05E-FF1D0C077D47}"/>
    <cellStyle name="SAPBEXstdItem 2 4 2 3 4" xfId="30788" xr:uid="{ECC1F20D-09F1-40CF-B98E-08F58D9F5296}"/>
    <cellStyle name="SAPBEXstdItem 2 4 2 4" xfId="28425" xr:uid="{B9F86028-3F48-4AD9-A5C3-44C5562CE372}"/>
    <cellStyle name="SAPBEXstdItem 2 4 2 5" xfId="29840" xr:uid="{D87ABD50-6069-4DD3-A927-D260C851BB1B}"/>
    <cellStyle name="SAPBEXstdItem 2 4 2 6" xfId="30370" xr:uid="{B131C30F-8AA7-4F95-8588-630A4CE3E8A8}"/>
    <cellStyle name="SAPBEXstdItem 2 4 3" xfId="19701" xr:uid="{00000000-0005-0000-0000-0000174A0000}"/>
    <cellStyle name="SAPBEXstdItem 2 5" xfId="19702" xr:uid="{00000000-0005-0000-0000-0000184A0000}"/>
    <cellStyle name="SAPBEXstdItem 2 5 2" xfId="19703" xr:uid="{00000000-0005-0000-0000-0000194A0000}"/>
    <cellStyle name="SAPBEXstdItem 2 5 2 2" xfId="20474" xr:uid="{00000000-0005-0000-0000-0000194A0000}"/>
    <cellStyle name="SAPBEXstdItem 2 5 2 2 2" xfId="28860" xr:uid="{C8B056EB-0D57-48F2-B9AF-BA9AF2241C0B}"/>
    <cellStyle name="SAPBEXstdItem 2 5 2 2 3" xfId="30268" xr:uid="{E4E470B2-7ECD-45DA-8EC4-6AAD1BBAC34A}"/>
    <cellStyle name="SAPBEXstdItem 2 5 2 2 4" xfId="30789" xr:uid="{583AF7D4-F53F-4A4A-8461-CDC4F64E2461}"/>
    <cellStyle name="SAPBEXstdItem 2 5 2 2 5" xfId="31280" xr:uid="{18E60052-E988-48C6-A708-3113D9BAA0BA}"/>
    <cellStyle name="SAPBEXstdItem 2 5 2 2 6" xfId="31566" xr:uid="{5560B9A3-E34B-471D-A6A7-3BA86719971E}"/>
    <cellStyle name="SAPBEXstdItem 2 5 2 3" xfId="28426" xr:uid="{878D33D3-6B0F-4241-92E4-81933164104E}"/>
    <cellStyle name="SAPBEXstdItem 2 5 2 4" xfId="29841" xr:uid="{474F44D6-1020-4968-A85F-5EF7A155E77C}"/>
    <cellStyle name="SAPBEXstdItem 2 5 2 5" xfId="30371" xr:uid="{74559F20-29CF-4905-B63D-A67C3FF95368}"/>
    <cellStyle name="SAPBEXstdItem 2 5 2 6" xfId="30878" xr:uid="{EFC0AF61-4EBB-4703-8164-D78A74B4C72E}"/>
    <cellStyle name="SAPBEXstdItem 2 6" xfId="19704" xr:uid="{00000000-0005-0000-0000-00001A4A0000}"/>
    <cellStyle name="SAPBEXstdItem 2 6 2" xfId="20475" xr:uid="{00000000-0005-0000-0000-00001A4A0000}"/>
    <cellStyle name="SAPBEXstdItem 2 6 2 2" xfId="28861" xr:uid="{CCF51EBC-A38A-48D0-81C6-1CD34E9E0746}"/>
    <cellStyle name="SAPBEXstdItem 2 6 2 3" xfId="30269" xr:uid="{AF973394-D5DE-41E9-8291-F746B2B39200}"/>
    <cellStyle name="SAPBEXstdItem 2 6 2 4" xfId="30790" xr:uid="{4CBE9074-6A6C-426B-9B98-D2A538A472B5}"/>
    <cellStyle name="SAPBEXstdItem 2 6 2 5" xfId="31281" xr:uid="{4537C87A-13CD-4578-9560-9E7AE8E8CF2C}"/>
    <cellStyle name="SAPBEXstdItem 2 6 2 6" xfId="31567" xr:uid="{0C6F5BB2-6018-4248-A6C4-42627903F9B2}"/>
    <cellStyle name="SAPBEXstdItem 2 6 3" xfId="28427" xr:uid="{716E0FC8-6A32-4001-A698-91210895A851}"/>
    <cellStyle name="SAPBEXstdItem 2 6 4" xfId="29842" xr:uid="{23B42234-16B4-4AF1-8413-D807BC0FB31C}"/>
    <cellStyle name="SAPBEXstdItem 2 6 5" xfId="30372" xr:uid="{03C71A44-7A74-4AD2-B7A0-7CD6B334177E}"/>
    <cellStyle name="SAPBEXstdItem 2 6 6" xfId="30879" xr:uid="{2EB843E0-60D4-4F7C-B2C4-D448EB395E4E}"/>
    <cellStyle name="SAPBEXstdItem 2 7" xfId="19705" xr:uid="{00000000-0005-0000-0000-00001B4A0000}"/>
    <cellStyle name="SAPBEXstdItem 2 8" xfId="19689" xr:uid="{00000000-0005-0000-0000-00000B4A0000}"/>
    <cellStyle name="SAPBEXstdItem 2 9" xfId="20905" xr:uid="{31BB855B-896C-4FC0-956B-0414507F5695}"/>
    <cellStyle name="SAPBEXstdItem 3" xfId="2910" xr:uid="{00000000-0005-0000-0000-0000A60A0000}"/>
    <cellStyle name="SAPBEXstdItem 3 2" xfId="19707" xr:uid="{00000000-0005-0000-0000-00001D4A0000}"/>
    <cellStyle name="SAPBEXstdItem 3 2 2" xfId="19708" xr:uid="{00000000-0005-0000-0000-00001E4A0000}"/>
    <cellStyle name="SAPBEXstdItem 3 2 2 2" xfId="20476" xr:uid="{00000000-0005-0000-0000-00001E4A0000}"/>
    <cellStyle name="SAPBEXstdItem 3 2 2 2 2" xfId="28862" xr:uid="{BC98B482-43F8-4E1F-8109-ECA71337A268}"/>
    <cellStyle name="SAPBEXstdItem 3 2 2 2 3" xfId="30270" xr:uid="{446C1E9D-D108-4BED-BD77-367A32EF88CD}"/>
    <cellStyle name="SAPBEXstdItem 3 2 2 2 4" xfId="30791" xr:uid="{369217EF-B66B-4E29-8021-13935731A44E}"/>
    <cellStyle name="SAPBEXstdItem 3 2 2 2 5" xfId="31282" xr:uid="{0EE6A4C7-9D76-4D87-895A-8E613857B1EF}"/>
    <cellStyle name="SAPBEXstdItem 3 2 2 2 6" xfId="31568" xr:uid="{3828BFA8-350B-40C5-A3DE-9AD09FFC0021}"/>
    <cellStyle name="SAPBEXstdItem 3 2 2 3" xfId="29843" xr:uid="{E9226844-42F4-43AD-BD88-337961EA8FBE}"/>
    <cellStyle name="SAPBEXstdItem 3 2 2 4" xfId="30373" xr:uid="{28C5A620-6B86-40EC-A623-26A6765FB794}"/>
    <cellStyle name="SAPBEXstdItem 3 2 2 5" xfId="30880" xr:uid="{48B4C1C2-F539-4369-BE22-69BA6BE0690D}"/>
    <cellStyle name="SAPBEXstdItem 3 2 2 6" xfId="30424" xr:uid="{0FD98D79-6F2C-4886-B297-6A9C72FD37A3}"/>
    <cellStyle name="SAPBEXstdItem 3 3" xfId="19709" xr:uid="{00000000-0005-0000-0000-00001F4A0000}"/>
    <cellStyle name="SAPBEXstdItem 3 3 2" xfId="19710" xr:uid="{00000000-0005-0000-0000-0000204A0000}"/>
    <cellStyle name="SAPBEXstdItem 3 3 2 2" xfId="20478" xr:uid="{00000000-0005-0000-0000-0000204A0000}"/>
    <cellStyle name="SAPBEXstdItem 3 3 2 2 2" xfId="28864" xr:uid="{79B8BBF9-BF35-4402-B310-01DD6AE15CB0}"/>
    <cellStyle name="SAPBEXstdItem 3 3 2 2 3" xfId="30272" xr:uid="{75084AFF-5CBF-41A9-8A8D-EAEC3C2F5183}"/>
    <cellStyle name="SAPBEXstdItem 3 3 2 2 4" xfId="30793" xr:uid="{414974C2-9E44-4DA1-99F8-29051B266750}"/>
    <cellStyle name="SAPBEXstdItem 3 3 2 2 5" xfId="31283" xr:uid="{5D48F4E3-E3AE-4A0A-9BA7-7A1E10B428CF}"/>
    <cellStyle name="SAPBEXstdItem 3 3 2 2 6" xfId="31569" xr:uid="{CCB34F64-EC0E-4E56-863F-05A87BB8F8C3}"/>
    <cellStyle name="SAPBEXstdItem 3 3 2 3" xfId="29845" xr:uid="{437F4D36-2E53-49DF-BD84-2D7921FB6208}"/>
    <cellStyle name="SAPBEXstdItem 3 3 2 4" xfId="30375" xr:uid="{9330457C-2649-42DF-B8E9-F54E3676BF8F}"/>
    <cellStyle name="SAPBEXstdItem 3 3 2 5" xfId="30881" xr:uid="{D02EE51C-BCFA-4DCC-8D5E-C2A300B34F97}"/>
    <cellStyle name="SAPBEXstdItem 3 3 2 6" xfId="29916" xr:uid="{7DD986F0-C173-4B95-8D33-5E5E39454B0C}"/>
    <cellStyle name="SAPBEXstdItem 3 3 3" xfId="20477" xr:uid="{00000000-0005-0000-0000-00001F4A0000}"/>
    <cellStyle name="SAPBEXstdItem 3 3 3 2" xfId="28863" xr:uid="{3D9101B1-4584-4CA4-9308-A1D0FD368B23}"/>
    <cellStyle name="SAPBEXstdItem 3 3 3 3" xfId="30271" xr:uid="{77DD53D0-16F7-4ACE-8FCC-7F8E6A200A37}"/>
    <cellStyle name="SAPBEXstdItem 3 3 3 4" xfId="30792" xr:uid="{F52331F7-4841-47F4-BB60-C6C1D64B2745}"/>
    <cellStyle name="SAPBEXstdItem 3 3 4" xfId="28428" xr:uid="{4F918D9C-DD1C-424D-9054-DA97E7F5A684}"/>
    <cellStyle name="SAPBEXstdItem 3 3 5" xfId="29844" xr:uid="{38C7A14C-2B10-4782-A1E7-295DF8A699AC}"/>
    <cellStyle name="SAPBEXstdItem 3 3 6" xfId="30374" xr:uid="{18CBC14D-3DC1-40B9-8AD8-2FAE18EA3664}"/>
    <cellStyle name="SAPBEXstdItem 3 4" xfId="19711" xr:uid="{00000000-0005-0000-0000-0000214A0000}"/>
    <cellStyle name="SAPBEXstdItem 3 4 2" xfId="20479" xr:uid="{00000000-0005-0000-0000-0000214A0000}"/>
    <cellStyle name="SAPBEXstdItem 3 4 2 2" xfId="28865" xr:uid="{61DC1557-85E5-4B6F-8B1C-1E0F1B2BE0EB}"/>
    <cellStyle name="SAPBEXstdItem 3 4 2 3" xfId="30273" xr:uid="{AE1E2978-8FB4-4505-90A7-C3CCBE38BC75}"/>
    <cellStyle name="SAPBEXstdItem 3 4 2 4" xfId="30794" xr:uid="{FE4C6840-5B0C-46E2-BA5E-974FD68E9B78}"/>
    <cellStyle name="SAPBEXstdItem 3 4 2 5" xfId="31284" xr:uid="{76DE4046-E19E-4829-BBEC-53BD39D71A1B}"/>
    <cellStyle name="SAPBEXstdItem 3 4 2 6" xfId="31570" xr:uid="{7951082F-BADD-476B-9F4A-083B05311AB2}"/>
    <cellStyle name="SAPBEXstdItem 3 4 3" xfId="29846" xr:uid="{10BA409F-3D5B-4093-AD2E-1D06B620BA5D}"/>
    <cellStyle name="SAPBEXstdItem 3 4 4" xfId="30376" xr:uid="{6FB405E6-3C29-474E-9237-AFFA65CD14DC}"/>
    <cellStyle name="SAPBEXstdItem 3 4 5" xfId="30882" xr:uid="{4135A7F5-7904-4EC3-A7C8-49EE2E89E26A}"/>
    <cellStyle name="SAPBEXstdItem 3 4 6" xfId="30425" xr:uid="{BD4629F0-7B97-4820-96C1-4249D98AF09C}"/>
    <cellStyle name="SAPBEXstdItem 3 5" xfId="19712" xr:uid="{00000000-0005-0000-0000-0000224A0000}"/>
    <cellStyle name="SAPBEXstdItem 3 6" xfId="19706" xr:uid="{00000000-0005-0000-0000-00001C4A0000}"/>
    <cellStyle name="SAPBEXstdItem 3 7" xfId="20982" xr:uid="{D05EFCCC-8D7C-4432-8441-F57A019B4962}"/>
    <cellStyle name="SAPBEXstdItem 3 8" xfId="27855" xr:uid="{A84DE451-0D02-4450-953F-5108A6CDCFE2}"/>
    <cellStyle name="SAPBEXstdItem 3 9" xfId="29345" xr:uid="{0236211A-4FA7-4BCC-912E-9F4FC2734B21}"/>
    <cellStyle name="SAPBEXstdItem 4" xfId="19713" xr:uid="{00000000-0005-0000-0000-0000234A0000}"/>
    <cellStyle name="SAPBEXstdItem 4 2" xfId="19714" xr:uid="{00000000-0005-0000-0000-0000244A0000}"/>
    <cellStyle name="SAPBEXstdItem 4 2 2" xfId="20480" xr:uid="{00000000-0005-0000-0000-0000244A0000}"/>
    <cellStyle name="SAPBEXstdItem 4 2 2 2" xfId="28866" xr:uid="{82EC4667-39B6-4529-8ECF-4FDF0621091E}"/>
    <cellStyle name="SAPBEXstdItem 4 2 2 3" xfId="30274" xr:uid="{4BB7988B-344A-4536-B4DD-FA66589924DB}"/>
    <cellStyle name="SAPBEXstdItem 4 2 2 4" xfId="30795" xr:uid="{10EC20F9-D2C3-4DE8-972C-C925B6044693}"/>
    <cellStyle name="SAPBEXstdItem 4 2 2 5" xfId="31285" xr:uid="{2635CC75-E663-4D4B-BA08-508F12E8AD0A}"/>
    <cellStyle name="SAPBEXstdItem 4 2 2 6" xfId="31571" xr:uid="{0E8B7B54-9E2A-430D-AEC0-2C7DEDDD6087}"/>
    <cellStyle name="SAPBEXstdItem 4 2 3" xfId="29847" xr:uid="{7B725FF2-007A-4B27-8F52-BF5E792911B5}"/>
    <cellStyle name="SAPBEXstdItem 4 2 4" xfId="30377" xr:uid="{8B8D1800-55CD-4EF5-97AC-BD189DB40B5D}"/>
    <cellStyle name="SAPBEXstdItem 4 2 5" xfId="30883" xr:uid="{CE24A05E-351C-4259-94E6-6AE6483713EE}"/>
    <cellStyle name="SAPBEXstdItem 4 2 6" xfId="30421" xr:uid="{B4FD8E66-2BFD-47F4-ACE2-2F1041E6C2B0}"/>
    <cellStyle name="SAPBEXstdItem 5" xfId="19715" xr:uid="{00000000-0005-0000-0000-0000254A0000}"/>
    <cellStyle name="SAPBEXstdItem 5 2" xfId="19716" xr:uid="{00000000-0005-0000-0000-0000264A0000}"/>
    <cellStyle name="SAPBEXstdItem 5 2 2" xfId="20482" xr:uid="{00000000-0005-0000-0000-0000264A0000}"/>
    <cellStyle name="SAPBEXstdItem 5 2 2 2" xfId="28868" xr:uid="{F856CB8C-3A50-4749-8D83-39D12A332170}"/>
    <cellStyle name="SAPBEXstdItem 5 2 2 3" xfId="30276" xr:uid="{2C20C863-F92F-4FDA-A7F6-F35CB60E0C2A}"/>
    <cellStyle name="SAPBEXstdItem 5 2 2 4" xfId="30797" xr:uid="{88316800-B62E-43F6-A859-90B70F40CDFD}"/>
    <cellStyle name="SAPBEXstdItem 5 2 2 5" xfId="31287" xr:uid="{E7CC2DDE-C707-4714-BC07-36B276DEC96B}"/>
    <cellStyle name="SAPBEXstdItem 5 2 2 6" xfId="31573" xr:uid="{8D8F3142-1E7A-491B-9542-A92F26359382}"/>
    <cellStyle name="SAPBEXstdItem 5 2 3" xfId="29849" xr:uid="{31A913E7-55A8-4364-845F-B71C9CFC8A0B}"/>
    <cellStyle name="SAPBEXstdItem 5 2 4" xfId="30379" xr:uid="{C0E0C260-E0FF-4D3C-A5D2-146203B686A6}"/>
    <cellStyle name="SAPBEXstdItem 5 2 5" xfId="30885" xr:uid="{010B3A6C-6A1F-4C2E-944B-3E556EB4BBD3}"/>
    <cellStyle name="SAPBEXstdItem 5 2 6" xfId="29381" xr:uid="{016C0E58-2515-43E3-86BE-BA9F19BBA0FB}"/>
    <cellStyle name="SAPBEXstdItem 5 3" xfId="20481" xr:uid="{00000000-0005-0000-0000-0000254A0000}"/>
    <cellStyle name="SAPBEXstdItem 5 3 2" xfId="28867" xr:uid="{303381B8-62F8-4042-8A20-66F568C6BCB7}"/>
    <cellStyle name="SAPBEXstdItem 5 3 3" xfId="30275" xr:uid="{E87BEB8F-49AC-4D50-8A93-337AB571E086}"/>
    <cellStyle name="SAPBEXstdItem 5 3 4" xfId="30796" xr:uid="{0A6A1BF1-6C28-461B-816B-C8F4A8616C3B}"/>
    <cellStyle name="SAPBEXstdItem 5 3 5" xfId="31286" xr:uid="{F4DFF0B9-B8F9-4F7B-84DE-B240E54E642E}"/>
    <cellStyle name="SAPBEXstdItem 5 3 6" xfId="31572" xr:uid="{91216594-36CF-4994-AF94-81AD6A505E5E}"/>
    <cellStyle name="SAPBEXstdItem 5 4" xfId="29848" xr:uid="{7D94DDA0-4525-466B-A682-8B5273114F7F}"/>
    <cellStyle name="SAPBEXstdItem 5 5" xfId="30378" xr:uid="{2DEDC789-9633-498A-9771-1ECDEAFB02CB}"/>
    <cellStyle name="SAPBEXstdItem 5 6" xfId="30884" xr:uid="{38EBD6CA-DEA2-4560-9518-F0E8E3045E95}"/>
    <cellStyle name="SAPBEXstdItem 5 7" xfId="30423" xr:uid="{51A4D2E3-3EFF-4DA0-A124-55EA48D9FE77}"/>
    <cellStyle name="SAPBEXstdItem 6" xfId="19717" xr:uid="{00000000-0005-0000-0000-0000274A0000}"/>
    <cellStyle name="SAPBEXstdItem 7" xfId="19688" xr:uid="{00000000-0005-0000-0000-00000A4A0000}"/>
    <cellStyle name="SAPBEXstdItem 8" xfId="20904" xr:uid="{EF0C7C03-38F8-45C2-B403-8BCDCAE4FFE7}"/>
    <cellStyle name="SAPBEXstdItem 9" xfId="27914" xr:uid="{CE29BAD5-A973-4E16-B144-861297D0AA8A}"/>
    <cellStyle name="SAPBEXstdItem_13737 3p Contracts v3" xfId="2754" xr:uid="{00000000-0005-0000-0000-0000A70A0000}"/>
    <cellStyle name="SAPBEXstdItemX" xfId="2755" xr:uid="{00000000-0005-0000-0000-0000A80A0000}"/>
    <cellStyle name="SAPBEXstdItemX 10" xfId="29388" xr:uid="{9E1E1250-8E82-424B-B7BB-79671772E8F5}"/>
    <cellStyle name="SAPBEXstdItemX 2" xfId="2756" xr:uid="{00000000-0005-0000-0000-0000A90A0000}"/>
    <cellStyle name="SAPBEXstdItemX 2 2" xfId="2913" xr:uid="{00000000-0005-0000-0000-0000AA0A0000}"/>
    <cellStyle name="SAPBEXstdItemX 2 2 2" xfId="19721" xr:uid="{00000000-0005-0000-0000-00002C4A0000}"/>
    <cellStyle name="SAPBEXstdItemX 2 2 2 2" xfId="19722" xr:uid="{00000000-0005-0000-0000-00002D4A0000}"/>
    <cellStyle name="SAPBEXstdItemX 2 2 2 3" xfId="20483" xr:uid="{00000000-0005-0000-0000-00002C4A0000}"/>
    <cellStyle name="SAPBEXstdItemX 2 2 2 3 2" xfId="28869" xr:uid="{AD4F82FC-DB1C-4BE7-8BB8-0846B7DB4466}"/>
    <cellStyle name="SAPBEXstdItemX 2 2 2 3 3" xfId="30277" xr:uid="{93D8B1C7-5EB9-4B47-84E2-FB9FEF2C7FA5}"/>
    <cellStyle name="SAPBEXstdItemX 2 2 2 3 4" xfId="30798" xr:uid="{46102CF7-36A1-4836-9ECE-5EDDBBDF8572}"/>
    <cellStyle name="SAPBEXstdItemX 2 2 2 4" xfId="28429" xr:uid="{A29C9DB9-9B64-4BD5-B829-4F08ABEFC1C4}"/>
    <cellStyle name="SAPBEXstdItemX 2 2 2 5" xfId="29850" xr:uid="{1682636C-DD66-4DA1-9839-CA51817A59E4}"/>
    <cellStyle name="SAPBEXstdItemX 2 2 2 6" xfId="30380" xr:uid="{98CC8D16-F44E-4427-8D23-122E5F17F112}"/>
    <cellStyle name="SAPBEXstdItemX 2 2 3" xfId="19723" xr:uid="{00000000-0005-0000-0000-00002E4A0000}"/>
    <cellStyle name="SAPBEXstdItemX 2 2 4" xfId="19720" xr:uid="{00000000-0005-0000-0000-00002B4A0000}"/>
    <cellStyle name="SAPBEXstdItemX 2 2 5" xfId="20985" xr:uid="{D3003EB4-8C1A-42B7-80EE-D743DA1C8ECC}"/>
    <cellStyle name="SAPBEXstdItemX 2 2 6" xfId="27852" xr:uid="{CAF81824-2E9E-4323-98D1-34F08BF2C76D}"/>
    <cellStyle name="SAPBEXstdItemX 2 2 7" xfId="29342" xr:uid="{BD402DD9-7C7E-43C4-922B-A6CE72207BA9}"/>
    <cellStyle name="SAPBEXstdItemX 2 3" xfId="19724" xr:uid="{00000000-0005-0000-0000-00002F4A0000}"/>
    <cellStyle name="SAPBEXstdItemX 2 3 2" xfId="19725" xr:uid="{00000000-0005-0000-0000-0000304A0000}"/>
    <cellStyle name="SAPBEXstdItemX 2 3 2 2" xfId="20484" xr:uid="{00000000-0005-0000-0000-0000304A0000}"/>
    <cellStyle name="SAPBEXstdItemX 2 3 2 2 2" xfId="28870" xr:uid="{59C4B778-1154-4E4B-BE14-5C976FAED82D}"/>
    <cellStyle name="SAPBEXstdItemX 2 3 2 2 3" xfId="30278" xr:uid="{1BB9399A-3607-4816-BDD7-29471922CE61}"/>
    <cellStyle name="SAPBEXstdItemX 2 3 2 2 4" xfId="30799" xr:uid="{15BE04D5-6BCF-4759-AB98-4DC71D40F46E}"/>
    <cellStyle name="SAPBEXstdItemX 2 3 2 2 5" xfId="31288" xr:uid="{1AEFA6FB-DCEA-4654-8694-C4A51E6A81F4}"/>
    <cellStyle name="SAPBEXstdItemX 2 3 2 2 6" xfId="31574" xr:uid="{532C6589-1E43-4AC6-BCA5-4047713585F2}"/>
    <cellStyle name="SAPBEXstdItemX 2 3 2 3" xfId="29851" xr:uid="{64F7BB2E-B7C3-43A8-AE82-7C5AC9CBA73F}"/>
    <cellStyle name="SAPBEXstdItemX 2 3 2 4" xfId="30381" xr:uid="{430BEC07-C512-49EE-B836-B455EED67AFB}"/>
    <cellStyle name="SAPBEXstdItemX 2 3 2 5" xfId="30887" xr:uid="{471AEDC8-2DC5-44E8-AA7A-036860ED5F18}"/>
    <cellStyle name="SAPBEXstdItemX 2 3 2 6" xfId="31323" xr:uid="{8ED457E4-9CAF-4511-B2FE-E9949D8CD5BE}"/>
    <cellStyle name="SAPBEXstdItemX 2 4" xfId="19726" xr:uid="{00000000-0005-0000-0000-0000314A0000}"/>
    <cellStyle name="SAPBEXstdItemX 2 4 2" xfId="20485" xr:uid="{00000000-0005-0000-0000-0000314A0000}"/>
    <cellStyle name="SAPBEXstdItemX 2 4 2 2" xfId="28871" xr:uid="{6B5E03F1-7262-4DDD-96BA-837CB3537C07}"/>
    <cellStyle name="SAPBEXstdItemX 2 4 2 3" xfId="30279" xr:uid="{75678FA2-E07E-413C-9DA6-724BF3095A2C}"/>
    <cellStyle name="SAPBEXstdItemX 2 4 2 4" xfId="30800" xr:uid="{5A8624F2-3AAD-4A8C-873E-910BDE9899B7}"/>
    <cellStyle name="SAPBEXstdItemX 2 4 2 5" xfId="31289" xr:uid="{76F3420C-0970-4372-89CC-FE7D934C75A4}"/>
    <cellStyle name="SAPBEXstdItemX 2 4 2 6" xfId="31575" xr:uid="{6B89D0C6-E1F8-4AEC-AD82-0647843C9369}"/>
    <cellStyle name="SAPBEXstdItemX 2 4 3" xfId="29852" xr:uid="{5168C0FC-DE23-43BE-ABAA-2253BC53AD05}"/>
    <cellStyle name="SAPBEXstdItemX 2 4 4" xfId="30382" xr:uid="{12D72E11-F869-4FBE-88A9-684E6C97BD33}"/>
    <cellStyle name="SAPBEXstdItemX 2 4 5" xfId="30888" xr:uid="{71376FFA-A14C-4017-999A-D0D02CE227B2}"/>
    <cellStyle name="SAPBEXstdItemX 2 4 6" xfId="31324" xr:uid="{7614AFDA-5BE1-460B-B9A7-1156F7C3DBB2}"/>
    <cellStyle name="SAPBEXstdItemX 2 5" xfId="19727" xr:uid="{00000000-0005-0000-0000-0000324A0000}"/>
    <cellStyle name="SAPBEXstdItemX 2 6" xfId="19719" xr:uid="{00000000-0005-0000-0000-00002A4A0000}"/>
    <cellStyle name="SAPBEXstdItemX 2 7" xfId="20907" xr:uid="{EA4B9B89-1282-4CAD-8FB4-D0A4BC043F8E}"/>
    <cellStyle name="SAPBEXstdItemX 2 8" xfId="27910" xr:uid="{322E7CFF-55A8-4B5E-B5C2-311A0EB01E3D}"/>
    <cellStyle name="SAPBEXstdItemX 2 9" xfId="29387" xr:uid="{59F795F8-2124-4C01-806E-7E58761A943F}"/>
    <cellStyle name="SAPBEXstdItemX 3" xfId="2912" xr:uid="{00000000-0005-0000-0000-0000AB0A0000}"/>
    <cellStyle name="SAPBEXstdItemX 3 2" xfId="19729" xr:uid="{00000000-0005-0000-0000-0000344A0000}"/>
    <cellStyle name="SAPBEXstdItemX 3 2 2" xfId="19730" xr:uid="{00000000-0005-0000-0000-0000354A0000}"/>
    <cellStyle name="SAPBEXstdItemX 3 2 2 2" xfId="20486" xr:uid="{00000000-0005-0000-0000-0000354A0000}"/>
    <cellStyle name="SAPBEXstdItemX 3 2 2 2 2" xfId="28872" xr:uid="{666BA9D7-23D2-4A76-94B2-FA0D4B891655}"/>
    <cellStyle name="SAPBEXstdItemX 3 2 2 2 3" xfId="30280" xr:uid="{B63305D5-FA60-45D6-BAA1-34D8B6240E32}"/>
    <cellStyle name="SAPBEXstdItemX 3 2 2 2 4" xfId="30801" xr:uid="{18CA7502-FEE1-4C8A-84D9-A6BE2EC04C6A}"/>
    <cellStyle name="SAPBEXstdItemX 3 2 2 2 5" xfId="31290" xr:uid="{7BE6849B-E79B-416A-8998-8971E6655558}"/>
    <cellStyle name="SAPBEXstdItemX 3 2 2 2 6" xfId="31576" xr:uid="{A2A832D8-10E1-430C-B048-AAE0040B1BB1}"/>
    <cellStyle name="SAPBEXstdItemX 3 2 2 3" xfId="29853" xr:uid="{4C0DD2A7-037E-45CF-8756-941018EB7504}"/>
    <cellStyle name="SAPBEXstdItemX 3 2 2 4" xfId="30383" xr:uid="{551BE1CA-32B1-4D4F-B083-69E437755311}"/>
    <cellStyle name="SAPBEXstdItemX 3 2 2 5" xfId="30889" xr:uid="{D603FE25-36F4-4A32-92BE-43E10790AC6C}"/>
    <cellStyle name="SAPBEXstdItemX 3 2 2 6" xfId="31325" xr:uid="{877028C1-F00F-4794-B9A6-086E5B6BA7D3}"/>
    <cellStyle name="SAPBEXstdItemX 3 3" xfId="19731" xr:uid="{00000000-0005-0000-0000-0000364A0000}"/>
    <cellStyle name="SAPBEXstdItemX 3 3 2" xfId="19732" xr:uid="{00000000-0005-0000-0000-0000374A0000}"/>
    <cellStyle name="SAPBEXstdItemX 3 3 2 2" xfId="20488" xr:uid="{00000000-0005-0000-0000-0000374A0000}"/>
    <cellStyle name="SAPBEXstdItemX 3 3 2 2 2" xfId="28874" xr:uid="{6AEC35DD-4E27-4813-82A5-C3F44F959E1D}"/>
    <cellStyle name="SAPBEXstdItemX 3 3 2 2 3" xfId="30282" xr:uid="{7A82DD7F-BA4E-48C5-B5EE-7FA9C8D62FB3}"/>
    <cellStyle name="SAPBEXstdItemX 3 3 2 2 4" xfId="30803" xr:uid="{4BBF2DA5-DCD3-4401-9BEB-F5624C95C56F}"/>
    <cellStyle name="SAPBEXstdItemX 3 3 2 2 5" xfId="31291" xr:uid="{C558888C-3315-41CA-972A-7F4DC3711D31}"/>
    <cellStyle name="SAPBEXstdItemX 3 3 2 2 6" xfId="31577" xr:uid="{1670D69C-6BC3-4DD3-AD2A-5F8D0FAC459D}"/>
    <cellStyle name="SAPBEXstdItemX 3 3 2 3" xfId="29855" xr:uid="{77A5D5EE-D09D-468E-B662-949375279F9A}"/>
    <cellStyle name="SAPBEXstdItemX 3 3 2 4" xfId="30385" xr:uid="{1F80FB12-6199-45F5-97F6-6A9190B010F4}"/>
    <cellStyle name="SAPBEXstdItemX 3 3 2 5" xfId="30890" xr:uid="{A25B7236-D782-46AD-84CF-0BA8A1A45631}"/>
    <cellStyle name="SAPBEXstdItemX 3 3 2 6" xfId="31326" xr:uid="{2207EF59-4037-4F32-BDA1-0358B16DB23D}"/>
    <cellStyle name="SAPBEXstdItemX 3 3 3" xfId="20487" xr:uid="{00000000-0005-0000-0000-0000364A0000}"/>
    <cellStyle name="SAPBEXstdItemX 3 3 3 2" xfId="28873" xr:uid="{BFAE33A3-9640-43C5-B206-40AE79A8DED3}"/>
    <cellStyle name="SAPBEXstdItemX 3 3 3 3" xfId="30281" xr:uid="{FCE49913-EFF1-4582-82C1-23E4A9FC45EC}"/>
    <cellStyle name="SAPBEXstdItemX 3 3 3 4" xfId="30802" xr:uid="{F24F978B-63A5-4051-82E9-85D8549A7277}"/>
    <cellStyle name="SAPBEXstdItemX 3 3 4" xfId="28430" xr:uid="{AD61F7B2-28A4-48E4-BC22-184A01A90170}"/>
    <cellStyle name="SAPBEXstdItemX 3 3 5" xfId="29854" xr:uid="{8AB50F42-4144-460E-9E72-AC9955B6FE59}"/>
    <cellStyle name="SAPBEXstdItemX 3 3 6" xfId="30384" xr:uid="{CFAECFE3-4183-4F7C-BD2B-C442E7C85835}"/>
    <cellStyle name="SAPBEXstdItemX 3 4" xfId="19733" xr:uid="{00000000-0005-0000-0000-0000384A0000}"/>
    <cellStyle name="SAPBEXstdItemX 3 4 2" xfId="20489" xr:uid="{00000000-0005-0000-0000-0000384A0000}"/>
    <cellStyle name="SAPBEXstdItemX 3 4 2 2" xfId="28875" xr:uid="{1B38C0B8-0DA5-452B-B114-17E16D060954}"/>
    <cellStyle name="SAPBEXstdItemX 3 4 2 3" xfId="30283" xr:uid="{B59A3C02-A592-44DB-BF6C-8D6D1737624F}"/>
    <cellStyle name="SAPBEXstdItemX 3 4 2 4" xfId="30804" xr:uid="{E7877860-716D-43A0-A08F-8574D3717D59}"/>
    <cellStyle name="SAPBEXstdItemX 3 4 2 5" xfId="31292" xr:uid="{8630CD9E-A06C-4ADE-B92E-A9E23D2BD3B0}"/>
    <cellStyle name="SAPBEXstdItemX 3 4 2 6" xfId="31578" xr:uid="{29ACD46C-EDC4-4DF9-90BD-DF3BC129096D}"/>
    <cellStyle name="SAPBEXstdItemX 3 4 3" xfId="29856" xr:uid="{CFEC05EC-7864-480C-8652-4323D841F71C}"/>
    <cellStyle name="SAPBEXstdItemX 3 4 4" xfId="30386" xr:uid="{F2E26260-2640-4B1E-967E-5155E96E4B11}"/>
    <cellStyle name="SAPBEXstdItemX 3 4 5" xfId="30891" xr:uid="{FE2B9844-E100-4802-B9EB-B2BD9E7BF102}"/>
    <cellStyle name="SAPBEXstdItemX 3 4 6" xfId="31327" xr:uid="{15CD7DD5-1823-4B78-83A1-8004D71EAF08}"/>
    <cellStyle name="SAPBEXstdItemX 3 5" xfId="19734" xr:uid="{00000000-0005-0000-0000-0000394A0000}"/>
    <cellStyle name="SAPBEXstdItemX 3 6" xfId="19728" xr:uid="{00000000-0005-0000-0000-0000334A0000}"/>
    <cellStyle name="SAPBEXstdItemX 3 7" xfId="20984" xr:uid="{02077699-B877-4BE8-946E-8418DE7BAE54}"/>
    <cellStyle name="SAPBEXstdItemX 3 8" xfId="27853" xr:uid="{85DFAFFB-8DE0-4393-9798-A0E3DCD28E57}"/>
    <cellStyle name="SAPBEXstdItemX 3 9" xfId="29343" xr:uid="{960B800C-973A-4D5B-A19A-4075B7C15841}"/>
    <cellStyle name="SAPBEXstdItemX 4" xfId="19735" xr:uid="{00000000-0005-0000-0000-00003A4A0000}"/>
    <cellStyle name="SAPBEXstdItemX 4 2" xfId="19736" xr:uid="{00000000-0005-0000-0000-00003B4A0000}"/>
    <cellStyle name="SAPBEXstdItemX 4 2 2" xfId="20490" xr:uid="{00000000-0005-0000-0000-00003B4A0000}"/>
    <cellStyle name="SAPBEXstdItemX 4 2 2 2" xfId="28876" xr:uid="{56035AE3-4150-4741-BAF9-5785D94D3A97}"/>
    <cellStyle name="SAPBEXstdItemX 4 2 2 3" xfId="30284" xr:uid="{B41962C0-D1C9-4859-B731-72B9E85870EB}"/>
    <cellStyle name="SAPBEXstdItemX 4 2 2 4" xfId="30805" xr:uid="{5F204561-B84F-4D84-AEDE-B06531DBDB40}"/>
    <cellStyle name="SAPBEXstdItemX 4 2 2 5" xfId="31293" xr:uid="{87200F39-B5E1-44CE-BFE6-93E61769BF42}"/>
    <cellStyle name="SAPBEXstdItemX 4 2 2 6" xfId="31579" xr:uid="{18685124-AA8A-4ED5-AC9B-77559C806541}"/>
    <cellStyle name="SAPBEXstdItemX 4 2 3" xfId="29857" xr:uid="{135BFD0A-0E54-4633-9D6F-7A549121AF63}"/>
    <cellStyle name="SAPBEXstdItemX 4 2 4" xfId="30387" xr:uid="{818A82AC-0AB0-4E34-927B-F88D1FF48486}"/>
    <cellStyle name="SAPBEXstdItemX 4 2 5" xfId="30892" xr:uid="{1E8AF510-9D0C-46F8-A819-0CF9BC967906}"/>
    <cellStyle name="SAPBEXstdItemX 4 2 6" xfId="31328" xr:uid="{C0674566-388F-476C-95E1-A4EA0B61DE5F}"/>
    <cellStyle name="SAPBEXstdItemX 5" xfId="19737" xr:uid="{00000000-0005-0000-0000-00003C4A0000}"/>
    <cellStyle name="SAPBEXstdItemX 5 2" xfId="19738" xr:uid="{00000000-0005-0000-0000-00003D4A0000}"/>
    <cellStyle name="SAPBEXstdItemX 5 2 2" xfId="20492" xr:uid="{00000000-0005-0000-0000-00003D4A0000}"/>
    <cellStyle name="SAPBEXstdItemX 5 2 2 2" xfId="28878" xr:uid="{5F88EE47-DB05-4C77-8266-A58CF004E614}"/>
    <cellStyle name="SAPBEXstdItemX 5 2 2 3" xfId="30286" xr:uid="{BEE95505-263B-4982-8092-D69AC5C54B67}"/>
    <cellStyle name="SAPBEXstdItemX 5 2 2 4" xfId="30807" xr:uid="{9B86B1DF-98E2-4982-A605-D4BC4336FB03}"/>
    <cellStyle name="SAPBEXstdItemX 5 2 2 5" xfId="31295" xr:uid="{C7715BC0-988E-4D53-8E14-376B5982AAF8}"/>
    <cellStyle name="SAPBEXstdItemX 5 2 2 6" xfId="31581" xr:uid="{AAB4F0BD-9FA1-4536-BF10-6A64A4B1F717}"/>
    <cellStyle name="SAPBEXstdItemX 5 2 3" xfId="29859" xr:uid="{B14C62DC-1EE5-4F67-824A-D77A49D34A25}"/>
    <cellStyle name="SAPBEXstdItemX 5 2 4" xfId="30389" xr:uid="{ECC508F1-9AA7-429E-BEEF-18354A25C18A}"/>
    <cellStyle name="SAPBEXstdItemX 5 2 5" xfId="30894" xr:uid="{012BC96F-8C94-4C83-9172-940F3862ACBC}"/>
    <cellStyle name="SAPBEXstdItemX 5 2 6" xfId="31330" xr:uid="{0C15584B-6954-4AF4-9836-DA953CC79E1A}"/>
    <cellStyle name="SAPBEXstdItemX 5 3" xfId="20491" xr:uid="{00000000-0005-0000-0000-00003C4A0000}"/>
    <cellStyle name="SAPBEXstdItemX 5 3 2" xfId="28877" xr:uid="{944F92BC-E0BE-4EAC-9229-A3506BBC66FD}"/>
    <cellStyle name="SAPBEXstdItemX 5 3 3" xfId="30285" xr:uid="{CA7803CA-6127-4054-8D79-59C0A00A2B6D}"/>
    <cellStyle name="SAPBEXstdItemX 5 3 4" xfId="30806" xr:uid="{A3D53965-91B4-4528-B0FC-8C2C32591F27}"/>
    <cellStyle name="SAPBEXstdItemX 5 3 5" xfId="31294" xr:uid="{6345FE5C-3C8C-4F10-9917-04D1575FB272}"/>
    <cellStyle name="SAPBEXstdItemX 5 3 6" xfId="31580" xr:uid="{2ADD7319-AB97-4065-BF38-6B6005C3A78F}"/>
    <cellStyle name="SAPBEXstdItemX 5 4" xfId="29858" xr:uid="{1AAEACD9-9CBD-40AD-A987-35396D650557}"/>
    <cellStyle name="SAPBEXstdItemX 5 5" xfId="30388" xr:uid="{0EECD507-AA4D-4C0D-BA4A-EED14B29F8F3}"/>
    <cellStyle name="SAPBEXstdItemX 5 6" xfId="30893" xr:uid="{31855B8F-8442-4FAF-B29B-3E4D637A812A}"/>
    <cellStyle name="SAPBEXstdItemX 5 7" xfId="31329" xr:uid="{EDC813D3-D222-4E2E-AE02-6F0BCA0DE4D5}"/>
    <cellStyle name="SAPBEXstdItemX 6" xfId="19739" xr:uid="{00000000-0005-0000-0000-00003E4A0000}"/>
    <cellStyle name="SAPBEXstdItemX 7" xfId="19718" xr:uid="{00000000-0005-0000-0000-0000294A0000}"/>
    <cellStyle name="SAPBEXstdItemX 8" xfId="20906" xr:uid="{9D46104D-10E2-4AB9-915B-37B628876C55}"/>
    <cellStyle name="SAPBEXstdItemX 9" xfId="27911" xr:uid="{B6DF5638-9EE3-4CB6-BC43-51A8A6190401}"/>
    <cellStyle name="SAPBEXstdItemX_Budget Consolidation by Balancing Acct v1" xfId="2757" xr:uid="{00000000-0005-0000-0000-0000AC0A0000}"/>
    <cellStyle name="SAPBEXsubData" xfId="2758" xr:uid="{00000000-0005-0000-0000-0000AD0A0000}"/>
    <cellStyle name="SAPBEXsubData 2" xfId="19741" xr:uid="{00000000-0005-0000-0000-0000414A0000}"/>
    <cellStyle name="SAPBEXsubData 2 2" xfId="19742" xr:uid="{00000000-0005-0000-0000-0000424A0000}"/>
    <cellStyle name="SAPBEXsubData 3" xfId="19743" xr:uid="{00000000-0005-0000-0000-0000434A0000}"/>
    <cellStyle name="SAPBEXsubData 4" xfId="19740" xr:uid="{00000000-0005-0000-0000-0000404A0000}"/>
    <cellStyle name="SAPBEXsubDataEmph" xfId="2759" xr:uid="{00000000-0005-0000-0000-0000AE0A0000}"/>
    <cellStyle name="SAPBEXsubDataEmph 2" xfId="19745" xr:uid="{00000000-0005-0000-0000-0000454A0000}"/>
    <cellStyle name="SAPBEXsubDataEmph 2 2" xfId="19746" xr:uid="{00000000-0005-0000-0000-0000464A0000}"/>
    <cellStyle name="SAPBEXsubDataEmph 3" xfId="19747" xr:uid="{00000000-0005-0000-0000-0000474A0000}"/>
    <cellStyle name="SAPBEXsubDataEmph 4" xfId="19744" xr:uid="{00000000-0005-0000-0000-0000444A0000}"/>
    <cellStyle name="SAPBEXsubExc1" xfId="2760" xr:uid="{00000000-0005-0000-0000-0000AF0A0000}"/>
    <cellStyle name="SAPBEXsubExc1 2" xfId="19749" xr:uid="{00000000-0005-0000-0000-0000494A0000}"/>
    <cellStyle name="SAPBEXsubExc1 2 2" xfId="19750" xr:uid="{00000000-0005-0000-0000-00004A4A0000}"/>
    <cellStyle name="SAPBEXsubExc1 3" xfId="19751" xr:uid="{00000000-0005-0000-0000-00004B4A0000}"/>
    <cellStyle name="SAPBEXsubExc1 4" xfId="19748" xr:uid="{00000000-0005-0000-0000-0000484A0000}"/>
    <cellStyle name="SAPBEXsubExc1Emph" xfId="2761" xr:uid="{00000000-0005-0000-0000-0000B00A0000}"/>
    <cellStyle name="SAPBEXsubExc1Emph 2" xfId="19753" xr:uid="{00000000-0005-0000-0000-00004D4A0000}"/>
    <cellStyle name="SAPBEXsubExc1Emph 2 2" xfId="19754" xr:uid="{00000000-0005-0000-0000-00004E4A0000}"/>
    <cellStyle name="SAPBEXsubExc1Emph 3" xfId="19755" xr:uid="{00000000-0005-0000-0000-00004F4A0000}"/>
    <cellStyle name="SAPBEXsubExc1Emph 4" xfId="19752" xr:uid="{00000000-0005-0000-0000-00004C4A0000}"/>
    <cellStyle name="SAPBEXsubExc2" xfId="2762" xr:uid="{00000000-0005-0000-0000-0000B10A0000}"/>
    <cellStyle name="SAPBEXsubExc2 2" xfId="19757" xr:uid="{00000000-0005-0000-0000-0000514A0000}"/>
    <cellStyle name="SAPBEXsubExc2 2 2" xfId="19758" xr:uid="{00000000-0005-0000-0000-0000524A0000}"/>
    <cellStyle name="SAPBEXsubExc2 2 3" xfId="28432" xr:uid="{E029AC30-08A6-4CF6-8174-B9E0911D0A8D}"/>
    <cellStyle name="SAPBEXsubExc2 2 4" xfId="29860" xr:uid="{9332BCD2-538C-4F2C-B35A-933CA9B180D2}"/>
    <cellStyle name="SAPBEXsubExc2 2 5" xfId="30895" xr:uid="{F3075189-920A-46FA-8E70-476E363E1897}"/>
    <cellStyle name="SAPBEXsubExc2 3" xfId="19759" xr:uid="{00000000-0005-0000-0000-0000534A0000}"/>
    <cellStyle name="SAPBEXsubExc2 4" xfId="19756" xr:uid="{00000000-0005-0000-0000-0000504A0000}"/>
    <cellStyle name="SAPBEXsubExc2 5" xfId="20908" xr:uid="{8938F904-2119-46E1-8B2E-F7B5C46224F5}"/>
    <cellStyle name="SAPBEXsubExc2 6" xfId="20846" xr:uid="{CA21F3A7-40E8-4BFF-97D4-09DAA298DC3C}"/>
    <cellStyle name="SAPBEXsubExc2 7" xfId="27813" xr:uid="{7DDC1D74-7C22-4614-8785-3C5826670972}"/>
    <cellStyle name="SAPBEXsubExc2Emph" xfId="2763" xr:uid="{00000000-0005-0000-0000-0000B20A0000}"/>
    <cellStyle name="SAPBEXsubExc2Emph 2" xfId="19761" xr:uid="{00000000-0005-0000-0000-0000554A0000}"/>
    <cellStyle name="SAPBEXsubExc2Emph 2 2" xfId="19762" xr:uid="{00000000-0005-0000-0000-0000564A0000}"/>
    <cellStyle name="SAPBEXsubExc2Emph 2 3" xfId="28433" xr:uid="{0FA28FAD-6912-4A16-B44C-D24E350DA71E}"/>
    <cellStyle name="SAPBEXsubExc2Emph 2 4" xfId="29861" xr:uid="{4D66FB7F-B070-4845-B0FA-5839E18C1839}"/>
    <cellStyle name="SAPBEXsubExc2Emph 2 5" xfId="30896" xr:uid="{1E1019A8-5D69-4829-A90E-86C16B94289E}"/>
    <cellStyle name="SAPBEXsubExc2Emph 3" xfId="19763" xr:uid="{00000000-0005-0000-0000-0000574A0000}"/>
    <cellStyle name="SAPBEXsubExc2Emph 4" xfId="19760" xr:uid="{00000000-0005-0000-0000-0000544A0000}"/>
    <cellStyle name="SAPBEXsubExc2Emph 5" xfId="20909" xr:uid="{5297F5EE-FB34-47FC-BFA7-894927386B6F}"/>
    <cellStyle name="SAPBEXsubExc2Emph 6" xfId="27908" xr:uid="{3C9DD10E-79BF-48F0-BD7D-B9B6ECDA8FA4}"/>
    <cellStyle name="SAPBEXsubExc2Emph 7" xfId="27817" xr:uid="{9E9EC740-BCE8-4D36-81A2-C73EC3A7AF70}"/>
    <cellStyle name="SAPBEXsubItem" xfId="2764" xr:uid="{00000000-0005-0000-0000-0000B30A0000}"/>
    <cellStyle name="SAPBEXsubItem 2" xfId="19765" xr:uid="{00000000-0005-0000-0000-0000594A0000}"/>
    <cellStyle name="SAPBEXsubItem 2 2" xfId="19766" xr:uid="{00000000-0005-0000-0000-00005A4A0000}"/>
    <cellStyle name="SAPBEXsubItem 3" xfId="19767" xr:uid="{00000000-0005-0000-0000-00005B4A0000}"/>
    <cellStyle name="SAPBEXsubItem 4" xfId="19764" xr:uid="{00000000-0005-0000-0000-0000584A0000}"/>
    <cellStyle name="SAPBEXtitle" xfId="2765" xr:uid="{00000000-0005-0000-0000-0000B40A0000}"/>
    <cellStyle name="SAPBEXtitle 2" xfId="19769" xr:uid="{00000000-0005-0000-0000-00005D4A0000}"/>
    <cellStyle name="SAPBEXtitle 2 2" xfId="19770" xr:uid="{00000000-0005-0000-0000-00005E4A0000}"/>
    <cellStyle name="SAPBEXtitle 2 2 2" xfId="19771" xr:uid="{00000000-0005-0000-0000-00005F4A0000}"/>
    <cellStyle name="SAPBEXtitle 2 2 2 2" xfId="20493" xr:uid="{00000000-0005-0000-0000-00005F4A0000}"/>
    <cellStyle name="SAPBEXtitle 2 2 2 2 2" xfId="28879" xr:uid="{96DE7EC3-030C-470E-99DE-E74636408EAD}"/>
    <cellStyle name="SAPBEXtitle 2 2 2 2 3" xfId="30287" xr:uid="{07A2AD40-DF36-46E2-9307-665CD11B05DB}"/>
    <cellStyle name="SAPBEXtitle 2 2 2 2 4" xfId="30808" xr:uid="{36571ABD-7079-4061-8D8E-9689C57C6CF8}"/>
    <cellStyle name="SAPBEXtitle 2 2 2 2 5" xfId="31296" xr:uid="{B45F2D04-E718-4AA0-A58D-B38E2BC255DF}"/>
    <cellStyle name="SAPBEXtitle 2 2 2 2 6" xfId="31582" xr:uid="{F565691B-4C80-4BD1-8936-ADBA079C2743}"/>
    <cellStyle name="SAPBEXtitle 2 2 2 3" xfId="28434" xr:uid="{F60176D1-EBB4-40CE-BB81-9FB4A4AF693A}"/>
    <cellStyle name="SAPBEXtitle 2 2 2 4" xfId="29862" xr:uid="{801CC1EE-DE45-4915-81B3-9E46C502DECA}"/>
    <cellStyle name="SAPBEXtitle 2 2 2 5" xfId="30390" xr:uid="{EF065F91-A9D0-465C-ABF6-70FACB85ADE7}"/>
    <cellStyle name="SAPBEXtitle 2 2 2 6" xfId="30897" xr:uid="{4AC1153E-7042-4D03-B2D1-E161DD4B3DB9}"/>
    <cellStyle name="SAPBEXtitle 2 3" xfId="19772" xr:uid="{00000000-0005-0000-0000-0000604A0000}"/>
    <cellStyle name="SAPBEXtitle 2 3 2" xfId="20494" xr:uid="{00000000-0005-0000-0000-0000604A0000}"/>
    <cellStyle name="SAPBEXtitle 2 3 2 2" xfId="28880" xr:uid="{C3D0D186-8612-4CD9-AAB7-4F4CA6E39DC0}"/>
    <cellStyle name="SAPBEXtitle 2 3 2 3" xfId="30288" xr:uid="{7A58C5A2-510E-4E37-9E07-33018E750398}"/>
    <cellStyle name="SAPBEXtitle 2 3 2 4" xfId="30809" xr:uid="{E667038B-DD75-45A9-A8A4-D089DF3AF0B1}"/>
    <cellStyle name="SAPBEXtitle 2 3 2 5" xfId="31297" xr:uid="{C7EB88AF-9E5A-471F-8520-E3750B5D5B68}"/>
    <cellStyle name="SAPBEXtitle 2 3 2 6" xfId="31583" xr:uid="{22292CA6-3812-463E-81E7-9211E2FF48C4}"/>
    <cellStyle name="SAPBEXtitle 2 3 3" xfId="28435" xr:uid="{FAA1A5D3-B440-4E70-B743-348062C49522}"/>
    <cellStyle name="SAPBEXtitle 2 3 4" xfId="29863" xr:uid="{7E6F1212-FA1D-4468-9AEA-1A2C190B7D49}"/>
    <cellStyle name="SAPBEXtitle 2 3 5" xfId="30391" xr:uid="{C6602ADB-27C8-44AC-8722-138434F53FBA}"/>
    <cellStyle name="SAPBEXtitle 2 3 6" xfId="30898" xr:uid="{2E4D9064-6C55-4501-A349-88F8F5D1A1FD}"/>
    <cellStyle name="SAPBEXtitle 2 4" xfId="19773" xr:uid="{00000000-0005-0000-0000-0000614A0000}"/>
    <cellStyle name="SAPBEXtitle 3" xfId="19774" xr:uid="{00000000-0005-0000-0000-0000624A0000}"/>
    <cellStyle name="SAPBEXtitle 3 2" xfId="19775" xr:uid="{00000000-0005-0000-0000-0000634A0000}"/>
    <cellStyle name="SAPBEXtitle 3 3" xfId="19776" xr:uid="{00000000-0005-0000-0000-0000644A0000}"/>
    <cellStyle name="SAPBEXtitle 3 4" xfId="19777" xr:uid="{00000000-0005-0000-0000-0000654A0000}"/>
    <cellStyle name="SAPBEXtitle 3 5" xfId="19778" xr:uid="{00000000-0005-0000-0000-0000664A0000}"/>
    <cellStyle name="SAPBEXtitle 4" xfId="19779" xr:uid="{00000000-0005-0000-0000-0000674A0000}"/>
    <cellStyle name="SAPBEXtitle 4 2" xfId="19780" xr:uid="{00000000-0005-0000-0000-0000684A0000}"/>
    <cellStyle name="SAPBEXtitle 5" xfId="19781" xr:uid="{00000000-0005-0000-0000-0000694A0000}"/>
    <cellStyle name="SAPBEXtitle 6" xfId="19782" xr:uid="{00000000-0005-0000-0000-00006A4A0000}"/>
    <cellStyle name="SAPBEXtitle 7" xfId="19768" xr:uid="{00000000-0005-0000-0000-00005C4A0000}"/>
    <cellStyle name="SAPBEXunassignedItem" xfId="19783" xr:uid="{00000000-0005-0000-0000-00006B4A0000}"/>
    <cellStyle name="SAPBEXunassignedItem 2" xfId="19784" xr:uid="{00000000-0005-0000-0000-00006C4A0000}"/>
    <cellStyle name="SAPBEXunassignedItem 2 2" xfId="19785" xr:uid="{00000000-0005-0000-0000-00006D4A0000}"/>
    <cellStyle name="SAPBEXunassignedItem 2 2 2" xfId="19786" xr:uid="{00000000-0005-0000-0000-00006E4A0000}"/>
    <cellStyle name="SAPBEXunassignedItem 2 2 2 2" xfId="20495" xr:uid="{00000000-0005-0000-0000-00006E4A0000}"/>
    <cellStyle name="SAPBEXunassignedItem 2 2 2 2 2" xfId="28881" xr:uid="{2E078408-CCB1-4E72-9541-BD15999BF48E}"/>
    <cellStyle name="SAPBEXunassignedItem 2 2 2 2 3" xfId="30289" xr:uid="{032196F8-3DBB-45DF-8B4A-E95C0CA1679A}"/>
    <cellStyle name="SAPBEXunassignedItem 2 2 2 2 4" xfId="30810" xr:uid="{CD113EE9-A070-4A2B-AE19-EF5302BFE5A6}"/>
    <cellStyle name="SAPBEXunassignedItem 2 2 2 3" xfId="28436" xr:uid="{5B7C8249-7C5D-45AF-9A25-58F6D55250D9}"/>
    <cellStyle name="SAPBEXunassignedItem 2 2 2 4" xfId="29864" xr:uid="{54A89A8B-B733-4C97-9A69-6321F82145F3}"/>
    <cellStyle name="SAPBEXunassignedItem 2 2 2 5" xfId="30392" xr:uid="{7746B59E-6FD4-4284-8842-7C16E0D35EE0}"/>
    <cellStyle name="SAPBEXunassignedItem 2 3" xfId="19787" xr:uid="{00000000-0005-0000-0000-00006F4A0000}"/>
    <cellStyle name="SAPBEXunassignedItem 2 3 2" xfId="20496" xr:uid="{00000000-0005-0000-0000-00006F4A0000}"/>
    <cellStyle name="SAPBEXunassignedItem 2 3 2 2" xfId="28882" xr:uid="{37927BD0-0191-4A6D-83BA-2E4FAB6B3F8E}"/>
    <cellStyle name="SAPBEXunassignedItem 2 3 2 3" xfId="30290" xr:uid="{9629B7BE-0794-4448-98E6-F664CD5050F6}"/>
    <cellStyle name="SAPBEXunassignedItem 2 3 2 4" xfId="30811" xr:uid="{572B7C22-F7B1-4376-B4D7-A677EB3EAD05}"/>
    <cellStyle name="SAPBEXunassignedItem 2 3 3" xfId="28437" xr:uid="{7AAA1356-49F2-4A3B-AC67-3755431DD32E}"/>
    <cellStyle name="SAPBEXunassignedItem 2 3 4" xfId="29865" xr:uid="{85981197-5073-4F8A-B831-599E12BE994A}"/>
    <cellStyle name="SAPBEXunassignedItem 2 3 5" xfId="30393" xr:uid="{7E83980D-64A7-4EBC-B0B3-BA25EA89AFC5}"/>
    <cellStyle name="SAPBEXunassignedItem 2 4" xfId="19788" xr:uid="{00000000-0005-0000-0000-0000704A0000}"/>
    <cellStyle name="SAPBEXunassignedItem 3" xfId="19789" xr:uid="{00000000-0005-0000-0000-0000714A0000}"/>
    <cellStyle name="SAPBEXunassignedItem 3 2" xfId="19790" xr:uid="{00000000-0005-0000-0000-0000724A0000}"/>
    <cellStyle name="SAPBEXunassignedItem 3 3" xfId="19791" xr:uid="{00000000-0005-0000-0000-0000734A0000}"/>
    <cellStyle name="SAPBEXunassignedItem 3 3 2" xfId="20497" xr:uid="{00000000-0005-0000-0000-0000734A0000}"/>
    <cellStyle name="SAPBEXunassignedItem 3 3 2 2" xfId="28883" xr:uid="{ED50FA5D-4BA1-44CF-8314-13F4107DC009}"/>
    <cellStyle name="SAPBEXunassignedItem 3 3 2 3" xfId="30291" xr:uid="{488070C6-F452-4926-A6C9-E80938007E87}"/>
    <cellStyle name="SAPBEXunassignedItem 3 3 2 4" xfId="30812" xr:uid="{63F0E7E0-E98D-4F9C-8812-FF3A395F4B43}"/>
    <cellStyle name="SAPBEXunassignedItem 3 3 3" xfId="28438" xr:uid="{F5CC5CB5-6A52-4B46-B383-BA90C719F640}"/>
    <cellStyle name="SAPBEXunassignedItem 3 3 4" xfId="29866" xr:uid="{80C3948E-7384-4AD1-B6B0-DA93E5B45916}"/>
    <cellStyle name="SAPBEXunassignedItem 3 3 5" xfId="30394" xr:uid="{2FABE4D4-59B8-4596-9169-3F1C2FCB65D2}"/>
    <cellStyle name="SAPBEXunassignedItem 3 4" xfId="19792" xr:uid="{00000000-0005-0000-0000-0000744A0000}"/>
    <cellStyle name="SAPBEXunassignedItem 4" xfId="19793" xr:uid="{00000000-0005-0000-0000-0000754A0000}"/>
    <cellStyle name="SAPBEXunassignedItem 4 2" xfId="19794" xr:uid="{00000000-0005-0000-0000-0000764A0000}"/>
    <cellStyle name="SAPBEXunassignedItem 4 2 2" xfId="20498" xr:uid="{00000000-0005-0000-0000-0000764A0000}"/>
    <cellStyle name="SAPBEXunassignedItem 4 2 2 2" xfId="28884" xr:uid="{AFFA872C-8B59-4EEA-B02C-FDDDCB3BD4C8}"/>
    <cellStyle name="SAPBEXunassignedItem 4 2 2 3" xfId="30292" xr:uid="{F2999DD5-5B1A-48D8-87F2-B77DB9B6B3FE}"/>
    <cellStyle name="SAPBEXunassignedItem 4 2 2 4" xfId="30813" xr:uid="{0002B4EE-0B46-4233-B2D5-E921DFDD29F2}"/>
    <cellStyle name="SAPBEXunassignedItem 4 2 3" xfId="28439" xr:uid="{36CECD9B-4D29-4490-AA6C-3965470CBBA3}"/>
    <cellStyle name="SAPBEXunassignedItem 4 2 4" xfId="29867" xr:uid="{740D1EBF-67E6-4710-B66E-01A140561ACC}"/>
    <cellStyle name="SAPBEXunassignedItem 4 2 5" xfId="30395" xr:uid="{CB65FA74-3C54-4A30-8296-3B741C6575E8}"/>
    <cellStyle name="SAPBEXunassignedItem 5" xfId="19795" xr:uid="{00000000-0005-0000-0000-0000774A0000}"/>
    <cellStyle name="SAPBEXunassignedItem 5 2" xfId="20499" xr:uid="{00000000-0005-0000-0000-0000774A0000}"/>
    <cellStyle name="SAPBEXunassignedItem 5 2 2" xfId="28885" xr:uid="{6AFFAFF4-8CEA-4E2E-ACE3-36E3FC0AF1D6}"/>
    <cellStyle name="SAPBEXunassignedItem 5 2 3" xfId="30293" xr:uid="{76D028AA-D436-47B1-8EF5-5D3940FC0372}"/>
    <cellStyle name="SAPBEXunassignedItem 5 2 4" xfId="30814" xr:uid="{866ADC35-85BB-4181-9C0A-610023ADC756}"/>
    <cellStyle name="SAPBEXunassignedItem 5 3" xfId="28440" xr:uid="{8D93BD00-81B8-4A5C-9EFC-0E6D2B89FA59}"/>
    <cellStyle name="SAPBEXunassignedItem 5 4" xfId="29868" xr:uid="{60ADC9D8-6A95-4085-85E9-90C848CAB9A6}"/>
    <cellStyle name="SAPBEXunassignedItem 5 5" xfId="30396" xr:uid="{1A953B18-AF97-4CBC-8CD5-5E12C198090D}"/>
    <cellStyle name="SAPBEXunassignedItem 6" xfId="19796" xr:uid="{00000000-0005-0000-0000-0000784A0000}"/>
    <cellStyle name="SAPBEXundefined" xfId="2766" xr:uid="{00000000-0005-0000-0000-0000B50A0000}"/>
    <cellStyle name="SAPBEXundefined 10" xfId="27818" xr:uid="{DDA842D6-99F0-4B4B-BB3F-5B23A426C49E}"/>
    <cellStyle name="SAPBEXundefined 11" xfId="29312" xr:uid="{D58D2EB2-B25B-4933-ADD1-1C6E3F6FDD13}"/>
    <cellStyle name="SAPBEXundefined 2" xfId="2767" xr:uid="{00000000-0005-0000-0000-0000B60A0000}"/>
    <cellStyle name="SAPBEXundefined 2 10" xfId="28505" xr:uid="{0528A20F-A49B-4539-A96B-BDC8C0E00FA2}"/>
    <cellStyle name="SAPBEXundefined 2 2" xfId="19799" xr:uid="{00000000-0005-0000-0000-00007B4A0000}"/>
    <cellStyle name="SAPBEXundefined 2 2 2" xfId="19800" xr:uid="{00000000-0005-0000-0000-00007C4A0000}"/>
    <cellStyle name="SAPBEXundefined 2 2 2 2" xfId="20500" xr:uid="{00000000-0005-0000-0000-00007C4A0000}"/>
    <cellStyle name="SAPBEXundefined 2 2 2 2 2" xfId="28886" xr:uid="{38447D40-1F60-4D23-BAFC-E31C085DBCEE}"/>
    <cellStyle name="SAPBEXundefined 2 2 2 2 3" xfId="30294" xr:uid="{E88513A3-3A65-44C1-9388-ADEC389A3EF5}"/>
    <cellStyle name="SAPBEXundefined 2 2 2 2 4" xfId="30815" xr:uid="{534A5819-C68B-4D59-B89D-EFB5BC913AB8}"/>
    <cellStyle name="SAPBEXundefined 2 2 2 2 5" xfId="31298" xr:uid="{B40C8A37-B16D-4689-A63A-69C9DDDBFA53}"/>
    <cellStyle name="SAPBEXundefined 2 2 2 2 6" xfId="31584" xr:uid="{50A01287-C8C0-424C-9094-ABBA137D0E7C}"/>
    <cellStyle name="SAPBEXundefined 2 2 2 3" xfId="28441" xr:uid="{48F0A37D-DEC5-4C8D-9AB7-F97817F64C6E}"/>
    <cellStyle name="SAPBEXundefined 2 2 2 4" xfId="29870" xr:uid="{089C1CAE-91AA-4652-8742-35F722B41076}"/>
    <cellStyle name="SAPBEXundefined 2 2 2 5" xfId="30397" xr:uid="{0820BAFB-0CF1-43FE-A7FC-FE407071B298}"/>
    <cellStyle name="SAPBEXundefined 2 2 2 6" xfId="30899" xr:uid="{5E4B0AFE-B08E-4E7F-891D-07F765B063AB}"/>
    <cellStyle name="SAPBEXundefined 2 3" xfId="19801" xr:uid="{00000000-0005-0000-0000-00007D4A0000}"/>
    <cellStyle name="SAPBEXundefined 2 3 2" xfId="20501" xr:uid="{00000000-0005-0000-0000-00007D4A0000}"/>
    <cellStyle name="SAPBEXundefined 2 3 2 2" xfId="28887" xr:uid="{D4B82A66-CC7E-43FE-9908-99ABA6B8BCC6}"/>
    <cellStyle name="SAPBEXundefined 2 3 2 3" xfId="30295" xr:uid="{6DDDA99C-BCD6-4781-B35F-4190748DB194}"/>
    <cellStyle name="SAPBEXundefined 2 3 2 4" xfId="30816" xr:uid="{967A1F71-B837-47C4-97A2-04CCE21A373A}"/>
    <cellStyle name="SAPBEXundefined 2 3 2 5" xfId="31299" xr:uid="{7185DD93-9E73-4071-A04D-CCF2622CB265}"/>
    <cellStyle name="SAPBEXundefined 2 3 2 6" xfId="31585" xr:uid="{8FBEE666-9E23-468C-BE6F-271DFB2390AD}"/>
    <cellStyle name="SAPBEXundefined 2 3 3" xfId="28442" xr:uid="{E3309A5B-F69A-4FBB-A8C2-8FA14244F68C}"/>
    <cellStyle name="SAPBEXundefined 2 3 4" xfId="29871" xr:uid="{F9BD14EB-0371-4501-9C2A-FD43DBAE1D5C}"/>
    <cellStyle name="SAPBEXundefined 2 3 5" xfId="30398" xr:uid="{30775069-8CC9-424C-8CB4-C3EFF9FA2528}"/>
    <cellStyle name="SAPBEXundefined 2 3 6" xfId="30900" xr:uid="{EB0EDF9B-2E3B-40B5-B5CD-07D389A139F8}"/>
    <cellStyle name="SAPBEXundefined 2 4" xfId="19802" xr:uid="{00000000-0005-0000-0000-00007E4A0000}"/>
    <cellStyle name="SAPBEXundefined 2 5" xfId="19798" xr:uid="{00000000-0005-0000-0000-00007A4A0000}"/>
    <cellStyle name="SAPBEXundefined 2 6" xfId="20910" xr:uid="{3042D15D-32E8-493F-B1F5-0615B653E2F3}"/>
    <cellStyle name="SAPBEXundefined 2 7" xfId="27906" xr:uid="{41C4F358-2527-4C48-9713-F758498D8873}"/>
    <cellStyle name="SAPBEXundefined 2 8" xfId="29385" xr:uid="{44663D19-7206-40EA-8C52-6F1266F68A43}"/>
    <cellStyle name="SAPBEXundefined 2 9" xfId="27819" xr:uid="{F714CBD4-46C9-48DF-A9E3-B25DB93E087F}"/>
    <cellStyle name="SAPBEXundefined 3" xfId="19803" xr:uid="{00000000-0005-0000-0000-00007F4A0000}"/>
    <cellStyle name="SAPBEXundefined 3 2" xfId="19804" xr:uid="{00000000-0005-0000-0000-0000804A0000}"/>
    <cellStyle name="SAPBEXundefined 3 3" xfId="19805" xr:uid="{00000000-0005-0000-0000-0000814A0000}"/>
    <cellStyle name="SAPBEXundefined 3 3 2" xfId="20502" xr:uid="{00000000-0005-0000-0000-0000814A0000}"/>
    <cellStyle name="SAPBEXundefined 3 3 2 2" xfId="28888" xr:uid="{8214D7AC-6F96-4EE6-9524-01404984F1BB}"/>
    <cellStyle name="SAPBEXundefined 3 3 2 3" xfId="30296" xr:uid="{C9FBBEFF-4A3C-4569-A20F-31511093ED90}"/>
    <cellStyle name="SAPBEXundefined 3 3 2 4" xfId="30817" xr:uid="{115F19A5-11D1-48F4-BB60-247E9BEC1142}"/>
    <cellStyle name="SAPBEXundefined 3 3 2 5" xfId="31300" xr:uid="{A60F78E3-281F-4297-A65A-36E9561C8D77}"/>
    <cellStyle name="SAPBEXundefined 3 3 2 6" xfId="31586" xr:uid="{2C437B04-EB9A-48CA-91B6-EE44DF48D202}"/>
    <cellStyle name="SAPBEXundefined 3 3 3" xfId="29872" xr:uid="{36357379-0444-4A72-9B7A-F53ACAB50AB9}"/>
    <cellStyle name="SAPBEXundefined 3 3 4" xfId="30399" xr:uid="{5CB0F5ED-B0CF-4B6F-AAA3-176C60AEBF08}"/>
    <cellStyle name="SAPBEXundefined 3 3 5" xfId="30901" xr:uid="{667B5ECB-AE89-41DA-8206-BA7678D7602A}"/>
    <cellStyle name="SAPBEXundefined 3 3 6" xfId="31333" xr:uid="{786603DF-BA51-44D2-91B0-869F7206ED0E}"/>
    <cellStyle name="SAPBEXundefined 3 4" xfId="19806" xr:uid="{00000000-0005-0000-0000-0000824A0000}"/>
    <cellStyle name="SAPBEXundefined 3 4 2" xfId="20503" xr:uid="{00000000-0005-0000-0000-0000824A0000}"/>
    <cellStyle name="SAPBEXundefined 3 4 2 2" xfId="28889" xr:uid="{74CD9506-0B08-46AE-BEB4-1EBF91E998FA}"/>
    <cellStyle name="SAPBEXundefined 3 4 2 3" xfId="30297" xr:uid="{3F92EB4E-3E97-41A8-8136-256D7E71D3E2}"/>
    <cellStyle name="SAPBEXundefined 3 4 2 4" xfId="30818" xr:uid="{E4A23EE9-2ACA-4981-8119-89AFAF51605C}"/>
    <cellStyle name="SAPBEXundefined 3 4 2 5" xfId="31301" xr:uid="{9326B755-2C74-4487-8B0A-E5CC329FA2F4}"/>
    <cellStyle name="SAPBEXundefined 3 4 2 6" xfId="31587" xr:uid="{EB3BF481-DB90-4B01-92F7-BEDB3342B568}"/>
    <cellStyle name="SAPBEXundefined 3 4 3" xfId="29873" xr:uid="{072D633F-CBAA-43F2-8DC7-7D1BEA1006B5}"/>
    <cellStyle name="SAPBEXundefined 3 4 4" xfId="30400" xr:uid="{D5EE5EA5-F5ED-497D-BFAB-87EBA78CA1F8}"/>
    <cellStyle name="SAPBEXundefined 3 4 5" xfId="30902" xr:uid="{BDB71C65-4561-4639-B5A1-98BCA8C774E7}"/>
    <cellStyle name="SAPBEXundefined 3 4 6" xfId="31334" xr:uid="{87C8B2FE-F459-49C1-B86B-816B9E8857F3}"/>
    <cellStyle name="SAPBEXundefined 3 5" xfId="19807" xr:uid="{00000000-0005-0000-0000-0000834A0000}"/>
    <cellStyle name="SAPBEXundefined 4" xfId="19808" xr:uid="{00000000-0005-0000-0000-0000844A0000}"/>
    <cellStyle name="SAPBEXundefined 4 2" xfId="19809" xr:uid="{00000000-0005-0000-0000-0000854A0000}"/>
    <cellStyle name="SAPBEXundefined 4 2 2" xfId="20504" xr:uid="{00000000-0005-0000-0000-0000854A0000}"/>
    <cellStyle name="SAPBEXundefined 4 2 2 2" xfId="28890" xr:uid="{B2AC8F9F-7D12-4273-B46B-4B2C56FB0920}"/>
    <cellStyle name="SAPBEXundefined 4 2 2 3" xfId="30298" xr:uid="{9CA8C8C0-60A0-427B-855E-53F83E9FEA94}"/>
    <cellStyle name="SAPBEXundefined 4 2 2 4" xfId="30819" xr:uid="{5C68FB7A-B62F-4E64-A8D5-AECB13D128CA}"/>
    <cellStyle name="SAPBEXundefined 4 2 2 5" xfId="31302" xr:uid="{FBE8CD67-D653-4C0B-BF4D-20248E983E21}"/>
    <cellStyle name="SAPBEXundefined 4 2 2 6" xfId="31588" xr:uid="{4946D9B7-680F-4EE0-A677-55DCE674C96C}"/>
    <cellStyle name="SAPBEXundefined 4 2 3" xfId="29874" xr:uid="{BAF89B11-E94C-43DE-834F-E44DB398F3A6}"/>
    <cellStyle name="SAPBEXundefined 4 2 4" xfId="30401" xr:uid="{4254E40E-4F2F-4663-B6BE-471E1495B147}"/>
    <cellStyle name="SAPBEXundefined 4 2 5" xfId="30903" xr:uid="{7C77C526-E361-4217-8D56-C632D7D4BEBD}"/>
    <cellStyle name="SAPBEXundefined 4 2 6" xfId="31335" xr:uid="{28A6BA4B-198D-4F7B-AF66-DFA93688D72E}"/>
    <cellStyle name="SAPBEXundefined 5" xfId="19810" xr:uid="{00000000-0005-0000-0000-0000864A0000}"/>
    <cellStyle name="SAPBEXundefined 5 2" xfId="20505" xr:uid="{00000000-0005-0000-0000-0000864A0000}"/>
    <cellStyle name="SAPBEXundefined 5 2 2" xfId="28891" xr:uid="{05623BB2-DB36-46CC-BBF7-06A8A635D5ED}"/>
    <cellStyle name="SAPBEXundefined 5 2 3" xfId="30299" xr:uid="{1C9B9496-8E74-4DAC-9DBD-6C19D21B6BF4}"/>
    <cellStyle name="SAPBEXundefined 5 2 4" xfId="30820" xr:uid="{F6296D22-C5B6-4D90-87D2-BC2876913DD2}"/>
    <cellStyle name="SAPBEXundefined 5 2 5" xfId="31303" xr:uid="{0A494CC9-5E16-4035-98FF-612B54606651}"/>
    <cellStyle name="SAPBEXundefined 5 2 6" xfId="31589" xr:uid="{2EFD701E-EAFA-4653-BF6E-E205C05FF0B3}"/>
    <cellStyle name="SAPBEXundefined 5 3" xfId="29875" xr:uid="{79D83EE5-2558-4B2D-9317-804E7D077F4E}"/>
    <cellStyle name="SAPBEXundefined 5 4" xfId="30402" xr:uid="{443C195F-F90C-4BB1-9290-55109561B841}"/>
    <cellStyle name="SAPBEXundefined 5 5" xfId="30904" xr:uid="{4DAAC543-2483-4080-9204-8C08BA31FCC8}"/>
    <cellStyle name="SAPBEXundefined 5 6" xfId="31336" xr:uid="{E063644A-049F-43D6-B451-D124B041C838}"/>
    <cellStyle name="SAPBEXundefined 6" xfId="19811" xr:uid="{00000000-0005-0000-0000-0000874A0000}"/>
    <cellStyle name="SAPBEXundefined 7" xfId="19797" xr:uid="{00000000-0005-0000-0000-0000794A0000}"/>
    <cellStyle name="SAPBEXundefined 8" xfId="27907" xr:uid="{AD5719E7-BB4B-4E41-A320-31DAA8FEFDA1}"/>
    <cellStyle name="SAPBEXundefined 9" xfId="29386" xr:uid="{830320A4-16EA-40E8-ACD6-49EDD362906F}"/>
    <cellStyle name="Sched" xfId="2768" xr:uid="{00000000-0005-0000-0000-0000B70A0000}"/>
    <cellStyle name="Sched 2" xfId="19813" xr:uid="{00000000-0005-0000-0000-0000894A0000}"/>
    <cellStyle name="Sched 2 2" xfId="19814" xr:uid="{00000000-0005-0000-0000-00008A4A0000}"/>
    <cellStyle name="Sched 3" xfId="19815" xr:uid="{00000000-0005-0000-0000-00008B4A0000}"/>
    <cellStyle name="Sched 4" xfId="19812" xr:uid="{00000000-0005-0000-0000-0000884A0000}"/>
    <cellStyle name="SEM-BPS-data" xfId="2769" xr:uid="{00000000-0005-0000-0000-0000B80A0000}"/>
    <cellStyle name="SEM-BPS-data 2" xfId="19817" xr:uid="{00000000-0005-0000-0000-00008D4A0000}"/>
    <cellStyle name="SEM-BPS-data 2 2" xfId="19818" xr:uid="{00000000-0005-0000-0000-00008E4A0000}"/>
    <cellStyle name="SEM-BPS-data 3" xfId="19819" xr:uid="{00000000-0005-0000-0000-00008F4A0000}"/>
    <cellStyle name="SEM-BPS-data 4" xfId="19816" xr:uid="{00000000-0005-0000-0000-00008C4A0000}"/>
    <cellStyle name="SEM-BPS-head" xfId="2770" xr:uid="{00000000-0005-0000-0000-0000B90A0000}"/>
    <cellStyle name="SEM-BPS-head 2" xfId="19821" xr:uid="{00000000-0005-0000-0000-0000914A0000}"/>
    <cellStyle name="SEM-BPS-head 2 2" xfId="19822" xr:uid="{00000000-0005-0000-0000-0000924A0000}"/>
    <cellStyle name="SEM-BPS-head 3" xfId="19823" xr:uid="{00000000-0005-0000-0000-0000934A0000}"/>
    <cellStyle name="SEM-BPS-head 4" xfId="19820" xr:uid="{00000000-0005-0000-0000-0000904A0000}"/>
    <cellStyle name="SEM-BPS-headdata" xfId="2771" xr:uid="{00000000-0005-0000-0000-0000BA0A0000}"/>
    <cellStyle name="SEM-BPS-headdata 2" xfId="19825" xr:uid="{00000000-0005-0000-0000-0000954A0000}"/>
    <cellStyle name="SEM-BPS-headdata 2 2" xfId="19826" xr:uid="{00000000-0005-0000-0000-0000964A0000}"/>
    <cellStyle name="SEM-BPS-headdata 3" xfId="19827" xr:uid="{00000000-0005-0000-0000-0000974A0000}"/>
    <cellStyle name="SEM-BPS-headdata 4" xfId="19824" xr:uid="{00000000-0005-0000-0000-0000944A0000}"/>
    <cellStyle name="SEM-BPS-headkey" xfId="2772" xr:uid="{00000000-0005-0000-0000-0000BB0A0000}"/>
    <cellStyle name="SEM-BPS-headkey 2" xfId="19829" xr:uid="{00000000-0005-0000-0000-0000994A0000}"/>
    <cellStyle name="SEM-BPS-headkey 2 2" xfId="19830" xr:uid="{00000000-0005-0000-0000-00009A4A0000}"/>
    <cellStyle name="SEM-BPS-headkey 3" xfId="19831" xr:uid="{00000000-0005-0000-0000-00009B4A0000}"/>
    <cellStyle name="SEM-BPS-headkey 4" xfId="19828" xr:uid="{00000000-0005-0000-0000-0000984A0000}"/>
    <cellStyle name="SEM-BPS-input-on" xfId="2773" xr:uid="{00000000-0005-0000-0000-0000BC0A0000}"/>
    <cellStyle name="SEM-BPS-input-on 2" xfId="19833" xr:uid="{00000000-0005-0000-0000-00009D4A0000}"/>
    <cellStyle name="SEM-BPS-input-on 2 2" xfId="19834" xr:uid="{00000000-0005-0000-0000-00009E4A0000}"/>
    <cellStyle name="SEM-BPS-input-on 3" xfId="19835" xr:uid="{00000000-0005-0000-0000-00009F4A0000}"/>
    <cellStyle name="SEM-BPS-input-on 4" xfId="19832" xr:uid="{00000000-0005-0000-0000-00009C4A0000}"/>
    <cellStyle name="SEM-BPS-key" xfId="2774" xr:uid="{00000000-0005-0000-0000-0000BD0A0000}"/>
    <cellStyle name="SEM-BPS-key 2" xfId="19837" xr:uid="{00000000-0005-0000-0000-0000A14A0000}"/>
    <cellStyle name="SEM-BPS-key 2 2" xfId="19838" xr:uid="{00000000-0005-0000-0000-0000A24A0000}"/>
    <cellStyle name="SEM-BPS-key 3" xfId="19839" xr:uid="{00000000-0005-0000-0000-0000A34A0000}"/>
    <cellStyle name="SEM-BPS-key 4" xfId="19836" xr:uid="{00000000-0005-0000-0000-0000A04A0000}"/>
    <cellStyle name="SEM-BPS-sub1" xfId="2775" xr:uid="{00000000-0005-0000-0000-0000BE0A0000}"/>
    <cellStyle name="SEM-BPS-sub1 2" xfId="19841" xr:uid="{00000000-0005-0000-0000-0000A54A0000}"/>
    <cellStyle name="SEM-BPS-sub1 2 2" xfId="19842" xr:uid="{00000000-0005-0000-0000-0000A64A0000}"/>
    <cellStyle name="SEM-BPS-sub1 3" xfId="19843" xr:uid="{00000000-0005-0000-0000-0000A74A0000}"/>
    <cellStyle name="SEM-BPS-sub1 4" xfId="19840" xr:uid="{00000000-0005-0000-0000-0000A44A0000}"/>
    <cellStyle name="SEM-BPS-sub2" xfId="2776" xr:uid="{00000000-0005-0000-0000-0000BF0A0000}"/>
    <cellStyle name="SEM-BPS-sub2 2" xfId="19845" xr:uid="{00000000-0005-0000-0000-0000A94A0000}"/>
    <cellStyle name="SEM-BPS-sub2 2 2" xfId="19846" xr:uid="{00000000-0005-0000-0000-0000AA4A0000}"/>
    <cellStyle name="SEM-BPS-sub2 3" xfId="19847" xr:uid="{00000000-0005-0000-0000-0000AB4A0000}"/>
    <cellStyle name="SEM-BPS-sub2 4" xfId="19844" xr:uid="{00000000-0005-0000-0000-0000A84A0000}"/>
    <cellStyle name="SEM-BPS-total" xfId="2777" xr:uid="{00000000-0005-0000-0000-0000C00A0000}"/>
    <cellStyle name="SEM-BPS-total 2" xfId="19849" xr:uid="{00000000-0005-0000-0000-0000AD4A0000}"/>
    <cellStyle name="SEM-BPS-total 2 2" xfId="19850" xr:uid="{00000000-0005-0000-0000-0000AE4A0000}"/>
    <cellStyle name="SEM-BPS-total 3" xfId="19851" xr:uid="{00000000-0005-0000-0000-0000AF4A0000}"/>
    <cellStyle name="SEM-BPS-total 4" xfId="19848" xr:uid="{00000000-0005-0000-0000-0000AC4A0000}"/>
    <cellStyle name="Sheet Title" xfId="2778" xr:uid="{00000000-0005-0000-0000-0000C10A0000}"/>
    <cellStyle name="Sheet Title 2" xfId="19853" xr:uid="{00000000-0005-0000-0000-0000B14A0000}"/>
    <cellStyle name="Sheet Title 2 2" xfId="19854" xr:uid="{00000000-0005-0000-0000-0000B24A0000}"/>
    <cellStyle name="Sheet Title 3" xfId="19855" xr:uid="{00000000-0005-0000-0000-0000B34A0000}"/>
    <cellStyle name="Sheet Title 4" xfId="19856" xr:uid="{00000000-0005-0000-0000-0000B44A0000}"/>
    <cellStyle name="Sheet Title 5" xfId="19852" xr:uid="{00000000-0005-0000-0000-0000B04A0000}"/>
    <cellStyle name="small" xfId="2779" xr:uid="{00000000-0005-0000-0000-0000C20A0000}"/>
    <cellStyle name="small 2" xfId="2780" xr:uid="{00000000-0005-0000-0000-0000C30A0000}"/>
    <cellStyle name="small 2 2" xfId="19859" xr:uid="{00000000-0005-0000-0000-0000B74A0000}"/>
    <cellStyle name="small 2 3" xfId="19858" xr:uid="{00000000-0005-0000-0000-0000B64A0000}"/>
    <cellStyle name="small 2 3 2" xfId="28456" xr:uid="{7F235519-2AC7-4877-AAC4-77C5069A5A31}"/>
    <cellStyle name="small 2 3 3" xfId="29886" xr:uid="{C75DC7A6-636F-421D-BF0C-F72F2CFC8F04}"/>
    <cellStyle name="small 2 3 4" xfId="30413" xr:uid="{EE736FBA-A643-45B6-B73F-15B7E2DB32A4}"/>
    <cellStyle name="small 2 3 5" xfId="30915" xr:uid="{B27280C9-3A22-404D-BB22-5B18D03B0599}"/>
    <cellStyle name="small 2 3 6" xfId="31337" xr:uid="{2C8885DD-6AA5-4933-8A17-13AB11681D31}"/>
    <cellStyle name="small 2 4" xfId="20506" xr:uid="{00000000-0005-0000-0000-0000B64A0000}"/>
    <cellStyle name="small 2 4 2" xfId="28892" xr:uid="{6D86B870-03EC-44EE-8EC4-E277DED7129F}"/>
    <cellStyle name="small 2 4 3" xfId="30300" xr:uid="{58228095-209A-46FC-8D46-088E3FAE6445}"/>
    <cellStyle name="small 2 4 4" xfId="30821" xr:uid="{4A3540B0-BD95-4566-80B8-0092A9446B37}"/>
    <cellStyle name="small 2 4 5" xfId="31304" xr:uid="{8E4B77EB-96EC-4B7D-89EA-96C1D76D19F3}"/>
    <cellStyle name="small 2 4 6" xfId="31590" xr:uid="{A240FAA1-26A3-42A2-ACC9-FF7C1319D556}"/>
    <cellStyle name="small 2 5" xfId="20914" xr:uid="{3114C835-D41E-4A2D-896A-BEF0D91B5CF7}"/>
    <cellStyle name="small 2 6" xfId="29315" xr:uid="{20B57037-1CA5-41AC-A390-511DF775CE3C}"/>
    <cellStyle name="small 3" xfId="19860" xr:uid="{00000000-0005-0000-0000-0000B84A0000}"/>
    <cellStyle name="small 4" xfId="19857" xr:uid="{00000000-0005-0000-0000-0000B54A0000}"/>
    <cellStyle name="small 5" xfId="20913" xr:uid="{EAC895B9-9FFF-409C-AA48-1EC2B56A0392}"/>
    <cellStyle name="small 6" xfId="29314" xr:uid="{52CE2840-FD8C-4743-B86F-4321F8E2CAF0}"/>
    <cellStyle name="Sort_Name" xfId="2781" xr:uid="{00000000-0005-0000-0000-0000C40A0000}"/>
    <cellStyle name="State" xfId="2782" xr:uid="{00000000-0005-0000-0000-0000C50A0000}"/>
    <cellStyle name="State 2" xfId="5310" xr:uid="{00000000-0005-0000-0000-0000BB4A0000}"/>
    <cellStyle name="State 2 2" xfId="13615" xr:uid="{00000000-0005-0000-0000-0000BB4A0000}"/>
    <cellStyle name="State 3" xfId="5502" xr:uid="{00000000-0005-0000-0000-0000BA4A0000}"/>
    <cellStyle name="Step" xfId="2783" xr:uid="{00000000-0005-0000-0000-0000C60A0000}"/>
    <cellStyle name="Style 1" xfId="2784" xr:uid="{00000000-0005-0000-0000-0000C70A0000}"/>
    <cellStyle name="Style 1 2" xfId="19862" xr:uid="{00000000-0005-0000-0000-0000BE4A0000}"/>
    <cellStyle name="Style 1 2 2" xfId="19863" xr:uid="{00000000-0005-0000-0000-0000BF4A0000}"/>
    <cellStyle name="Style 1 3" xfId="19864" xr:uid="{00000000-0005-0000-0000-0000C04A0000}"/>
    <cellStyle name="Style 1 4" xfId="19861" xr:uid="{00000000-0005-0000-0000-0000BD4A0000}"/>
    <cellStyle name="Style 2" xfId="2785" xr:uid="{00000000-0005-0000-0000-0000C80A0000}"/>
    <cellStyle name="Style 2 2" xfId="19865" xr:uid="{00000000-0005-0000-0000-0000C24A0000}"/>
    <cellStyle name="Style 2 3" xfId="19866" xr:uid="{00000000-0005-0000-0000-0000C34A0000}"/>
    <cellStyle name="Style 21" xfId="19867" xr:uid="{00000000-0005-0000-0000-0000C44A0000}"/>
    <cellStyle name="Style 22" xfId="19868" xr:uid="{00000000-0005-0000-0000-0000C54A0000}"/>
    <cellStyle name="Style 22 2" xfId="19869" xr:uid="{00000000-0005-0000-0000-0000C64A0000}"/>
    <cellStyle name="Style 23" xfId="19870" xr:uid="{00000000-0005-0000-0000-0000C74A0000}"/>
    <cellStyle name="Style 23 2" xfId="19871" xr:uid="{00000000-0005-0000-0000-0000C84A0000}"/>
    <cellStyle name="Style 24" xfId="19872" xr:uid="{00000000-0005-0000-0000-0000C94A0000}"/>
    <cellStyle name="Style 24 2" xfId="19873" xr:uid="{00000000-0005-0000-0000-0000CA4A0000}"/>
    <cellStyle name="Style 25" xfId="19874" xr:uid="{00000000-0005-0000-0000-0000CB4A0000}"/>
    <cellStyle name="Style 25 2" xfId="19875" xr:uid="{00000000-0005-0000-0000-0000CC4A0000}"/>
    <cellStyle name="Style 26" xfId="2786" xr:uid="{00000000-0005-0000-0000-0000C90A0000}"/>
    <cellStyle name="Style 26 2" xfId="19877" xr:uid="{00000000-0005-0000-0000-0000CE4A0000}"/>
    <cellStyle name="Style 26 3" xfId="19878" xr:uid="{00000000-0005-0000-0000-0000CF4A0000}"/>
    <cellStyle name="Style 26 4" xfId="19879" xr:uid="{00000000-0005-0000-0000-0000D04A0000}"/>
    <cellStyle name="Style 26 5" xfId="19876" xr:uid="{00000000-0005-0000-0000-0000CD4A0000}"/>
    <cellStyle name="Style 27" xfId="19880" xr:uid="{00000000-0005-0000-0000-0000D14A0000}"/>
    <cellStyle name="Style 27 2" xfId="19881" xr:uid="{00000000-0005-0000-0000-0000D24A0000}"/>
    <cellStyle name="Style 28" xfId="2787" xr:uid="{00000000-0005-0000-0000-0000CA0A0000}"/>
    <cellStyle name="Style 28 2" xfId="19883" xr:uid="{00000000-0005-0000-0000-0000D44A0000}"/>
    <cellStyle name="Style 28 2 2" xfId="19884" xr:uid="{00000000-0005-0000-0000-0000D54A0000}"/>
    <cellStyle name="Style 28 3" xfId="19885" xr:uid="{00000000-0005-0000-0000-0000D64A0000}"/>
    <cellStyle name="Style 28 4" xfId="19886" xr:uid="{00000000-0005-0000-0000-0000D74A0000}"/>
    <cellStyle name="Style 28 5" xfId="19887" xr:uid="{00000000-0005-0000-0000-0000D84A0000}"/>
    <cellStyle name="Style 28 6" xfId="19888" xr:uid="{00000000-0005-0000-0000-0000D94A0000}"/>
    <cellStyle name="Style 28 7" xfId="19882" xr:uid="{00000000-0005-0000-0000-0000D34A0000}"/>
    <cellStyle name="Style 29" xfId="19889" xr:uid="{00000000-0005-0000-0000-0000DA4A0000}"/>
    <cellStyle name="Style 29 2" xfId="19890" xr:uid="{00000000-0005-0000-0000-0000DB4A0000}"/>
    <cellStyle name="Style 3" xfId="2788" xr:uid="{00000000-0005-0000-0000-0000CB0A0000}"/>
    <cellStyle name="Style 3 2" xfId="19892" xr:uid="{00000000-0005-0000-0000-0000DD4A0000}"/>
    <cellStyle name="Style 3 2 2" xfId="19893" xr:uid="{00000000-0005-0000-0000-0000DE4A0000}"/>
    <cellStyle name="Style 3 3" xfId="19894" xr:uid="{00000000-0005-0000-0000-0000DF4A0000}"/>
    <cellStyle name="Style 3 4" xfId="19891" xr:uid="{00000000-0005-0000-0000-0000DC4A0000}"/>
    <cellStyle name="Style 30" xfId="19895" xr:uid="{00000000-0005-0000-0000-0000E04A0000}"/>
    <cellStyle name="Style 30 2" xfId="19896" xr:uid="{00000000-0005-0000-0000-0000E14A0000}"/>
    <cellStyle name="Style 31" xfId="19897" xr:uid="{00000000-0005-0000-0000-0000E24A0000}"/>
    <cellStyle name="Style 31 2" xfId="19898" xr:uid="{00000000-0005-0000-0000-0000E34A0000}"/>
    <cellStyle name="Style 32" xfId="19899" xr:uid="{00000000-0005-0000-0000-0000E44A0000}"/>
    <cellStyle name="Style 32 2" xfId="19900" xr:uid="{00000000-0005-0000-0000-0000E54A0000}"/>
    <cellStyle name="Style 32 2 2" xfId="20508" xr:uid="{00000000-0005-0000-0000-0000E54A0000}"/>
    <cellStyle name="Style 32 2 2 2" xfId="28894" xr:uid="{9D0991B3-F03A-483D-B2A8-5149B401F555}"/>
    <cellStyle name="Style 32 2 2 3" xfId="30302" xr:uid="{54A77463-D5AD-4A38-BD1B-C5DCC21CCBBB}"/>
    <cellStyle name="Style 32 2 2 4" xfId="30823" xr:uid="{152AF691-6C8D-4696-B034-DFD6AB733BB6}"/>
    <cellStyle name="Style 32 2 3" xfId="28459" xr:uid="{D259EAFD-F69A-491E-9C24-17B7F930CB4A}"/>
    <cellStyle name="Style 32 2 4" xfId="29890" xr:uid="{0256EC5B-10DB-447F-B9C5-3F581BE3C984}"/>
    <cellStyle name="Style 32 2 5" xfId="30415" xr:uid="{88A04C6C-3EDE-4FD2-BF3F-22A9C99BC326}"/>
    <cellStyle name="Style 32 3" xfId="20507" xr:uid="{00000000-0005-0000-0000-0000E44A0000}"/>
    <cellStyle name="Style 32 3 2" xfId="28893" xr:uid="{004F3513-CFD7-4E07-B1D5-C6CB9A535AF7}"/>
    <cellStyle name="Style 32 3 3" xfId="30301" xr:uid="{9E3A9C35-3373-4816-B97E-15BACA080026}"/>
    <cellStyle name="Style 32 3 4" xfId="30822" xr:uid="{468F4AE2-04FB-42CD-B2F7-6C2B8A19943F}"/>
    <cellStyle name="Style 32 4" xfId="28458" xr:uid="{68AC7881-896B-45CC-8624-FE51360B6049}"/>
    <cellStyle name="Style 32 5" xfId="29889" xr:uid="{D9A6FC8F-04AB-4C82-A80B-A4916D5C196E}"/>
    <cellStyle name="Style 32 6" xfId="30414" xr:uid="{A49A0835-D3B8-481C-9032-2E68CFEA088D}"/>
    <cellStyle name="Style 33" xfId="19901" xr:uid="{00000000-0005-0000-0000-0000E64A0000}"/>
    <cellStyle name="Style 33 2" xfId="19902" xr:uid="{00000000-0005-0000-0000-0000E74A0000}"/>
    <cellStyle name="Style 34" xfId="19903" xr:uid="{00000000-0005-0000-0000-0000E84A0000}"/>
    <cellStyle name="Style 34 2" xfId="19904" xr:uid="{00000000-0005-0000-0000-0000E94A0000}"/>
    <cellStyle name="Style 34 2 2" xfId="19905" xr:uid="{00000000-0005-0000-0000-0000EA4A0000}"/>
    <cellStyle name="Style 34 2 2 2" xfId="20511" xr:uid="{00000000-0005-0000-0000-0000EA4A0000}"/>
    <cellStyle name="Style 34 2 2 2 2" xfId="28897" xr:uid="{3ED23583-650A-49AD-B002-AE33301A8125}"/>
    <cellStyle name="Style 34 2 2 2 3" xfId="30305" xr:uid="{B711F9BB-38C7-4DCA-81AC-D99544F215AB}"/>
    <cellStyle name="Style 34 2 2 2 4" xfId="30826" xr:uid="{B0C2E92F-0091-4EA2-A3D5-6F974E85B62F}"/>
    <cellStyle name="Style 34 2 2 2 5" xfId="31307" xr:uid="{300AC030-569C-4DFE-8694-6947F5A95A5B}"/>
    <cellStyle name="Style 34 2 2 2 6" xfId="31593" xr:uid="{1A3D5F5B-064C-4DBF-9F25-BE9D92A3FB2D}"/>
    <cellStyle name="Style 34 2 2 3" xfId="28462" xr:uid="{AFCEAF18-E934-4CD6-BE06-71CE60897620}"/>
    <cellStyle name="Style 34 2 3" xfId="20510" xr:uid="{00000000-0005-0000-0000-0000E94A0000}"/>
    <cellStyle name="Style 34 2 3 2" xfId="28896" xr:uid="{DA0CA150-29FD-4EB8-924B-D0006812D9F3}"/>
    <cellStyle name="Style 34 2 3 3" xfId="30304" xr:uid="{77934CD0-27FB-459E-972F-BA3757873498}"/>
    <cellStyle name="Style 34 2 3 4" xfId="30825" xr:uid="{ECE254CE-2CEB-4A44-A3AA-21A5B5512BBA}"/>
    <cellStyle name="Style 34 2 3 5" xfId="31306" xr:uid="{954C87D0-85AE-4874-99D9-2309F7AF50A6}"/>
    <cellStyle name="Style 34 2 3 6" xfId="31592" xr:uid="{C8794F26-4371-4DC8-8FB0-E70B6CB42AAE}"/>
    <cellStyle name="Style 34 2 4" xfId="28461" xr:uid="{986619B3-4582-4FB7-864E-40D86DABA3D4}"/>
    <cellStyle name="Style 34 3" xfId="19906" xr:uid="{00000000-0005-0000-0000-0000EB4A0000}"/>
    <cellStyle name="Style 34 3 2" xfId="20512" xr:uid="{00000000-0005-0000-0000-0000EB4A0000}"/>
    <cellStyle name="Style 34 3 2 2" xfId="28898" xr:uid="{F57A26D9-3B16-4129-970E-85A86AD28EEB}"/>
    <cellStyle name="Style 34 3 2 3" xfId="30306" xr:uid="{81538A98-6004-4D37-AC0D-4FD41A2E60BD}"/>
    <cellStyle name="Style 34 3 2 4" xfId="30827" xr:uid="{2ACEB354-3D81-4F27-8594-F4ED95BD94B4}"/>
    <cellStyle name="Style 34 3 2 5" xfId="31308" xr:uid="{7D11A681-9FC5-4AFF-BA57-6FB3083591C0}"/>
    <cellStyle name="Style 34 3 2 6" xfId="31594" xr:uid="{7E39D7DE-DA81-48B3-B407-8A8EC5E1779A}"/>
    <cellStyle name="Style 34 3 3" xfId="28463" xr:uid="{E27B30C3-304A-4695-92D6-2622F735BCD6}"/>
    <cellStyle name="Style 34 4" xfId="20509" xr:uid="{00000000-0005-0000-0000-0000E84A0000}"/>
    <cellStyle name="Style 34 4 2" xfId="28895" xr:uid="{1436EDF1-54A1-4860-B5FA-CB64BE49ED35}"/>
    <cellStyle name="Style 34 4 3" xfId="30303" xr:uid="{E38CEC1B-FB69-4527-9356-6E1CEAFF1DD5}"/>
    <cellStyle name="Style 34 4 4" xfId="30824" xr:uid="{6D708F19-2FDD-4E33-ACAA-04BEDC337D3B}"/>
    <cellStyle name="Style 34 4 5" xfId="31305" xr:uid="{5E145C9A-2FC1-4F15-9F7C-EFC52CF3E446}"/>
    <cellStyle name="Style 34 4 6" xfId="31591" xr:uid="{2284E311-E57F-411C-9E77-C3BECAC15E90}"/>
    <cellStyle name="Style 34 5" xfId="28460" xr:uid="{BA87A1ED-B166-424C-B153-5513553C5EEB}"/>
    <cellStyle name="Style 35" xfId="2789" xr:uid="{00000000-0005-0000-0000-0000CC0A0000}"/>
    <cellStyle name="Style 35 2" xfId="19908" xr:uid="{00000000-0005-0000-0000-0000ED4A0000}"/>
    <cellStyle name="Style 35 2 2" xfId="19909" xr:uid="{00000000-0005-0000-0000-0000EE4A0000}"/>
    <cellStyle name="Style 35 2 3" xfId="19910" xr:uid="{00000000-0005-0000-0000-0000EF4A0000}"/>
    <cellStyle name="Style 35 3" xfId="19911" xr:uid="{00000000-0005-0000-0000-0000F04A0000}"/>
    <cellStyle name="Style 35 4" xfId="19912" xr:uid="{00000000-0005-0000-0000-0000F14A0000}"/>
    <cellStyle name="Style 35 5" xfId="19913" xr:uid="{00000000-0005-0000-0000-0000F24A0000}"/>
    <cellStyle name="Style 35 6" xfId="19914" xr:uid="{00000000-0005-0000-0000-0000F34A0000}"/>
    <cellStyle name="Style 35 7" xfId="19915" xr:uid="{00000000-0005-0000-0000-0000F44A0000}"/>
    <cellStyle name="Style 35 8" xfId="19907" xr:uid="{00000000-0005-0000-0000-0000EC4A0000}"/>
    <cellStyle name="Style 36" xfId="2790" xr:uid="{00000000-0005-0000-0000-0000CD0A0000}"/>
    <cellStyle name="Style 36 2" xfId="19917" xr:uid="{00000000-0005-0000-0000-0000F64A0000}"/>
    <cellStyle name="Style 36 2 2" xfId="19918" xr:uid="{00000000-0005-0000-0000-0000F74A0000}"/>
    <cellStyle name="Style 36 2 3" xfId="19919" xr:uid="{00000000-0005-0000-0000-0000F84A0000}"/>
    <cellStyle name="Style 36 3" xfId="19920" xr:uid="{00000000-0005-0000-0000-0000F94A0000}"/>
    <cellStyle name="Style 36 4" xfId="19921" xr:uid="{00000000-0005-0000-0000-0000FA4A0000}"/>
    <cellStyle name="Style 36 5" xfId="19922" xr:uid="{00000000-0005-0000-0000-0000FB4A0000}"/>
    <cellStyle name="Style 36 6" xfId="19923" xr:uid="{00000000-0005-0000-0000-0000FC4A0000}"/>
    <cellStyle name="Style 36 7" xfId="19924" xr:uid="{00000000-0005-0000-0000-0000FD4A0000}"/>
    <cellStyle name="Style 36 8" xfId="19916" xr:uid="{00000000-0005-0000-0000-0000F54A0000}"/>
    <cellStyle name="Style 37" xfId="19925" xr:uid="{00000000-0005-0000-0000-0000FE4A0000}"/>
    <cellStyle name="Style 37 2" xfId="19926" xr:uid="{00000000-0005-0000-0000-0000FF4A0000}"/>
    <cellStyle name="Style 37 2 2" xfId="19927" xr:uid="{00000000-0005-0000-0000-0000004B0000}"/>
    <cellStyle name="Style 37 3" xfId="19928" xr:uid="{00000000-0005-0000-0000-0000014B0000}"/>
    <cellStyle name="Style 38" xfId="19929" xr:uid="{00000000-0005-0000-0000-0000024B0000}"/>
    <cellStyle name="Style 38 2" xfId="19930" xr:uid="{00000000-0005-0000-0000-0000034B0000}"/>
    <cellStyle name="Style 38 2 2" xfId="19931" xr:uid="{00000000-0005-0000-0000-0000044B0000}"/>
    <cellStyle name="Style 38 3" xfId="19932" xr:uid="{00000000-0005-0000-0000-0000054B0000}"/>
    <cellStyle name="Style 39" xfId="19933" xr:uid="{00000000-0005-0000-0000-0000064B0000}"/>
    <cellStyle name="Style 39 2" xfId="19934" xr:uid="{00000000-0005-0000-0000-0000074B0000}"/>
    <cellStyle name="Style 39 2 2" xfId="19935" xr:uid="{00000000-0005-0000-0000-0000084B0000}"/>
    <cellStyle name="Style 39 3" xfId="19936" xr:uid="{00000000-0005-0000-0000-0000094B0000}"/>
    <cellStyle name="Style 40" xfId="19937" xr:uid="{00000000-0005-0000-0000-00000A4B0000}"/>
    <cellStyle name="Style 40 2" xfId="19938" xr:uid="{00000000-0005-0000-0000-00000B4B0000}"/>
    <cellStyle name="Style 40 2 2" xfId="19939" xr:uid="{00000000-0005-0000-0000-00000C4B0000}"/>
    <cellStyle name="Style 40 2 2 2" xfId="20515" xr:uid="{00000000-0005-0000-0000-00000C4B0000}"/>
    <cellStyle name="Style 40 2 2 2 2" xfId="28901" xr:uid="{0661A5DF-DF0F-41E6-98D1-4D8548C39D2A}"/>
    <cellStyle name="Style 40 2 2 2 3" xfId="30309" xr:uid="{BF51C767-8B1B-40A6-97AA-EBFE204FF357}"/>
    <cellStyle name="Style 40 2 2 2 4" xfId="30830" xr:uid="{916377A2-921E-4422-B5F3-5E49B1FE27D8}"/>
    <cellStyle name="Style 40 2 2 2 5" xfId="31311" xr:uid="{7441A0FD-9EA6-451A-A666-461F25D847F4}"/>
    <cellStyle name="Style 40 2 2 2 6" xfId="31597" xr:uid="{8405F0E7-5682-46EC-945B-F9736DCA4EB5}"/>
    <cellStyle name="Style 40 2 2 3" xfId="28469" xr:uid="{BB17A4D6-C768-49C9-84B3-5E45C3DC7199}"/>
    <cellStyle name="Style 40 2 2 4" xfId="29894" xr:uid="{89F5AE61-FB07-416F-9503-8C591470B522}"/>
    <cellStyle name="Style 40 2 2 5" xfId="30418" xr:uid="{B3F4BC96-BCC7-4917-A515-E87B2B315BE8}"/>
    <cellStyle name="Style 40 2 2 6" xfId="30918" xr:uid="{F79CE84C-EDEC-4F9F-8065-12F97FED9894}"/>
    <cellStyle name="Style 40 2 2 7" xfId="31340" xr:uid="{98EADCC5-124F-44AC-BE99-7131FBA17476}"/>
    <cellStyle name="Style 40 2 3" xfId="20514" xr:uid="{00000000-0005-0000-0000-00000B4B0000}"/>
    <cellStyle name="Style 40 2 3 2" xfId="28900" xr:uid="{F7DE2D61-052F-46DD-9530-AD1ECEFE19CE}"/>
    <cellStyle name="Style 40 2 3 3" xfId="30308" xr:uid="{A7CB9E92-FCEF-43F4-A9AE-4C185EC17FDC}"/>
    <cellStyle name="Style 40 2 3 4" xfId="30829" xr:uid="{5AC0F450-8813-4DFD-BE9C-3871EC23B684}"/>
    <cellStyle name="Style 40 2 3 5" xfId="31310" xr:uid="{EF238EFA-F0C1-43C3-8D68-8BE3DAB4B4FC}"/>
    <cellStyle name="Style 40 2 3 6" xfId="31596" xr:uid="{B25A6AC1-BE60-4916-B6FB-2D7D0D3D036E}"/>
    <cellStyle name="Style 40 2 4" xfId="28468" xr:uid="{9B7CF9FB-8789-41E7-8BB4-DC766B70C9AE}"/>
    <cellStyle name="Style 40 2 5" xfId="29893" xr:uid="{76F772DE-2C7C-4840-B8BE-23A95C18F5EA}"/>
    <cellStyle name="Style 40 2 6" xfId="30417" xr:uid="{B887F012-E4D2-4E01-AE9B-1BA8752D4D2D}"/>
    <cellStyle name="Style 40 2 7" xfId="30917" xr:uid="{CBC1CE1A-6B80-4DCA-956E-3398AA605244}"/>
    <cellStyle name="Style 40 2 8" xfId="31339" xr:uid="{3C8948B6-5DAD-4395-A92A-BC66A3E01A7E}"/>
    <cellStyle name="Style 40 3" xfId="19940" xr:uid="{00000000-0005-0000-0000-00000D4B0000}"/>
    <cellStyle name="Style 40 3 2" xfId="20516" xr:uid="{00000000-0005-0000-0000-00000D4B0000}"/>
    <cellStyle name="Style 40 3 2 2" xfId="28902" xr:uid="{3175DAE5-19EA-417E-B88C-03EF56CD91DD}"/>
    <cellStyle name="Style 40 3 2 3" xfId="30310" xr:uid="{21D819BF-0020-45E6-97B4-24EB5D7DF991}"/>
    <cellStyle name="Style 40 3 2 4" xfId="30831" xr:uid="{D9F57642-A94F-4782-A755-CE8FE145DCBC}"/>
    <cellStyle name="Style 40 3 2 5" xfId="31312" xr:uid="{06A7BCBC-6317-4928-8A83-3ACB86D71CAF}"/>
    <cellStyle name="Style 40 3 2 6" xfId="31598" xr:uid="{E37B35E1-3792-476A-A6E8-9C0090DD6917}"/>
    <cellStyle name="Style 40 3 3" xfId="28470" xr:uid="{1DF1708A-43CD-44B5-ABC9-54C2E84D74B6}"/>
    <cellStyle name="Style 40 3 4" xfId="29895" xr:uid="{B1C461FC-CA9D-44CC-8D6E-4C12E12463F7}"/>
    <cellStyle name="Style 40 3 5" xfId="30419" xr:uid="{853AB035-3CD5-4F92-A8C3-9AFBA5C36FF2}"/>
    <cellStyle name="Style 40 3 6" xfId="30919" xr:uid="{08CC3F68-D627-4A06-8666-3DA0B27AE710}"/>
    <cellStyle name="Style 40 3 7" xfId="31341" xr:uid="{6E30DAC7-BAF7-44A1-AD0E-A0A770858CEE}"/>
    <cellStyle name="Style 40 4" xfId="20513" xr:uid="{00000000-0005-0000-0000-00000A4B0000}"/>
    <cellStyle name="Style 40 4 2" xfId="28899" xr:uid="{307BB389-C9A7-435E-8F66-77E4C7E96BC7}"/>
    <cellStyle name="Style 40 4 3" xfId="30307" xr:uid="{D1082DC9-0DCD-4CAE-B13E-07055429B7EA}"/>
    <cellStyle name="Style 40 4 4" xfId="30828" xr:uid="{792BADDB-EA6F-4C0A-B2EF-06230AF66E94}"/>
    <cellStyle name="Style 40 4 5" xfId="31309" xr:uid="{D3ED15CC-EA96-48E8-8530-9CCB3B5AB331}"/>
    <cellStyle name="Style 40 4 6" xfId="31595" xr:uid="{32266E43-29C9-4E6A-B3C7-E2FF77831A5B}"/>
    <cellStyle name="Style 40 5" xfId="28467" xr:uid="{76BA7D6D-0A75-4C62-B91D-61E5D4F49737}"/>
    <cellStyle name="Style 40 6" xfId="29892" xr:uid="{D6036DD4-411F-4506-98A1-F7E49ADB0513}"/>
    <cellStyle name="Style 40 7" xfId="30416" xr:uid="{887DD8CF-0E4B-4DF6-9EF1-18D1FB7CCD3D}"/>
    <cellStyle name="Style 40 8" xfId="30916" xr:uid="{438DC037-149C-436B-A026-3B29CB6331D5}"/>
    <cellStyle name="Style 40 9" xfId="31338" xr:uid="{563AEACF-6A6C-4E27-B5A7-FBBD80CE4161}"/>
    <cellStyle name="Style 41" xfId="19941" xr:uid="{00000000-0005-0000-0000-00000E4B0000}"/>
    <cellStyle name="Style 41 2" xfId="19942" xr:uid="{00000000-0005-0000-0000-00000F4B0000}"/>
    <cellStyle name="Style 41 2 2" xfId="19943" xr:uid="{00000000-0005-0000-0000-0000104B0000}"/>
    <cellStyle name="Style 41 2 2 2" xfId="20519" xr:uid="{00000000-0005-0000-0000-0000104B0000}"/>
    <cellStyle name="Style 41 2 2 2 2" xfId="28905" xr:uid="{DA72B9F7-30A7-4B05-A823-AAB5EB27CD5F}"/>
    <cellStyle name="Style 41 2 2 2 3" xfId="30313" xr:uid="{C6BBA4D4-4D7E-4A0B-9081-132120B7286D}"/>
    <cellStyle name="Style 41 2 2 2 4" xfId="30834" xr:uid="{728326EA-31C6-4B06-90C6-1656F3700296}"/>
    <cellStyle name="Style 41 2 2 2 5" xfId="31315" xr:uid="{E2246D66-10F5-41AF-8C9A-4060A155D1F9}"/>
    <cellStyle name="Style 41 2 2 2 6" xfId="31601" xr:uid="{A984E35E-4107-41D2-AFBB-F6AEACDF0944}"/>
    <cellStyle name="Style 41 2 2 3" xfId="28473" xr:uid="{B7EFD25A-AC1A-4604-BB5E-98DC65636DF5}"/>
    <cellStyle name="Style 41 2 3" xfId="20518" xr:uid="{00000000-0005-0000-0000-00000F4B0000}"/>
    <cellStyle name="Style 41 2 3 2" xfId="28904" xr:uid="{8F7998BB-D0BB-4812-B310-BE4CFC0ACA08}"/>
    <cellStyle name="Style 41 2 3 3" xfId="30312" xr:uid="{65905ADA-CA68-4AA0-BB87-86D735EC67B5}"/>
    <cellStyle name="Style 41 2 3 4" xfId="30833" xr:uid="{5A70C4C2-62D9-4F5B-8D56-C00C726A1BC2}"/>
    <cellStyle name="Style 41 2 3 5" xfId="31314" xr:uid="{857D5028-4BA3-44B7-B465-9E3DCB997B2F}"/>
    <cellStyle name="Style 41 2 3 6" xfId="31600" xr:uid="{21440111-0F04-4FB5-8B7B-D3C24E3CB2A9}"/>
    <cellStyle name="Style 41 2 4" xfId="28472" xr:uid="{12600C7C-FD07-4E7C-A4E1-81E3E0276B49}"/>
    <cellStyle name="Style 41 3" xfId="19944" xr:uid="{00000000-0005-0000-0000-0000114B0000}"/>
    <cellStyle name="Style 41 3 2" xfId="20520" xr:uid="{00000000-0005-0000-0000-0000114B0000}"/>
    <cellStyle name="Style 41 3 2 2" xfId="28906" xr:uid="{C3B3D84F-1065-4529-A7A3-CBF80491ED8D}"/>
    <cellStyle name="Style 41 3 2 3" xfId="30314" xr:uid="{AE0766B1-E834-47F1-9E13-066132999800}"/>
    <cellStyle name="Style 41 3 2 4" xfId="30835" xr:uid="{ED06A2D0-FFD5-4881-8FEE-4C9E5BEEA398}"/>
    <cellStyle name="Style 41 3 2 5" xfId="31316" xr:uid="{785B7E63-70FE-4288-86D8-BC265223C7E9}"/>
    <cellStyle name="Style 41 3 2 6" xfId="31602" xr:uid="{631EC127-B851-465E-B3BA-2D0EDD02A102}"/>
    <cellStyle name="Style 41 3 3" xfId="28474" xr:uid="{A183E11D-E620-49D6-83E4-1B57288EB553}"/>
    <cellStyle name="Style 41 4" xfId="20517" xr:uid="{00000000-0005-0000-0000-00000E4B0000}"/>
    <cellStyle name="Style 41 4 2" xfId="28903" xr:uid="{3DDA8841-A9C8-46D7-B211-A4BBCFCF04C8}"/>
    <cellStyle name="Style 41 4 3" xfId="30311" xr:uid="{22A12D46-4FC4-491D-9A22-3C7CB7265B74}"/>
    <cellStyle name="Style 41 4 4" xfId="30832" xr:uid="{F8BA766F-31FE-4997-BFEA-DB0602BEE789}"/>
    <cellStyle name="Style 41 4 5" xfId="31313" xr:uid="{E03BB6E4-6742-4624-8F19-E26EA6C1D298}"/>
    <cellStyle name="Style 41 4 6" xfId="31599" xr:uid="{CD838278-4A42-4B12-944E-8777A3966EDE}"/>
    <cellStyle name="Style 41 5" xfId="28471" xr:uid="{EDE80ECC-D523-4A29-AB96-40BF69EAF67C}"/>
    <cellStyle name="Subtotal" xfId="2791" xr:uid="{00000000-0005-0000-0000-0000CE0A0000}"/>
    <cellStyle name="test a style" xfId="2792" xr:uid="{00000000-0005-0000-0000-0000CF0A0000}"/>
    <cellStyle name="Text" xfId="2793" xr:uid="{00000000-0005-0000-0000-0000D00A0000}"/>
    <cellStyle name="Text 2" xfId="19946" xr:uid="{00000000-0005-0000-0000-0000154B0000}"/>
    <cellStyle name="Text 2 2" xfId="19947" xr:uid="{00000000-0005-0000-0000-0000164B0000}"/>
    <cellStyle name="Text 3" xfId="19948" xr:uid="{00000000-0005-0000-0000-0000174B0000}"/>
    <cellStyle name="Text 4" xfId="19945" xr:uid="{00000000-0005-0000-0000-0000144B0000}"/>
    <cellStyle name="Thousand" xfId="2794" xr:uid="{00000000-0005-0000-0000-0000D10A0000}"/>
    <cellStyle name="Thousand 2" xfId="19950" xr:uid="{00000000-0005-0000-0000-0000194B0000}"/>
    <cellStyle name="Thousand 2 2" xfId="19951" xr:uid="{00000000-0005-0000-0000-00001A4B0000}"/>
    <cellStyle name="Thousand 3" xfId="19952" xr:uid="{00000000-0005-0000-0000-00001B4B0000}"/>
    <cellStyle name="Thousand 4" xfId="19949" xr:uid="{00000000-0005-0000-0000-0000184B0000}"/>
    <cellStyle name="Thousands" xfId="2795" xr:uid="{00000000-0005-0000-0000-0000D20A0000}"/>
    <cellStyle name="Thousands 2" xfId="19954" xr:uid="{00000000-0005-0000-0000-00001D4B0000}"/>
    <cellStyle name="Thousands 2 2" xfId="19955" xr:uid="{00000000-0005-0000-0000-00001E4B0000}"/>
    <cellStyle name="Thousands 3" xfId="19956" xr:uid="{00000000-0005-0000-0000-00001F4B0000}"/>
    <cellStyle name="Thousands 4" xfId="19953" xr:uid="{00000000-0005-0000-0000-00001C4B0000}"/>
    <cellStyle name="Title" xfId="65" builtinId="15" customBuiltin="1"/>
    <cellStyle name="Title 10" xfId="19957" xr:uid="{00000000-0005-0000-0000-0000204B0000}"/>
    <cellStyle name="Title 11" xfId="19958" xr:uid="{00000000-0005-0000-0000-0000214B0000}"/>
    <cellStyle name="Title 12" xfId="19959" xr:uid="{00000000-0005-0000-0000-0000224B0000}"/>
    <cellStyle name="Title 2" xfId="2796" xr:uid="{00000000-0005-0000-0000-0000D30A0000}"/>
    <cellStyle name="Title 2 2" xfId="19961" xr:uid="{00000000-0005-0000-0000-0000244B0000}"/>
    <cellStyle name="Title 2 2 2" xfId="19962" xr:uid="{00000000-0005-0000-0000-0000254B0000}"/>
    <cellStyle name="Title 2 3" xfId="19963" xr:uid="{00000000-0005-0000-0000-0000264B0000}"/>
    <cellStyle name="Title 2 4" xfId="19964" xr:uid="{00000000-0005-0000-0000-0000274B0000}"/>
    <cellStyle name="Title 2 5" xfId="19960" xr:uid="{00000000-0005-0000-0000-0000234B0000}"/>
    <cellStyle name="Title 3" xfId="2797" xr:uid="{00000000-0005-0000-0000-0000D40A0000}"/>
    <cellStyle name="Title 3 2" xfId="19966" xr:uid="{00000000-0005-0000-0000-0000294B0000}"/>
    <cellStyle name="Title 3 3" xfId="19967" xr:uid="{00000000-0005-0000-0000-00002A4B0000}"/>
    <cellStyle name="Title 3 4" xfId="19968" xr:uid="{00000000-0005-0000-0000-00002B4B0000}"/>
    <cellStyle name="Title 3 5" xfId="19969" xr:uid="{00000000-0005-0000-0000-00002C4B0000}"/>
    <cellStyle name="Title 3 6" xfId="19965" xr:uid="{00000000-0005-0000-0000-0000284B0000}"/>
    <cellStyle name="Title 4" xfId="2798" xr:uid="{00000000-0005-0000-0000-0000D50A0000}"/>
    <cellStyle name="Title 4 2" xfId="19971" xr:uid="{00000000-0005-0000-0000-00002E4B0000}"/>
    <cellStyle name="Title 4 2 2" xfId="19972" xr:uid="{00000000-0005-0000-0000-00002F4B0000}"/>
    <cellStyle name="Title 4 3" xfId="19973" xr:uid="{00000000-0005-0000-0000-0000304B0000}"/>
    <cellStyle name="Title 4 4" xfId="19970" xr:uid="{00000000-0005-0000-0000-00002D4B0000}"/>
    <cellStyle name="Title 5" xfId="2799" xr:uid="{00000000-0005-0000-0000-0000D60A0000}"/>
    <cellStyle name="Title 5 2" xfId="19975" xr:uid="{00000000-0005-0000-0000-0000324B0000}"/>
    <cellStyle name="Title 5 2 2" xfId="19976" xr:uid="{00000000-0005-0000-0000-0000334B0000}"/>
    <cellStyle name="Title 5 3" xfId="19977" xr:uid="{00000000-0005-0000-0000-0000344B0000}"/>
    <cellStyle name="Title 5 4" xfId="19974" xr:uid="{00000000-0005-0000-0000-0000314B0000}"/>
    <cellStyle name="Title 6" xfId="2800" xr:uid="{00000000-0005-0000-0000-0000D70A0000}"/>
    <cellStyle name="Title 6 2" xfId="19979" xr:uid="{00000000-0005-0000-0000-0000364B0000}"/>
    <cellStyle name="Title 6 2 2" xfId="19980" xr:uid="{00000000-0005-0000-0000-0000374B0000}"/>
    <cellStyle name="Title 6 3" xfId="19981" xr:uid="{00000000-0005-0000-0000-0000384B0000}"/>
    <cellStyle name="Title 6 4" xfId="19978" xr:uid="{00000000-0005-0000-0000-0000354B0000}"/>
    <cellStyle name="Title 7" xfId="2801" xr:uid="{00000000-0005-0000-0000-0000D80A0000}"/>
    <cellStyle name="Title 7 2" xfId="19983" xr:uid="{00000000-0005-0000-0000-00003A4B0000}"/>
    <cellStyle name="Title 7 2 2" xfId="19984" xr:uid="{00000000-0005-0000-0000-00003B4B0000}"/>
    <cellStyle name="Title 7 3" xfId="19985" xr:uid="{00000000-0005-0000-0000-00003C4B0000}"/>
    <cellStyle name="Title 7 4" xfId="19982" xr:uid="{00000000-0005-0000-0000-0000394B0000}"/>
    <cellStyle name="Title 8" xfId="19986" xr:uid="{00000000-0005-0000-0000-00003D4B0000}"/>
    <cellStyle name="Title 8 2" xfId="19987" xr:uid="{00000000-0005-0000-0000-00003E4B0000}"/>
    <cellStyle name="Title 8 3" xfId="19988" xr:uid="{00000000-0005-0000-0000-00003F4B0000}"/>
    <cellStyle name="Title 9" xfId="19989" xr:uid="{00000000-0005-0000-0000-0000404B0000}"/>
    <cellStyle name="Title 9 2" xfId="19990" xr:uid="{00000000-0005-0000-0000-0000414B0000}"/>
    <cellStyle name="Total" xfId="80" builtinId="25" customBuiltin="1"/>
    <cellStyle name="Total 10" xfId="19991" xr:uid="{00000000-0005-0000-0000-0000434B0000}"/>
    <cellStyle name="Total 11" xfId="19992" xr:uid="{00000000-0005-0000-0000-0000444B0000}"/>
    <cellStyle name="Total 11 2" xfId="28479" xr:uid="{F8FD4265-62FD-41AF-8DD7-82367C86EAC9}"/>
    <cellStyle name="Total 12" xfId="19993" xr:uid="{00000000-0005-0000-0000-0000454B0000}"/>
    <cellStyle name="Total 2" xfId="2802" xr:uid="{00000000-0005-0000-0000-0000D90A0000}"/>
    <cellStyle name="Total 2 2" xfId="2803" xr:uid="{00000000-0005-0000-0000-0000DA0A0000}"/>
    <cellStyle name="Total 2 2 10" xfId="29321" xr:uid="{47205537-2870-4ADD-AC09-E1239F016BDB}"/>
    <cellStyle name="Total 2 2 2" xfId="19994" xr:uid="{00000000-0005-0000-0000-0000484B0000}"/>
    <cellStyle name="Total 2 2 2 2" xfId="19995" xr:uid="{00000000-0005-0000-0000-0000494B0000}"/>
    <cellStyle name="Total 2 2 2 2 2" xfId="20521" xr:uid="{00000000-0005-0000-0000-0000494B0000}"/>
    <cellStyle name="Total 2 2 2 2 2 2" xfId="28907" xr:uid="{091DE8FB-D6C1-4EAF-AFAB-E9F8B2B16CF9}"/>
    <cellStyle name="Total 2 2 2 2 2 3" xfId="30315" xr:uid="{AA57AB71-6E2B-4D9F-9E2C-CA40EDE30E93}"/>
    <cellStyle name="Total 2 2 2 2 2 4" xfId="30836" xr:uid="{073C617C-A980-40A5-8A66-91789A756E7F}"/>
    <cellStyle name="Total 2 2 2 2 2 5" xfId="31317" xr:uid="{F5ED4BBF-833A-406F-86E2-AA58B55A3F6F}"/>
    <cellStyle name="Total 2 2 2 2 2 6" xfId="31603" xr:uid="{0C04F90D-056C-4823-8315-6149F100C365}"/>
    <cellStyle name="Total 2 2 2 2 3" xfId="28481" xr:uid="{330AE0B9-4E56-471B-882C-8717322E88AD}"/>
    <cellStyle name="Total 2 2 2 2 4" xfId="29901" xr:uid="{5D362B2F-ADE4-40F5-BE29-1C26C64F8622}"/>
    <cellStyle name="Total 2 2 2 2 5" xfId="30426" xr:uid="{4B6181ED-B4FF-4303-AA68-91ABFBEE8AC8}"/>
    <cellStyle name="Total 2 2 2 2 6" xfId="30924" xr:uid="{1F190A68-DEC8-4D26-BAD3-7948EFA5FCFF}"/>
    <cellStyle name="Total 2 2 2 2 7" xfId="31342" xr:uid="{9F825B83-04FC-4B5D-9FC9-4B32E5DA8AB5}"/>
    <cellStyle name="Total 2 2 2 3" xfId="19996" xr:uid="{00000000-0005-0000-0000-00004A4B0000}"/>
    <cellStyle name="Total 2 2 2 4" xfId="28480" xr:uid="{E58DE5FE-2937-40D7-9832-5D1E09C26A08}"/>
    <cellStyle name="Total 2 2 3" xfId="19997" xr:uid="{00000000-0005-0000-0000-00004B4B0000}"/>
    <cellStyle name="Total 2 2 4" xfId="19998" xr:uid="{00000000-0005-0000-0000-00004C4B0000}"/>
    <cellStyle name="Total 2 2 4 2" xfId="20522" xr:uid="{00000000-0005-0000-0000-00004C4B0000}"/>
    <cellStyle name="Total 2 2 4 2 2" xfId="28908" xr:uid="{3E7F12E1-6D09-4CF8-9C3D-B7FF3EDC10FE}"/>
    <cellStyle name="Total 2 2 4 2 3" xfId="30316" xr:uid="{9AC95062-E70F-4EDC-9AA2-8F18CF0A8CF3}"/>
    <cellStyle name="Total 2 2 4 2 4" xfId="30837" xr:uid="{351A93B8-24BA-436E-8173-BF5D83D084BD}"/>
    <cellStyle name="Total 2 2 4 2 5" xfId="31318" xr:uid="{710AAA38-A4F2-4E38-9624-3AFF9172C154}"/>
    <cellStyle name="Total 2 2 4 2 6" xfId="31604" xr:uid="{C3412C2C-71B6-4C7D-99BD-8443C31FBAC3}"/>
    <cellStyle name="Total 2 2 4 3" xfId="28482" xr:uid="{B76AB97D-EDF6-4500-BE21-56F82356ADD5}"/>
    <cellStyle name="Total 2 2 4 4" xfId="29902" xr:uid="{6BC2B9F6-5E43-48CC-9103-ED6A091A6359}"/>
    <cellStyle name="Total 2 2 4 5" xfId="30427" xr:uid="{6FB379E3-ED79-4B2F-B5C6-D3EF5AB333B5}"/>
    <cellStyle name="Total 2 2 4 6" xfId="30927" xr:uid="{6D233A27-E051-4A42-A1E7-15DD625F08A4}"/>
    <cellStyle name="Total 2 2 4 7" xfId="31343" xr:uid="{F9B0BBB5-02A0-4AD3-A465-EC207FE4B3DC}"/>
    <cellStyle name="Total 2 2 5" xfId="19999" xr:uid="{00000000-0005-0000-0000-00004D4B0000}"/>
    <cellStyle name="Total 2 2 6" xfId="5309" xr:uid="{00000000-0005-0000-0000-0000474B0000}"/>
    <cellStyle name="Total 2 2 6 2" xfId="23292" xr:uid="{A39B7780-3560-494E-B0E8-290D9EDE39DC}"/>
    <cellStyle name="Total 2 2 7" xfId="20919" xr:uid="{DC5CD7BA-7727-4635-91BC-62D50BD5561B}"/>
    <cellStyle name="Total 2 2 8" xfId="27897" xr:uid="{0A997026-3E3D-486D-9F52-A40449D279BC}"/>
    <cellStyle name="Total 2 2 9" xfId="29380" xr:uid="{7A3F6503-9FD8-4122-A668-2377F70DE03C}"/>
    <cellStyle name="Total 2 3" xfId="20000" xr:uid="{00000000-0005-0000-0000-00004E4B0000}"/>
    <cellStyle name="Total 2 3 2" xfId="20001" xr:uid="{00000000-0005-0000-0000-00004F4B0000}"/>
    <cellStyle name="Total 2 3 2 2" xfId="20524" xr:uid="{00000000-0005-0000-0000-00004F4B0000}"/>
    <cellStyle name="Total 2 3 2 2 2" xfId="28910" xr:uid="{9FF3DEE2-E214-4F92-B6C7-A87AEED8D86E}"/>
    <cellStyle name="Total 2 3 2 2 3" xfId="30318" xr:uid="{CFB1EC4C-F943-4765-9751-94EA080D385E}"/>
    <cellStyle name="Total 2 3 2 2 4" xfId="30839" xr:uid="{D6DD180A-D50C-42AE-93A3-EDCD4660DAFD}"/>
    <cellStyle name="Total 2 3 2 2 5" xfId="31320" xr:uid="{1D5B2FA7-5909-456D-85C2-4D93589134AF}"/>
    <cellStyle name="Total 2 3 2 2 6" xfId="31606" xr:uid="{6F967122-2B75-4109-8A3B-0353132D1AFF}"/>
    <cellStyle name="Total 2 3 2 3" xfId="28484" xr:uid="{BAB1D4F6-B373-4501-B8B5-D47DB47D6AA0}"/>
    <cellStyle name="Total 2 3 2 4" xfId="29904" xr:uid="{0AF9B6C0-D915-4B1B-A4B8-D57123816438}"/>
    <cellStyle name="Total 2 3 2 5" xfId="30429" xr:uid="{CFE1E4E1-6A07-4C9A-A1EB-C7BCAE3A6EC1}"/>
    <cellStyle name="Total 2 3 2 6" xfId="30929" xr:uid="{F12B0560-694F-4DC6-A0C1-881397DCDD99}"/>
    <cellStyle name="Total 2 3 2 7" xfId="31345" xr:uid="{6ECB1A51-CEA6-4229-9C36-60683D578CA8}"/>
    <cellStyle name="Total 2 3 3" xfId="20002" xr:uid="{00000000-0005-0000-0000-0000504B0000}"/>
    <cellStyle name="Total 2 3 4" xfId="20523" xr:uid="{00000000-0005-0000-0000-00004E4B0000}"/>
    <cellStyle name="Total 2 3 4 2" xfId="28909" xr:uid="{FD305A80-3BF4-429A-9414-708D6A7DFDC4}"/>
    <cellStyle name="Total 2 3 4 3" xfId="30317" xr:uid="{4206248A-5225-4202-8F67-D5B7552E1E71}"/>
    <cellStyle name="Total 2 3 4 4" xfId="30838" xr:uid="{66C3883B-3852-4619-A144-6AA9170FF8C4}"/>
    <cellStyle name="Total 2 3 4 5" xfId="31319" xr:uid="{989298A6-47A6-411B-86A8-51608629C140}"/>
    <cellStyle name="Total 2 3 4 6" xfId="31605" xr:uid="{20055510-FE8C-4C9A-A208-C836FBC4179D}"/>
    <cellStyle name="Total 2 3 5" xfId="28483" xr:uid="{568CEBBD-6C21-4600-B2B8-D370657B05A3}"/>
    <cellStyle name="Total 2 3 6" xfId="29903" xr:uid="{2F0531B0-EF27-4AA8-B534-7587C3892571}"/>
    <cellStyle name="Total 2 3 7" xfId="30428" xr:uid="{A78AD82A-2AEF-4926-91A8-08401C6ADA10}"/>
    <cellStyle name="Total 2 3 8" xfId="30928" xr:uid="{D6C92818-9246-4ED7-B8FB-4499C359D9EA}"/>
    <cellStyle name="Total 2 3 9" xfId="31344" xr:uid="{D4806B20-D3F8-47EA-8A27-6CFB00602C76}"/>
    <cellStyle name="Total 2 4" xfId="20003" xr:uid="{00000000-0005-0000-0000-0000514B0000}"/>
    <cellStyle name="Total 2 4 2" xfId="28485" xr:uid="{3164A481-CCE2-4C6F-A828-66A6745B58E3}"/>
    <cellStyle name="Total 2 5" xfId="20004" xr:uid="{00000000-0005-0000-0000-0000524B0000}"/>
    <cellStyle name="Total 2 6" xfId="20005" xr:uid="{00000000-0005-0000-0000-0000534B0000}"/>
    <cellStyle name="Total 2 6 2" xfId="20525" xr:uid="{00000000-0005-0000-0000-0000534B0000}"/>
    <cellStyle name="Total 2 6 2 2" xfId="28911" xr:uid="{7E398668-7B02-4454-9EDB-9141D7A5DA3E}"/>
    <cellStyle name="Total 2 6 2 3" xfId="30319" xr:uid="{CF9CCF4B-B295-439A-A861-C7F57C05F3EE}"/>
    <cellStyle name="Total 2 6 2 4" xfId="30840" xr:uid="{B2C307C8-06A9-4959-BDE0-0B573CB5ABE2}"/>
    <cellStyle name="Total 2 6 2 5" xfId="31321" xr:uid="{C55F25C1-74F4-4FCF-8EFF-08B98DF59BEE}"/>
    <cellStyle name="Total 2 6 2 6" xfId="31607" xr:uid="{367DD2D4-7C96-43AB-8705-52B9A1A0FA67}"/>
    <cellStyle name="Total 2 6 3" xfId="28486" xr:uid="{CEF05B2A-7C49-470E-BD21-7777F6BB9AC8}"/>
    <cellStyle name="Total 2 6 4" xfId="29905" xr:uid="{A16D2441-A216-4123-AA47-95C4C740A059}"/>
    <cellStyle name="Total 2 6 5" xfId="30430" xr:uid="{F5A7F2DD-D646-4971-9636-F0F8D12D82FD}"/>
    <cellStyle name="Total 2 6 6" xfId="30930" xr:uid="{05A81009-A146-4D94-AB27-07733CA7F20B}"/>
    <cellStyle name="Total 2 6 7" xfId="31346" xr:uid="{2CAD7FE4-4857-4682-8052-4589FAC5B597}"/>
    <cellStyle name="Total 2 7" xfId="20006" xr:uid="{00000000-0005-0000-0000-0000544B0000}"/>
    <cellStyle name="Total 2 8" xfId="20918" xr:uid="{43AFC73F-1C5B-4B9D-A2B7-523DB4D3DE4A}"/>
    <cellStyle name="Total 2_App b.3 Unspent_" xfId="2804" xr:uid="{00000000-0005-0000-0000-0000DB0A0000}"/>
    <cellStyle name="Total 3" xfId="2805" xr:uid="{00000000-0005-0000-0000-0000DC0A0000}"/>
    <cellStyle name="Total 3 10" xfId="29379" xr:uid="{019D02C5-4785-4537-BFAD-9179AB9FD48D}"/>
    <cellStyle name="Total 3 11" xfId="27832" xr:uid="{D590F89E-97DB-4E88-BD47-887FF9E3729D}"/>
    <cellStyle name="Total 3 12" xfId="29322" xr:uid="{F453E7B9-5727-4223-B0AE-06DCCE6F2A07}"/>
    <cellStyle name="Total 3 2" xfId="20007" xr:uid="{00000000-0005-0000-0000-0000564B0000}"/>
    <cellStyle name="Total 3 2 2" xfId="20008" xr:uid="{00000000-0005-0000-0000-0000574B0000}"/>
    <cellStyle name="Total 3 2 3" xfId="28487" xr:uid="{D3588D69-7B48-4342-A1D8-4BC203C2142F}"/>
    <cellStyle name="Total 3 3" xfId="20009" xr:uid="{00000000-0005-0000-0000-0000584B0000}"/>
    <cellStyle name="Total 3 4" xfId="20010" xr:uid="{00000000-0005-0000-0000-0000594B0000}"/>
    <cellStyle name="Total 3 4 2" xfId="28489" xr:uid="{CC021072-E873-4230-8AF1-87C6DA71D933}"/>
    <cellStyle name="Total 3 4 3" xfId="29906" xr:uid="{CA9619C8-E1B3-4A4E-AB5F-8482D0C99085}"/>
    <cellStyle name="Total 3 4 4" xfId="30431" xr:uid="{ABB06D6C-60DE-44F1-9A40-E325ABAE05EA}"/>
    <cellStyle name="Total 3 4 5" xfId="30935" xr:uid="{6987E891-242F-440A-8752-06C191A0B088}"/>
    <cellStyle name="Total 3 4 6" xfId="31347" xr:uid="{F801A835-E1DB-4CCA-8848-1D2FD2AD03EF}"/>
    <cellStyle name="Total 3 5" xfId="20011" xr:uid="{00000000-0005-0000-0000-00005A4B0000}"/>
    <cellStyle name="Total 3 6" xfId="20012" xr:uid="{00000000-0005-0000-0000-00005B4B0000}"/>
    <cellStyle name="Total 3 7" xfId="5308" xr:uid="{00000000-0005-0000-0000-0000554B0000}"/>
    <cellStyle name="Total 3 7 2" xfId="23291" xr:uid="{D1564344-6FB0-417D-A92A-F1CDBC523B48}"/>
    <cellStyle name="Total 3 8" xfId="20920" xr:uid="{88DC5019-FF8C-4F92-9ACB-5A381886DA93}"/>
    <cellStyle name="Total 3 9" xfId="27896" xr:uid="{7D0ECF38-A414-4314-9FEA-3D314EABA0F1}"/>
    <cellStyle name="Total 4" xfId="2806" xr:uid="{00000000-0005-0000-0000-0000DD0A0000}"/>
    <cellStyle name="Total 4 2" xfId="20014" xr:uid="{00000000-0005-0000-0000-00005D4B0000}"/>
    <cellStyle name="Total 4 2 2" xfId="20015" xr:uid="{00000000-0005-0000-0000-00005E4B0000}"/>
    <cellStyle name="Total 4 2 3" xfId="28491" xr:uid="{8B86782B-C847-4BD4-9E36-6D3751C434B6}"/>
    <cellStyle name="Total 4 2 4" xfId="29907" xr:uid="{71685C05-140F-40C7-A1AF-ABCF9F537913}"/>
    <cellStyle name="Total 4 2 5" xfId="30432" xr:uid="{62435093-E667-4C31-80BA-65E0D87D0F80}"/>
    <cellStyle name="Total 4 2 6" xfId="30937" xr:uid="{BE35F343-C834-4041-BB31-DA7E2E956840}"/>
    <cellStyle name="Total 4 2 7" xfId="31348" xr:uid="{FEC88FFD-25C5-4BF2-B67F-CD36DB6AC229}"/>
    <cellStyle name="Total 4 3" xfId="20016" xr:uid="{00000000-0005-0000-0000-00005F4B0000}"/>
    <cellStyle name="Total 4 4" xfId="20013" xr:uid="{00000000-0005-0000-0000-00005C4B0000}"/>
    <cellStyle name="Total 4 5" xfId="20921" xr:uid="{74E26D93-36E2-4503-B7B0-8F348E65F92F}"/>
    <cellStyle name="Total 4 6" xfId="27895" xr:uid="{28F219DF-42E4-4658-BF81-A3D1CFB32A80}"/>
    <cellStyle name="Total 4 7" xfId="29378" xr:uid="{46AADB33-49EE-49B7-B684-F7D3C6FF5364}"/>
    <cellStyle name="Total 4 8" xfId="27830" xr:uid="{C5DE2D66-5F32-4470-B295-EF2EEBE86A60}"/>
    <cellStyle name="Total 4 9" xfId="29323" xr:uid="{F6057867-2051-4424-AA48-C5CD520E5B85}"/>
    <cellStyle name="Total 5" xfId="2807" xr:uid="{00000000-0005-0000-0000-0000DE0A0000}"/>
    <cellStyle name="Total 5 2" xfId="20018" xr:uid="{00000000-0005-0000-0000-0000614B0000}"/>
    <cellStyle name="Total 5 2 2" xfId="20019" xr:uid="{00000000-0005-0000-0000-0000624B0000}"/>
    <cellStyle name="Total 5 2 3" xfId="28492" xr:uid="{8A65E669-CB23-4B4A-A354-05DB9C9DAE81}"/>
    <cellStyle name="Total 5 2 4" xfId="29909" xr:uid="{1C1184C0-4A4B-4032-9E45-C809D972202A}"/>
    <cellStyle name="Total 5 2 5" xfId="30433" xr:uid="{D03175CD-076B-4C94-865A-752A14D9170C}"/>
    <cellStyle name="Total 5 2 6" xfId="30940" xr:uid="{63396E52-ECEB-4C9B-87A1-82F3062371D8}"/>
    <cellStyle name="Total 5 2 7" xfId="31349" xr:uid="{746CE68F-060A-45B1-B01D-1055DD045E72}"/>
    <cellStyle name="Total 5 3" xfId="20020" xr:uid="{00000000-0005-0000-0000-0000634B0000}"/>
    <cellStyle name="Total 5 4" xfId="20017" xr:uid="{00000000-0005-0000-0000-0000604B0000}"/>
    <cellStyle name="Total 5 5" xfId="20922" xr:uid="{3164E654-4CCD-413C-9445-034D7E910BD0}"/>
    <cellStyle name="Total 5 6" xfId="27894" xr:uid="{DD901090-F4F7-42DD-9FB5-E817D955618D}"/>
    <cellStyle name="Total 5 7" xfId="29377" xr:uid="{E3F2BC9C-0C0B-4F6C-9366-C0D980B4A6E9}"/>
    <cellStyle name="Total 5 8" xfId="27833" xr:uid="{AA33E558-317C-41F7-B194-F29345E5B6EB}"/>
    <cellStyle name="Total 5 9" xfId="29324" xr:uid="{C6CA8FC6-6A41-4822-A91A-E97C89959BC9}"/>
    <cellStyle name="Total 6" xfId="2808" xr:uid="{00000000-0005-0000-0000-0000DF0A0000}"/>
    <cellStyle name="Total 6 2" xfId="20022" xr:uid="{00000000-0005-0000-0000-0000654B0000}"/>
    <cellStyle name="Total 6 2 2" xfId="20023" xr:uid="{00000000-0005-0000-0000-0000664B0000}"/>
    <cellStyle name="Total 6 2 3" xfId="28493" xr:uid="{E0061910-9564-4E1A-8A00-150E76F137DA}"/>
    <cellStyle name="Total 6 2 4" xfId="29910" xr:uid="{8DDCB546-AED2-454C-82ED-57980E5B204F}"/>
    <cellStyle name="Total 6 2 5" xfId="30434" xr:uid="{CB123D73-278F-405C-878D-062CD217E242}"/>
    <cellStyle name="Total 6 2 6" xfId="30942" xr:uid="{4DB81F2D-9C00-4929-B0E8-0DE7AC1181F5}"/>
    <cellStyle name="Total 6 2 7" xfId="31350" xr:uid="{CA524435-A331-4454-BCD4-4B0701D81515}"/>
    <cellStyle name="Total 6 3" xfId="20024" xr:uid="{00000000-0005-0000-0000-0000674B0000}"/>
    <cellStyle name="Total 6 4" xfId="20021" xr:uid="{00000000-0005-0000-0000-0000644B0000}"/>
    <cellStyle name="Total 6 5" xfId="20923" xr:uid="{08FBF23C-F848-419B-BEF1-83E3785139EE}"/>
    <cellStyle name="Total 6 6" xfId="27893" xr:uid="{09A69ECD-E222-4CA2-A065-C64FCF96ED9C}"/>
    <cellStyle name="Total 6 7" xfId="29376" xr:uid="{16A45779-45F5-4034-9935-E8D2DA16D9C2}"/>
    <cellStyle name="Total 6 8" xfId="27834" xr:uid="{42961266-431E-4734-8CF1-FD58AE72FE40}"/>
    <cellStyle name="Total 6 9" xfId="29325" xr:uid="{69D978E4-1DDE-48A3-8A42-4F902C8D6FFB}"/>
    <cellStyle name="Total 7" xfId="2809" xr:uid="{00000000-0005-0000-0000-0000E00A0000}"/>
    <cellStyle name="Total 7 2" xfId="20026" xr:uid="{00000000-0005-0000-0000-0000694B0000}"/>
    <cellStyle name="Total 7 2 2" xfId="20027" xr:uid="{00000000-0005-0000-0000-00006A4B0000}"/>
    <cellStyle name="Total 7 2 3" xfId="28494" xr:uid="{6B87197B-53E2-4692-880A-8E1F98B3D068}"/>
    <cellStyle name="Total 7 2 4" xfId="29911" xr:uid="{47914DF0-59C7-40E6-A6D1-85BBF3310DAA}"/>
    <cellStyle name="Total 7 2 5" xfId="30435" xr:uid="{66BBD5CC-A15A-4E28-980F-CEA45742688F}"/>
    <cellStyle name="Total 7 2 6" xfId="30943" xr:uid="{6B4F8203-78B8-487C-B061-55FD3BB9D9D7}"/>
    <cellStyle name="Total 7 2 7" xfId="31351" xr:uid="{5578709A-0624-4474-9080-068ABB172055}"/>
    <cellStyle name="Total 7 3" xfId="20028" xr:uid="{00000000-0005-0000-0000-00006B4B0000}"/>
    <cellStyle name="Total 7 4" xfId="20025" xr:uid="{00000000-0005-0000-0000-0000684B0000}"/>
    <cellStyle name="Total 7 5" xfId="20924" xr:uid="{D8E246FC-24D0-4CB3-B5E6-E606D06DABC5}"/>
    <cellStyle name="Total 7 6" xfId="27892" xr:uid="{7FC49588-9DDD-4799-B0DC-EDA3F15E324B}"/>
    <cellStyle name="Total 7 7" xfId="29375" xr:uid="{15624BC4-9E19-4BF3-8340-EF8181D84329}"/>
    <cellStyle name="Total 7 8" xfId="27835" xr:uid="{B7A39769-2F5F-45CE-905C-EA2323784CE0}"/>
    <cellStyle name="Total 7 9" xfId="29327" xr:uid="{DBD1DA5B-361B-4389-8BFC-E8B903711752}"/>
    <cellStyle name="Total 8" xfId="20029" xr:uid="{00000000-0005-0000-0000-00006C4B0000}"/>
    <cellStyle name="Total 8 2" xfId="20030" xr:uid="{00000000-0005-0000-0000-00006D4B0000}"/>
    <cellStyle name="Total 8 3" xfId="20031" xr:uid="{00000000-0005-0000-0000-00006E4B0000}"/>
    <cellStyle name="Total 9" xfId="20032" xr:uid="{00000000-0005-0000-0000-00006F4B0000}"/>
    <cellStyle name="Total 9 2" xfId="20033" xr:uid="{00000000-0005-0000-0000-0000704B0000}"/>
    <cellStyle name="Unprot" xfId="2810" xr:uid="{00000000-0005-0000-0000-0000E10A0000}"/>
    <cellStyle name="Unprot 2" xfId="2811" xr:uid="{00000000-0005-0000-0000-0000E20A0000}"/>
    <cellStyle name="Unprot 2 2" xfId="20035" xr:uid="{00000000-0005-0000-0000-0000734B0000}"/>
    <cellStyle name="Unprot 2 2 2" xfId="20036" xr:uid="{00000000-0005-0000-0000-0000744B0000}"/>
    <cellStyle name="Unprot 2 3" xfId="20037" xr:uid="{00000000-0005-0000-0000-0000754B0000}"/>
    <cellStyle name="Unprot 2 4" xfId="20034" xr:uid="{00000000-0005-0000-0000-0000724B0000}"/>
    <cellStyle name="Unprot 3" xfId="20038" xr:uid="{00000000-0005-0000-0000-0000764B0000}"/>
    <cellStyle name="Unprot 4" xfId="20039" xr:uid="{00000000-0005-0000-0000-0000774B0000}"/>
    <cellStyle name="Unprot 5" xfId="20040" xr:uid="{00000000-0005-0000-0000-0000784B0000}"/>
    <cellStyle name="Unprot$" xfId="2813" xr:uid="{00000000-0005-0000-0000-0000E30A0000}"/>
    <cellStyle name="Unprot$ 2" xfId="5307" xr:uid="{00000000-0005-0000-0000-00007A4B0000}"/>
    <cellStyle name="Unprot$ 2 2" xfId="20041" xr:uid="{00000000-0005-0000-0000-00007B4B0000}"/>
    <cellStyle name="Unprot$ 3" xfId="20042" xr:uid="{00000000-0005-0000-0000-00007C4B0000}"/>
    <cellStyle name="Unprot$ 4" xfId="20043" xr:uid="{00000000-0005-0000-0000-00007D4B0000}"/>
    <cellStyle name="Unprot$ 5" xfId="20044" xr:uid="{00000000-0005-0000-0000-00007E4B0000}"/>
    <cellStyle name="Unprot_01 05 Reports" xfId="2812" xr:uid="{00000000-0005-0000-0000-0000E40A0000}"/>
    <cellStyle name="Unprotect" xfId="2814" xr:uid="{00000000-0005-0000-0000-0000E50A0000}"/>
    <cellStyle name="Unprotect 2" xfId="20045" xr:uid="{00000000-0005-0000-0000-0000814B0000}"/>
    <cellStyle name="Unprotect 3" xfId="20046" xr:uid="{00000000-0005-0000-0000-0000824B0000}"/>
    <cellStyle name="Unprotect 3 2" xfId="20526" xr:uid="{00000000-0005-0000-0000-0000824B0000}"/>
    <cellStyle name="Unprotect 3 2 2" xfId="30841" xr:uid="{86DC9F56-87E0-44C8-8FEC-9CD61BFA6B50}"/>
    <cellStyle name="Unprotect 3 2 3" xfId="31322" xr:uid="{6031407E-9C81-4D07-8DB0-224819DCD074}"/>
    <cellStyle name="Unprotect 3 3" xfId="30436" xr:uid="{A652F6E5-FF12-44CB-8B92-322DAABC5302}"/>
    <cellStyle name="Unprotect 4" xfId="20047" xr:uid="{00000000-0005-0000-0000-0000834B0000}"/>
    <cellStyle name="Unprotect 5" xfId="16353" xr:uid="{00000000-0005-0000-0000-0000804B0000}"/>
    <cellStyle name="Unprotect 5 2" xfId="26714" xr:uid="{CF872E90-4EBE-49F9-B624-98DE0254108E}"/>
    <cellStyle name="Unprotect 5 3" xfId="28980" xr:uid="{8F76FB2B-1CA3-4884-91DA-6F99F58A2517}"/>
    <cellStyle name="Unprotect 6" xfId="29374" xr:uid="{29F66444-B98A-452E-B8FE-EE8A44F56DCA}"/>
    <cellStyle name="USD" xfId="2815" xr:uid="{00000000-0005-0000-0000-0000E60A0000}"/>
    <cellStyle name="USD 2" xfId="20049" xr:uid="{00000000-0005-0000-0000-0000854B0000}"/>
    <cellStyle name="USD 2 2" xfId="20050" xr:uid="{00000000-0005-0000-0000-0000864B0000}"/>
    <cellStyle name="USD 3" xfId="20051" xr:uid="{00000000-0005-0000-0000-0000874B0000}"/>
    <cellStyle name="USD 4" xfId="20048" xr:uid="{00000000-0005-0000-0000-0000844B0000}"/>
    <cellStyle name="USD billion" xfId="2816" xr:uid="{00000000-0005-0000-0000-0000E70A0000}"/>
    <cellStyle name="USD billion 2" xfId="20053" xr:uid="{00000000-0005-0000-0000-0000894B0000}"/>
    <cellStyle name="USD billion 2 2" xfId="20054" xr:uid="{00000000-0005-0000-0000-00008A4B0000}"/>
    <cellStyle name="USD billion 3" xfId="20055" xr:uid="{00000000-0005-0000-0000-00008B4B0000}"/>
    <cellStyle name="USD billion 4" xfId="20052" xr:uid="{00000000-0005-0000-0000-0000884B0000}"/>
    <cellStyle name="USD million" xfId="2817" xr:uid="{00000000-0005-0000-0000-0000E80A0000}"/>
    <cellStyle name="USD million 2" xfId="20057" xr:uid="{00000000-0005-0000-0000-00008D4B0000}"/>
    <cellStyle name="USD million 2 2" xfId="20058" xr:uid="{00000000-0005-0000-0000-00008E4B0000}"/>
    <cellStyle name="USD million 3" xfId="20059" xr:uid="{00000000-0005-0000-0000-00008F4B0000}"/>
    <cellStyle name="USD million 4" xfId="20056" xr:uid="{00000000-0005-0000-0000-00008C4B0000}"/>
    <cellStyle name="USD thousand" xfId="2818" xr:uid="{00000000-0005-0000-0000-0000E90A0000}"/>
    <cellStyle name="USD thousand 2" xfId="20061" xr:uid="{00000000-0005-0000-0000-0000914B0000}"/>
    <cellStyle name="USD thousand 2 2" xfId="20062" xr:uid="{00000000-0005-0000-0000-0000924B0000}"/>
    <cellStyle name="USD thousand 3" xfId="20063" xr:uid="{00000000-0005-0000-0000-0000934B0000}"/>
    <cellStyle name="USD thousand 4" xfId="20060" xr:uid="{00000000-0005-0000-0000-0000904B0000}"/>
    <cellStyle name="Value" xfId="2819" xr:uid="{00000000-0005-0000-0000-0000EA0A0000}"/>
    <cellStyle name="Warning Text" xfId="78" builtinId="11" customBuiltin="1"/>
    <cellStyle name="Warning Text 10" xfId="20064" xr:uid="{00000000-0005-0000-0000-0000954B0000}"/>
    <cellStyle name="Warning Text 11" xfId="20065" xr:uid="{00000000-0005-0000-0000-0000964B0000}"/>
    <cellStyle name="Warning Text 12" xfId="20066" xr:uid="{00000000-0005-0000-0000-0000974B0000}"/>
    <cellStyle name="Warning Text 2" xfId="2820" xr:uid="{00000000-0005-0000-0000-0000EB0A0000}"/>
    <cellStyle name="Warning Text 2 2" xfId="20068" xr:uid="{00000000-0005-0000-0000-0000994B0000}"/>
    <cellStyle name="Warning Text 2 2 2" xfId="20069" xr:uid="{00000000-0005-0000-0000-00009A4B0000}"/>
    <cellStyle name="Warning Text 2 2 2 2" xfId="20070" xr:uid="{00000000-0005-0000-0000-00009B4B0000}"/>
    <cellStyle name="Warning Text 2 2 3" xfId="20071" xr:uid="{00000000-0005-0000-0000-00009C4B0000}"/>
    <cellStyle name="Warning Text 2 2 4" xfId="20072" xr:uid="{00000000-0005-0000-0000-00009D4B0000}"/>
    <cellStyle name="Warning Text 2 3" xfId="20073" xr:uid="{00000000-0005-0000-0000-00009E4B0000}"/>
    <cellStyle name="Warning Text 2 3 2" xfId="20074" xr:uid="{00000000-0005-0000-0000-00009F4B0000}"/>
    <cellStyle name="Warning Text 2 3 3" xfId="20075" xr:uid="{00000000-0005-0000-0000-0000A04B0000}"/>
    <cellStyle name="Warning Text 2 4" xfId="20076" xr:uid="{00000000-0005-0000-0000-0000A14B0000}"/>
    <cellStyle name="Warning Text 2 5" xfId="20077" xr:uid="{00000000-0005-0000-0000-0000A24B0000}"/>
    <cellStyle name="Warning Text 2 6" xfId="20078" xr:uid="{00000000-0005-0000-0000-0000A34B0000}"/>
    <cellStyle name="Warning Text 2 7" xfId="20067" xr:uid="{00000000-0005-0000-0000-0000984B0000}"/>
    <cellStyle name="Warning Text 3" xfId="2821" xr:uid="{00000000-0005-0000-0000-0000EC0A0000}"/>
    <cellStyle name="Warning Text 3 2" xfId="20080" xr:uid="{00000000-0005-0000-0000-0000A54B0000}"/>
    <cellStyle name="Warning Text 3 3" xfId="20081" xr:uid="{00000000-0005-0000-0000-0000A64B0000}"/>
    <cellStyle name="Warning Text 3 4" xfId="20082" xr:uid="{00000000-0005-0000-0000-0000A74B0000}"/>
    <cellStyle name="Warning Text 3 5" xfId="20083" xr:uid="{00000000-0005-0000-0000-0000A84B0000}"/>
    <cellStyle name="Warning Text 3 6" xfId="20079" xr:uid="{00000000-0005-0000-0000-0000A44B0000}"/>
    <cellStyle name="Warning Text 4" xfId="2822" xr:uid="{00000000-0005-0000-0000-0000ED0A0000}"/>
    <cellStyle name="Warning Text 4 2" xfId="20085" xr:uid="{00000000-0005-0000-0000-0000AA4B0000}"/>
    <cellStyle name="Warning Text 4 2 2" xfId="20086" xr:uid="{00000000-0005-0000-0000-0000AB4B0000}"/>
    <cellStyle name="Warning Text 4 3" xfId="20087" xr:uid="{00000000-0005-0000-0000-0000AC4B0000}"/>
    <cellStyle name="Warning Text 4 4" xfId="20084" xr:uid="{00000000-0005-0000-0000-0000A94B0000}"/>
    <cellStyle name="Warning Text 5" xfId="2823" xr:uid="{00000000-0005-0000-0000-0000EE0A0000}"/>
    <cellStyle name="Warning Text 5 2" xfId="20089" xr:uid="{00000000-0005-0000-0000-0000AE4B0000}"/>
    <cellStyle name="Warning Text 5 2 2" xfId="20090" xr:uid="{00000000-0005-0000-0000-0000AF4B0000}"/>
    <cellStyle name="Warning Text 5 3" xfId="20091" xr:uid="{00000000-0005-0000-0000-0000B04B0000}"/>
    <cellStyle name="Warning Text 5 4" xfId="20088" xr:uid="{00000000-0005-0000-0000-0000AD4B0000}"/>
    <cellStyle name="Warning Text 6" xfId="2824" xr:uid="{00000000-0005-0000-0000-0000EF0A0000}"/>
    <cellStyle name="Warning Text 6 2" xfId="20093" xr:uid="{00000000-0005-0000-0000-0000B24B0000}"/>
    <cellStyle name="Warning Text 6 2 2" xfId="20094" xr:uid="{00000000-0005-0000-0000-0000B34B0000}"/>
    <cellStyle name="Warning Text 6 3" xfId="20095" xr:uid="{00000000-0005-0000-0000-0000B44B0000}"/>
    <cellStyle name="Warning Text 6 4" xfId="20092" xr:uid="{00000000-0005-0000-0000-0000B14B0000}"/>
    <cellStyle name="Warning Text 7" xfId="2825" xr:uid="{00000000-0005-0000-0000-0000F00A0000}"/>
    <cellStyle name="Warning Text 7 2" xfId="20097" xr:uid="{00000000-0005-0000-0000-0000B64B0000}"/>
    <cellStyle name="Warning Text 7 2 2" xfId="20098" xr:uid="{00000000-0005-0000-0000-0000B74B0000}"/>
    <cellStyle name="Warning Text 7 3" xfId="20099" xr:uid="{00000000-0005-0000-0000-0000B84B0000}"/>
    <cellStyle name="Warning Text 7 4" xfId="20096" xr:uid="{00000000-0005-0000-0000-0000B54B0000}"/>
    <cellStyle name="Warning Text 8" xfId="20100" xr:uid="{00000000-0005-0000-0000-0000B94B0000}"/>
    <cellStyle name="Warning Text 8 2" xfId="20101" xr:uid="{00000000-0005-0000-0000-0000BA4B0000}"/>
    <cellStyle name="Warning Text 8 3" xfId="20102" xr:uid="{00000000-0005-0000-0000-0000BB4B0000}"/>
    <cellStyle name="Warning Text 9" xfId="20103" xr:uid="{00000000-0005-0000-0000-0000BC4B0000}"/>
    <cellStyle name="Warning Text 9 2" xfId="20104" xr:uid="{00000000-0005-0000-0000-0000BD4B0000}"/>
    <cellStyle name="XBodyBottom" xfId="2826" xr:uid="{00000000-0005-0000-0000-0000F10A0000}"/>
    <cellStyle name="XBodyBottom 2" xfId="5306" xr:uid="{00000000-0005-0000-0000-0000BF4B0000}"/>
    <cellStyle name="XBodyCenter" xfId="2827" xr:uid="{00000000-0005-0000-0000-0000F20A0000}"/>
    <cellStyle name="XBodyCenter 2" xfId="5305" xr:uid="{00000000-0005-0000-0000-0000C14B0000}"/>
    <cellStyle name="XBodyCenter 2 2" xfId="13602" xr:uid="{00000000-0005-0000-0000-0000C14B0000}"/>
    <cellStyle name="XBodyCenter 3" xfId="5501" xr:uid="{00000000-0005-0000-0000-0000C04B0000}"/>
    <cellStyle name="XBodyTop" xfId="2828" xr:uid="{00000000-0005-0000-0000-0000F30A0000}"/>
    <cellStyle name="XBodyTop 2" xfId="2829" xr:uid="{00000000-0005-0000-0000-0000F40A0000}"/>
    <cellStyle name="XBodyTop 2 2" xfId="13599" xr:uid="{00000000-0005-0000-0000-0000C34B0000}"/>
    <cellStyle name="XBodyTop 2 2 2" xfId="28975" xr:uid="{11ADC222-39FD-4E8D-8CEB-DF836CFB9FAD}"/>
    <cellStyle name="XBodyTop 2 2 3" xfId="26374" xr:uid="{E7AA072F-D4D5-4D0E-98BA-0BB49BD9559E}"/>
    <cellStyle name="XBodyTop 2 2 4" xfId="25785" xr:uid="{5AFACECA-39C4-4241-964E-3E4677EEF2CE}"/>
    <cellStyle name="XBodyTop 2 2 5" xfId="29554" xr:uid="{8ABF6A4E-A648-42DF-8323-A4EBD8C0DB7B}"/>
    <cellStyle name="XBodyTop 2 2 6" xfId="30320" xr:uid="{EF8A2784-A19F-473A-A840-B9C4C8F3D910}"/>
    <cellStyle name="XBodyTop 2 3" xfId="20928" xr:uid="{06ABB0D4-CD96-42CF-AE8D-410B303768E2}"/>
    <cellStyle name="XBodyTop 2 4" xfId="27887" xr:uid="{C06C5A45-3848-4B34-8060-08BA2EA4919B}"/>
    <cellStyle name="XBodyTop 2 5" xfId="29372" xr:uid="{55A931A9-4FE6-4184-911D-93C6FDE8C529}"/>
    <cellStyle name="XBodyTop 2 6" xfId="27838" xr:uid="{C72F2AAA-92F6-4934-BB77-0A472B4CB852}"/>
    <cellStyle name="XBodyTop 2 7" xfId="29330" xr:uid="{BEAB49DE-463E-4B89-A7C4-B79E7062C173}"/>
    <cellStyle name="XBodyTop 3" xfId="16344" xr:uid="{00000000-0005-0000-0000-0000C24B0000}"/>
    <cellStyle name="XBodyTop 3 2" xfId="29239" xr:uid="{EF85846E-817E-4ADE-B381-780BA72CBDFC}"/>
    <cellStyle name="XBodyTop 3 3" xfId="26711" xr:uid="{273EBBF9-6002-438B-B9FD-A87D55AE3335}"/>
    <cellStyle name="XBodyTop 3 4" xfId="28979" xr:uid="{1BA511F7-F172-47B9-88D2-CECE26FF2412}"/>
    <cellStyle name="XBodyTop 3 5" xfId="26376" xr:uid="{A4020183-7FEE-4261-8AC2-8D6457A98B69}"/>
    <cellStyle name="XBodyTop 3 6" xfId="29869" xr:uid="{883033FB-5329-47B3-B53E-130579ED84E7}"/>
    <cellStyle name="XBodyTop 4" xfId="20927" xr:uid="{1F9F2AF2-5392-460F-8A10-64E45EC34E1D}"/>
    <cellStyle name="XBodyTop 5" xfId="27889" xr:uid="{2F32BC13-EAE3-47FC-B26F-9C75BD685B3D}"/>
    <cellStyle name="XBodyTop 6" xfId="29373" xr:uid="{FEB17380-A15D-40E4-9AE7-383235A6991E}"/>
    <cellStyle name="XBodyTop 7" xfId="27837" xr:uid="{EDD17EFA-81C0-477B-858F-0ADEF15558E2}"/>
    <cellStyle name="XBodyTop 8" xfId="27900" xr:uid="{2F4C78CE-9C9E-4022-BA04-FC2748262D8F}"/>
    <cellStyle name="XPivot1" xfId="2830" xr:uid="{00000000-0005-0000-0000-0000F50A0000}"/>
    <cellStyle name="XPivot10" xfId="2831" xr:uid="{00000000-0005-0000-0000-0000F60A0000}"/>
    <cellStyle name="XPivot10 2" xfId="5304" xr:uid="{00000000-0005-0000-0000-0000C64B0000}"/>
    <cellStyle name="XPivot11" xfId="2832" xr:uid="{00000000-0005-0000-0000-0000F70A0000}"/>
    <cellStyle name="XPivot11 2" xfId="5303" xr:uid="{00000000-0005-0000-0000-0000C84B0000}"/>
    <cellStyle name="XPivot12" xfId="2833" xr:uid="{00000000-0005-0000-0000-0000F80A0000}"/>
    <cellStyle name="XPivot13" xfId="2834" xr:uid="{00000000-0005-0000-0000-0000F90A0000}"/>
    <cellStyle name="XPivot13 2" xfId="5302" xr:uid="{00000000-0005-0000-0000-0000CB4B0000}"/>
    <cellStyle name="XPivot14" xfId="2835" xr:uid="{00000000-0005-0000-0000-0000FA0A0000}"/>
    <cellStyle name="XPivot14 2" xfId="5301" xr:uid="{00000000-0005-0000-0000-0000CD4B0000}"/>
    <cellStyle name="XPivot15" xfId="2836" xr:uid="{00000000-0005-0000-0000-0000FB0A0000}"/>
    <cellStyle name="XPivot15 2" xfId="5300" xr:uid="{00000000-0005-0000-0000-0000CF4B0000}"/>
    <cellStyle name="XPivot2" xfId="2837" xr:uid="{00000000-0005-0000-0000-0000FC0A0000}"/>
    <cellStyle name="XPivot3" xfId="2838" xr:uid="{00000000-0005-0000-0000-0000FD0A0000}"/>
    <cellStyle name="XPivot4" xfId="2839" xr:uid="{00000000-0005-0000-0000-0000FE0A0000}"/>
    <cellStyle name="XPivot4 2" xfId="5299" xr:uid="{00000000-0005-0000-0000-0000D34B0000}"/>
    <cellStyle name="XPivot5" xfId="2840" xr:uid="{00000000-0005-0000-0000-0000FF0A0000}"/>
    <cellStyle name="XPivot5 2" xfId="5298" xr:uid="{00000000-0005-0000-0000-0000D54B0000}"/>
    <cellStyle name="XPivot6" xfId="2841" xr:uid="{00000000-0005-0000-0000-0000000B0000}"/>
    <cellStyle name="XPivot6 2" xfId="5297" xr:uid="{00000000-0005-0000-0000-0000D74B0000}"/>
    <cellStyle name="XPivot7" xfId="2842" xr:uid="{00000000-0005-0000-0000-0000010B0000}"/>
    <cellStyle name="XPivot7 2" xfId="5296" xr:uid="{00000000-0005-0000-0000-0000D94B0000}"/>
    <cellStyle name="XPivot9" xfId="2843" xr:uid="{00000000-0005-0000-0000-0000020B0000}"/>
    <cellStyle name="XSubtotalLine0" xfId="2844" xr:uid="{00000000-0005-0000-0000-0000030B0000}"/>
    <cellStyle name="XSubTotalLine1" xfId="2845" xr:uid="{00000000-0005-0000-0000-0000040B0000}"/>
    <cellStyle name="XSubTotalLine2" xfId="2846" xr:uid="{00000000-0005-0000-0000-0000050B0000}"/>
    <cellStyle name="XSubTotalLine3" xfId="2847" xr:uid="{00000000-0005-0000-0000-0000060B0000}"/>
    <cellStyle name="XSubTotalLine4" xfId="2848" xr:uid="{00000000-0005-0000-0000-0000070B0000}"/>
    <cellStyle name="XSubTotalLine5" xfId="2849" xr:uid="{00000000-0005-0000-0000-0000080B0000}"/>
    <cellStyle name="XSubTotalLine6" xfId="2850" xr:uid="{00000000-0005-0000-0000-0000090B0000}"/>
    <cellStyle name="XTitlesHidden" xfId="2851" xr:uid="{00000000-0005-0000-0000-00000A0B0000}"/>
    <cellStyle name="XTitlesHidden 2" xfId="2852" xr:uid="{00000000-0005-0000-0000-00000B0B0000}"/>
    <cellStyle name="XTitlesHidden 2 2" xfId="2921" xr:uid="{00000000-0005-0000-0000-00000C0B0000}"/>
    <cellStyle name="XTitlesHidden 2 2 2" xfId="20993" xr:uid="{8DD98307-4889-49F3-9A2A-A73900FC5370}"/>
    <cellStyle name="XTitlesHidden 2 2 3" xfId="27850" xr:uid="{3B96300D-AC9C-4BE3-A8D6-E786066A51DE}"/>
    <cellStyle name="XTitlesHidden 2 2 4" xfId="29340" xr:uid="{55B5589B-1690-4F69-A4B9-21E46C525BBA}"/>
    <cellStyle name="XTitlesHidden 2 3" xfId="20932" xr:uid="{1E79EB79-2D08-4775-9DFD-F2EA2A46B87D}"/>
    <cellStyle name="XTitlesHidden 2 4" xfId="27884" xr:uid="{3E70CF57-276E-468B-8857-09C75A051A9D}"/>
    <cellStyle name="XTitlesHidden 2 5" xfId="29369" xr:uid="{8110969F-AED7-4EB1-9F2E-6D35F0B17C1D}"/>
    <cellStyle name="XTitlesHidden 3" xfId="2920" xr:uid="{00000000-0005-0000-0000-00000D0B0000}"/>
    <cellStyle name="XTitlesHidden 3 2" xfId="20992" xr:uid="{C1C329BF-FC8C-4FFE-A4C8-C019E0DBBF34}"/>
    <cellStyle name="XTitlesHidden 3 3" xfId="27851" xr:uid="{6B231D44-432E-4406-8D9C-B86876A4DEEA}"/>
    <cellStyle name="XTitlesHidden 3 4" xfId="29341" xr:uid="{8143FD06-A92F-4218-8941-41D5E6BB5B1B}"/>
    <cellStyle name="XTitlesHidden 4" xfId="15909" xr:uid="{00000000-0005-0000-0000-0000E24B0000}"/>
    <cellStyle name="XTitlesHidden 4 2" xfId="27470" xr:uid="{C5570620-2D3D-4BF2-89C8-073ADABA42D7}"/>
    <cellStyle name="XTitlesHidden 4 3" xfId="29152" xr:uid="{6B418318-2EED-43B8-A609-EBA840716B8F}"/>
    <cellStyle name="XTitlesHidden 4 4" xfId="26524" xr:uid="{0A22B892-0DCB-4063-BB58-1757801BB37B}"/>
    <cellStyle name="XTitlesHidden 5" xfId="20931" xr:uid="{398E85A7-42A6-4FFF-A80D-9D3BECE8C6F0}"/>
    <cellStyle name="XTitlesHidden 6" xfId="27885" xr:uid="{5D72F00B-C67F-4960-A409-634332CCE000}"/>
    <cellStyle name="XTitlesHidden 7" xfId="29370" xr:uid="{44BF24F3-69EA-4669-8E02-37AE179D3748}"/>
    <cellStyle name="XTitlesHidden_App b.3 Unspent_" xfId="2853" xr:uid="{00000000-0005-0000-0000-00000E0B0000}"/>
    <cellStyle name="XTitlesUnhidden" xfId="2854" xr:uid="{00000000-0005-0000-0000-00000F0B0000}"/>
    <cellStyle name="XTitlesUnhidden 2" xfId="2855" xr:uid="{00000000-0005-0000-0000-0000100B0000}"/>
    <cellStyle name="XTitlesUnhidden 2 2" xfId="2923" xr:uid="{00000000-0005-0000-0000-0000110B0000}"/>
    <cellStyle name="XTitlesUnhidden 2 2 2" xfId="20995" xr:uid="{D91D023A-D28F-4DF7-B3E4-FC7E46E3B99D}"/>
    <cellStyle name="XTitlesUnhidden 2 2 3" xfId="27848" xr:uid="{284281C1-94A4-48C2-AA19-7651E5F746C9}"/>
    <cellStyle name="XTitlesUnhidden 2 2 4" xfId="29338" xr:uid="{E52D7F86-C109-4F68-903E-7A65BE08C8A6}"/>
    <cellStyle name="XTitlesUnhidden 2 3" xfId="20934" xr:uid="{53CB46F0-37B1-4A4E-98B4-F45EE08FA898}"/>
    <cellStyle name="XTitlesUnhidden 2 4" xfId="27882" xr:uid="{3EC7D809-D8C6-45BA-84DB-11AA65397184}"/>
    <cellStyle name="XTitlesUnhidden 2 5" xfId="29367" xr:uid="{2F83EA30-EC4F-4DA2-B5C0-070581873AEC}"/>
    <cellStyle name="XTitlesUnhidden 3" xfId="2922" xr:uid="{00000000-0005-0000-0000-0000120B0000}"/>
    <cellStyle name="XTitlesUnhidden 3 2" xfId="20994" xr:uid="{4D50B796-87B3-47DA-8A21-F9A813A66315}"/>
    <cellStyle name="XTitlesUnhidden 3 3" xfId="27849" xr:uid="{9E37B4FD-635B-4AB4-B9C5-6EF8B26C745C}"/>
    <cellStyle name="XTitlesUnhidden 3 4" xfId="29339" xr:uid="{0F902A37-219A-4222-BBCE-EBF349CF771E}"/>
    <cellStyle name="XTitlesUnhidden 4" xfId="15906" xr:uid="{00000000-0005-0000-0000-0000E34B0000}"/>
    <cellStyle name="XTitlesUnhidden 4 2" xfId="27469" xr:uid="{C150D511-704C-4EB6-8227-B2F3B56D9D0D}"/>
    <cellStyle name="XTitlesUnhidden 4 3" xfId="29150" xr:uid="{2E48FA2A-917C-4C87-B553-9D305C9052C7}"/>
    <cellStyle name="XTitlesUnhidden 4 4" xfId="26523" xr:uid="{D83A2905-71E5-4F98-BE82-D038EBF26D46}"/>
    <cellStyle name="XTitlesUnhidden 5" xfId="20933" xr:uid="{B8694959-B2C6-41A5-B9AA-54D4EA0F5D62}"/>
    <cellStyle name="XTitlesUnhidden 6" xfId="27883" xr:uid="{3B663669-3E83-4A0C-929C-6F7C6ACFB05C}"/>
    <cellStyle name="XTitlesUnhidden 7" xfId="29368" xr:uid="{4C49C361-4E6D-4B6C-A708-61BA2B0DDEFA}"/>
    <cellStyle name="XTitlesUnhidden_App b.3 Unspent_" xfId="2856" xr:uid="{00000000-0005-0000-0000-0000130B0000}"/>
    <cellStyle name="XTotals" xfId="2857" xr:uid="{00000000-0005-0000-0000-0000140B0000}"/>
    <cellStyle name="XTotals 2" xfId="2858" xr:uid="{00000000-0005-0000-0000-0000150B0000}"/>
    <cellStyle name="XTotals 2 2" xfId="2925" xr:uid="{00000000-0005-0000-0000-0000160B0000}"/>
    <cellStyle name="XTotals 2 2 2" xfId="20997" xr:uid="{8E0F0FBC-9039-4EB8-91E8-3B01C71C374E}"/>
    <cellStyle name="XTotals 2 2 3" xfId="27846" xr:uid="{92E2F3F8-B864-474C-BB1B-E0780AE1B9F8}"/>
    <cellStyle name="XTotals 2 2 4" xfId="29336" xr:uid="{007C5CAB-A06A-4C57-958B-2CADBF5E41BD}"/>
    <cellStyle name="XTotals 2 3" xfId="20936" xr:uid="{C71CC9EF-D38F-44EF-A178-3BCD0829C20C}"/>
    <cellStyle name="XTotals 2 4" xfId="27880" xr:uid="{286D4E5F-0FEA-498D-A623-7C2F51DC5F71}"/>
    <cellStyle name="XTotals 2 5" xfId="29365" xr:uid="{25311E4B-D2D3-4D24-9406-099873A47DE2}"/>
    <cellStyle name="XTotals 3" xfId="2924" xr:uid="{00000000-0005-0000-0000-0000170B0000}"/>
    <cellStyle name="XTotals 3 2" xfId="20996" xr:uid="{B2CD66CC-6E68-4A94-AD09-F0A3062C798D}"/>
    <cellStyle name="XTotals 3 3" xfId="27847" xr:uid="{586972A8-28D5-4328-886B-ED18D75FFAD0}"/>
    <cellStyle name="XTotals 3 4" xfId="29337" xr:uid="{E5E43B47-4167-4DBB-B084-F4746F230CD3}"/>
    <cellStyle name="XTotals 4" xfId="15903" xr:uid="{00000000-0005-0000-0000-0000E44B0000}"/>
    <cellStyle name="XTotals 4 2" xfId="27468" xr:uid="{26FC6F5E-A11B-4242-9EB5-3CA0E39457D7}"/>
    <cellStyle name="XTotals 4 3" xfId="29149" xr:uid="{2EEA7E84-0041-4B6C-BF34-8E576DF966B8}"/>
    <cellStyle name="XTotals 4 4" xfId="26522" xr:uid="{8B86965D-CC54-46B5-8FCB-A5E4FAB159D1}"/>
    <cellStyle name="XTotals 5" xfId="20935" xr:uid="{36B64ED2-B767-47D0-BD03-0C5F6524F099}"/>
    <cellStyle name="XTotals 6" xfId="27881" xr:uid="{C586F4AD-7B47-4268-9A99-BAE7A98235D6}"/>
    <cellStyle name="XTotals 7" xfId="29366" xr:uid="{7C6CD9A7-308E-44B5-83EC-214134B8B510}"/>
    <cellStyle name="XTotals_App b.3 Unspent_" xfId="2859" xr:uid="{00000000-0005-0000-0000-0000180B0000}"/>
    <cellStyle name="Year" xfId="2860" xr:uid="{00000000-0005-0000-0000-0000190B0000}"/>
    <cellStyle name="Year 2" xfId="20106" xr:uid="{00000000-0005-0000-0000-0000E64B0000}"/>
    <cellStyle name="Year 2 2" xfId="20107" xr:uid="{00000000-0005-0000-0000-0000E74B0000}"/>
    <cellStyle name="Year 3" xfId="20108" xr:uid="{00000000-0005-0000-0000-0000E84B0000}"/>
    <cellStyle name="Year 4" xfId="20105" xr:uid="{00000000-0005-0000-0000-0000E54B0000}"/>
    <cellStyle name="Year_Mth" xfId="5498" xr:uid="{00000000-0005-0000-0000-0000E94B0000}"/>
    <cellStyle name="YrHeader" xfId="2861" xr:uid="{00000000-0005-0000-0000-00001A0B0000}"/>
    <cellStyle name="YrHeader 2" xfId="20110" xr:uid="{00000000-0005-0000-0000-0000EB4B0000}"/>
    <cellStyle name="YrHeader 2 2" xfId="20111" xr:uid="{00000000-0005-0000-0000-0000EC4B0000}"/>
    <cellStyle name="YrHeader 3" xfId="20112" xr:uid="{00000000-0005-0000-0000-0000ED4B0000}"/>
    <cellStyle name="YrHeader 4" xfId="20109" xr:uid="{00000000-0005-0000-0000-0000EA4B0000}"/>
    <cellStyle name="Zip_Code" xfId="2862" xr:uid="{00000000-0005-0000-0000-00001B0B0000}"/>
    <cellStyle name="敨瑥1渀欀" xfId="2863" xr:uid="{00000000-0005-0000-0000-00001C0B0000}"/>
    <cellStyle name="敨瑥1渀欀 2" xfId="20114" xr:uid="{00000000-0005-0000-0000-0000F04B0000}"/>
    <cellStyle name="敨瑥1渀欀 2 2" xfId="20115" xr:uid="{00000000-0005-0000-0000-0000F14B0000}"/>
    <cellStyle name="敨瑥1渀欀 3" xfId="20116" xr:uid="{00000000-0005-0000-0000-0000F24B0000}"/>
    <cellStyle name="敨瑥1渀欀 4" xfId="20113" xr:uid="{00000000-0005-0000-0000-0000EF4B0000}"/>
  </cellStyles>
  <dxfs count="0"/>
  <tableStyles count="0" defaultTableStyle="TableStyleMedium2" defaultPivotStyle="PivotStyleLight16"/>
  <colors>
    <mruColors>
      <color rgb="FF0000FF"/>
      <color rgb="FFFFFFCC"/>
      <color rgb="FFFF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eetMetadata" Target="metadata.xml"/><Relationship Id="rId38"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37"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 Id="rId35"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oneCellAnchor>
    <xdr:from>
      <xdr:col>7</xdr:col>
      <xdr:colOff>607787</xdr:colOff>
      <xdr:row>23</xdr:row>
      <xdr:rowOff>195014</xdr:rowOff>
    </xdr:from>
    <xdr:ext cx="3232894" cy="376485"/>
    <xdr:sp macro="" textlink="">
      <xdr:nvSpPr>
        <xdr:cNvPr id="2" name="Rectangle 1">
          <a:extLst>
            <a:ext uri="{FF2B5EF4-FFF2-40B4-BE49-F238E27FC236}">
              <a16:creationId xmlns:a16="http://schemas.microsoft.com/office/drawing/2014/main" id="{9B5EE971-A656-4010-9F5C-D40732CFA293}"/>
            </a:ext>
          </a:extLst>
        </xdr:cNvPr>
        <xdr:cNvSpPr/>
      </xdr:nvSpPr>
      <xdr:spPr>
        <a:xfrm flipV="1">
          <a:off x="13904687" y="5854769"/>
          <a:ext cx="3232894" cy="376485"/>
        </a:xfrm>
        <a:prstGeom prst="rect">
          <a:avLst/>
        </a:prstGeom>
        <a:noFill/>
      </xdr:spPr>
      <xdr:txBody>
        <a:bodyPr wrap="square" lIns="91440" tIns="45720" rIns="91440" bIns="45720">
          <a:noAutofit/>
        </a:bodyPr>
        <a:lstStyle/>
        <a:p>
          <a:pPr algn="ctr"/>
          <a:endParaRPr lang="en-US" sz="2800" b="0" cap="none" spc="0" baseline="0">
            <a:ln w="0"/>
            <a:solidFill>
              <a:schemeClr val="tx1"/>
            </a:solidFill>
            <a:effectLst>
              <a:outerShdw blurRad="38100" dist="19050" dir="2700000" algn="tl" rotWithShape="0">
                <a:schemeClr val="dk1">
                  <a:alpha val="40000"/>
                </a:schemeClr>
              </a:outerShdw>
            </a:effectLst>
          </a:endParaRPr>
        </a:p>
      </xdr:txBody>
    </xdr:sp>
    <xdr:clientData/>
  </xdr:oneCellAnchor>
</xdr:wsDr>
</file>

<file path=xl/drawings/drawing2.xml><?xml version="1.0" encoding="utf-8"?>
<xdr:wsDr xmlns:xdr="http://schemas.openxmlformats.org/drawingml/2006/spreadsheetDrawing" xmlns:a="http://schemas.openxmlformats.org/drawingml/2006/main">
  <xdr:twoCellAnchor editAs="oneCell">
    <xdr:from>
      <xdr:col>1</xdr:col>
      <xdr:colOff>-1</xdr:colOff>
      <xdr:row>21</xdr:row>
      <xdr:rowOff>134470</xdr:rowOff>
    </xdr:from>
    <xdr:to>
      <xdr:col>9</xdr:col>
      <xdr:colOff>933449</xdr:colOff>
      <xdr:row>36</xdr:row>
      <xdr:rowOff>97439</xdr:rowOff>
    </xdr:to>
    <xdr:pic>
      <xdr:nvPicPr>
        <xdr:cNvPr id="2" name="Picture 1">
          <a:extLst>
            <a:ext uri="{FF2B5EF4-FFF2-40B4-BE49-F238E27FC236}">
              <a16:creationId xmlns:a16="http://schemas.microsoft.com/office/drawing/2014/main" id="{462C51AB-E073-490C-A77F-30D472347257}"/>
            </a:ext>
          </a:extLst>
        </xdr:cNvPr>
        <xdr:cNvPicPr>
          <a:picLocks noChangeAspect="1"/>
        </xdr:cNvPicPr>
      </xdr:nvPicPr>
      <xdr:blipFill>
        <a:blip xmlns:r="http://schemas.openxmlformats.org/officeDocument/2006/relationships" r:embed="rId1"/>
        <a:stretch>
          <a:fillRect/>
        </a:stretch>
      </xdr:blipFill>
      <xdr:spPr>
        <a:xfrm>
          <a:off x="1690687" y="4611220"/>
          <a:ext cx="8810625" cy="263806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1657350</xdr:colOff>
      <xdr:row>22</xdr:row>
      <xdr:rowOff>9525</xdr:rowOff>
    </xdr:from>
    <xdr:to>
      <xdr:col>9</xdr:col>
      <xdr:colOff>591990</xdr:colOff>
      <xdr:row>60</xdr:row>
      <xdr:rowOff>95635</xdr:rowOff>
    </xdr:to>
    <xdr:pic>
      <xdr:nvPicPr>
        <xdr:cNvPr id="2" name="Picture 1">
          <a:extLst>
            <a:ext uri="{FF2B5EF4-FFF2-40B4-BE49-F238E27FC236}">
              <a16:creationId xmlns:a16="http://schemas.microsoft.com/office/drawing/2014/main" id="{49B8E17C-A0F6-4013-BEFB-59155327E9E4}"/>
            </a:ext>
          </a:extLst>
        </xdr:cNvPr>
        <xdr:cNvPicPr>
          <a:picLocks noChangeAspect="1"/>
        </xdr:cNvPicPr>
      </xdr:nvPicPr>
      <xdr:blipFill>
        <a:blip xmlns:r="http://schemas.openxmlformats.org/officeDocument/2006/relationships" r:embed="rId1"/>
        <a:stretch>
          <a:fillRect/>
        </a:stretch>
      </xdr:blipFill>
      <xdr:spPr>
        <a:xfrm>
          <a:off x="1657350" y="4667250"/>
          <a:ext cx="9109245" cy="695554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592666</xdr:colOff>
      <xdr:row>43</xdr:row>
      <xdr:rowOff>179916</xdr:rowOff>
    </xdr:from>
    <xdr:to>
      <xdr:col>3</xdr:col>
      <xdr:colOff>1561349</xdr:colOff>
      <xdr:row>52</xdr:row>
      <xdr:rowOff>130014</xdr:rowOff>
    </xdr:to>
    <xdr:pic>
      <xdr:nvPicPr>
        <xdr:cNvPr id="2" name="Picture 1">
          <a:extLst>
            <a:ext uri="{FF2B5EF4-FFF2-40B4-BE49-F238E27FC236}">
              <a16:creationId xmlns:a16="http://schemas.microsoft.com/office/drawing/2014/main" id="{DFC6D148-8EA7-41F1-8158-0A0EF05DFC41}"/>
            </a:ext>
          </a:extLst>
        </xdr:cNvPr>
        <xdr:cNvPicPr>
          <a:picLocks noChangeAspect="1"/>
        </xdr:cNvPicPr>
      </xdr:nvPicPr>
      <xdr:blipFill>
        <a:blip xmlns:r="http://schemas.openxmlformats.org/officeDocument/2006/relationships" r:embed="rId1"/>
        <a:stretch>
          <a:fillRect/>
        </a:stretch>
      </xdr:blipFill>
      <xdr:spPr>
        <a:xfrm>
          <a:off x="1621366" y="8155516"/>
          <a:ext cx="8550583" cy="1566807"/>
        </a:xfrm>
        <a:prstGeom prst="rect">
          <a:avLst/>
        </a:prstGeom>
      </xdr:spPr>
    </xdr:pic>
    <xdr:clientData/>
  </xdr:twoCellAnchor>
  <xdr:twoCellAnchor editAs="oneCell">
    <xdr:from>
      <xdr:col>0</xdr:col>
      <xdr:colOff>867833</xdr:colOff>
      <xdr:row>55</xdr:row>
      <xdr:rowOff>0</xdr:rowOff>
    </xdr:from>
    <xdr:to>
      <xdr:col>4</xdr:col>
      <xdr:colOff>38807</xdr:colOff>
      <xdr:row>71</xdr:row>
      <xdr:rowOff>19083</xdr:rowOff>
    </xdr:to>
    <xdr:pic>
      <xdr:nvPicPr>
        <xdr:cNvPr id="3" name="Picture 2">
          <a:extLst>
            <a:ext uri="{FF2B5EF4-FFF2-40B4-BE49-F238E27FC236}">
              <a16:creationId xmlns:a16="http://schemas.microsoft.com/office/drawing/2014/main" id="{8F4B5501-5248-4A1E-AC21-42DAC8EAD952}"/>
            </a:ext>
          </a:extLst>
        </xdr:cNvPr>
        <xdr:cNvPicPr>
          <a:picLocks noChangeAspect="1"/>
        </xdr:cNvPicPr>
      </xdr:nvPicPr>
      <xdr:blipFill>
        <a:blip xmlns:r="http://schemas.openxmlformats.org/officeDocument/2006/relationships" r:embed="rId2"/>
        <a:stretch>
          <a:fillRect/>
        </a:stretch>
      </xdr:blipFill>
      <xdr:spPr>
        <a:xfrm>
          <a:off x="864658" y="10144125"/>
          <a:ext cx="9423049" cy="290198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541866</xdr:colOff>
      <xdr:row>44</xdr:row>
      <xdr:rowOff>179916</xdr:rowOff>
    </xdr:from>
    <xdr:to>
      <xdr:col>3</xdr:col>
      <xdr:colOff>1427576</xdr:colOff>
      <xdr:row>53</xdr:row>
      <xdr:rowOff>95722</xdr:rowOff>
    </xdr:to>
    <xdr:pic>
      <xdr:nvPicPr>
        <xdr:cNvPr id="2" name="Picture 1">
          <a:extLst>
            <a:ext uri="{FF2B5EF4-FFF2-40B4-BE49-F238E27FC236}">
              <a16:creationId xmlns:a16="http://schemas.microsoft.com/office/drawing/2014/main" id="{B8BEB83B-7F9F-4DC2-ABAE-14119D7680B9}"/>
            </a:ext>
          </a:extLst>
        </xdr:cNvPr>
        <xdr:cNvPicPr>
          <a:picLocks noChangeAspect="1"/>
        </xdr:cNvPicPr>
      </xdr:nvPicPr>
      <xdr:blipFill>
        <a:blip xmlns:r="http://schemas.openxmlformats.org/officeDocument/2006/relationships" r:embed="rId1"/>
        <a:stretch>
          <a:fillRect/>
        </a:stretch>
      </xdr:blipFill>
      <xdr:spPr>
        <a:xfrm>
          <a:off x="1574799" y="9010649"/>
          <a:ext cx="8543175" cy="1601731"/>
        </a:xfrm>
        <a:prstGeom prst="rect">
          <a:avLst/>
        </a:prstGeom>
      </xdr:spPr>
    </xdr:pic>
    <xdr:clientData/>
  </xdr:twoCellAnchor>
  <xdr:twoCellAnchor editAs="oneCell">
    <xdr:from>
      <xdr:col>0</xdr:col>
      <xdr:colOff>867833</xdr:colOff>
      <xdr:row>54</xdr:row>
      <xdr:rowOff>0</xdr:rowOff>
    </xdr:from>
    <xdr:to>
      <xdr:col>2</xdr:col>
      <xdr:colOff>4859163</xdr:colOff>
      <xdr:row>70</xdr:row>
      <xdr:rowOff>19084</xdr:rowOff>
    </xdr:to>
    <xdr:pic>
      <xdr:nvPicPr>
        <xdr:cNvPr id="3" name="Picture 2">
          <a:extLst>
            <a:ext uri="{FF2B5EF4-FFF2-40B4-BE49-F238E27FC236}">
              <a16:creationId xmlns:a16="http://schemas.microsoft.com/office/drawing/2014/main" id="{53353594-DEED-45DC-A502-83C9CA3369C7}"/>
            </a:ext>
          </a:extLst>
        </xdr:cNvPr>
        <xdr:cNvPicPr>
          <a:picLocks noChangeAspect="1"/>
        </xdr:cNvPicPr>
      </xdr:nvPicPr>
      <xdr:blipFill>
        <a:blip xmlns:r="http://schemas.openxmlformats.org/officeDocument/2006/relationships" r:embed="rId2"/>
        <a:stretch>
          <a:fillRect/>
        </a:stretch>
      </xdr:blipFill>
      <xdr:spPr>
        <a:xfrm>
          <a:off x="864658" y="10144125"/>
          <a:ext cx="9363430" cy="2901984"/>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592666</xdr:colOff>
      <xdr:row>43</xdr:row>
      <xdr:rowOff>179916</xdr:rowOff>
    </xdr:from>
    <xdr:to>
      <xdr:col>3</xdr:col>
      <xdr:colOff>1312398</xdr:colOff>
      <xdr:row>52</xdr:row>
      <xdr:rowOff>111597</xdr:rowOff>
    </xdr:to>
    <xdr:pic>
      <xdr:nvPicPr>
        <xdr:cNvPr id="2" name="Picture 1">
          <a:extLst>
            <a:ext uri="{FF2B5EF4-FFF2-40B4-BE49-F238E27FC236}">
              <a16:creationId xmlns:a16="http://schemas.microsoft.com/office/drawing/2014/main" id="{49255A30-8B20-42FE-9192-3EC116E61F32}"/>
            </a:ext>
          </a:extLst>
        </xdr:cNvPr>
        <xdr:cNvPicPr>
          <a:picLocks noChangeAspect="1"/>
        </xdr:cNvPicPr>
      </xdr:nvPicPr>
      <xdr:blipFill>
        <a:blip xmlns:r="http://schemas.openxmlformats.org/officeDocument/2006/relationships" r:embed="rId1"/>
        <a:stretch>
          <a:fillRect/>
        </a:stretch>
      </xdr:blipFill>
      <xdr:spPr>
        <a:xfrm>
          <a:off x="1621366" y="8155516"/>
          <a:ext cx="8529416" cy="1557281"/>
        </a:xfrm>
        <a:prstGeom prst="rect">
          <a:avLst/>
        </a:prstGeom>
      </xdr:spPr>
    </xdr:pic>
    <xdr:clientData/>
  </xdr:twoCellAnchor>
  <xdr:twoCellAnchor editAs="oneCell">
    <xdr:from>
      <xdr:col>0</xdr:col>
      <xdr:colOff>867833</xdr:colOff>
      <xdr:row>55</xdr:row>
      <xdr:rowOff>0</xdr:rowOff>
    </xdr:from>
    <xdr:to>
      <xdr:col>3</xdr:col>
      <xdr:colOff>1388645</xdr:colOff>
      <xdr:row>71</xdr:row>
      <xdr:rowOff>22440</xdr:rowOff>
    </xdr:to>
    <xdr:pic>
      <xdr:nvPicPr>
        <xdr:cNvPr id="3" name="Picture 2">
          <a:extLst>
            <a:ext uri="{FF2B5EF4-FFF2-40B4-BE49-F238E27FC236}">
              <a16:creationId xmlns:a16="http://schemas.microsoft.com/office/drawing/2014/main" id="{B08CEA65-6480-4FD7-BC96-6413A1B815F7}"/>
            </a:ext>
          </a:extLst>
        </xdr:cNvPr>
        <xdr:cNvPicPr>
          <a:picLocks noChangeAspect="1"/>
        </xdr:cNvPicPr>
      </xdr:nvPicPr>
      <xdr:blipFill>
        <a:blip xmlns:r="http://schemas.openxmlformats.org/officeDocument/2006/relationships" r:embed="rId2"/>
        <a:stretch>
          <a:fillRect/>
        </a:stretch>
      </xdr:blipFill>
      <xdr:spPr>
        <a:xfrm>
          <a:off x="864658" y="10144125"/>
          <a:ext cx="9362371" cy="2901984"/>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592666</xdr:colOff>
      <xdr:row>43</xdr:row>
      <xdr:rowOff>179916</xdr:rowOff>
    </xdr:from>
    <xdr:to>
      <xdr:col>3</xdr:col>
      <xdr:colOff>1505892</xdr:colOff>
      <xdr:row>52</xdr:row>
      <xdr:rowOff>111597</xdr:rowOff>
    </xdr:to>
    <xdr:pic>
      <xdr:nvPicPr>
        <xdr:cNvPr id="2" name="Picture 1">
          <a:extLst>
            <a:ext uri="{FF2B5EF4-FFF2-40B4-BE49-F238E27FC236}">
              <a16:creationId xmlns:a16="http://schemas.microsoft.com/office/drawing/2014/main" id="{55C70868-FCD3-4614-930D-B5F0E2941263}"/>
            </a:ext>
          </a:extLst>
        </xdr:cNvPr>
        <xdr:cNvPicPr>
          <a:picLocks noChangeAspect="1"/>
        </xdr:cNvPicPr>
      </xdr:nvPicPr>
      <xdr:blipFill>
        <a:blip xmlns:r="http://schemas.openxmlformats.org/officeDocument/2006/relationships" r:embed="rId1"/>
        <a:stretch>
          <a:fillRect/>
        </a:stretch>
      </xdr:blipFill>
      <xdr:spPr>
        <a:xfrm>
          <a:off x="1621366" y="8155516"/>
          <a:ext cx="8519891" cy="1557281"/>
        </a:xfrm>
        <a:prstGeom prst="rect">
          <a:avLst/>
        </a:prstGeom>
      </xdr:spPr>
    </xdr:pic>
    <xdr:clientData/>
  </xdr:twoCellAnchor>
  <xdr:twoCellAnchor editAs="oneCell">
    <xdr:from>
      <xdr:col>0</xdr:col>
      <xdr:colOff>867833</xdr:colOff>
      <xdr:row>55</xdr:row>
      <xdr:rowOff>0</xdr:rowOff>
    </xdr:from>
    <xdr:to>
      <xdr:col>4</xdr:col>
      <xdr:colOff>18981</xdr:colOff>
      <xdr:row>71</xdr:row>
      <xdr:rowOff>19084</xdr:rowOff>
    </xdr:to>
    <xdr:pic>
      <xdr:nvPicPr>
        <xdr:cNvPr id="3" name="Picture 2">
          <a:extLst>
            <a:ext uri="{FF2B5EF4-FFF2-40B4-BE49-F238E27FC236}">
              <a16:creationId xmlns:a16="http://schemas.microsoft.com/office/drawing/2014/main" id="{C4CF641B-D1A2-41D1-B26C-49F0D0BE22B5}"/>
            </a:ext>
          </a:extLst>
        </xdr:cNvPr>
        <xdr:cNvPicPr>
          <a:picLocks noChangeAspect="1"/>
        </xdr:cNvPicPr>
      </xdr:nvPicPr>
      <xdr:blipFill>
        <a:blip xmlns:r="http://schemas.openxmlformats.org/officeDocument/2006/relationships" r:embed="rId2"/>
        <a:stretch>
          <a:fillRect/>
        </a:stretch>
      </xdr:blipFill>
      <xdr:spPr>
        <a:xfrm>
          <a:off x="864658" y="10144125"/>
          <a:ext cx="9431163" cy="2901984"/>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592666</xdr:colOff>
      <xdr:row>43</xdr:row>
      <xdr:rowOff>179916</xdr:rowOff>
    </xdr:from>
    <xdr:to>
      <xdr:col>3</xdr:col>
      <xdr:colOff>1542299</xdr:colOff>
      <xdr:row>52</xdr:row>
      <xdr:rowOff>111597</xdr:rowOff>
    </xdr:to>
    <xdr:pic>
      <xdr:nvPicPr>
        <xdr:cNvPr id="2" name="Picture 1">
          <a:extLst>
            <a:ext uri="{FF2B5EF4-FFF2-40B4-BE49-F238E27FC236}">
              <a16:creationId xmlns:a16="http://schemas.microsoft.com/office/drawing/2014/main" id="{D22F411A-E59A-41CC-B013-6C4B732F4E4C}"/>
            </a:ext>
          </a:extLst>
        </xdr:cNvPr>
        <xdr:cNvPicPr>
          <a:picLocks noChangeAspect="1"/>
        </xdr:cNvPicPr>
      </xdr:nvPicPr>
      <xdr:blipFill>
        <a:blip xmlns:r="http://schemas.openxmlformats.org/officeDocument/2006/relationships" r:embed="rId1"/>
        <a:stretch>
          <a:fillRect/>
        </a:stretch>
      </xdr:blipFill>
      <xdr:spPr>
        <a:xfrm>
          <a:off x="1621366" y="8155516"/>
          <a:ext cx="8531533" cy="1557281"/>
        </a:xfrm>
        <a:prstGeom prst="rect">
          <a:avLst/>
        </a:prstGeom>
      </xdr:spPr>
    </xdr:pic>
    <xdr:clientData/>
  </xdr:twoCellAnchor>
  <xdr:twoCellAnchor editAs="oneCell">
    <xdr:from>
      <xdr:col>0</xdr:col>
      <xdr:colOff>867833</xdr:colOff>
      <xdr:row>55</xdr:row>
      <xdr:rowOff>0</xdr:rowOff>
    </xdr:from>
    <xdr:to>
      <xdr:col>4</xdr:col>
      <xdr:colOff>54753</xdr:colOff>
      <xdr:row>71</xdr:row>
      <xdr:rowOff>15909</xdr:rowOff>
    </xdr:to>
    <xdr:pic>
      <xdr:nvPicPr>
        <xdr:cNvPr id="3" name="Picture 2">
          <a:extLst>
            <a:ext uri="{FF2B5EF4-FFF2-40B4-BE49-F238E27FC236}">
              <a16:creationId xmlns:a16="http://schemas.microsoft.com/office/drawing/2014/main" id="{017EEDAB-16FF-4911-9F3C-DE7D2E1324EB}"/>
            </a:ext>
          </a:extLst>
        </xdr:cNvPr>
        <xdr:cNvPicPr>
          <a:picLocks noChangeAspect="1"/>
        </xdr:cNvPicPr>
      </xdr:nvPicPr>
      <xdr:blipFill>
        <a:blip xmlns:r="http://schemas.openxmlformats.org/officeDocument/2006/relationships" r:embed="rId2"/>
        <a:stretch>
          <a:fillRect/>
        </a:stretch>
      </xdr:blipFill>
      <xdr:spPr>
        <a:xfrm>
          <a:off x="864658" y="10144125"/>
          <a:ext cx="9433280" cy="2901984"/>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oneCellAnchor>
    <xdr:from>
      <xdr:col>1</xdr:col>
      <xdr:colOff>580964</xdr:colOff>
      <xdr:row>44</xdr:row>
      <xdr:rowOff>138459</xdr:rowOff>
    </xdr:from>
    <xdr:ext cx="8537883" cy="1547756"/>
    <xdr:pic>
      <xdr:nvPicPr>
        <xdr:cNvPr id="2" name="Picture 1">
          <a:extLst>
            <a:ext uri="{FF2B5EF4-FFF2-40B4-BE49-F238E27FC236}">
              <a16:creationId xmlns:a16="http://schemas.microsoft.com/office/drawing/2014/main" id="{D489A453-EC28-48C6-AB28-877DEE646D39}"/>
            </a:ext>
          </a:extLst>
        </xdr:cNvPr>
        <xdr:cNvPicPr>
          <a:picLocks noChangeAspect="1"/>
        </xdr:cNvPicPr>
      </xdr:nvPicPr>
      <xdr:blipFill>
        <a:blip xmlns:r="http://schemas.openxmlformats.org/officeDocument/2006/relationships" r:embed="rId1"/>
        <a:stretch>
          <a:fillRect/>
        </a:stretch>
      </xdr:blipFill>
      <xdr:spPr>
        <a:xfrm>
          <a:off x="3492893" y="9010316"/>
          <a:ext cx="8537883" cy="1547756"/>
        </a:xfrm>
        <a:prstGeom prst="rect">
          <a:avLst/>
        </a:prstGeom>
      </xdr:spPr>
    </xdr:pic>
    <xdr:clientData/>
  </xdr:oneCellAnchor>
  <xdr:oneCellAnchor>
    <xdr:from>
      <xdr:col>0</xdr:col>
      <xdr:colOff>867833</xdr:colOff>
      <xdr:row>54</xdr:row>
      <xdr:rowOff>0</xdr:rowOff>
    </xdr:from>
    <xdr:ext cx="9439630" cy="2885049"/>
    <xdr:pic>
      <xdr:nvPicPr>
        <xdr:cNvPr id="3" name="Picture 2">
          <a:extLst>
            <a:ext uri="{FF2B5EF4-FFF2-40B4-BE49-F238E27FC236}">
              <a16:creationId xmlns:a16="http://schemas.microsoft.com/office/drawing/2014/main" id="{67A844EE-9E28-4981-8328-E1B275C5B55C}"/>
            </a:ext>
          </a:extLst>
        </xdr:cNvPr>
        <xdr:cNvPicPr>
          <a:picLocks noChangeAspect="1"/>
        </xdr:cNvPicPr>
      </xdr:nvPicPr>
      <xdr:blipFill>
        <a:blip xmlns:r="http://schemas.openxmlformats.org/officeDocument/2006/relationships" r:embed="rId2"/>
        <a:stretch>
          <a:fillRect/>
        </a:stretch>
      </xdr:blipFill>
      <xdr:spPr>
        <a:xfrm>
          <a:off x="864658" y="10144125"/>
          <a:ext cx="9439630" cy="2885049"/>
        </a:xfrm>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47C7DD-AF03-4688-B498-5BEB0A10F87A}">
  <sheetPr codeName="Sheet1"/>
  <dimension ref="A1:N197"/>
  <sheetViews>
    <sheetView tabSelected="1" zoomScale="85" zoomScaleNormal="85" workbookViewId="0"/>
  </sheetViews>
  <sheetFormatPr defaultColWidth="8.875" defaultRowHeight="15.6"/>
  <cols>
    <col min="1" max="1" width="31.625" customWidth="1"/>
    <col min="2" max="2" width="120.625" customWidth="1"/>
    <col min="10" max="10" width="8" style="8"/>
    <col min="11" max="11" width="13.625" style="8" bestFit="1" customWidth="1"/>
    <col min="12" max="12" width="14.125" style="8" customWidth="1"/>
    <col min="13" max="13" width="16.625" style="8" customWidth="1"/>
  </cols>
  <sheetData>
    <row r="1" spans="1:14" ht="16.149999999999999" thickBot="1">
      <c r="A1" s="288" t="s">
        <v>0</v>
      </c>
      <c r="J1"/>
      <c r="K1"/>
      <c r="L1"/>
      <c r="M1"/>
    </row>
    <row r="2" spans="1:14" ht="16.149999999999999" thickBot="1">
      <c r="A2" s="289" t="s">
        <v>1</v>
      </c>
      <c r="B2" s="373" t="s">
        <v>2</v>
      </c>
      <c r="J2"/>
      <c r="K2"/>
      <c r="L2"/>
      <c r="M2"/>
    </row>
    <row r="3" spans="1:14" ht="16.149999999999999" thickBot="1">
      <c r="A3" s="345" t="s">
        <v>3</v>
      </c>
      <c r="B3" s="346" t="s">
        <v>4</v>
      </c>
      <c r="J3" s="12"/>
      <c r="K3" s="12"/>
      <c r="L3" s="12"/>
      <c r="M3" s="12"/>
    </row>
    <row r="4" spans="1:14" ht="16.149999999999999" thickTop="1">
      <c r="B4" t="s">
        <v>5</v>
      </c>
      <c r="I4" s="358"/>
      <c r="J4" s="359"/>
      <c r="K4" s="359"/>
      <c r="L4" s="359"/>
      <c r="M4" s="359"/>
      <c r="N4" s="360"/>
    </row>
    <row r="5" spans="1:14">
      <c r="B5" t="s">
        <v>6</v>
      </c>
      <c r="I5" s="361"/>
      <c r="J5" s="924" t="s">
        <v>7</v>
      </c>
      <c r="K5" s="924"/>
      <c r="L5" s="924"/>
      <c r="M5" s="924"/>
      <c r="N5" s="362"/>
    </row>
    <row r="6" spans="1:14">
      <c r="B6" t="s">
        <v>8</v>
      </c>
      <c r="I6" s="361"/>
      <c r="J6"/>
      <c r="K6"/>
      <c r="L6"/>
      <c r="M6"/>
      <c r="N6" s="362"/>
    </row>
    <row r="7" spans="1:14" ht="27" thickBot="1">
      <c r="B7" t="s">
        <v>9</v>
      </c>
      <c r="I7" s="361"/>
      <c r="J7" s="121" t="s">
        <v>10</v>
      </c>
      <c r="K7" s="121" t="s">
        <v>11</v>
      </c>
      <c r="L7" s="121" t="s">
        <v>12</v>
      </c>
      <c r="M7" s="121" t="s">
        <v>13</v>
      </c>
      <c r="N7" s="362"/>
    </row>
    <row r="8" spans="1:14" ht="16.149999999999999" thickTop="1">
      <c r="B8" s="293" t="s">
        <v>14</v>
      </c>
      <c r="E8" s="291"/>
      <c r="I8" s="361"/>
      <c r="J8" s="12" t="s">
        <v>15</v>
      </c>
      <c r="K8" s="12" t="s">
        <v>16</v>
      </c>
      <c r="L8" s="12" t="s">
        <v>17</v>
      </c>
      <c r="M8" s="12" t="s">
        <v>18</v>
      </c>
      <c r="N8" s="362"/>
    </row>
    <row r="9" spans="1:14">
      <c r="B9" s="293" t="s">
        <v>19</v>
      </c>
      <c r="E9" s="291"/>
      <c r="I9" s="361"/>
      <c r="J9" s="12" t="s">
        <v>20</v>
      </c>
      <c r="K9" s="12" t="s">
        <v>21</v>
      </c>
      <c r="L9" s="12" t="s">
        <v>22</v>
      </c>
      <c r="M9" s="12" t="s">
        <v>23</v>
      </c>
      <c r="N9" s="362"/>
    </row>
    <row r="10" spans="1:14">
      <c r="E10" s="291"/>
      <c r="I10" s="361"/>
      <c r="J10" s="12"/>
      <c r="K10" s="12" t="s">
        <v>24</v>
      </c>
      <c r="L10" s="12" t="s">
        <v>25</v>
      </c>
      <c r="M10" s="12" t="s">
        <v>26</v>
      </c>
      <c r="N10" s="362"/>
    </row>
    <row r="11" spans="1:14">
      <c r="B11" s="290"/>
      <c r="E11" s="291"/>
      <c r="I11" s="361"/>
      <c r="J11" s="12"/>
      <c r="K11" s="12"/>
      <c r="L11" s="12" t="s">
        <v>27</v>
      </c>
      <c r="M11" s="12" t="s">
        <v>28</v>
      </c>
      <c r="N11" s="362"/>
    </row>
    <row r="12" spans="1:14">
      <c r="E12" s="291"/>
      <c r="I12" s="361"/>
      <c r="J12" s="12"/>
      <c r="K12" s="12"/>
      <c r="L12" s="12" t="s">
        <v>29</v>
      </c>
      <c r="M12" s="12"/>
      <c r="N12" s="362"/>
    </row>
    <row r="13" spans="1:14" ht="16.149999999999999" thickBot="1">
      <c r="E13" s="291"/>
      <c r="I13" s="361"/>
      <c r="J13" s="12"/>
      <c r="K13" s="12"/>
      <c r="L13" s="12" t="s">
        <v>30</v>
      </c>
      <c r="M13" s="12"/>
      <c r="N13" s="362"/>
    </row>
    <row r="14" spans="1:14" ht="16.149999999999999" thickBot="1">
      <c r="B14" s="168" t="s">
        <v>31</v>
      </c>
      <c r="I14" s="361"/>
      <c r="J14" s="12"/>
      <c r="K14" s="12"/>
      <c r="L14" s="12" t="s">
        <v>32</v>
      </c>
      <c r="M14" s="12"/>
      <c r="N14" s="362"/>
    </row>
    <row r="15" spans="1:14">
      <c r="B15" s="370" t="s">
        <v>33</v>
      </c>
      <c r="I15" s="361"/>
      <c r="J15" s="12"/>
      <c r="K15" s="12"/>
      <c r="L15" s="12" t="s">
        <v>34</v>
      </c>
      <c r="M15" s="12"/>
      <c r="N15" s="362"/>
    </row>
    <row r="16" spans="1:14">
      <c r="B16" s="371" t="s">
        <v>35</v>
      </c>
      <c r="I16" s="361"/>
      <c r="J16" s="12"/>
      <c r="K16" s="12"/>
      <c r="L16" s="12" t="s">
        <v>36</v>
      </c>
      <c r="M16" s="12"/>
      <c r="N16" s="362"/>
    </row>
    <row r="17" spans="1:14" ht="16.149999999999999" thickBot="1">
      <c r="B17" s="372" t="s">
        <v>37</v>
      </c>
      <c r="I17" s="361"/>
      <c r="J17" s="12"/>
      <c r="K17" s="12"/>
      <c r="L17" s="12" t="s">
        <v>28</v>
      </c>
      <c r="M17" s="12"/>
      <c r="N17" s="362"/>
    </row>
    <row r="18" spans="1:14" ht="16.149999999999999" thickBot="1">
      <c r="I18" s="363"/>
      <c r="J18" s="364"/>
      <c r="K18" s="364"/>
      <c r="L18" s="364"/>
      <c r="M18" s="364"/>
      <c r="N18" s="365"/>
    </row>
    <row r="19" spans="1:14" ht="16.149999999999999" thickTop="1">
      <c r="A19" s="288" t="s">
        <v>38</v>
      </c>
      <c r="J19" s="12"/>
      <c r="K19" s="12"/>
      <c r="L19" s="12"/>
      <c r="M19" s="12"/>
    </row>
    <row r="20" spans="1:14">
      <c r="A20" t="s">
        <v>39</v>
      </c>
      <c r="B20" s="355" t="s">
        <v>40</v>
      </c>
      <c r="J20" s="12"/>
      <c r="K20" s="12"/>
      <c r="L20" s="12"/>
      <c r="M20" s="12"/>
    </row>
    <row r="21" spans="1:14">
      <c r="A21" t="s">
        <v>41</v>
      </c>
      <c r="B21" s="355" t="s">
        <v>42</v>
      </c>
      <c r="J21" s="12"/>
      <c r="K21" s="12"/>
      <c r="L21" s="12"/>
      <c r="M21" s="12"/>
    </row>
    <row r="22" spans="1:14">
      <c r="B22" s="355"/>
      <c r="J22" s="12"/>
      <c r="K22" s="12"/>
      <c r="L22" s="12"/>
      <c r="M22" s="12"/>
    </row>
    <row r="23" spans="1:14">
      <c r="A23" t="s">
        <v>43</v>
      </c>
      <c r="B23" s="356" t="s">
        <v>44</v>
      </c>
      <c r="J23" s="12"/>
      <c r="K23" s="12"/>
      <c r="L23" s="12"/>
      <c r="M23" s="12"/>
    </row>
    <row r="24" spans="1:14">
      <c r="B24" s="356" t="s">
        <v>45</v>
      </c>
      <c r="J24" s="12"/>
      <c r="K24" s="12"/>
      <c r="L24" s="12"/>
      <c r="M24" s="12"/>
    </row>
    <row r="25" spans="1:14">
      <c r="B25" s="356" t="s">
        <v>46</v>
      </c>
      <c r="J25" s="12"/>
      <c r="K25" s="12"/>
      <c r="L25" s="12"/>
      <c r="M25" s="12"/>
    </row>
    <row r="26" spans="1:14">
      <c r="B26" s="3"/>
      <c r="J26" s="12"/>
      <c r="K26" s="12"/>
      <c r="L26" s="12"/>
      <c r="M26" s="12"/>
    </row>
    <row r="27" spans="1:14">
      <c r="A27" t="s">
        <v>47</v>
      </c>
      <c r="B27" s="357" t="s">
        <v>48</v>
      </c>
      <c r="J27" s="12"/>
      <c r="K27" s="12"/>
      <c r="L27" s="12"/>
      <c r="M27" s="12"/>
    </row>
    <row r="28" spans="1:14">
      <c r="B28" s="357" t="s">
        <v>49</v>
      </c>
      <c r="J28" s="12"/>
      <c r="K28" s="12"/>
      <c r="L28" s="12"/>
      <c r="M28" s="12"/>
    </row>
    <row r="29" spans="1:14">
      <c r="B29" s="3"/>
      <c r="J29" s="12"/>
      <c r="K29" s="12"/>
      <c r="L29" s="12"/>
      <c r="M29" s="12"/>
    </row>
    <row r="30" spans="1:14">
      <c r="A30" t="s">
        <v>50</v>
      </c>
      <c r="B30" s="355" t="s">
        <v>51</v>
      </c>
      <c r="J30" s="12"/>
      <c r="K30" s="12"/>
      <c r="L30" s="12"/>
      <c r="M30" s="12"/>
    </row>
    <row r="31" spans="1:14">
      <c r="A31" t="s">
        <v>52</v>
      </c>
      <c r="B31" s="356" t="s">
        <v>53</v>
      </c>
      <c r="J31" s="12"/>
      <c r="K31" s="12"/>
      <c r="L31" s="12"/>
      <c r="M31" s="12"/>
    </row>
    <row r="32" spans="1:14">
      <c r="B32" s="356"/>
      <c r="J32" s="12"/>
      <c r="K32" s="12"/>
      <c r="L32" s="12"/>
      <c r="M32" s="12"/>
    </row>
    <row r="33" spans="1:13">
      <c r="A33" t="s">
        <v>54</v>
      </c>
      <c r="B33" t="s">
        <v>55</v>
      </c>
      <c r="J33" s="12"/>
      <c r="K33" s="12"/>
      <c r="L33" s="12"/>
      <c r="M33" s="12"/>
    </row>
    <row r="34" spans="1:13">
      <c r="B34" s="355" t="s">
        <v>56</v>
      </c>
      <c r="J34" s="12"/>
      <c r="K34" s="12"/>
      <c r="L34" s="12"/>
      <c r="M34" s="12"/>
    </row>
    <row r="35" spans="1:13">
      <c r="B35" t="s">
        <v>57</v>
      </c>
      <c r="J35" s="12"/>
      <c r="K35" s="12"/>
      <c r="L35" s="12"/>
      <c r="M35" s="12"/>
    </row>
    <row r="36" spans="1:13">
      <c r="B36" t="s">
        <v>58</v>
      </c>
      <c r="J36" s="12"/>
      <c r="K36" s="12"/>
      <c r="L36" s="12"/>
      <c r="M36" s="12"/>
    </row>
    <row r="37" spans="1:13">
      <c r="B37" s="1011" t="s">
        <v>59</v>
      </c>
      <c r="J37" s="12"/>
      <c r="K37" s="12"/>
      <c r="L37" s="12"/>
      <c r="M37" s="12"/>
    </row>
    <row r="38" spans="1:13">
      <c r="B38" s="1011" t="s">
        <v>60</v>
      </c>
      <c r="J38" s="12"/>
      <c r="K38" s="12"/>
      <c r="L38" s="12"/>
      <c r="M38" s="12"/>
    </row>
    <row r="39" spans="1:13">
      <c r="B39" s="1011" t="s">
        <v>61</v>
      </c>
      <c r="J39" s="12"/>
      <c r="K39" s="12"/>
      <c r="L39" s="12"/>
      <c r="M39" s="12"/>
    </row>
    <row r="40" spans="1:13">
      <c r="B40" s="1011" t="s">
        <v>62</v>
      </c>
      <c r="J40" s="12"/>
      <c r="K40" s="12"/>
      <c r="L40" s="12"/>
      <c r="M40" s="12"/>
    </row>
    <row r="41" spans="1:13">
      <c r="B41" t="s">
        <v>63</v>
      </c>
      <c r="J41" s="12"/>
      <c r="K41" s="12"/>
      <c r="L41" s="12"/>
      <c r="M41" s="12"/>
    </row>
    <row r="42" spans="1:13">
      <c r="B42" t="s">
        <v>64</v>
      </c>
      <c r="J42" s="12"/>
      <c r="K42" s="12"/>
      <c r="L42" s="12"/>
      <c r="M42" s="12"/>
    </row>
    <row r="43" spans="1:13">
      <c r="B43" t="s">
        <v>65</v>
      </c>
      <c r="J43" s="12"/>
      <c r="K43" s="12"/>
      <c r="L43" s="12"/>
      <c r="M43" s="12"/>
    </row>
    <row r="44" spans="1:13">
      <c r="B44" t="s">
        <v>66</v>
      </c>
      <c r="J44" s="12"/>
      <c r="K44" s="12"/>
      <c r="L44" s="12"/>
      <c r="M44" s="12"/>
    </row>
    <row r="45" spans="1:13">
      <c r="J45" s="12"/>
      <c r="K45" s="12"/>
      <c r="L45" s="12"/>
      <c r="M45" s="12"/>
    </row>
    <row r="46" spans="1:13">
      <c r="J46" s="12"/>
      <c r="K46" s="12"/>
      <c r="L46" s="12"/>
      <c r="M46" s="12"/>
    </row>
    <row r="47" spans="1:13">
      <c r="A47" t="s">
        <v>67</v>
      </c>
      <c r="B47" s="1011" t="s">
        <v>68</v>
      </c>
      <c r="J47" s="12"/>
      <c r="K47" s="12"/>
      <c r="L47" s="12"/>
      <c r="M47" s="12"/>
    </row>
    <row r="48" spans="1:13">
      <c r="B48" s="1011" t="s">
        <v>69</v>
      </c>
      <c r="J48" s="12"/>
      <c r="K48" s="12"/>
      <c r="L48" s="12"/>
      <c r="M48" s="12"/>
    </row>
    <row r="49" spans="1:13">
      <c r="B49" s="1011"/>
      <c r="J49" s="12"/>
      <c r="K49" s="12"/>
      <c r="L49" s="12"/>
      <c r="M49" s="12"/>
    </row>
    <row r="50" spans="1:13">
      <c r="A50" t="s">
        <v>70</v>
      </c>
      <c r="B50" s="1011" t="s">
        <v>71</v>
      </c>
      <c r="J50" s="12"/>
      <c r="K50" s="12"/>
      <c r="L50" s="12"/>
      <c r="M50" s="12"/>
    </row>
    <row r="51" spans="1:13">
      <c r="B51" s="1011" t="s">
        <v>72</v>
      </c>
      <c r="J51" s="12"/>
      <c r="K51" s="12"/>
      <c r="L51" s="12"/>
      <c r="M51" s="12"/>
    </row>
    <row r="52" spans="1:13">
      <c r="B52" s="1011"/>
      <c r="J52" s="12"/>
      <c r="K52" s="12"/>
      <c r="L52" s="12"/>
      <c r="M52" s="12"/>
    </row>
    <row r="53" spans="1:13">
      <c r="A53" t="s">
        <v>73</v>
      </c>
      <c r="B53" s="26" t="s">
        <v>74</v>
      </c>
      <c r="J53" s="12"/>
      <c r="K53" s="12"/>
      <c r="L53" s="12"/>
      <c r="M53" s="12"/>
    </row>
    <row r="54" spans="1:13">
      <c r="B54" s="26" t="s">
        <v>75</v>
      </c>
      <c r="J54" s="12"/>
      <c r="K54" s="12"/>
      <c r="L54" s="12"/>
      <c r="M54" s="12"/>
    </row>
    <row r="55" spans="1:13">
      <c r="B55" s="1011"/>
      <c r="J55" s="12"/>
      <c r="K55" s="12"/>
      <c r="L55" s="12"/>
      <c r="M55" s="12"/>
    </row>
    <row r="56" spans="1:13">
      <c r="A56" t="s">
        <v>76</v>
      </c>
      <c r="B56" s="1011" t="s">
        <v>77</v>
      </c>
      <c r="J56" s="12"/>
      <c r="K56" s="12"/>
      <c r="L56" s="12"/>
      <c r="M56" s="12"/>
    </row>
    <row r="57" spans="1:13">
      <c r="B57" s="1011" t="s">
        <v>78</v>
      </c>
      <c r="J57" s="12"/>
      <c r="K57" s="12"/>
      <c r="L57" s="12"/>
      <c r="M57" s="12"/>
    </row>
    <row r="58" spans="1:13">
      <c r="B58" s="1011" t="s">
        <v>79</v>
      </c>
      <c r="J58" s="12"/>
      <c r="K58" s="12"/>
      <c r="L58" s="12"/>
      <c r="M58" s="12"/>
    </row>
    <row r="59" spans="1:13">
      <c r="J59" s="12"/>
      <c r="K59" s="12"/>
      <c r="L59" s="12"/>
      <c r="M59" s="12"/>
    </row>
    <row r="60" spans="1:13">
      <c r="A60" t="s">
        <v>80</v>
      </c>
      <c r="B60" s="1011" t="s">
        <v>81</v>
      </c>
      <c r="J60" s="12"/>
      <c r="K60" s="12"/>
      <c r="L60" s="12"/>
      <c r="M60" s="12"/>
    </row>
    <row r="61" spans="1:13">
      <c r="J61" s="12"/>
      <c r="K61" s="12"/>
      <c r="L61" s="12"/>
      <c r="M61" s="12"/>
    </row>
    <row r="62" spans="1:13">
      <c r="A62" t="s">
        <v>82</v>
      </c>
      <c r="B62" s="1011" t="s">
        <v>83</v>
      </c>
      <c r="J62" s="12"/>
      <c r="K62" s="12"/>
      <c r="L62" s="12"/>
      <c r="M62" s="12"/>
    </row>
    <row r="63" spans="1:13">
      <c r="J63" s="12"/>
      <c r="K63" s="12"/>
      <c r="L63" s="12"/>
      <c r="M63" s="12"/>
    </row>
    <row r="64" spans="1:13">
      <c r="A64" t="s">
        <v>84</v>
      </c>
      <c r="B64" t="s">
        <v>85</v>
      </c>
      <c r="J64" s="12"/>
      <c r="K64" s="12"/>
      <c r="L64" s="12"/>
      <c r="M64" s="12"/>
    </row>
    <row r="65" spans="1:13">
      <c r="B65" t="s">
        <v>86</v>
      </c>
      <c r="J65" s="12"/>
      <c r="K65" s="12"/>
      <c r="L65" s="12"/>
      <c r="M65" s="12"/>
    </row>
    <row r="66" spans="1:13">
      <c r="B66" t="s">
        <v>87</v>
      </c>
      <c r="J66" s="12"/>
      <c r="K66" s="12"/>
      <c r="L66" s="12"/>
      <c r="M66" s="12"/>
    </row>
    <row r="67" spans="1:13">
      <c r="J67" s="12"/>
      <c r="K67" s="12"/>
      <c r="L67" s="12"/>
      <c r="M67" s="12"/>
    </row>
    <row r="68" spans="1:13" ht="30.6" customHeight="1">
      <c r="A68" s="314" t="s">
        <v>88</v>
      </c>
      <c r="B68" s="923" t="s">
        <v>89</v>
      </c>
      <c r="C68" s="923"/>
      <c r="D68" s="923"/>
      <c r="E68" s="923"/>
      <c r="F68" s="923"/>
      <c r="G68" s="923"/>
      <c r="H68" s="923"/>
      <c r="I68" s="923"/>
      <c r="J68" s="12"/>
      <c r="K68" s="12"/>
      <c r="L68" s="12"/>
      <c r="M68" s="12"/>
    </row>
    <row r="69" spans="1:13">
      <c r="B69" t="s">
        <v>90</v>
      </c>
      <c r="J69" s="12"/>
      <c r="K69" s="12"/>
      <c r="L69" s="12"/>
      <c r="M69" s="12"/>
    </row>
    <row r="70" spans="1:13">
      <c r="B70" t="s">
        <v>91</v>
      </c>
      <c r="J70" s="12"/>
      <c r="K70" s="12"/>
      <c r="L70" s="12"/>
      <c r="M70" s="12"/>
    </row>
    <row r="71" spans="1:13">
      <c r="J71" s="12"/>
      <c r="K71" s="12"/>
      <c r="L71" s="12"/>
      <c r="M71" s="12"/>
    </row>
    <row r="72" spans="1:13">
      <c r="A72" t="s">
        <v>92</v>
      </c>
      <c r="B72" t="s">
        <v>93</v>
      </c>
      <c r="J72" s="12"/>
      <c r="K72" s="12"/>
      <c r="L72" s="12"/>
      <c r="M72" s="12"/>
    </row>
    <row r="73" spans="1:13">
      <c r="J73" s="12"/>
      <c r="K73" s="12"/>
      <c r="L73" s="12"/>
      <c r="M73" s="12"/>
    </row>
    <row r="74" spans="1:13">
      <c r="A74" t="s">
        <v>94</v>
      </c>
      <c r="B74" t="s">
        <v>95</v>
      </c>
      <c r="J74" s="12"/>
      <c r="K74" s="12"/>
      <c r="L74" s="12"/>
      <c r="M74" s="12"/>
    </row>
    <row r="75" spans="1:13">
      <c r="J75" s="12"/>
      <c r="K75" s="12"/>
      <c r="L75" s="12"/>
      <c r="M75" s="12"/>
    </row>
    <row r="76" spans="1:13">
      <c r="A76" t="s">
        <v>96</v>
      </c>
      <c r="B76" s="293" t="s">
        <v>97</v>
      </c>
      <c r="J76" s="12"/>
      <c r="K76" s="12"/>
      <c r="L76" s="12"/>
      <c r="M76" s="12"/>
    </row>
    <row r="77" spans="1:13">
      <c r="J77" s="12"/>
      <c r="K77" s="12"/>
      <c r="L77" s="12"/>
      <c r="M77" s="12"/>
    </row>
    <row r="78" spans="1:13">
      <c r="J78" s="12"/>
      <c r="K78" s="12"/>
      <c r="L78" s="12"/>
      <c r="M78" s="12"/>
    </row>
    <row r="79" spans="1:13">
      <c r="J79" s="12"/>
      <c r="K79" s="12"/>
      <c r="L79" s="12"/>
      <c r="M79" s="12"/>
    </row>
    <row r="80" spans="1:13">
      <c r="J80" s="12"/>
      <c r="K80" s="12"/>
      <c r="L80" s="12"/>
      <c r="M80" s="12"/>
    </row>
    <row r="81" spans="10:13">
      <c r="J81" s="12"/>
      <c r="K81" s="12"/>
      <c r="L81" s="12"/>
      <c r="M81" s="12"/>
    </row>
    <row r="82" spans="10:13">
      <c r="J82" s="12"/>
      <c r="K82" s="12"/>
      <c r="L82" s="12"/>
      <c r="M82" s="12"/>
    </row>
    <row r="83" spans="10:13">
      <c r="J83" s="12"/>
      <c r="K83" s="12"/>
      <c r="L83" s="12"/>
      <c r="M83" s="12"/>
    </row>
    <row r="84" spans="10:13">
      <c r="J84" s="12"/>
      <c r="K84" s="12"/>
      <c r="L84" s="12"/>
      <c r="M84" s="12"/>
    </row>
    <row r="85" spans="10:13">
      <c r="J85" s="12"/>
      <c r="K85" s="12"/>
      <c r="L85" s="12"/>
      <c r="M85" s="12"/>
    </row>
    <row r="86" spans="10:13">
      <c r="J86" s="12"/>
      <c r="K86" s="12"/>
      <c r="L86" s="12"/>
      <c r="M86" s="12"/>
    </row>
    <row r="87" spans="10:13">
      <c r="J87" s="12"/>
      <c r="K87" s="12"/>
      <c r="L87" s="12"/>
      <c r="M87" s="12"/>
    </row>
    <row r="88" spans="10:13">
      <c r="J88" s="12"/>
      <c r="K88" s="12"/>
      <c r="L88" s="12"/>
      <c r="M88" s="12"/>
    </row>
    <row r="89" spans="10:13">
      <c r="J89" s="12"/>
      <c r="K89" s="12"/>
      <c r="L89" s="12"/>
      <c r="M89" s="12"/>
    </row>
    <row r="90" spans="10:13">
      <c r="J90" s="12"/>
      <c r="K90" s="12"/>
      <c r="L90" s="12"/>
      <c r="M90" s="12"/>
    </row>
    <row r="91" spans="10:13">
      <c r="J91" s="12"/>
      <c r="K91" s="12"/>
      <c r="L91" s="12"/>
      <c r="M91" s="12"/>
    </row>
    <row r="92" spans="10:13">
      <c r="J92" s="12"/>
      <c r="K92" s="12"/>
      <c r="L92" s="12"/>
      <c r="M92" s="12"/>
    </row>
    <row r="93" spans="10:13">
      <c r="J93" s="12"/>
      <c r="K93" s="12"/>
      <c r="L93" s="12"/>
      <c r="M93" s="12"/>
    </row>
    <row r="94" spans="10:13">
      <c r="J94" s="12"/>
      <c r="K94" s="12"/>
      <c r="L94" s="12"/>
      <c r="M94" s="12"/>
    </row>
    <row r="95" spans="10:13">
      <c r="J95" s="12"/>
      <c r="K95" s="12"/>
      <c r="L95" s="12"/>
      <c r="M95" s="12"/>
    </row>
    <row r="96" spans="10:13">
      <c r="J96" s="12"/>
      <c r="K96" s="12"/>
      <c r="L96" s="12"/>
      <c r="M96" s="12"/>
    </row>
    <row r="97" spans="10:13">
      <c r="J97" s="12"/>
      <c r="K97" s="12"/>
      <c r="L97" s="12"/>
      <c r="M97" s="12"/>
    </row>
    <row r="98" spans="10:13">
      <c r="J98" s="12"/>
      <c r="K98" s="12"/>
      <c r="L98" s="12"/>
      <c r="M98" s="12"/>
    </row>
    <row r="99" spans="10:13">
      <c r="J99" s="12"/>
      <c r="K99" s="12"/>
      <c r="L99" s="12"/>
      <c r="M99" s="12"/>
    </row>
    <row r="100" spans="10:13">
      <c r="J100" s="12"/>
      <c r="K100" s="12"/>
      <c r="L100" s="12"/>
      <c r="M100" s="12"/>
    </row>
    <row r="101" spans="10:13">
      <c r="J101" s="12"/>
      <c r="K101" s="12"/>
      <c r="L101" s="12"/>
      <c r="M101" s="12"/>
    </row>
    <row r="102" spans="10:13">
      <c r="J102" s="12"/>
      <c r="K102" s="12"/>
      <c r="L102" s="12"/>
      <c r="M102" s="12"/>
    </row>
    <row r="103" spans="10:13">
      <c r="J103" s="12"/>
      <c r="K103" s="12"/>
      <c r="L103" s="12"/>
      <c r="M103" s="12"/>
    </row>
    <row r="104" spans="10:13">
      <c r="J104" s="12"/>
      <c r="K104" s="12"/>
      <c r="L104" s="12"/>
      <c r="M104" s="12"/>
    </row>
    <row r="105" spans="10:13">
      <c r="J105" s="12"/>
      <c r="K105" s="12"/>
      <c r="L105" s="12"/>
      <c r="M105" s="12"/>
    </row>
    <row r="106" spans="10:13">
      <c r="J106" s="12"/>
      <c r="K106" s="12"/>
      <c r="L106" s="12"/>
      <c r="M106" s="12"/>
    </row>
    <row r="107" spans="10:13">
      <c r="J107" s="12"/>
      <c r="K107" s="12"/>
      <c r="L107" s="12"/>
      <c r="M107" s="12"/>
    </row>
    <row r="108" spans="10:13">
      <c r="J108" s="12"/>
      <c r="K108" s="12"/>
      <c r="L108" s="12"/>
      <c r="M108" s="12"/>
    </row>
    <row r="109" spans="10:13">
      <c r="J109" s="12"/>
      <c r="K109" s="12"/>
      <c r="L109" s="12"/>
      <c r="M109" s="12"/>
    </row>
    <row r="110" spans="10:13">
      <c r="J110" s="12"/>
      <c r="K110" s="12"/>
      <c r="L110" s="12"/>
      <c r="M110" s="12"/>
    </row>
    <row r="111" spans="10:13">
      <c r="J111" s="12"/>
      <c r="K111" s="12"/>
      <c r="L111" s="12"/>
      <c r="M111" s="12"/>
    </row>
    <row r="112" spans="10:13">
      <c r="J112" s="12"/>
      <c r="K112" s="12"/>
      <c r="L112" s="12"/>
      <c r="M112" s="12"/>
    </row>
    <row r="113" spans="10:13">
      <c r="J113" s="12"/>
      <c r="K113" s="12"/>
      <c r="L113" s="12"/>
      <c r="M113" s="12"/>
    </row>
    <row r="114" spans="10:13">
      <c r="J114" s="12"/>
      <c r="K114" s="12"/>
      <c r="L114" s="12"/>
      <c r="M114" s="12"/>
    </row>
    <row r="115" spans="10:13">
      <c r="J115" s="12"/>
      <c r="K115" s="12"/>
      <c r="L115" s="12"/>
      <c r="M115" s="12"/>
    </row>
    <row r="116" spans="10:13">
      <c r="J116" s="12"/>
      <c r="K116" s="12"/>
      <c r="L116" s="12"/>
      <c r="M116" s="12"/>
    </row>
    <row r="117" spans="10:13">
      <c r="J117" s="12"/>
      <c r="K117" s="12"/>
      <c r="L117" s="12"/>
      <c r="M117" s="12"/>
    </row>
    <row r="118" spans="10:13">
      <c r="J118" s="12"/>
      <c r="K118" s="12"/>
      <c r="L118" s="12"/>
      <c r="M118" s="12"/>
    </row>
    <row r="119" spans="10:13">
      <c r="J119" s="12"/>
      <c r="K119" s="12"/>
      <c r="L119" s="12"/>
      <c r="M119" s="12"/>
    </row>
    <row r="120" spans="10:13">
      <c r="J120" s="12"/>
      <c r="K120" s="12"/>
      <c r="L120" s="12"/>
      <c r="M120" s="12"/>
    </row>
    <row r="121" spans="10:13">
      <c r="J121" s="12"/>
      <c r="K121" s="12"/>
      <c r="L121" s="12"/>
      <c r="M121" s="12"/>
    </row>
    <row r="122" spans="10:13">
      <c r="J122" s="12"/>
      <c r="K122" s="12"/>
      <c r="L122" s="12"/>
      <c r="M122" s="12"/>
    </row>
    <row r="123" spans="10:13">
      <c r="J123" s="12"/>
      <c r="K123" s="12"/>
      <c r="L123" s="12"/>
      <c r="M123" s="12"/>
    </row>
    <row r="124" spans="10:13">
      <c r="J124" s="12"/>
      <c r="K124" s="12"/>
      <c r="L124" s="12"/>
      <c r="M124" s="12"/>
    </row>
    <row r="125" spans="10:13">
      <c r="J125" s="12"/>
      <c r="K125" s="12"/>
      <c r="L125" s="12"/>
      <c r="M125" s="12"/>
    </row>
    <row r="126" spans="10:13">
      <c r="J126" s="12"/>
      <c r="K126" s="12"/>
      <c r="L126" s="12"/>
      <c r="M126" s="12"/>
    </row>
    <row r="127" spans="10:13">
      <c r="J127" s="12"/>
      <c r="K127" s="12"/>
      <c r="L127" s="12"/>
      <c r="M127" s="12"/>
    </row>
    <row r="128" spans="10:13">
      <c r="J128" s="12"/>
      <c r="K128" s="12"/>
      <c r="L128" s="12"/>
      <c r="M128" s="12"/>
    </row>
    <row r="129" spans="10:13">
      <c r="J129" s="12"/>
      <c r="K129" s="12"/>
      <c r="L129" s="12"/>
      <c r="M129" s="12"/>
    </row>
    <row r="130" spans="10:13">
      <c r="J130" s="12"/>
      <c r="K130" s="12"/>
      <c r="L130" s="12"/>
      <c r="M130" s="12"/>
    </row>
    <row r="131" spans="10:13">
      <c r="J131" s="12"/>
      <c r="K131" s="12"/>
      <c r="L131" s="12"/>
      <c r="M131" s="12"/>
    </row>
    <row r="132" spans="10:13">
      <c r="J132" s="12"/>
      <c r="K132" s="12"/>
      <c r="L132" s="12"/>
      <c r="M132" s="12"/>
    </row>
    <row r="133" spans="10:13">
      <c r="J133" s="12"/>
      <c r="K133" s="12"/>
      <c r="L133" s="12"/>
      <c r="M133" s="12"/>
    </row>
    <row r="134" spans="10:13">
      <c r="J134" s="12"/>
      <c r="K134" s="12"/>
      <c r="L134" s="12"/>
      <c r="M134" s="12"/>
    </row>
    <row r="135" spans="10:13">
      <c r="J135" s="12"/>
      <c r="K135" s="12"/>
      <c r="L135" s="12"/>
      <c r="M135" s="12"/>
    </row>
    <row r="136" spans="10:13">
      <c r="J136" s="12"/>
      <c r="K136" s="12"/>
      <c r="L136" s="12"/>
      <c r="M136" s="12"/>
    </row>
    <row r="137" spans="10:13">
      <c r="J137" s="12"/>
      <c r="K137" s="12"/>
      <c r="L137" s="12"/>
      <c r="M137" s="12"/>
    </row>
    <row r="138" spans="10:13">
      <c r="J138" s="12"/>
      <c r="K138" s="12"/>
      <c r="L138" s="12"/>
      <c r="M138" s="12"/>
    </row>
    <row r="139" spans="10:13">
      <c r="J139" s="12"/>
      <c r="K139" s="12"/>
      <c r="L139" s="12"/>
      <c r="M139" s="12"/>
    </row>
    <row r="140" spans="10:13">
      <c r="J140" s="12"/>
      <c r="K140" s="12"/>
      <c r="L140" s="12"/>
      <c r="M140" s="12"/>
    </row>
    <row r="141" spans="10:13">
      <c r="J141" s="12"/>
      <c r="K141" s="12"/>
      <c r="L141" s="12"/>
      <c r="M141" s="12"/>
    </row>
    <row r="142" spans="10:13">
      <c r="J142" s="12"/>
      <c r="K142" s="12"/>
      <c r="L142" s="12"/>
      <c r="M142" s="12"/>
    </row>
    <row r="143" spans="10:13">
      <c r="J143" s="12"/>
      <c r="K143" s="12"/>
      <c r="L143" s="12"/>
      <c r="M143" s="12"/>
    </row>
    <row r="144" spans="10:13">
      <c r="J144" s="12"/>
      <c r="K144" s="12"/>
      <c r="L144" s="12"/>
      <c r="M144" s="12"/>
    </row>
    <row r="145" spans="10:13">
      <c r="J145" s="12"/>
      <c r="K145" s="12"/>
      <c r="L145" s="12"/>
      <c r="M145" s="12"/>
    </row>
    <row r="146" spans="10:13">
      <c r="J146" s="12"/>
      <c r="K146" s="12"/>
      <c r="L146" s="12"/>
      <c r="M146" s="12"/>
    </row>
    <row r="147" spans="10:13">
      <c r="J147" s="12"/>
      <c r="K147" s="12"/>
      <c r="L147" s="12"/>
      <c r="M147" s="12"/>
    </row>
    <row r="148" spans="10:13">
      <c r="J148" s="12"/>
      <c r="K148" s="12"/>
      <c r="L148" s="12"/>
      <c r="M148" s="12"/>
    </row>
    <row r="149" spans="10:13">
      <c r="J149" s="12"/>
      <c r="K149" s="12"/>
      <c r="L149" s="12"/>
      <c r="M149" s="12"/>
    </row>
    <row r="150" spans="10:13">
      <c r="J150" s="12"/>
      <c r="K150" s="12"/>
      <c r="L150" s="12"/>
      <c r="M150" s="12"/>
    </row>
    <row r="151" spans="10:13">
      <c r="J151" s="12"/>
      <c r="K151" s="12"/>
      <c r="L151" s="12"/>
      <c r="M151" s="12"/>
    </row>
    <row r="152" spans="10:13">
      <c r="J152" s="12"/>
      <c r="K152" s="12"/>
      <c r="L152" s="12"/>
      <c r="M152" s="12"/>
    </row>
    <row r="160" spans="10:13">
      <c r="J160" s="19"/>
      <c r="K160" s="19"/>
      <c r="L160" s="19"/>
      <c r="M160" s="19"/>
    </row>
    <row r="161" spans="10:13">
      <c r="J161" s="19"/>
      <c r="K161" s="19"/>
      <c r="L161" s="19"/>
      <c r="M161" s="19"/>
    </row>
    <row r="162" spans="10:13">
      <c r="J162" s="19"/>
      <c r="K162" s="19"/>
      <c r="L162" s="19"/>
      <c r="M162" s="19"/>
    </row>
    <row r="163" spans="10:13">
      <c r="J163" s="12"/>
      <c r="K163" s="12"/>
      <c r="L163" s="12"/>
      <c r="M163" s="12"/>
    </row>
    <row r="164" spans="10:13">
      <c r="J164" s="12"/>
      <c r="K164" s="12"/>
      <c r="L164" s="12"/>
      <c r="M164" s="12"/>
    </row>
    <row r="165" spans="10:13">
      <c r="J165" s="19"/>
      <c r="K165" s="19"/>
      <c r="L165" s="19"/>
      <c r="M165" s="19"/>
    </row>
    <row r="166" spans="10:13">
      <c r="J166" s="19"/>
      <c r="K166" s="19"/>
      <c r="L166" s="19"/>
      <c r="M166" s="19"/>
    </row>
    <row r="167" spans="10:13">
      <c r="J167" s="19"/>
      <c r="K167" s="19"/>
      <c r="L167" s="19"/>
      <c r="M167" s="19"/>
    </row>
    <row r="168" spans="10:13">
      <c r="J168" s="19"/>
      <c r="K168" s="19"/>
      <c r="L168" s="19"/>
      <c r="M168" s="19"/>
    </row>
    <row r="170" spans="10:13">
      <c r="J170" s="12"/>
      <c r="K170" s="12"/>
      <c r="L170" s="12"/>
      <c r="M170" s="12"/>
    </row>
    <row r="173" spans="10:13">
      <c r="J173" s="19"/>
      <c r="K173" s="19"/>
      <c r="L173" s="19"/>
      <c r="M173" s="19"/>
    </row>
    <row r="174" spans="10:13">
      <c r="J174" s="12"/>
      <c r="K174" s="12"/>
      <c r="L174" s="12"/>
      <c r="M174" s="12"/>
    </row>
    <row r="175" spans="10:13">
      <c r="J175" s="19"/>
      <c r="K175" s="19"/>
      <c r="L175" s="19"/>
      <c r="M175" s="19"/>
    </row>
    <row r="176" spans="10:13">
      <c r="J176" s="12"/>
      <c r="K176" s="12"/>
      <c r="L176" s="12"/>
      <c r="M176" s="12"/>
    </row>
    <row r="178" spans="10:13">
      <c r="J178" s="12"/>
      <c r="K178" s="12"/>
      <c r="L178" s="12"/>
      <c r="M178" s="12"/>
    </row>
    <row r="179" spans="10:13">
      <c r="J179" s="12"/>
      <c r="K179" s="12"/>
      <c r="L179" s="12"/>
      <c r="M179" s="12"/>
    </row>
    <row r="180" spans="10:13">
      <c r="J180" s="12"/>
      <c r="K180" s="12"/>
      <c r="L180" s="12"/>
      <c r="M180" s="12"/>
    </row>
    <row r="181" spans="10:13">
      <c r="J181" s="12"/>
      <c r="K181" s="12"/>
      <c r="L181" s="12"/>
      <c r="M181" s="12"/>
    </row>
    <row r="182" spans="10:13">
      <c r="J182" s="12"/>
      <c r="K182" s="12"/>
      <c r="L182" s="12"/>
      <c r="M182" s="12"/>
    </row>
    <row r="183" spans="10:13">
      <c r="J183" s="12"/>
      <c r="K183" s="12"/>
      <c r="L183" s="12"/>
      <c r="M183" s="12"/>
    </row>
    <row r="184" spans="10:13">
      <c r="J184" s="12"/>
      <c r="K184" s="12"/>
      <c r="L184" s="12"/>
      <c r="M184" s="12"/>
    </row>
    <row r="185" spans="10:13">
      <c r="J185" s="12"/>
      <c r="K185" s="12"/>
      <c r="L185" s="12"/>
      <c r="M185" s="12"/>
    </row>
    <row r="186" spans="10:13">
      <c r="J186" s="12"/>
      <c r="K186" s="12"/>
      <c r="L186" s="12"/>
      <c r="M186" s="12"/>
    </row>
    <row r="187" spans="10:13">
      <c r="J187" s="12"/>
      <c r="K187" s="12"/>
      <c r="L187" s="12"/>
      <c r="M187" s="12"/>
    </row>
    <row r="188" spans="10:13">
      <c r="J188" s="12"/>
      <c r="K188" s="12"/>
      <c r="L188" s="12"/>
      <c r="M188" s="12"/>
    </row>
    <row r="189" spans="10:13">
      <c r="J189" s="12"/>
      <c r="K189" s="12"/>
      <c r="L189" s="12"/>
      <c r="M189" s="12"/>
    </row>
    <row r="190" spans="10:13">
      <c r="J190" s="12"/>
      <c r="K190" s="12"/>
      <c r="L190" s="12"/>
      <c r="M190" s="12"/>
    </row>
    <row r="191" spans="10:13">
      <c r="J191" s="12"/>
      <c r="K191" s="12"/>
      <c r="L191" s="12"/>
      <c r="M191" s="12"/>
    </row>
    <row r="196" spans="10:13">
      <c r="J196" s="12"/>
      <c r="K196" s="12"/>
      <c r="L196" s="12"/>
      <c r="M196" s="12"/>
    </row>
    <row r="197" spans="10:13">
      <c r="J197" s="12"/>
      <c r="K197" s="12"/>
      <c r="L197" s="12"/>
      <c r="M197" s="12"/>
    </row>
  </sheetData>
  <mergeCells count="2">
    <mergeCell ref="B68:I68"/>
    <mergeCell ref="J5:M5"/>
  </mergeCell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578C97-24C3-4545-9DC8-060081D9C69E}">
  <sheetPr codeName="Sheet9">
    <pageSetUpPr fitToPage="1"/>
  </sheetPr>
  <dimension ref="A1:E30"/>
  <sheetViews>
    <sheetView zoomScaleNormal="100" zoomScaleSheetLayoutView="100" workbookViewId="0"/>
  </sheetViews>
  <sheetFormatPr defaultColWidth="8.625" defaultRowHeight="14.45"/>
  <cols>
    <col min="1" max="1" width="14.125" style="26" bestFit="1" customWidth="1"/>
    <col min="2" max="2" width="46.625" style="26" bestFit="1" customWidth="1"/>
    <col min="3" max="3" width="21" style="26" customWidth="1"/>
    <col min="4" max="4" width="21.125" style="26" customWidth="1"/>
    <col min="5" max="5" width="13.125" style="26" customWidth="1"/>
    <col min="6" max="16384" width="8.625" style="26"/>
  </cols>
  <sheetData>
    <row r="1" spans="1:5" ht="15.6">
      <c r="A1" s="20" t="s">
        <v>98</v>
      </c>
      <c r="B1" s="621" t="str">
        <f>PA_NAME</f>
        <v>San Diego Gas &amp; Electric Co</v>
      </c>
      <c r="C1" s="58"/>
    </row>
    <row r="2" spans="1:5" ht="15.6">
      <c r="A2" s="20" t="s">
        <v>99</v>
      </c>
      <c r="B2" s="621" t="str">
        <f>RPT_YEAR</f>
        <v>2024-2031</v>
      </c>
    </row>
    <row r="3" spans="1:5" ht="15.6">
      <c r="A3" s="231"/>
    </row>
    <row r="4" spans="1:5" ht="15.6">
      <c r="A4" s="948" t="s">
        <v>813</v>
      </c>
      <c r="B4" s="948"/>
      <c r="C4" s="948"/>
      <c r="D4" s="948"/>
      <c r="E4" s="27"/>
    </row>
    <row r="5" spans="1:5" ht="15" thickBot="1"/>
    <row r="6" spans="1:5" ht="16.350000000000001" customHeight="1" thickBot="1">
      <c r="B6" s="59" t="s">
        <v>814</v>
      </c>
      <c r="C6" s="949" t="s">
        <v>815</v>
      </c>
      <c r="D6" s="949" t="s">
        <v>297</v>
      </c>
      <c r="E6" s="366"/>
    </row>
    <row r="7" spans="1:5" ht="16.149999999999999" thickBot="1">
      <c r="B7" s="350" t="s">
        <v>816</v>
      </c>
      <c r="C7" s="950"/>
      <c r="D7" s="950"/>
      <c r="E7" s="28" t="s">
        <v>228</v>
      </c>
    </row>
    <row r="8" spans="1:5" ht="16.149999999999999" thickBot="1">
      <c r="B8" s="351" t="s">
        <v>817</v>
      </c>
      <c r="C8" s="477">
        <f t="shared" ref="C8:C25" si="0">+E8*0.9</f>
        <v>7101898.7939999988</v>
      </c>
      <c r="D8" s="477">
        <f t="shared" ref="D8:D25" si="1">+E8-C8</f>
        <v>789099.86599999946</v>
      </c>
      <c r="E8" s="479">
        <v>7890998.6599999983</v>
      </c>
    </row>
    <row r="9" spans="1:5" ht="16.149999999999999" thickBot="1">
      <c r="B9" s="351" t="s">
        <v>818</v>
      </c>
      <c r="C9" s="477">
        <f t="shared" si="0"/>
        <v>4087520.0035609771</v>
      </c>
      <c r="D9" s="477">
        <f t="shared" si="1"/>
        <v>454168.88928455301</v>
      </c>
      <c r="E9" s="479">
        <v>4541688.8928455301</v>
      </c>
    </row>
    <row r="10" spans="1:5" ht="16.149999999999999" thickBot="1">
      <c r="B10" s="351" t="s">
        <v>819</v>
      </c>
      <c r="C10" s="477" t="s">
        <v>820</v>
      </c>
      <c r="D10" s="477" t="s">
        <v>820</v>
      </c>
      <c r="E10" s="295" t="s">
        <v>820</v>
      </c>
    </row>
    <row r="11" spans="1:5" ht="16.149999999999999" thickBot="1">
      <c r="B11" s="351" t="s">
        <v>821</v>
      </c>
      <c r="C11" s="477" t="s">
        <v>820</v>
      </c>
      <c r="D11" s="477" t="s">
        <v>820</v>
      </c>
      <c r="E11" s="295" t="s">
        <v>820</v>
      </c>
    </row>
    <row r="12" spans="1:5" ht="16.149999999999999" thickBot="1">
      <c r="B12" s="351" t="s">
        <v>822</v>
      </c>
      <c r="C12" s="477">
        <f t="shared" si="0"/>
        <v>2655694.2599999998</v>
      </c>
      <c r="D12" s="477">
        <f t="shared" si="1"/>
        <v>295077.14000000013</v>
      </c>
      <c r="E12" s="479">
        <v>2950771.4</v>
      </c>
    </row>
    <row r="13" spans="1:5" ht="16.149999999999999" thickBot="1">
      <c r="B13" s="351" t="s">
        <v>823</v>
      </c>
      <c r="C13" s="477">
        <f t="shared" si="0"/>
        <v>96690.465000000084</v>
      </c>
      <c r="D13" s="477">
        <f t="shared" si="1"/>
        <v>10743.385000000009</v>
      </c>
      <c r="E13" s="479">
        <v>107433.85000000009</v>
      </c>
    </row>
    <row r="14" spans="1:5" ht="16.149999999999999" thickBot="1">
      <c r="B14" s="351" t="s">
        <v>824</v>
      </c>
      <c r="C14" s="477" t="s">
        <v>820</v>
      </c>
      <c r="D14" s="477" t="s">
        <v>820</v>
      </c>
      <c r="E14" s="295" t="s">
        <v>820</v>
      </c>
    </row>
    <row r="15" spans="1:5" ht="16.149999999999999" thickBot="1">
      <c r="B15" s="351" t="s">
        <v>825</v>
      </c>
      <c r="C15" s="477" t="s">
        <v>820</v>
      </c>
      <c r="D15" s="477" t="s">
        <v>820</v>
      </c>
      <c r="E15" s="295" t="s">
        <v>820</v>
      </c>
    </row>
    <row r="16" spans="1:5" ht="16.149999999999999" thickBot="1">
      <c r="B16" s="351" t="s">
        <v>826</v>
      </c>
      <c r="C16" s="477">
        <f t="shared" si="0"/>
        <v>2692778.301</v>
      </c>
      <c r="D16" s="477">
        <f t="shared" si="1"/>
        <v>299197.58900000015</v>
      </c>
      <c r="E16" s="479">
        <v>2991975.89</v>
      </c>
    </row>
    <row r="17" spans="2:5" ht="16.149999999999999" thickBot="1">
      <c r="B17" s="351" t="s">
        <v>827</v>
      </c>
      <c r="C17" s="477">
        <f t="shared" si="0"/>
        <v>1959196.9680000001</v>
      </c>
      <c r="D17" s="477">
        <f t="shared" si="1"/>
        <v>217688.55199999991</v>
      </c>
      <c r="E17" s="479">
        <v>2176885.52</v>
      </c>
    </row>
    <row r="18" spans="2:5" ht="16.149999999999999" thickBot="1">
      <c r="B18" s="351" t="s">
        <v>828</v>
      </c>
      <c r="C18" s="477" t="s">
        <v>820</v>
      </c>
      <c r="D18" s="477" t="s">
        <v>820</v>
      </c>
      <c r="E18" s="295" t="s">
        <v>820</v>
      </c>
    </row>
    <row r="19" spans="2:5" ht="16.149999999999999" thickBot="1">
      <c r="B19" s="351" t="s">
        <v>829</v>
      </c>
      <c r="C19" s="477" t="s">
        <v>820</v>
      </c>
      <c r="D19" s="477" t="s">
        <v>820</v>
      </c>
      <c r="E19" s="295" t="s">
        <v>820</v>
      </c>
    </row>
    <row r="20" spans="2:5" ht="16.149999999999999" thickBot="1">
      <c r="B20" s="351" t="s">
        <v>830</v>
      </c>
      <c r="C20" s="477">
        <f t="shared" si="0"/>
        <v>2684949.65595</v>
      </c>
      <c r="D20" s="477">
        <f t="shared" si="1"/>
        <v>298327.73955000006</v>
      </c>
      <c r="E20" s="479">
        <v>2983277.3955000001</v>
      </c>
    </row>
    <row r="21" spans="2:5" ht="16.149999999999999" thickBot="1">
      <c r="B21" s="351" t="s">
        <v>831</v>
      </c>
      <c r="C21" s="477">
        <f t="shared" si="0"/>
        <v>2151127.8449999993</v>
      </c>
      <c r="D21" s="477">
        <f t="shared" si="1"/>
        <v>239014.20500000007</v>
      </c>
      <c r="E21" s="479">
        <v>2390142.0499999993</v>
      </c>
    </row>
    <row r="22" spans="2:5" ht="16.149999999999999" thickBot="1">
      <c r="B22" s="351" t="s">
        <v>832</v>
      </c>
      <c r="C22" s="477" t="s">
        <v>820</v>
      </c>
      <c r="D22" s="477" t="s">
        <v>820</v>
      </c>
      <c r="E22" s="295" t="s">
        <v>820</v>
      </c>
    </row>
    <row r="23" spans="2:5" ht="16.149999999999999" thickBot="1">
      <c r="B23" s="351" t="s">
        <v>833</v>
      </c>
      <c r="C23" s="477" t="s">
        <v>820</v>
      </c>
      <c r="D23" s="477" t="s">
        <v>820</v>
      </c>
      <c r="E23" s="295" t="s">
        <v>820</v>
      </c>
    </row>
    <row r="24" spans="2:5" ht="19.149999999999999" thickBot="1">
      <c r="B24" s="351" t="s">
        <v>834</v>
      </c>
      <c r="C24" s="477">
        <f t="shared" si="0"/>
        <v>0</v>
      </c>
      <c r="D24" s="477">
        <f t="shared" si="1"/>
        <v>0</v>
      </c>
      <c r="E24" s="295">
        <v>0</v>
      </c>
    </row>
    <row r="25" spans="2:5" ht="19.149999999999999" thickBot="1">
      <c r="B25" s="351" t="s">
        <v>835</v>
      </c>
      <c r="C25" s="477">
        <f t="shared" si="0"/>
        <v>0</v>
      </c>
      <c r="D25" s="477">
        <f t="shared" si="1"/>
        <v>0</v>
      </c>
      <c r="E25" s="295">
        <v>0</v>
      </c>
    </row>
    <row r="26" spans="2:5" ht="16.149999999999999" thickBot="1">
      <c r="B26" s="351" t="s">
        <v>836</v>
      </c>
      <c r="C26" s="477" t="s">
        <v>820</v>
      </c>
      <c r="D26" s="477" t="s">
        <v>820</v>
      </c>
      <c r="E26" s="295" t="s">
        <v>820</v>
      </c>
    </row>
    <row r="27" spans="2:5" ht="16.149999999999999" thickBot="1">
      <c r="B27" s="351" t="s">
        <v>837</v>
      </c>
      <c r="C27" s="477" t="s">
        <v>820</v>
      </c>
      <c r="D27" s="477" t="s">
        <v>820</v>
      </c>
      <c r="E27" s="295" t="s">
        <v>820</v>
      </c>
    </row>
    <row r="29" spans="2:5">
      <c r="B29" s="478" t="s">
        <v>838</v>
      </c>
    </row>
    <row r="30" spans="2:5" ht="16.149999999999999">
      <c r="B30" s="26" t="s">
        <v>839</v>
      </c>
    </row>
  </sheetData>
  <mergeCells count="3">
    <mergeCell ref="A4:D4"/>
    <mergeCell ref="C6:C7"/>
    <mergeCell ref="D6:D7"/>
  </mergeCells>
  <pageMargins left="0.7" right="0.7" top="0.75" bottom="0.75" header="0.3" footer="0.3"/>
  <pageSetup scale="97" orientation="landscape" r:id="rId1"/>
  <headerFooter>
    <oddFooter>&amp;C&amp;A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2C15A1-C57D-4702-97D1-6EFC122AEED5}">
  <sheetPr codeName="Sheet24">
    <pageSetUpPr fitToPage="1"/>
  </sheetPr>
  <dimension ref="A1:CB53"/>
  <sheetViews>
    <sheetView zoomScale="60" zoomScaleNormal="60" workbookViewId="0"/>
  </sheetViews>
  <sheetFormatPr defaultColWidth="9" defaultRowHeight="14.45"/>
  <cols>
    <col min="1" max="1" width="19.125" style="500" customWidth="1"/>
    <col min="2" max="2" width="43.375" style="607" customWidth="1"/>
    <col min="3" max="3" width="19.375" style="607" customWidth="1"/>
    <col min="4" max="4" width="11.125" style="500" customWidth="1"/>
    <col min="5" max="11" width="22.25" style="500" bestFit="1" customWidth="1"/>
    <col min="12" max="12" width="16.125" style="500" customWidth="1"/>
    <col min="13" max="14" width="15.125" style="500" customWidth="1"/>
    <col min="15" max="15" width="11.625" style="500" customWidth="1"/>
    <col min="16" max="19" width="10.625" style="500" customWidth="1"/>
    <col min="20" max="20" width="18" style="500" bestFit="1" customWidth="1"/>
    <col min="21" max="21" width="16.375" style="500" bestFit="1" customWidth="1"/>
    <col min="22" max="22" width="17.25" style="500" bestFit="1" customWidth="1"/>
    <col min="23" max="24" width="17" style="500" bestFit="1" customWidth="1"/>
    <col min="25" max="25" width="14.375" style="500" bestFit="1" customWidth="1"/>
    <col min="26" max="26" width="6.625" style="500" bestFit="1" customWidth="1"/>
    <col min="27" max="27" width="11.125" style="500" bestFit="1" customWidth="1"/>
    <col min="28" max="28" width="16.375" style="500" bestFit="1" customWidth="1"/>
    <col min="29" max="29" width="17" style="500" bestFit="1" customWidth="1"/>
    <col min="30" max="30" width="16" style="500" bestFit="1" customWidth="1"/>
    <col min="31" max="31" width="15.375" style="500" bestFit="1" customWidth="1"/>
    <col min="32" max="32" width="17.625" style="500" bestFit="1" customWidth="1"/>
    <col min="33" max="33" width="17" style="500" bestFit="1" customWidth="1"/>
    <col min="34" max="35" width="16.375" style="500" bestFit="1" customWidth="1"/>
    <col min="36" max="36" width="18" style="500" bestFit="1" customWidth="1"/>
    <col min="37" max="37" width="16.375" style="500" bestFit="1" customWidth="1"/>
    <col min="38" max="38" width="17" style="500" bestFit="1" customWidth="1"/>
    <col min="39" max="39" width="16" style="500" bestFit="1" customWidth="1"/>
    <col min="40" max="40" width="17.625" style="500" bestFit="1" customWidth="1"/>
    <col min="41" max="43" width="16.375" style="500" bestFit="1" customWidth="1"/>
    <col min="44" max="44" width="18" style="500" bestFit="1" customWidth="1"/>
    <col min="45" max="45" width="16" style="500" bestFit="1" customWidth="1"/>
    <col min="46" max="46" width="17" style="500" bestFit="1" customWidth="1"/>
    <col min="47" max="47" width="16.375" style="500" bestFit="1" customWidth="1"/>
    <col min="48" max="48" width="18" style="500" bestFit="1" customWidth="1"/>
    <col min="49" max="50" width="17" style="500" bestFit="1" customWidth="1"/>
    <col min="51" max="51" width="16" style="500" bestFit="1" customWidth="1"/>
    <col min="52" max="52" width="11" style="500" customWidth="1"/>
    <col min="53" max="56" width="10.125" style="500" customWidth="1"/>
    <col min="57" max="60" width="11" style="500" customWidth="1"/>
    <col min="61" max="64" width="10.125" style="500" customWidth="1"/>
    <col min="65" max="68" width="11" style="500" customWidth="1"/>
    <col min="69" max="72" width="10.125" style="500" customWidth="1"/>
    <col min="73" max="16384" width="9" style="500"/>
  </cols>
  <sheetData>
    <row r="1" spans="1:80" s="499" customFormat="1" ht="15.6">
      <c r="A1" s="494" t="s">
        <v>98</v>
      </c>
      <c r="B1" s="495" t="str">
        <f>PA_NAME</f>
        <v>San Diego Gas &amp; Electric Co</v>
      </c>
      <c r="C1" s="496"/>
      <c r="D1" s="497"/>
      <c r="E1" s="497"/>
      <c r="F1" s="497"/>
      <c r="G1" s="497"/>
      <c r="H1" s="497"/>
      <c r="I1" s="497"/>
      <c r="J1" s="497"/>
      <c r="K1" s="497"/>
      <c r="L1" s="497"/>
      <c r="M1" s="497"/>
      <c r="N1" s="497"/>
      <c r="O1" s="497"/>
      <c r="P1" s="497"/>
      <c r="Q1" s="497"/>
      <c r="R1" s="497"/>
      <c r="S1" s="497"/>
      <c r="T1" s="497"/>
      <c r="U1" s="497"/>
      <c r="V1" s="497"/>
      <c r="W1" s="497"/>
      <c r="X1" s="497"/>
      <c r="Y1" s="497"/>
      <c r="Z1" s="497"/>
      <c r="AA1" s="497"/>
      <c r="AB1" s="497"/>
      <c r="AC1" s="497"/>
      <c r="AD1" s="497"/>
      <c r="AE1" s="497"/>
      <c r="AF1" s="497"/>
      <c r="AG1" s="497"/>
      <c r="AH1" s="497"/>
      <c r="AI1" s="497"/>
      <c r="AJ1" s="497"/>
      <c r="AK1" s="497"/>
      <c r="AL1" s="497"/>
      <c r="AM1" s="497"/>
      <c r="AN1" s="497"/>
      <c r="AO1" s="497"/>
      <c r="AP1" s="497"/>
      <c r="AQ1" s="497"/>
      <c r="AR1" s="497"/>
      <c r="AS1" s="497"/>
      <c r="AT1" s="497"/>
      <c r="AU1" s="497"/>
      <c r="AV1" s="498"/>
      <c r="AW1" s="497"/>
      <c r="AX1" s="497"/>
      <c r="AY1" s="497"/>
      <c r="AZ1" s="497"/>
      <c r="BA1" s="497"/>
      <c r="BB1" s="497"/>
      <c r="BC1" s="497"/>
      <c r="BE1" s="497"/>
      <c r="BF1" s="497"/>
      <c r="BG1" s="497"/>
      <c r="BH1" s="497"/>
      <c r="BI1" s="497"/>
      <c r="BJ1" s="497"/>
      <c r="BK1" s="497"/>
      <c r="BM1" s="497"/>
      <c r="BN1" s="497"/>
      <c r="BO1" s="497"/>
      <c r="BP1" s="497"/>
      <c r="BQ1" s="497"/>
      <c r="BR1" s="497"/>
      <c r="BS1" s="497"/>
      <c r="BU1" s="497"/>
      <c r="BV1" s="497"/>
      <c r="BW1" s="497"/>
      <c r="BX1" s="497"/>
      <c r="BY1" s="497"/>
      <c r="BZ1" s="497"/>
      <c r="CA1" s="497"/>
    </row>
    <row r="2" spans="1:80" s="501" customFormat="1" ht="15.6">
      <c r="A2" s="494" t="s">
        <v>99</v>
      </c>
      <c r="B2" s="495" t="s">
        <v>310</v>
      </c>
      <c r="C2" s="496"/>
      <c r="D2" s="497"/>
      <c r="E2" s="497"/>
      <c r="F2" s="497"/>
      <c r="G2" s="497"/>
      <c r="H2" s="497"/>
      <c r="I2" s="497"/>
      <c r="J2" s="497"/>
      <c r="K2" s="497"/>
      <c r="L2" s="497"/>
      <c r="M2" s="497"/>
      <c r="N2" s="497"/>
      <c r="O2" s="497"/>
      <c r="P2" s="497"/>
      <c r="Q2" s="497"/>
      <c r="R2" s="497"/>
      <c r="S2" s="497"/>
      <c r="T2" s="497"/>
      <c r="U2" s="497"/>
      <c r="V2" s="497"/>
      <c r="W2" s="497"/>
      <c r="X2" s="497"/>
      <c r="Y2" s="497"/>
      <c r="Z2" s="497"/>
      <c r="AA2" s="497"/>
      <c r="AB2" s="497"/>
      <c r="AC2" s="497"/>
      <c r="AD2" s="497"/>
      <c r="AE2" s="497"/>
      <c r="AF2" s="497"/>
      <c r="AG2" s="497"/>
      <c r="AH2" s="497"/>
      <c r="AI2" s="497"/>
      <c r="AJ2" s="497"/>
      <c r="AK2" s="497"/>
      <c r="AL2" s="497"/>
      <c r="AM2" s="497"/>
      <c r="AN2" s="497"/>
      <c r="AO2" s="497"/>
      <c r="AP2" s="497"/>
      <c r="AQ2" s="497"/>
      <c r="AR2" s="497"/>
      <c r="AS2" s="497"/>
      <c r="AT2" s="497"/>
      <c r="AU2" s="497"/>
      <c r="AV2" s="497"/>
      <c r="AW2" s="497"/>
      <c r="AX2" s="497"/>
      <c r="AY2" s="497"/>
      <c r="AZ2" s="497"/>
      <c r="BA2" s="497"/>
      <c r="BB2" s="497"/>
      <c r="BC2" s="497"/>
      <c r="BD2" s="497"/>
      <c r="BE2" s="497"/>
      <c r="BF2" s="497"/>
      <c r="BG2" s="497"/>
      <c r="BH2" s="497"/>
      <c r="BI2" s="500"/>
      <c r="BJ2" s="497"/>
      <c r="BK2" s="497"/>
      <c r="BL2" s="497"/>
      <c r="BM2" s="497"/>
      <c r="BN2" s="497"/>
      <c r="BO2" s="497"/>
      <c r="BP2" s="497"/>
      <c r="BQ2" s="497"/>
      <c r="BR2" s="497"/>
      <c r="BS2" s="497"/>
      <c r="BT2" s="497"/>
      <c r="BU2" s="497"/>
      <c r="BV2" s="497"/>
      <c r="BW2" s="497"/>
      <c r="BX2" s="497"/>
      <c r="BY2" s="497"/>
      <c r="BZ2" s="497"/>
      <c r="CA2" s="497"/>
      <c r="CB2" s="497"/>
    </row>
    <row r="3" spans="1:80" ht="15.6">
      <c r="A3" s="502" t="s">
        <v>840</v>
      </c>
      <c r="B3" s="502"/>
      <c r="C3" s="502"/>
      <c r="D3" s="502"/>
      <c r="E3" s="502"/>
      <c r="F3" s="497"/>
      <c r="G3" s="497"/>
      <c r="H3" s="497"/>
      <c r="I3" s="497"/>
      <c r="J3" s="497"/>
      <c r="K3" s="497"/>
      <c r="L3" s="497"/>
      <c r="M3" s="497"/>
      <c r="N3" s="497"/>
      <c r="O3" s="497"/>
      <c r="P3" s="497"/>
      <c r="Q3" s="503"/>
      <c r="R3" s="503"/>
      <c r="S3" s="503"/>
      <c r="T3" s="503"/>
      <c r="U3" s="972"/>
      <c r="V3" s="972"/>
      <c r="W3" s="972"/>
      <c r="X3" s="972"/>
      <c r="Y3" s="497"/>
      <c r="Z3" s="497"/>
      <c r="AA3" s="497"/>
      <c r="AB3" s="497"/>
    </row>
    <row r="4" spans="1:80" ht="10.15" customHeight="1" thickBot="1">
      <c r="A4" s="502"/>
      <c r="B4" s="502"/>
      <c r="C4" s="504"/>
      <c r="D4" s="502"/>
      <c r="F4" s="497"/>
      <c r="G4" s="497"/>
      <c r="H4" s="497"/>
      <c r="I4" s="497"/>
      <c r="J4" s="497"/>
      <c r="K4" s="497"/>
      <c r="L4" s="497"/>
      <c r="M4" s="497"/>
      <c r="N4" s="497"/>
      <c r="O4" s="497"/>
      <c r="P4" s="973" t="s">
        <v>841</v>
      </c>
      <c r="Q4" s="973"/>
      <c r="R4" s="973"/>
      <c r="S4" s="973"/>
      <c r="T4" s="505"/>
      <c r="U4" s="497"/>
      <c r="V4" s="497"/>
      <c r="W4" s="497"/>
      <c r="X4" s="497"/>
      <c r="Y4" s="497"/>
      <c r="Z4" s="497"/>
      <c r="AA4" s="497"/>
      <c r="AB4" s="497"/>
    </row>
    <row r="5" spans="1:80" ht="15" hidden="1" thickBot="1">
      <c r="A5" s="497"/>
      <c r="B5" s="497"/>
      <c r="C5" s="497"/>
      <c r="D5" s="497"/>
      <c r="E5" s="506"/>
      <c r="F5" s="506"/>
      <c r="G5" s="506"/>
      <c r="H5" s="506"/>
      <c r="I5" s="506"/>
      <c r="J5" s="506"/>
      <c r="K5" s="506"/>
      <c r="L5" s="506"/>
      <c r="M5" s="506"/>
      <c r="N5" s="506"/>
      <c r="O5" s="506"/>
      <c r="P5" s="507" t="s">
        <v>842</v>
      </c>
      <c r="Q5" s="507" t="s">
        <v>843</v>
      </c>
      <c r="R5" s="507" t="s">
        <v>844</v>
      </c>
      <c r="S5" s="508" t="s">
        <v>845</v>
      </c>
      <c r="T5" s="509"/>
    </row>
    <row r="6" spans="1:80" ht="42.4" customHeight="1" thickBot="1">
      <c r="A6" s="510"/>
      <c r="B6" s="974" t="s">
        <v>846</v>
      </c>
      <c r="C6" s="974" t="s">
        <v>847</v>
      </c>
      <c r="D6" s="976" t="s">
        <v>848</v>
      </c>
      <c r="E6" s="966" t="s">
        <v>849</v>
      </c>
      <c r="F6" s="966" t="s">
        <v>850</v>
      </c>
      <c r="G6" s="966" t="s">
        <v>851</v>
      </c>
      <c r="H6" s="966" t="s">
        <v>852</v>
      </c>
      <c r="I6" s="966" t="s">
        <v>853</v>
      </c>
      <c r="J6" s="966" t="s">
        <v>854</v>
      </c>
      <c r="K6" s="966" t="s">
        <v>855</v>
      </c>
      <c r="L6" s="968" t="s">
        <v>856</v>
      </c>
      <c r="M6" s="968" t="s">
        <v>857</v>
      </c>
      <c r="N6" s="968" t="s">
        <v>858</v>
      </c>
      <c r="O6" s="970" t="s">
        <v>859</v>
      </c>
      <c r="P6" s="963" t="s">
        <v>860</v>
      </c>
      <c r="Q6" s="964"/>
      <c r="R6" s="964"/>
      <c r="S6" s="965"/>
      <c r="T6" s="957" t="s">
        <v>861</v>
      </c>
      <c r="U6" s="958"/>
      <c r="V6" s="958"/>
      <c r="W6" s="959"/>
      <c r="X6" s="957" t="s">
        <v>862</v>
      </c>
      <c r="Y6" s="958"/>
      <c r="Z6" s="958"/>
      <c r="AA6" s="959"/>
      <c r="AB6" s="957" t="s">
        <v>863</v>
      </c>
      <c r="AC6" s="958"/>
      <c r="AD6" s="958"/>
      <c r="AE6" s="959"/>
      <c r="AF6" s="957" t="s">
        <v>864</v>
      </c>
      <c r="AG6" s="958"/>
      <c r="AH6" s="958"/>
      <c r="AI6" s="959"/>
      <c r="AJ6" s="957" t="s">
        <v>865</v>
      </c>
      <c r="AK6" s="958"/>
      <c r="AL6" s="958"/>
      <c r="AM6" s="959"/>
      <c r="AN6" s="957" t="s">
        <v>866</v>
      </c>
      <c r="AO6" s="958"/>
      <c r="AP6" s="958"/>
      <c r="AQ6" s="959"/>
      <c r="AR6" s="957" t="s">
        <v>867</v>
      </c>
      <c r="AS6" s="958"/>
      <c r="AT6" s="958"/>
      <c r="AU6" s="959"/>
      <c r="AV6" s="957" t="s">
        <v>868</v>
      </c>
      <c r="AW6" s="958"/>
      <c r="AX6" s="958"/>
      <c r="AY6" s="959"/>
      <c r="AZ6" s="497"/>
      <c r="BA6" s="497"/>
    </row>
    <row r="7" spans="1:80" s="519" customFormat="1" ht="34.15" customHeight="1" thickBot="1">
      <c r="A7" s="510"/>
      <c r="B7" s="975"/>
      <c r="C7" s="975"/>
      <c r="D7" s="977"/>
      <c r="E7" s="967"/>
      <c r="F7" s="967"/>
      <c r="G7" s="967"/>
      <c r="H7" s="967"/>
      <c r="I7" s="967"/>
      <c r="J7" s="967"/>
      <c r="K7" s="967"/>
      <c r="L7" s="969"/>
      <c r="M7" s="969"/>
      <c r="N7" s="969"/>
      <c r="O7" s="971"/>
      <c r="P7" s="511" t="s">
        <v>231</v>
      </c>
      <c r="Q7" s="512" t="s">
        <v>232</v>
      </c>
      <c r="R7" s="512" t="s">
        <v>233</v>
      </c>
      <c r="S7" s="513" t="s">
        <v>234</v>
      </c>
      <c r="T7" s="514" t="s">
        <v>231</v>
      </c>
      <c r="U7" s="512" t="s">
        <v>232</v>
      </c>
      <c r="V7" s="512" t="s">
        <v>233</v>
      </c>
      <c r="W7" s="515" t="s">
        <v>234</v>
      </c>
      <c r="X7" s="514" t="s">
        <v>231</v>
      </c>
      <c r="Y7" s="512" t="s">
        <v>232</v>
      </c>
      <c r="Z7" s="512" t="s">
        <v>233</v>
      </c>
      <c r="AA7" s="515" t="s">
        <v>234</v>
      </c>
      <c r="AB7" s="514" t="s">
        <v>231</v>
      </c>
      <c r="AC7" s="512" t="s">
        <v>232</v>
      </c>
      <c r="AD7" s="512" t="s">
        <v>233</v>
      </c>
      <c r="AE7" s="515" t="s">
        <v>234</v>
      </c>
      <c r="AF7" s="516" t="s">
        <v>231</v>
      </c>
      <c r="AG7" s="517" t="s">
        <v>232</v>
      </c>
      <c r="AH7" s="517" t="s">
        <v>233</v>
      </c>
      <c r="AI7" s="518" t="s">
        <v>234</v>
      </c>
      <c r="AJ7" s="514" t="s">
        <v>231</v>
      </c>
      <c r="AK7" s="512" t="s">
        <v>232</v>
      </c>
      <c r="AL7" s="512" t="s">
        <v>233</v>
      </c>
      <c r="AM7" s="515" t="s">
        <v>234</v>
      </c>
      <c r="AN7" s="516" t="s">
        <v>231</v>
      </c>
      <c r="AO7" s="517" t="s">
        <v>232</v>
      </c>
      <c r="AP7" s="517" t="s">
        <v>233</v>
      </c>
      <c r="AQ7" s="518" t="s">
        <v>234</v>
      </c>
      <c r="AR7" s="514" t="s">
        <v>231</v>
      </c>
      <c r="AS7" s="512" t="s">
        <v>232</v>
      </c>
      <c r="AT7" s="512" t="s">
        <v>233</v>
      </c>
      <c r="AU7" s="515" t="s">
        <v>234</v>
      </c>
      <c r="AV7" s="514" t="s">
        <v>231</v>
      </c>
      <c r="AW7" s="512" t="s">
        <v>232</v>
      </c>
      <c r="AX7" s="512" t="s">
        <v>233</v>
      </c>
      <c r="AY7" s="515" t="s">
        <v>234</v>
      </c>
    </row>
    <row r="8" spans="1:80" s="531" customFormat="1" ht="15.6">
      <c r="A8" s="510"/>
      <c r="B8" s="520" t="s">
        <v>869</v>
      </c>
      <c r="C8" s="520" t="s">
        <v>26</v>
      </c>
      <c r="D8" s="960" t="s">
        <v>231</v>
      </c>
      <c r="E8" s="521">
        <v>389260</v>
      </c>
      <c r="F8" s="521">
        <v>1756054</v>
      </c>
      <c r="G8" s="521">
        <v>1891288</v>
      </c>
      <c r="H8" s="550">
        <v>2000000</v>
      </c>
      <c r="I8" s="551">
        <v>2000000</v>
      </c>
      <c r="J8" s="521">
        <v>2000000</v>
      </c>
      <c r="K8" s="550">
        <v>2000000</v>
      </c>
      <c r="L8" s="522">
        <v>44409</v>
      </c>
      <c r="M8" s="522">
        <v>45992</v>
      </c>
      <c r="N8" s="523" t="s">
        <v>870</v>
      </c>
      <c r="O8" s="524">
        <v>0.8</v>
      </c>
      <c r="P8" s="805">
        <f t="shared" ref="P8:P29" si="0">$O8*$O$41+(1-$O8)*$P$41</f>
        <v>0.45599999999999996</v>
      </c>
      <c r="Q8" s="805">
        <f t="shared" ref="Q8:Q29" si="1">$O8*$O$42+(1-$O8)*$P$42</f>
        <v>0.1396</v>
      </c>
      <c r="R8" s="805">
        <f t="shared" ref="R8:R29" si="2">$O8*$O$43+(1-$O8)*$P$43</f>
        <v>0.32080000000000003</v>
      </c>
      <c r="S8" s="805">
        <f t="shared" ref="S8:S29" si="3">$O8*$O$44+(1-$O8)*$P$44</f>
        <v>8.359999999999998E-2</v>
      </c>
      <c r="T8" s="525">
        <v>183242.78</v>
      </c>
      <c r="U8" s="526">
        <v>56094.19</v>
      </c>
      <c r="V8" s="526">
        <v>128911.62</v>
      </c>
      <c r="W8" s="527">
        <v>33599.629999999997</v>
      </c>
      <c r="X8" s="525">
        <v>6350</v>
      </c>
      <c r="Y8" s="526">
        <v>0</v>
      </c>
      <c r="Z8" s="526">
        <v>0</v>
      </c>
      <c r="AA8" s="527">
        <v>0</v>
      </c>
      <c r="AB8" s="528">
        <v>204158.98250000001</v>
      </c>
      <c r="AC8" s="529">
        <v>3230.92</v>
      </c>
      <c r="AD8" s="529">
        <v>10312</v>
      </c>
      <c r="AE8" s="530">
        <v>14500</v>
      </c>
      <c r="AF8" s="528">
        <v>212627.511</v>
      </c>
      <c r="AG8" s="529">
        <v>3262.3468000000003</v>
      </c>
      <c r="AH8" s="529">
        <v>10312</v>
      </c>
      <c r="AI8" s="530">
        <v>17500</v>
      </c>
      <c r="AJ8" s="528">
        <v>194108</v>
      </c>
      <c r="AK8" s="529">
        <v>27550.397099999998</v>
      </c>
      <c r="AL8" s="529">
        <v>16801</v>
      </c>
      <c r="AM8" s="530">
        <v>15507.00941555612</v>
      </c>
      <c r="AN8" s="528">
        <v>196169</v>
      </c>
      <c r="AO8" s="529">
        <v>21255.404200000001</v>
      </c>
      <c r="AP8" s="529">
        <v>17305</v>
      </c>
      <c r="AQ8" s="530">
        <v>15930.813776642466</v>
      </c>
      <c r="AR8" s="528">
        <v>202673</v>
      </c>
      <c r="AS8" s="529">
        <v>21954.416099999999</v>
      </c>
      <c r="AT8" s="529">
        <v>17825</v>
      </c>
      <c r="AU8" s="530">
        <v>16381.670092401855</v>
      </c>
      <c r="AV8" s="528">
        <v>203752</v>
      </c>
      <c r="AW8" s="529">
        <v>22721.391599999999</v>
      </c>
      <c r="AX8" s="529">
        <v>18360</v>
      </c>
      <c r="AY8" s="530">
        <v>16873.566937772699</v>
      </c>
    </row>
    <row r="9" spans="1:80" s="531" customFormat="1" ht="15.6">
      <c r="A9" s="510"/>
      <c r="B9" s="532" t="s">
        <v>871</v>
      </c>
      <c r="C9" s="532" t="s">
        <v>23</v>
      </c>
      <c r="D9" s="961"/>
      <c r="E9" s="533">
        <v>657000</v>
      </c>
      <c r="F9" s="533">
        <v>3236740.1493472499</v>
      </c>
      <c r="G9" s="533">
        <v>6759536.023035761</v>
      </c>
      <c r="H9" s="533">
        <v>8647763</v>
      </c>
      <c r="I9" s="533">
        <v>8600920</v>
      </c>
      <c r="J9" s="533">
        <v>8567403</v>
      </c>
      <c r="K9" s="533">
        <v>8422519</v>
      </c>
      <c r="L9" s="534">
        <v>44378</v>
      </c>
      <c r="M9" s="534">
        <v>45992</v>
      </c>
      <c r="N9" s="523" t="s">
        <v>870</v>
      </c>
      <c r="O9" s="535">
        <v>1</v>
      </c>
      <c r="P9" s="805">
        <f t="shared" si="0"/>
        <v>0.44400000000000001</v>
      </c>
      <c r="Q9" s="805">
        <f t="shared" si="1"/>
        <v>0.155</v>
      </c>
      <c r="R9" s="805">
        <f t="shared" si="2"/>
        <v>0.40100000000000002</v>
      </c>
      <c r="S9" s="805">
        <f t="shared" si="3"/>
        <v>0</v>
      </c>
      <c r="T9" s="536">
        <v>299592.01</v>
      </c>
      <c r="U9" s="537">
        <v>91710.88</v>
      </c>
      <c r="V9" s="537">
        <v>210763.51999999999</v>
      </c>
      <c r="W9" s="537">
        <v>54933.62</v>
      </c>
      <c r="X9" s="536">
        <v>5702</v>
      </c>
      <c r="Y9" s="537">
        <v>0</v>
      </c>
      <c r="Z9" s="537">
        <v>0</v>
      </c>
      <c r="AA9" s="538">
        <v>0</v>
      </c>
      <c r="AB9" s="539">
        <v>414585.7414</v>
      </c>
      <c r="AC9" s="537">
        <v>3205.09</v>
      </c>
      <c r="AD9" s="537">
        <v>23758</v>
      </c>
      <c r="AE9" s="538">
        <v>0</v>
      </c>
      <c r="AF9" s="539">
        <v>725585.43530000001</v>
      </c>
      <c r="AG9" s="537">
        <v>4643.1436000000003</v>
      </c>
      <c r="AH9" s="537">
        <v>23758</v>
      </c>
      <c r="AI9" s="538">
        <v>0</v>
      </c>
      <c r="AJ9" s="539">
        <v>852684</v>
      </c>
      <c r="AK9" s="537">
        <v>4737.3017</v>
      </c>
      <c r="AL9" s="537">
        <v>16801</v>
      </c>
      <c r="AM9" s="538">
        <v>0</v>
      </c>
      <c r="AN9" s="539">
        <v>863664</v>
      </c>
      <c r="AO9" s="537">
        <v>4928.8293000000003</v>
      </c>
      <c r="AP9" s="537">
        <v>17305</v>
      </c>
      <c r="AQ9" s="538">
        <v>0</v>
      </c>
      <c r="AR9" s="539">
        <v>884288</v>
      </c>
      <c r="AS9" s="537">
        <v>4983.3634000000002</v>
      </c>
      <c r="AT9" s="537">
        <v>17825</v>
      </c>
      <c r="AU9" s="538">
        <v>0</v>
      </c>
      <c r="AV9" s="539">
        <v>872245</v>
      </c>
      <c r="AW9" s="537">
        <v>5131.7831999999999</v>
      </c>
      <c r="AX9" s="537">
        <v>18360</v>
      </c>
      <c r="AY9" s="538">
        <v>0</v>
      </c>
    </row>
    <row r="10" spans="1:80" s="531" customFormat="1" ht="15.6">
      <c r="A10" s="510"/>
      <c r="B10" s="532" t="s">
        <v>872</v>
      </c>
      <c r="C10" s="532" t="s">
        <v>23</v>
      </c>
      <c r="D10" s="961"/>
      <c r="E10" s="533">
        <v>596500</v>
      </c>
      <c r="F10" s="533">
        <v>1895840.0211999998</v>
      </c>
      <c r="G10" s="533">
        <v>2545540.9145490993</v>
      </c>
      <c r="H10" s="533">
        <v>3093053</v>
      </c>
      <c r="I10" s="533">
        <v>3156096</v>
      </c>
      <c r="J10" s="533">
        <v>3103547</v>
      </c>
      <c r="K10" s="533">
        <v>3345983</v>
      </c>
      <c r="L10" s="534">
        <v>44378</v>
      </c>
      <c r="M10" s="534">
        <v>45992</v>
      </c>
      <c r="N10" s="523" t="s">
        <v>870</v>
      </c>
      <c r="O10" s="535">
        <v>0.8</v>
      </c>
      <c r="P10" s="805">
        <f t="shared" si="0"/>
        <v>0.45599999999999996</v>
      </c>
      <c r="Q10" s="805">
        <f t="shared" si="1"/>
        <v>0.1396</v>
      </c>
      <c r="R10" s="805">
        <f t="shared" si="2"/>
        <v>0.32080000000000003</v>
      </c>
      <c r="S10" s="805">
        <f t="shared" si="3"/>
        <v>8.359999999999998E-2</v>
      </c>
      <c r="T10" s="540">
        <v>272003.99</v>
      </c>
      <c r="U10" s="537">
        <v>83265.679999999993</v>
      </c>
      <c r="V10" s="537">
        <v>191355.29</v>
      </c>
      <c r="W10" s="537">
        <v>49875.040000000001</v>
      </c>
      <c r="X10" s="540">
        <v>0</v>
      </c>
      <c r="Y10" s="537">
        <v>0</v>
      </c>
      <c r="Z10" s="537">
        <v>0</v>
      </c>
      <c r="AA10" s="538">
        <v>0</v>
      </c>
      <c r="AB10" s="539">
        <v>378930.21120000002</v>
      </c>
      <c r="AC10" s="537">
        <v>2424.54</v>
      </c>
      <c r="AD10" s="537">
        <v>11132</v>
      </c>
      <c r="AE10" s="538">
        <v>42500</v>
      </c>
      <c r="AF10" s="539">
        <v>493180.25689999998</v>
      </c>
      <c r="AG10" s="537">
        <v>2627.5735999999997</v>
      </c>
      <c r="AH10" s="537">
        <v>11132</v>
      </c>
      <c r="AI10" s="538">
        <v>48000</v>
      </c>
      <c r="AJ10" s="539">
        <v>487179</v>
      </c>
      <c r="AK10" s="537">
        <v>2956.2116999999998</v>
      </c>
      <c r="AL10" s="537">
        <v>16801</v>
      </c>
      <c r="AM10" s="538">
        <v>68890.392373570707</v>
      </c>
      <c r="AN10" s="539">
        <v>521173</v>
      </c>
      <c r="AO10" s="537">
        <v>3102.4593</v>
      </c>
      <c r="AP10" s="537">
        <v>17305</v>
      </c>
      <c r="AQ10" s="538">
        <v>70337.888409920633</v>
      </c>
      <c r="AR10" s="539">
        <v>524565</v>
      </c>
      <c r="AS10" s="537">
        <v>3158.9634000000001</v>
      </c>
      <c r="AT10" s="537">
        <v>17825</v>
      </c>
      <c r="AU10" s="538">
        <v>71969.131560544833</v>
      </c>
      <c r="AV10" s="539">
        <v>536129</v>
      </c>
      <c r="AW10" s="537">
        <v>3348.1732000000002</v>
      </c>
      <c r="AX10" s="537">
        <v>18360</v>
      </c>
      <c r="AY10" s="538">
        <v>73804.226039472545</v>
      </c>
    </row>
    <row r="11" spans="1:80" s="531" customFormat="1" ht="15.6">
      <c r="A11" s="510"/>
      <c r="B11" s="532" t="s">
        <v>873</v>
      </c>
      <c r="C11" s="532" t="s">
        <v>23</v>
      </c>
      <c r="D11" s="961"/>
      <c r="E11" s="533">
        <v>0</v>
      </c>
      <c r="F11" s="533">
        <v>348879.24525600998</v>
      </c>
      <c r="G11" s="533">
        <v>3409050.9362834706</v>
      </c>
      <c r="H11" s="533">
        <v>10466573</v>
      </c>
      <c r="I11" s="533">
        <v>16405208</v>
      </c>
      <c r="J11" s="533">
        <v>13310024</v>
      </c>
      <c r="K11" s="533">
        <v>16637530</v>
      </c>
      <c r="L11" s="534">
        <v>44166</v>
      </c>
      <c r="M11" s="534">
        <v>46113</v>
      </c>
      <c r="N11" s="523" t="s">
        <v>870</v>
      </c>
      <c r="O11" s="535">
        <v>1</v>
      </c>
      <c r="P11" s="805">
        <f t="shared" si="0"/>
        <v>0.44400000000000001</v>
      </c>
      <c r="Q11" s="805">
        <f t="shared" si="1"/>
        <v>0.155</v>
      </c>
      <c r="R11" s="805">
        <f t="shared" si="2"/>
        <v>0.40100000000000002</v>
      </c>
      <c r="S11" s="805">
        <f t="shared" si="3"/>
        <v>0</v>
      </c>
      <c r="T11" s="540">
        <v>0</v>
      </c>
      <c r="U11" s="537">
        <v>0</v>
      </c>
      <c r="V11" s="537">
        <v>0</v>
      </c>
      <c r="W11" s="537">
        <v>0</v>
      </c>
      <c r="X11" s="536">
        <v>55502</v>
      </c>
      <c r="Y11" s="537">
        <v>0</v>
      </c>
      <c r="Z11" s="537">
        <v>0</v>
      </c>
      <c r="AA11" s="538">
        <v>0</v>
      </c>
      <c r="AB11" s="539">
        <v>258877.79454</v>
      </c>
      <c r="AC11" s="537">
        <v>3528.1439999999998</v>
      </c>
      <c r="AD11" s="537">
        <v>2560</v>
      </c>
      <c r="AE11" s="538">
        <v>0</v>
      </c>
      <c r="AF11" s="539">
        <v>549023.18718999997</v>
      </c>
      <c r="AG11" s="537">
        <v>3014.2636000000002</v>
      </c>
      <c r="AH11" s="537">
        <v>2560</v>
      </c>
      <c r="AI11" s="538">
        <v>0</v>
      </c>
      <c r="AJ11" s="539">
        <v>1098951</v>
      </c>
      <c r="AK11" s="537">
        <v>13729.198499999999</v>
      </c>
      <c r="AL11" s="537">
        <v>84005</v>
      </c>
      <c r="AM11" s="538">
        <v>0</v>
      </c>
      <c r="AN11" s="539">
        <v>1554620</v>
      </c>
      <c r="AO11" s="537">
        <v>16207.7065</v>
      </c>
      <c r="AP11" s="537">
        <v>86525</v>
      </c>
      <c r="AQ11" s="538">
        <v>0</v>
      </c>
      <c r="AR11" s="539">
        <v>1319041</v>
      </c>
      <c r="AS11" s="537">
        <v>15584.316999999999</v>
      </c>
      <c r="AT11" s="537">
        <v>89125</v>
      </c>
      <c r="AU11" s="538">
        <v>0</v>
      </c>
      <c r="AV11" s="539">
        <v>1576732</v>
      </c>
      <c r="AW11" s="537">
        <v>17258.536</v>
      </c>
      <c r="AX11" s="537">
        <v>91800</v>
      </c>
      <c r="AY11" s="538">
        <v>0</v>
      </c>
    </row>
    <row r="12" spans="1:80" s="531" customFormat="1" ht="15.6">
      <c r="A12" s="510"/>
      <c r="B12" s="532" t="s">
        <v>874</v>
      </c>
      <c r="C12" s="532" t="s">
        <v>23</v>
      </c>
      <c r="D12" s="961"/>
      <c r="E12" s="533">
        <v>0</v>
      </c>
      <c r="F12" s="533">
        <v>983491.50640107261</v>
      </c>
      <c r="G12" s="533">
        <v>8746903.3187967408</v>
      </c>
      <c r="H12" s="533">
        <v>16627662</v>
      </c>
      <c r="I12" s="533">
        <v>16423773</v>
      </c>
      <c r="J12" s="533">
        <v>12612048</v>
      </c>
      <c r="K12" s="533">
        <v>9510040</v>
      </c>
      <c r="L12" s="534">
        <v>44166</v>
      </c>
      <c r="M12" s="534">
        <v>46113</v>
      </c>
      <c r="N12" s="523" t="s">
        <v>870</v>
      </c>
      <c r="O12" s="535">
        <v>0.8</v>
      </c>
      <c r="P12" s="805">
        <f t="shared" si="0"/>
        <v>0.45599999999999996</v>
      </c>
      <c r="Q12" s="805">
        <f t="shared" si="1"/>
        <v>0.1396</v>
      </c>
      <c r="R12" s="805">
        <f t="shared" si="2"/>
        <v>0.32080000000000003</v>
      </c>
      <c r="S12" s="805">
        <f t="shared" si="3"/>
        <v>8.359999999999998E-2</v>
      </c>
      <c r="T12" s="536">
        <v>0</v>
      </c>
      <c r="U12" s="537">
        <v>0</v>
      </c>
      <c r="V12" s="537">
        <v>0</v>
      </c>
      <c r="W12" s="537">
        <v>0</v>
      </c>
      <c r="X12" s="536">
        <v>54115</v>
      </c>
      <c r="Y12" s="537">
        <v>0</v>
      </c>
      <c r="Z12" s="537">
        <v>0</v>
      </c>
      <c r="AA12" s="538">
        <v>0</v>
      </c>
      <c r="AB12" s="539">
        <v>309521.22806000005</v>
      </c>
      <c r="AC12" s="537">
        <v>3690.4540000000002</v>
      </c>
      <c r="AD12" s="537">
        <v>4488</v>
      </c>
      <c r="AE12" s="538">
        <v>10000</v>
      </c>
      <c r="AF12" s="539">
        <v>1026672.51697</v>
      </c>
      <c r="AG12" s="537">
        <v>4834.6835999999994</v>
      </c>
      <c r="AH12" s="537">
        <v>5776</v>
      </c>
      <c r="AI12" s="538">
        <v>12500</v>
      </c>
      <c r="AJ12" s="539">
        <v>1825501</v>
      </c>
      <c r="AK12" s="537">
        <v>15099.208500000001</v>
      </c>
      <c r="AL12" s="537">
        <v>84005</v>
      </c>
      <c r="AM12" s="538">
        <v>48088.793505138383</v>
      </c>
      <c r="AN12" s="539">
        <v>1809371</v>
      </c>
      <c r="AO12" s="537">
        <v>15696.0365</v>
      </c>
      <c r="AP12" s="537">
        <v>86525</v>
      </c>
      <c r="AQ12" s="538">
        <v>49102.472976363206</v>
      </c>
      <c r="AR12" s="539">
        <v>1518599</v>
      </c>
      <c r="AS12" s="537">
        <v>14967.656999999999</v>
      </c>
      <c r="AT12" s="537">
        <v>89125</v>
      </c>
      <c r="AU12" s="538">
        <v>50243.940939685875</v>
      </c>
      <c r="AV12" s="539">
        <v>1233021</v>
      </c>
      <c r="AW12" s="537">
        <v>14596.685999999998</v>
      </c>
      <c r="AX12" s="537">
        <v>91800</v>
      </c>
      <c r="AY12" s="538">
        <v>51527.545764922143</v>
      </c>
    </row>
    <row r="13" spans="1:80" s="531" customFormat="1" ht="15.6">
      <c r="A13" s="510"/>
      <c r="B13" s="532" t="s">
        <v>875</v>
      </c>
      <c r="C13" s="532" t="s">
        <v>658</v>
      </c>
      <c r="D13" s="961"/>
      <c r="E13" s="533">
        <v>3847799</v>
      </c>
      <c r="F13" s="533">
        <v>1827419.39</v>
      </c>
      <c r="G13" s="533">
        <v>1827419.39</v>
      </c>
      <c r="H13" s="533">
        <v>4248447</v>
      </c>
      <c r="I13" s="533">
        <v>2798447</v>
      </c>
      <c r="J13" s="533">
        <v>2348447</v>
      </c>
      <c r="K13" s="533">
        <v>3998447</v>
      </c>
      <c r="L13" s="534">
        <v>43831</v>
      </c>
      <c r="M13" s="534">
        <v>45992</v>
      </c>
      <c r="N13" s="523" t="s">
        <v>870</v>
      </c>
      <c r="O13" s="535">
        <v>0.8</v>
      </c>
      <c r="P13" s="805">
        <f t="shared" si="0"/>
        <v>0.45599999999999996</v>
      </c>
      <c r="Q13" s="805">
        <f t="shared" si="1"/>
        <v>0.1396</v>
      </c>
      <c r="R13" s="805">
        <f t="shared" si="2"/>
        <v>0.32080000000000003</v>
      </c>
      <c r="S13" s="805">
        <f t="shared" si="3"/>
        <v>8.359999999999998E-2</v>
      </c>
      <c r="T13" s="536">
        <v>2264376</v>
      </c>
      <c r="U13" s="536">
        <v>673726</v>
      </c>
      <c r="V13" s="536">
        <v>1590977</v>
      </c>
      <c r="W13" s="536">
        <v>538516</v>
      </c>
      <c r="X13" s="536">
        <v>3398696</v>
      </c>
      <c r="Y13" s="537">
        <v>55435.49</v>
      </c>
      <c r="Z13" s="537">
        <v>0</v>
      </c>
      <c r="AA13" s="538">
        <v>0</v>
      </c>
      <c r="AB13" s="539">
        <v>541052.96459999995</v>
      </c>
      <c r="AC13" s="537">
        <v>39561.760000000002</v>
      </c>
      <c r="AD13" s="537">
        <v>54324</v>
      </c>
      <c r="AE13" s="538">
        <v>2000</v>
      </c>
      <c r="AF13" s="539">
        <v>544228.29570000002</v>
      </c>
      <c r="AG13" s="537">
        <v>57180.876800000005</v>
      </c>
      <c r="AH13" s="537">
        <v>54324</v>
      </c>
      <c r="AI13" s="538">
        <v>2300</v>
      </c>
      <c r="AJ13" s="539">
        <v>773419.91839999997</v>
      </c>
      <c r="AK13" s="537">
        <v>78070.3217</v>
      </c>
      <c r="AL13" s="537">
        <v>49340</v>
      </c>
      <c r="AM13" s="538">
        <v>0</v>
      </c>
      <c r="AN13" s="539">
        <v>704430.3848</v>
      </c>
      <c r="AO13" s="537">
        <v>81027.252000000008</v>
      </c>
      <c r="AP13" s="537">
        <v>50819</v>
      </c>
      <c r="AQ13" s="538">
        <v>0</v>
      </c>
      <c r="AR13" s="539">
        <v>690688.00340000005</v>
      </c>
      <c r="AS13" s="537">
        <v>83615.113100000002</v>
      </c>
      <c r="AT13" s="537">
        <v>52345</v>
      </c>
      <c r="AU13" s="538">
        <v>0</v>
      </c>
      <c r="AV13" s="539">
        <v>773468.08050000004</v>
      </c>
      <c r="AW13" s="537">
        <v>87012.853600000002</v>
      </c>
      <c r="AX13" s="537">
        <v>53916</v>
      </c>
      <c r="AY13" s="538">
        <v>0</v>
      </c>
    </row>
    <row r="14" spans="1:80" s="531" customFormat="1" ht="15.6">
      <c r="A14" s="510"/>
      <c r="B14" s="532" t="s">
        <v>876</v>
      </c>
      <c r="C14" s="532" t="s">
        <v>658</v>
      </c>
      <c r="D14" s="961"/>
      <c r="E14" s="533">
        <v>5795123</v>
      </c>
      <c r="F14" s="533">
        <v>5998421.4199999999</v>
      </c>
      <c r="G14" s="533">
        <v>5998421.4199999999</v>
      </c>
      <c r="H14" s="533">
        <v>8149584</v>
      </c>
      <c r="I14" s="533">
        <v>9599584</v>
      </c>
      <c r="J14" s="533">
        <v>10049584</v>
      </c>
      <c r="K14" s="533">
        <v>8399584</v>
      </c>
      <c r="L14" s="534">
        <v>43831</v>
      </c>
      <c r="M14" s="534">
        <v>45992</v>
      </c>
      <c r="N14" s="523" t="s">
        <v>870</v>
      </c>
      <c r="O14" s="535">
        <v>0.8</v>
      </c>
      <c r="P14" s="805">
        <f t="shared" si="0"/>
        <v>0.45599999999999996</v>
      </c>
      <c r="Q14" s="805">
        <f t="shared" si="1"/>
        <v>0.1396</v>
      </c>
      <c r="R14" s="805">
        <f t="shared" si="2"/>
        <v>0.32080000000000003</v>
      </c>
      <c r="S14" s="805">
        <f t="shared" si="3"/>
        <v>8.359999999999998E-2</v>
      </c>
      <c r="T14" s="536">
        <v>5775125</v>
      </c>
      <c r="U14" s="536">
        <v>1701692</v>
      </c>
      <c r="V14" s="536">
        <v>4098251</v>
      </c>
      <c r="W14" s="536">
        <v>913254</v>
      </c>
      <c r="X14" s="536">
        <v>2720365</v>
      </c>
      <c r="Y14" s="537">
        <v>77262.179999999993</v>
      </c>
      <c r="Z14" s="537">
        <v>0</v>
      </c>
      <c r="AA14" s="538">
        <v>0</v>
      </c>
      <c r="AB14" s="539">
        <v>1656823.09</v>
      </c>
      <c r="AC14" s="537">
        <v>48938.659999999996</v>
      </c>
      <c r="AD14" s="537">
        <v>106043</v>
      </c>
      <c r="AE14" s="538">
        <v>2000</v>
      </c>
      <c r="AF14" s="539">
        <v>2504911.3459999999</v>
      </c>
      <c r="AG14" s="537">
        <v>66711.805599999992</v>
      </c>
      <c r="AH14" s="537">
        <v>106043</v>
      </c>
      <c r="AI14" s="538">
        <v>2300</v>
      </c>
      <c r="AJ14" s="539">
        <v>1948559.9909999999</v>
      </c>
      <c r="AK14" s="537">
        <v>111497.23300000001</v>
      </c>
      <c r="AL14" s="537">
        <v>69246</v>
      </c>
      <c r="AM14" s="538">
        <v>0</v>
      </c>
      <c r="AN14" s="539">
        <v>2023829.5319999999</v>
      </c>
      <c r="AO14" s="537">
        <v>116717.75349999999</v>
      </c>
      <c r="AP14" s="537">
        <v>71322</v>
      </c>
      <c r="AQ14" s="538">
        <v>0</v>
      </c>
      <c r="AR14" s="539">
        <v>2071164.93</v>
      </c>
      <c r="AS14" s="537">
        <v>120698.7114</v>
      </c>
      <c r="AT14" s="537">
        <v>73462</v>
      </c>
      <c r="AU14" s="538">
        <v>0</v>
      </c>
      <c r="AV14" s="539">
        <v>1988109.2790000001</v>
      </c>
      <c r="AW14" s="537">
        <v>124422.36350000001</v>
      </c>
      <c r="AX14" s="537">
        <v>75666</v>
      </c>
      <c r="AY14" s="538">
        <v>0</v>
      </c>
    </row>
    <row r="15" spans="1:80" s="531" customFormat="1" ht="15.6">
      <c r="A15" s="510"/>
      <c r="B15" s="532" t="s">
        <v>877</v>
      </c>
      <c r="C15" s="532" t="s">
        <v>658</v>
      </c>
      <c r="D15" s="961"/>
      <c r="E15" s="533">
        <v>3512080</v>
      </c>
      <c r="F15" s="533">
        <v>5329159.5599999996</v>
      </c>
      <c r="G15" s="533">
        <v>5329159.5599999996</v>
      </c>
      <c r="H15" s="533">
        <v>5088827</v>
      </c>
      <c r="I15" s="533">
        <v>5088827</v>
      </c>
      <c r="J15" s="533">
        <v>5088827</v>
      </c>
      <c r="K15" s="533">
        <v>5088827</v>
      </c>
      <c r="L15" s="534">
        <v>43831</v>
      </c>
      <c r="M15" s="534">
        <v>45992</v>
      </c>
      <c r="N15" s="523" t="s">
        <v>870</v>
      </c>
      <c r="O15" s="535">
        <v>0.8</v>
      </c>
      <c r="P15" s="805">
        <f t="shared" si="0"/>
        <v>0.45599999999999996</v>
      </c>
      <c r="Q15" s="805">
        <f t="shared" si="1"/>
        <v>0.1396</v>
      </c>
      <c r="R15" s="805">
        <f t="shared" si="2"/>
        <v>0.32080000000000003</v>
      </c>
      <c r="S15" s="805">
        <f t="shared" si="3"/>
        <v>8.359999999999998E-2</v>
      </c>
      <c r="T15" s="536">
        <v>4219608</v>
      </c>
      <c r="U15" s="536">
        <v>1248668</v>
      </c>
      <c r="V15" s="536">
        <v>2965058</v>
      </c>
      <c r="W15" s="536">
        <v>718769</v>
      </c>
      <c r="X15" s="536">
        <v>348861</v>
      </c>
      <c r="Y15" s="537">
        <v>51861.93</v>
      </c>
      <c r="Z15" s="537">
        <v>0</v>
      </c>
      <c r="AA15" s="538">
        <v>0</v>
      </c>
      <c r="AB15" s="539">
        <v>597326.57909999997</v>
      </c>
      <c r="AC15" s="537">
        <v>39377.659999999996</v>
      </c>
      <c r="AD15" s="537">
        <v>65371</v>
      </c>
      <c r="AE15" s="538">
        <v>2000</v>
      </c>
      <c r="AF15" s="539">
        <v>596202.69220000005</v>
      </c>
      <c r="AG15" s="537">
        <v>57017.996800000001</v>
      </c>
      <c r="AH15" s="537">
        <v>65371</v>
      </c>
      <c r="AI15" s="538">
        <v>2300</v>
      </c>
      <c r="AJ15" s="539">
        <v>930937.09820000001</v>
      </c>
      <c r="AK15" s="537">
        <v>76099.170700000002</v>
      </c>
      <c r="AL15" s="537">
        <v>48126</v>
      </c>
      <c r="AM15" s="538">
        <v>0</v>
      </c>
      <c r="AN15" s="539">
        <v>936223.06869999995</v>
      </c>
      <c r="AO15" s="537">
        <v>79385.409199999995</v>
      </c>
      <c r="AP15" s="537">
        <v>49569</v>
      </c>
      <c r="AQ15" s="538">
        <v>0</v>
      </c>
      <c r="AR15" s="539">
        <v>952815.11809999996</v>
      </c>
      <c r="AS15" s="537">
        <v>82021.25959999999</v>
      </c>
      <c r="AT15" s="537">
        <v>51057</v>
      </c>
      <c r="AU15" s="538">
        <v>0</v>
      </c>
      <c r="AV15" s="539">
        <v>955604.34250000003</v>
      </c>
      <c r="AW15" s="537">
        <v>84880.357900000003</v>
      </c>
      <c r="AX15" s="537">
        <v>52589</v>
      </c>
      <c r="AY15" s="538">
        <v>0</v>
      </c>
    </row>
    <row r="16" spans="1:80" s="531" customFormat="1" ht="15.6">
      <c r="A16" s="510"/>
      <c r="B16" s="532" t="s">
        <v>878</v>
      </c>
      <c r="C16" s="532" t="s">
        <v>18</v>
      </c>
      <c r="D16" s="961"/>
      <c r="E16" s="533">
        <v>120000</v>
      </c>
      <c r="F16" s="533">
        <v>1490351.43</v>
      </c>
      <c r="G16" s="533">
        <v>4230308.92</v>
      </c>
      <c r="H16" s="533">
        <v>6850516</v>
      </c>
      <c r="I16" s="533">
        <v>6897878</v>
      </c>
      <c r="J16" s="533">
        <v>6871777</v>
      </c>
      <c r="K16" s="533">
        <v>6919397</v>
      </c>
      <c r="L16" s="534">
        <v>44317</v>
      </c>
      <c r="M16" s="534">
        <v>45992</v>
      </c>
      <c r="N16" s="523" t="s">
        <v>870</v>
      </c>
      <c r="O16" s="535">
        <v>0.8</v>
      </c>
      <c r="P16" s="805">
        <f t="shared" si="0"/>
        <v>0.45599999999999996</v>
      </c>
      <c r="Q16" s="805">
        <f t="shared" si="1"/>
        <v>0.1396</v>
      </c>
      <c r="R16" s="805">
        <f t="shared" si="2"/>
        <v>0.32080000000000003</v>
      </c>
      <c r="S16" s="805">
        <f t="shared" si="3"/>
        <v>8.359999999999998E-2</v>
      </c>
      <c r="T16" s="536">
        <v>107868.1</v>
      </c>
      <c r="U16" s="537">
        <v>25467.41</v>
      </c>
      <c r="V16" s="537">
        <v>58527.37</v>
      </c>
      <c r="W16" s="537">
        <v>15254.62</v>
      </c>
      <c r="X16" s="536">
        <v>38126</v>
      </c>
      <c r="Y16" s="537">
        <v>0</v>
      </c>
      <c r="Z16" s="537">
        <v>0</v>
      </c>
      <c r="AA16" s="538">
        <v>0</v>
      </c>
      <c r="AB16" s="539">
        <v>405358.34700000001</v>
      </c>
      <c r="AC16" s="537">
        <v>3088.2000000000003</v>
      </c>
      <c r="AD16" s="537">
        <v>8751</v>
      </c>
      <c r="AE16" s="538">
        <v>14500</v>
      </c>
      <c r="AF16" s="539">
        <v>748491.17209999997</v>
      </c>
      <c r="AG16" s="537">
        <v>3178.1071999999999</v>
      </c>
      <c r="AH16" s="537">
        <v>8751</v>
      </c>
      <c r="AI16" s="538">
        <v>17500</v>
      </c>
      <c r="AJ16" s="539">
        <v>896554</v>
      </c>
      <c r="AK16" s="537">
        <v>7352.4421000000002</v>
      </c>
      <c r="AL16" s="537">
        <v>16801</v>
      </c>
      <c r="AM16" s="538">
        <v>13793.075275928113</v>
      </c>
      <c r="AN16" s="539">
        <v>910924</v>
      </c>
      <c r="AO16" s="537">
        <v>7684.7394000000004</v>
      </c>
      <c r="AP16" s="537">
        <v>17305</v>
      </c>
      <c r="AQ16" s="538">
        <v>14143.717631838575</v>
      </c>
      <c r="AR16" s="539">
        <v>994640</v>
      </c>
      <c r="AS16" s="537">
        <v>7864.1314000000002</v>
      </c>
      <c r="AT16" s="537">
        <v>17825</v>
      </c>
      <c r="AU16" s="538">
        <v>14522.265901174265</v>
      </c>
      <c r="AV16" s="539">
        <v>978809</v>
      </c>
      <c r="AW16" s="537">
        <v>8168.0216</v>
      </c>
      <c r="AX16" s="537">
        <v>18360</v>
      </c>
      <c r="AY16" s="538">
        <v>14938.620389132804</v>
      </c>
    </row>
    <row r="17" spans="1:52" s="531" customFormat="1" ht="16.149999999999999" thickBot="1">
      <c r="A17" s="510"/>
      <c r="B17" s="541" t="s">
        <v>879</v>
      </c>
      <c r="C17" s="541" t="s">
        <v>23</v>
      </c>
      <c r="D17" s="962"/>
      <c r="E17" s="521">
        <v>85000</v>
      </c>
      <c r="F17" s="542">
        <v>1000000</v>
      </c>
      <c r="G17" s="543">
        <v>1000000</v>
      </c>
      <c r="H17" s="542">
        <v>1000000</v>
      </c>
      <c r="I17" s="542">
        <v>1000000</v>
      </c>
      <c r="J17" s="542">
        <v>1000000</v>
      </c>
      <c r="K17" s="542">
        <v>1000000</v>
      </c>
      <c r="L17" s="544">
        <v>44409</v>
      </c>
      <c r="M17" s="544">
        <v>45658</v>
      </c>
      <c r="N17" s="544" t="s">
        <v>870</v>
      </c>
      <c r="O17" s="545">
        <v>0.8</v>
      </c>
      <c r="P17" s="806">
        <f t="shared" si="0"/>
        <v>0.45599999999999996</v>
      </c>
      <c r="Q17" s="806">
        <f t="shared" si="1"/>
        <v>0.1396</v>
      </c>
      <c r="R17" s="806">
        <f t="shared" si="2"/>
        <v>0.32080000000000003</v>
      </c>
      <c r="S17" s="807">
        <f t="shared" si="3"/>
        <v>8.359999999999998E-2</v>
      </c>
      <c r="T17" s="546">
        <v>38760</v>
      </c>
      <c r="U17" s="547">
        <v>11865.19</v>
      </c>
      <c r="V17" s="547">
        <v>27267.73</v>
      </c>
      <c r="W17" s="547">
        <v>7107.08</v>
      </c>
      <c r="X17" s="546">
        <v>14395</v>
      </c>
      <c r="Y17" s="547">
        <v>0</v>
      </c>
      <c r="Z17" s="547">
        <v>0</v>
      </c>
      <c r="AA17" s="548">
        <v>597</v>
      </c>
      <c r="AB17" s="549">
        <v>167641.7879</v>
      </c>
      <c r="AC17" s="547">
        <v>2883.35</v>
      </c>
      <c r="AD17" s="547">
        <v>5872</v>
      </c>
      <c r="AE17" s="548">
        <v>14500</v>
      </c>
      <c r="AF17" s="549">
        <v>170745.49840000001</v>
      </c>
      <c r="AG17" s="547">
        <v>2900.1968000000002</v>
      </c>
      <c r="AH17" s="547">
        <v>5872</v>
      </c>
      <c r="AI17" s="548">
        <v>17500</v>
      </c>
      <c r="AJ17" s="549">
        <v>151701</v>
      </c>
      <c r="AK17" s="547">
        <v>20101.6554</v>
      </c>
      <c r="AL17" s="547">
        <v>16801</v>
      </c>
      <c r="AM17" s="548">
        <v>15507.00941555612</v>
      </c>
      <c r="AN17" s="549">
        <v>154655</v>
      </c>
      <c r="AO17" s="547">
        <v>20969.744200000001</v>
      </c>
      <c r="AP17" s="547">
        <v>17305</v>
      </c>
      <c r="AQ17" s="548">
        <v>15930.813776642466</v>
      </c>
      <c r="AR17" s="549">
        <v>159898</v>
      </c>
      <c r="AS17" s="547">
        <v>21669.7261</v>
      </c>
      <c r="AT17" s="547">
        <v>17825</v>
      </c>
      <c r="AU17" s="548">
        <v>16381.670092401855</v>
      </c>
      <c r="AV17" s="549">
        <v>162498</v>
      </c>
      <c r="AW17" s="547">
        <v>22424.411599999999</v>
      </c>
      <c r="AX17" s="547">
        <v>18360</v>
      </c>
      <c r="AY17" s="548">
        <v>16873.566937772699</v>
      </c>
    </row>
    <row r="18" spans="1:52" s="531" customFormat="1" ht="15.6">
      <c r="A18" s="510"/>
      <c r="B18" s="520" t="s">
        <v>880</v>
      </c>
      <c r="C18" s="520" t="s">
        <v>18</v>
      </c>
      <c r="D18" s="960" t="s">
        <v>233</v>
      </c>
      <c r="E18" s="550">
        <v>0</v>
      </c>
      <c r="F18" s="551">
        <v>1988742</v>
      </c>
      <c r="G18" s="521">
        <v>6135311</v>
      </c>
      <c r="H18" s="550">
        <v>5300000</v>
      </c>
      <c r="I18" s="551">
        <v>5300000</v>
      </c>
      <c r="J18" s="521">
        <v>5300000</v>
      </c>
      <c r="K18" s="550">
        <v>5300000</v>
      </c>
      <c r="L18" s="522">
        <v>44673</v>
      </c>
      <c r="M18" s="522">
        <v>46022</v>
      </c>
      <c r="N18" s="523" t="s">
        <v>870</v>
      </c>
      <c r="O18" s="552">
        <v>0.8</v>
      </c>
      <c r="P18" s="805">
        <f t="shared" si="0"/>
        <v>0.45599999999999996</v>
      </c>
      <c r="Q18" s="805">
        <f t="shared" si="1"/>
        <v>0.1396</v>
      </c>
      <c r="R18" s="805">
        <f t="shared" si="2"/>
        <v>0.32080000000000003</v>
      </c>
      <c r="S18" s="805">
        <f t="shared" si="3"/>
        <v>8.359999999999998E-2</v>
      </c>
      <c r="T18" s="536">
        <v>0</v>
      </c>
      <c r="U18" s="553">
        <v>0</v>
      </c>
      <c r="V18" s="553">
        <v>0</v>
      </c>
      <c r="W18" s="554">
        <v>0</v>
      </c>
      <c r="X18" s="536">
        <v>0</v>
      </c>
      <c r="Y18" s="553">
        <v>0</v>
      </c>
      <c r="Z18" s="553">
        <v>0</v>
      </c>
      <c r="AA18" s="554">
        <v>0</v>
      </c>
      <c r="AB18" s="539">
        <v>325526</v>
      </c>
      <c r="AC18" s="529">
        <v>3950.6499999999996</v>
      </c>
      <c r="AD18" s="529">
        <v>36113</v>
      </c>
      <c r="AE18" s="530">
        <v>15000</v>
      </c>
      <c r="AF18" s="539">
        <v>402588</v>
      </c>
      <c r="AG18" s="529">
        <v>5453.8572000000004</v>
      </c>
      <c r="AH18" s="529">
        <v>36113</v>
      </c>
      <c r="AI18" s="530">
        <v>18000</v>
      </c>
      <c r="AJ18" s="555">
        <v>445821</v>
      </c>
      <c r="AK18" s="529">
        <v>6928.1320999999998</v>
      </c>
      <c r="AL18" s="529">
        <v>82141</v>
      </c>
      <c r="AM18" s="530">
        <v>13793.075275928113</v>
      </c>
      <c r="AN18" s="539">
        <v>481263</v>
      </c>
      <c r="AO18" s="529">
        <v>7228.2893999999997</v>
      </c>
      <c r="AP18" s="529">
        <v>84605</v>
      </c>
      <c r="AQ18" s="530">
        <v>14143.717631838575</v>
      </c>
      <c r="AR18" s="539">
        <v>509631</v>
      </c>
      <c r="AS18" s="529">
        <v>7416.6913999999997</v>
      </c>
      <c r="AT18" s="529">
        <v>87143</v>
      </c>
      <c r="AU18" s="530">
        <v>14522.265901174265</v>
      </c>
      <c r="AV18" s="539">
        <v>527216</v>
      </c>
      <c r="AW18" s="529">
        <v>7687.1016</v>
      </c>
      <c r="AX18" s="529">
        <v>89758</v>
      </c>
      <c r="AY18" s="530">
        <v>14938.620389132804</v>
      </c>
    </row>
    <row r="19" spans="1:52" s="531" customFormat="1" ht="16.149999999999999" thickBot="1">
      <c r="A19" s="510"/>
      <c r="B19" s="532" t="s">
        <v>881</v>
      </c>
      <c r="C19" s="532" t="s">
        <v>18</v>
      </c>
      <c r="D19" s="961"/>
      <c r="E19" s="533">
        <v>7487999.9999503121</v>
      </c>
      <c r="F19" s="533">
        <v>13737599.9998812</v>
      </c>
      <c r="G19" s="533">
        <v>14042879.999944411</v>
      </c>
      <c r="H19" s="533">
        <v>4305792</v>
      </c>
      <c r="I19" s="533">
        <v>0</v>
      </c>
      <c r="J19" s="533">
        <v>0</v>
      </c>
      <c r="K19" s="533">
        <v>0</v>
      </c>
      <c r="L19" s="534">
        <v>44075</v>
      </c>
      <c r="M19" s="534">
        <v>45444</v>
      </c>
      <c r="N19" s="523" t="s">
        <v>870</v>
      </c>
      <c r="O19" s="535">
        <v>1</v>
      </c>
      <c r="P19" s="805">
        <f t="shared" si="0"/>
        <v>0.44400000000000001</v>
      </c>
      <c r="Q19" s="805">
        <f t="shared" si="1"/>
        <v>0.155</v>
      </c>
      <c r="R19" s="805">
        <f t="shared" si="2"/>
        <v>0.40100000000000002</v>
      </c>
      <c r="S19" s="805">
        <f t="shared" si="3"/>
        <v>0</v>
      </c>
      <c r="T19" s="536">
        <v>386526.77076000004</v>
      </c>
      <c r="U19" s="537">
        <v>134936.14745000002</v>
      </c>
      <c r="V19" s="537">
        <v>349092.87179000006</v>
      </c>
      <c r="W19" s="538">
        <v>0</v>
      </c>
      <c r="X19" s="536">
        <v>23405</v>
      </c>
      <c r="Y19" s="537">
        <v>390.79</v>
      </c>
      <c r="Z19" s="537">
        <v>0</v>
      </c>
      <c r="AA19" s="538">
        <v>0</v>
      </c>
      <c r="AB19" s="539">
        <v>381996</v>
      </c>
      <c r="AC19" s="537">
        <v>16695.080000000002</v>
      </c>
      <c r="AD19" s="537">
        <v>291508</v>
      </c>
      <c r="AE19" s="538">
        <v>0</v>
      </c>
      <c r="AF19" s="539">
        <v>411089</v>
      </c>
      <c r="AG19" s="537">
        <v>14847.735999999999</v>
      </c>
      <c r="AH19" s="537">
        <v>291508</v>
      </c>
      <c r="AI19" s="538">
        <v>0</v>
      </c>
      <c r="AJ19" s="539">
        <v>327647</v>
      </c>
      <c r="AK19" s="537">
        <v>6786.0520999999999</v>
      </c>
      <c r="AL19" s="537">
        <v>218742</v>
      </c>
      <c r="AM19" s="538">
        <v>0</v>
      </c>
      <c r="AN19" s="556" t="s">
        <v>882</v>
      </c>
      <c r="AO19" s="557"/>
      <c r="AP19" s="557">
        <v>0</v>
      </c>
      <c r="AQ19" s="558">
        <v>0</v>
      </c>
      <c r="AR19" s="556" t="s">
        <v>883</v>
      </c>
      <c r="AS19" s="557"/>
      <c r="AT19" s="557">
        <v>0</v>
      </c>
      <c r="AU19" s="558">
        <v>0</v>
      </c>
      <c r="AV19" s="556" t="s">
        <v>883</v>
      </c>
      <c r="AW19" s="557"/>
      <c r="AX19" s="557">
        <v>0</v>
      </c>
      <c r="AY19" s="558">
        <v>0</v>
      </c>
    </row>
    <row r="20" spans="1:52" s="531" customFormat="1" ht="15.6">
      <c r="A20" s="510"/>
      <c r="B20" s="532" t="s">
        <v>884</v>
      </c>
      <c r="C20" s="532" t="s">
        <v>23</v>
      </c>
      <c r="D20" s="961"/>
      <c r="E20" s="533">
        <v>0</v>
      </c>
      <c r="F20" s="533">
        <v>14857972.300000001</v>
      </c>
      <c r="G20" s="533">
        <v>18889143.82</v>
      </c>
      <c r="H20" s="533">
        <v>17819947</v>
      </c>
      <c r="I20" s="533">
        <v>17896999</v>
      </c>
      <c r="J20" s="533">
        <v>17897000</v>
      </c>
      <c r="K20" s="533">
        <v>17897000</v>
      </c>
      <c r="L20" s="559">
        <v>44453</v>
      </c>
      <c r="M20" s="559">
        <v>46752</v>
      </c>
      <c r="N20" s="523" t="s">
        <v>870</v>
      </c>
      <c r="O20" s="535">
        <v>1</v>
      </c>
      <c r="P20" s="805">
        <f t="shared" si="0"/>
        <v>0.44400000000000001</v>
      </c>
      <c r="Q20" s="805">
        <f t="shared" si="1"/>
        <v>0.155</v>
      </c>
      <c r="R20" s="805">
        <f t="shared" si="2"/>
        <v>0.40100000000000002</v>
      </c>
      <c r="S20" s="805">
        <f t="shared" si="3"/>
        <v>0</v>
      </c>
      <c r="T20" s="536">
        <v>0</v>
      </c>
      <c r="U20" s="537">
        <v>0</v>
      </c>
      <c r="V20" s="537">
        <v>0</v>
      </c>
      <c r="W20" s="538">
        <v>0</v>
      </c>
      <c r="X20" s="536">
        <v>0</v>
      </c>
      <c r="Y20" s="537">
        <v>0</v>
      </c>
      <c r="Z20" s="537">
        <v>0</v>
      </c>
      <c r="AA20" s="538">
        <v>0</v>
      </c>
      <c r="AB20" s="539">
        <v>346396</v>
      </c>
      <c r="AC20" s="537">
        <v>167639.30200000003</v>
      </c>
      <c r="AD20" s="537">
        <v>337247.93734</v>
      </c>
      <c r="AE20" s="538">
        <v>0</v>
      </c>
      <c r="AF20" s="539">
        <v>391569</v>
      </c>
      <c r="AG20" s="537">
        <v>220560.5386</v>
      </c>
      <c r="AH20" s="537">
        <v>337247.93734</v>
      </c>
      <c r="AI20" s="538">
        <v>0</v>
      </c>
      <c r="AJ20" s="555">
        <v>371614</v>
      </c>
      <c r="AK20" s="537">
        <v>523267.70270000002</v>
      </c>
      <c r="AL20" s="537">
        <v>2218169</v>
      </c>
      <c r="AM20" s="538">
        <v>0</v>
      </c>
      <c r="AN20" s="528">
        <v>380224</v>
      </c>
      <c r="AO20" s="537">
        <v>537745.1139</v>
      </c>
      <c r="AP20" s="537">
        <v>2244216</v>
      </c>
      <c r="AQ20" s="538">
        <v>0</v>
      </c>
      <c r="AR20" s="528">
        <v>393667</v>
      </c>
      <c r="AS20" s="537">
        <v>547350.56400000001</v>
      </c>
      <c r="AT20" s="537">
        <v>2709719</v>
      </c>
      <c r="AU20" s="538">
        <v>0</v>
      </c>
      <c r="AV20" s="528">
        <v>389029</v>
      </c>
      <c r="AW20" s="537">
        <v>557872.35580000002</v>
      </c>
      <c r="AX20" s="537">
        <v>2749013</v>
      </c>
      <c r="AY20" s="538">
        <v>0</v>
      </c>
    </row>
    <row r="21" spans="1:52" s="531" customFormat="1" ht="16.149999999999999" thickBot="1">
      <c r="A21" s="510"/>
      <c r="B21" s="541" t="s">
        <v>885</v>
      </c>
      <c r="C21" s="541" t="s">
        <v>18</v>
      </c>
      <c r="D21" s="962"/>
      <c r="E21" s="542">
        <v>0</v>
      </c>
      <c r="F21" s="542">
        <v>1988742</v>
      </c>
      <c r="G21" s="542">
        <v>6135311</v>
      </c>
      <c r="H21" s="542">
        <v>4000000</v>
      </c>
      <c r="I21" s="542">
        <v>4000000</v>
      </c>
      <c r="J21" s="542">
        <v>4000000</v>
      </c>
      <c r="K21" s="542">
        <v>4000000</v>
      </c>
      <c r="L21" s="544">
        <v>44593</v>
      </c>
      <c r="M21" s="544">
        <v>45992</v>
      </c>
      <c r="N21" s="560" t="s">
        <v>870</v>
      </c>
      <c r="O21" s="545">
        <v>0.8</v>
      </c>
      <c r="P21" s="806">
        <f t="shared" si="0"/>
        <v>0.45599999999999996</v>
      </c>
      <c r="Q21" s="806">
        <f t="shared" si="1"/>
        <v>0.1396</v>
      </c>
      <c r="R21" s="806">
        <f t="shared" si="2"/>
        <v>0.32080000000000003</v>
      </c>
      <c r="S21" s="807">
        <f t="shared" si="3"/>
        <v>8.359999999999998E-2</v>
      </c>
      <c r="T21" s="546">
        <v>0</v>
      </c>
      <c r="U21" s="547">
        <v>0</v>
      </c>
      <c r="V21" s="547">
        <v>0</v>
      </c>
      <c r="W21" s="548">
        <v>0</v>
      </c>
      <c r="X21" s="546">
        <v>0</v>
      </c>
      <c r="Y21" s="547">
        <v>0</v>
      </c>
      <c r="Z21" s="547">
        <v>0</v>
      </c>
      <c r="AA21" s="548">
        <v>0</v>
      </c>
      <c r="AB21" s="549">
        <v>336778</v>
      </c>
      <c r="AC21" s="547">
        <v>3952.4199999999996</v>
      </c>
      <c r="AD21" s="547">
        <v>36114</v>
      </c>
      <c r="AE21" s="548">
        <v>15000</v>
      </c>
      <c r="AF21" s="549">
        <v>414237</v>
      </c>
      <c r="AG21" s="547">
        <v>5453.8572000000004</v>
      </c>
      <c r="AH21" s="547">
        <v>36114</v>
      </c>
      <c r="AI21" s="548">
        <v>18000</v>
      </c>
      <c r="AJ21" s="549">
        <v>455695</v>
      </c>
      <c r="AK21" s="547">
        <v>6572.3921</v>
      </c>
      <c r="AL21" s="547">
        <v>61960</v>
      </c>
      <c r="AM21" s="548">
        <v>13793.075275928113</v>
      </c>
      <c r="AN21" s="549">
        <v>470079</v>
      </c>
      <c r="AO21" s="547">
        <v>6856.9394000000002</v>
      </c>
      <c r="AP21" s="547">
        <v>63820</v>
      </c>
      <c r="AQ21" s="548">
        <v>14143.717631838575</v>
      </c>
      <c r="AR21" s="549">
        <v>480079</v>
      </c>
      <c r="AS21" s="547">
        <v>7046.6414000000004</v>
      </c>
      <c r="AT21" s="547">
        <v>65734</v>
      </c>
      <c r="AU21" s="548">
        <v>14522.265901174265</v>
      </c>
      <c r="AV21" s="549">
        <v>477102</v>
      </c>
      <c r="AW21" s="547">
        <v>7301.0115999999998</v>
      </c>
      <c r="AX21" s="547">
        <v>67706</v>
      </c>
      <c r="AY21" s="548">
        <v>14938.620389132804</v>
      </c>
    </row>
    <row r="22" spans="1:52" s="531" customFormat="1" ht="15.6">
      <c r="A22" s="510"/>
      <c r="B22" s="520" t="s">
        <v>886</v>
      </c>
      <c r="C22" s="520" t="s">
        <v>23</v>
      </c>
      <c r="D22" s="960" t="s">
        <v>234</v>
      </c>
      <c r="E22" s="550">
        <v>144325</v>
      </c>
      <c r="F22" s="521">
        <v>2053992</v>
      </c>
      <c r="G22" s="521">
        <v>4339776.0000000009</v>
      </c>
      <c r="H22" s="550">
        <v>3000000</v>
      </c>
      <c r="I22" s="550">
        <v>3000000</v>
      </c>
      <c r="J22" s="550">
        <v>3000000</v>
      </c>
      <c r="K22" s="550">
        <v>3000000</v>
      </c>
      <c r="L22" s="522">
        <v>44348</v>
      </c>
      <c r="M22" s="522">
        <v>45505</v>
      </c>
      <c r="N22" s="523" t="s">
        <v>870</v>
      </c>
      <c r="O22" s="561">
        <v>0</v>
      </c>
      <c r="P22" s="805">
        <f t="shared" si="0"/>
        <v>0.504</v>
      </c>
      <c r="Q22" s="805">
        <f t="shared" si="1"/>
        <v>7.8E-2</v>
      </c>
      <c r="R22" s="805">
        <f t="shared" si="2"/>
        <v>0</v>
      </c>
      <c r="S22" s="805">
        <f t="shared" si="3"/>
        <v>0.41799999999999998</v>
      </c>
      <c r="T22" s="562">
        <v>56611.8</v>
      </c>
      <c r="U22" s="529">
        <v>8761.35</v>
      </c>
      <c r="V22" s="529">
        <v>0</v>
      </c>
      <c r="W22" s="530">
        <v>46951.850000000006</v>
      </c>
      <c r="X22" s="562">
        <v>6309</v>
      </c>
      <c r="Y22" s="529">
        <v>0</v>
      </c>
      <c r="Z22" s="529">
        <v>0</v>
      </c>
      <c r="AA22" s="530">
        <v>0</v>
      </c>
      <c r="AB22" s="555">
        <v>341833</v>
      </c>
      <c r="AC22" s="529">
        <v>15811.558000000001</v>
      </c>
      <c r="AD22" s="529">
        <v>0</v>
      </c>
      <c r="AE22" s="530">
        <v>310738</v>
      </c>
      <c r="AF22" s="555">
        <v>387006</v>
      </c>
      <c r="AG22" s="529">
        <v>20641.501700000001</v>
      </c>
      <c r="AH22" s="529">
        <v>0</v>
      </c>
      <c r="AI22" s="530">
        <v>320933</v>
      </c>
      <c r="AJ22" s="555">
        <v>367051</v>
      </c>
      <c r="AK22" s="529">
        <v>71813.972699999998</v>
      </c>
      <c r="AL22" s="529">
        <v>0</v>
      </c>
      <c r="AM22" s="530">
        <v>391389.75080365845</v>
      </c>
      <c r="AN22" s="528">
        <v>375661</v>
      </c>
      <c r="AO22" s="529">
        <v>73323.213499999998</v>
      </c>
      <c r="AP22" s="529">
        <v>0</v>
      </c>
      <c r="AQ22" s="530">
        <v>398861.42338075151</v>
      </c>
      <c r="AR22" s="528">
        <v>389104</v>
      </c>
      <c r="AS22" s="529">
        <v>74144.375199999995</v>
      </c>
      <c r="AT22" s="529">
        <v>0</v>
      </c>
      <c r="AU22" s="530">
        <v>407486.85667898145</v>
      </c>
      <c r="AV22" s="528">
        <v>384466</v>
      </c>
      <c r="AW22" s="529">
        <v>75058.296499999997</v>
      </c>
      <c r="AX22" s="529">
        <v>0</v>
      </c>
      <c r="AY22" s="530">
        <v>417307.63321808341</v>
      </c>
    </row>
    <row r="23" spans="1:52" s="531" customFormat="1" ht="15.6">
      <c r="A23" s="510"/>
      <c r="B23" s="532" t="s">
        <v>887</v>
      </c>
      <c r="C23" s="532" t="s">
        <v>18</v>
      </c>
      <c r="D23" s="961"/>
      <c r="E23" s="533">
        <v>9862775.5620900001</v>
      </c>
      <c r="F23" s="533">
        <v>15333260.084340001</v>
      </c>
      <c r="G23" s="533">
        <v>18343224.52217</v>
      </c>
      <c r="H23" s="533">
        <v>15551303</v>
      </c>
      <c r="I23" s="533">
        <v>15551303</v>
      </c>
      <c r="J23" s="533">
        <v>15551303</v>
      </c>
      <c r="K23" s="533">
        <v>15551303</v>
      </c>
      <c r="L23" s="534">
        <v>44166</v>
      </c>
      <c r="M23" s="534">
        <v>45444</v>
      </c>
      <c r="N23" s="523" t="s">
        <v>870</v>
      </c>
      <c r="O23" s="535">
        <v>0.4</v>
      </c>
      <c r="P23" s="805">
        <f t="shared" si="0"/>
        <v>0.48</v>
      </c>
      <c r="Q23" s="805">
        <f t="shared" si="1"/>
        <v>0.10880000000000001</v>
      </c>
      <c r="R23" s="805">
        <f t="shared" si="2"/>
        <v>0.16040000000000001</v>
      </c>
      <c r="S23" s="805">
        <f t="shared" si="3"/>
        <v>0.25079999999999997</v>
      </c>
      <c r="T23" s="536">
        <v>4203198.51</v>
      </c>
      <c r="U23" s="537">
        <v>977553.98999999987</v>
      </c>
      <c r="V23" s="537">
        <v>1441175.2299999995</v>
      </c>
      <c r="W23" s="538">
        <v>2253408.6999999997</v>
      </c>
      <c r="X23" s="536">
        <v>37405</v>
      </c>
      <c r="Y23" s="537">
        <v>390.79</v>
      </c>
      <c r="Z23" s="537">
        <v>0</v>
      </c>
      <c r="AA23" s="538">
        <v>0</v>
      </c>
      <c r="AB23" s="539">
        <v>569189</v>
      </c>
      <c r="AC23" s="537">
        <v>10157.06</v>
      </c>
      <c r="AD23" s="537">
        <v>45019</v>
      </c>
      <c r="AE23" s="538">
        <v>349768</v>
      </c>
      <c r="AF23" s="539">
        <v>638207</v>
      </c>
      <c r="AG23" s="537">
        <v>10588.970799999999</v>
      </c>
      <c r="AH23" s="537">
        <v>45019</v>
      </c>
      <c r="AI23" s="538">
        <v>361868</v>
      </c>
      <c r="AJ23" s="555">
        <v>561157</v>
      </c>
      <c r="AK23" s="537">
        <v>8794.4820999999993</v>
      </c>
      <c r="AL23" s="537">
        <v>16801</v>
      </c>
      <c r="AM23" s="538">
        <v>421307.6906515088</v>
      </c>
      <c r="AN23" s="555">
        <v>616366</v>
      </c>
      <c r="AO23" s="537">
        <v>9176.5393999999997</v>
      </c>
      <c r="AP23" s="537">
        <v>17305</v>
      </c>
      <c r="AQ23" s="538">
        <v>430176.09991819615</v>
      </c>
      <c r="AR23" s="555">
        <v>620729</v>
      </c>
      <c r="AS23" s="537">
        <v>9358.1813999999995</v>
      </c>
      <c r="AT23" s="537">
        <v>17825</v>
      </c>
      <c r="AU23" s="538">
        <v>440165.8905963953</v>
      </c>
      <c r="AV23" s="555">
        <v>605585.3811</v>
      </c>
      <c r="AW23" s="537">
        <v>9712.6016</v>
      </c>
      <c r="AX23" s="537">
        <v>18360</v>
      </c>
      <c r="AY23" s="538">
        <v>451401.56448816281</v>
      </c>
    </row>
    <row r="24" spans="1:52" s="531" customFormat="1" ht="16.149999999999999" thickBot="1">
      <c r="A24" s="510"/>
      <c r="B24" s="541" t="s">
        <v>888</v>
      </c>
      <c r="C24" s="541" t="s">
        <v>18</v>
      </c>
      <c r="D24" s="962"/>
      <c r="E24" s="542">
        <v>7324277.3200000022</v>
      </c>
      <c r="F24" s="563">
        <v>14690332.619999999</v>
      </c>
      <c r="G24" s="563">
        <v>17252452.062349994</v>
      </c>
      <c r="H24" s="542">
        <v>14778075.609999999</v>
      </c>
      <c r="I24" s="563">
        <v>14766950.52</v>
      </c>
      <c r="J24" s="563">
        <v>14755323.92</v>
      </c>
      <c r="K24" s="542">
        <v>14743098.779999999</v>
      </c>
      <c r="L24" s="534">
        <v>44166</v>
      </c>
      <c r="M24" s="534">
        <v>45444</v>
      </c>
      <c r="N24" s="544" t="s">
        <v>870</v>
      </c>
      <c r="O24" s="545">
        <v>0.4</v>
      </c>
      <c r="P24" s="806">
        <f t="shared" si="0"/>
        <v>0.48</v>
      </c>
      <c r="Q24" s="806">
        <f t="shared" si="1"/>
        <v>0.10880000000000001</v>
      </c>
      <c r="R24" s="806">
        <f t="shared" si="2"/>
        <v>0.16040000000000001</v>
      </c>
      <c r="S24" s="807">
        <f t="shared" si="3"/>
        <v>0.25079999999999997</v>
      </c>
      <c r="T24" s="546">
        <v>1285267.0699999996</v>
      </c>
      <c r="U24" s="547">
        <v>267195.46000000002</v>
      </c>
      <c r="V24" s="547">
        <v>393129.33999999997</v>
      </c>
      <c r="W24" s="548">
        <v>614688.62999999989</v>
      </c>
      <c r="X24" s="546">
        <v>18867</v>
      </c>
      <c r="Y24" s="547">
        <v>390.79</v>
      </c>
      <c r="Z24" s="547">
        <v>0</v>
      </c>
      <c r="AA24" s="548">
        <v>902</v>
      </c>
      <c r="AB24" s="549">
        <v>500620</v>
      </c>
      <c r="AC24" s="547">
        <v>8134.4059999999999</v>
      </c>
      <c r="AD24" s="547">
        <v>43131</v>
      </c>
      <c r="AE24" s="548">
        <v>329239</v>
      </c>
      <c r="AF24" s="549">
        <v>563974</v>
      </c>
      <c r="AG24" s="547">
        <v>9039.3172000000013</v>
      </c>
      <c r="AH24" s="547">
        <v>43131</v>
      </c>
      <c r="AI24" s="548">
        <v>341941.66</v>
      </c>
      <c r="AJ24" s="549">
        <v>546206</v>
      </c>
      <c r="AK24" s="547">
        <v>8629.5720999999994</v>
      </c>
      <c r="AL24" s="547">
        <v>16801</v>
      </c>
      <c r="AM24" s="548">
        <v>524526.64496120927</v>
      </c>
      <c r="AN24" s="549">
        <v>647458</v>
      </c>
      <c r="AO24" s="547">
        <v>9001.9294000000009</v>
      </c>
      <c r="AP24" s="547">
        <v>17305</v>
      </c>
      <c r="AQ24" s="548">
        <v>534295.18181999063</v>
      </c>
      <c r="AR24" s="549">
        <v>663556</v>
      </c>
      <c r="AS24" s="547">
        <v>9181.6013999999996</v>
      </c>
      <c r="AT24" s="547">
        <v>17825</v>
      </c>
      <c r="AU24" s="548">
        <v>545645.68942277227</v>
      </c>
      <c r="AV24" s="549">
        <v>660432</v>
      </c>
      <c r="AW24" s="547">
        <v>9712.6016</v>
      </c>
      <c r="AX24" s="547">
        <v>18360</v>
      </c>
      <c r="AY24" s="548">
        <v>558610.25757294521</v>
      </c>
    </row>
    <row r="25" spans="1:52" s="531" customFormat="1" ht="15.6">
      <c r="A25" s="510"/>
      <c r="B25" s="520" t="s">
        <v>889</v>
      </c>
      <c r="C25" s="520" t="s">
        <v>23</v>
      </c>
      <c r="D25" s="951" t="s">
        <v>232</v>
      </c>
      <c r="E25" s="564">
        <v>0</v>
      </c>
      <c r="F25" s="529">
        <v>0</v>
      </c>
      <c r="G25" s="529">
        <v>6900000</v>
      </c>
      <c r="H25" s="564">
        <v>6900000</v>
      </c>
      <c r="I25" s="550">
        <v>6900000</v>
      </c>
      <c r="J25" s="550">
        <v>6900000</v>
      </c>
      <c r="K25" s="564">
        <v>6900000</v>
      </c>
      <c r="L25" s="565">
        <v>44774</v>
      </c>
      <c r="M25" s="565">
        <v>46022</v>
      </c>
      <c r="N25" s="523" t="s">
        <v>870</v>
      </c>
      <c r="O25" s="561">
        <v>0.8</v>
      </c>
      <c r="P25" s="805">
        <f t="shared" si="0"/>
        <v>0.45599999999999996</v>
      </c>
      <c r="Q25" s="805">
        <f t="shared" si="1"/>
        <v>0.1396</v>
      </c>
      <c r="R25" s="805">
        <f t="shared" si="2"/>
        <v>0.32080000000000003</v>
      </c>
      <c r="S25" s="805">
        <f t="shared" si="3"/>
        <v>8.359999999999998E-2</v>
      </c>
      <c r="T25" s="562">
        <v>0</v>
      </c>
      <c r="U25" s="529">
        <v>0</v>
      </c>
      <c r="V25" s="529">
        <v>0</v>
      </c>
      <c r="W25" s="530">
        <v>0</v>
      </c>
      <c r="X25" s="562">
        <v>0</v>
      </c>
      <c r="Y25" s="529">
        <v>0</v>
      </c>
      <c r="Z25" s="529">
        <v>0</v>
      </c>
      <c r="AA25" s="530">
        <v>0</v>
      </c>
      <c r="AB25" s="555" t="s">
        <v>890</v>
      </c>
      <c r="AC25" s="529">
        <v>0</v>
      </c>
      <c r="AD25" s="529">
        <v>0</v>
      </c>
      <c r="AE25" s="530">
        <v>0</v>
      </c>
      <c r="AF25" s="555">
        <v>288365</v>
      </c>
      <c r="AG25" s="529">
        <v>616494.85320000001</v>
      </c>
      <c r="AH25" s="529">
        <v>0</v>
      </c>
      <c r="AI25" s="530">
        <v>20000</v>
      </c>
      <c r="AJ25" s="555">
        <v>351957</v>
      </c>
      <c r="AK25" s="529">
        <v>890497.73019999999</v>
      </c>
      <c r="AL25" s="529">
        <v>16801</v>
      </c>
      <c r="AM25" s="530">
        <v>27393.983847295847</v>
      </c>
      <c r="AN25" s="555">
        <v>386001</v>
      </c>
      <c r="AO25" s="529">
        <v>910957.59360000002</v>
      </c>
      <c r="AP25" s="529">
        <v>17305</v>
      </c>
      <c r="AQ25" s="530">
        <v>28053.258229902967</v>
      </c>
      <c r="AR25" s="555">
        <v>403496</v>
      </c>
      <c r="AS25" s="529">
        <v>926747.29539999994</v>
      </c>
      <c r="AT25" s="529">
        <v>17825</v>
      </c>
      <c r="AU25" s="530">
        <v>28773.377517590965</v>
      </c>
      <c r="AV25" s="555">
        <v>403090</v>
      </c>
      <c r="AW25" s="529">
        <v>939513.8186</v>
      </c>
      <c r="AX25" s="529">
        <v>18360</v>
      </c>
      <c r="AY25" s="530">
        <v>29570.418651184875</v>
      </c>
    </row>
    <row r="26" spans="1:52" s="531" customFormat="1" ht="15.6">
      <c r="A26" s="510"/>
      <c r="B26" s="532" t="s">
        <v>891</v>
      </c>
      <c r="C26" s="532" t="s">
        <v>18</v>
      </c>
      <c r="D26" s="952"/>
      <c r="E26" s="566">
        <v>0</v>
      </c>
      <c r="F26" s="537">
        <v>14735004</v>
      </c>
      <c r="G26" s="537">
        <v>15261637</v>
      </c>
      <c r="H26" s="566">
        <v>17762607.332400002</v>
      </c>
      <c r="I26" s="533">
        <v>14214402.555500001</v>
      </c>
      <c r="J26" s="533">
        <v>15758848.233199999</v>
      </c>
      <c r="K26" s="566">
        <v>18802887.693800002</v>
      </c>
      <c r="L26" s="534">
        <v>44562</v>
      </c>
      <c r="M26" s="534">
        <v>45657</v>
      </c>
      <c r="N26" s="523" t="s">
        <v>870</v>
      </c>
      <c r="O26" s="535">
        <v>0.8</v>
      </c>
      <c r="P26" s="805">
        <f t="shared" si="0"/>
        <v>0.45599999999999996</v>
      </c>
      <c r="Q26" s="805">
        <f t="shared" si="1"/>
        <v>0.1396</v>
      </c>
      <c r="R26" s="805">
        <f t="shared" si="2"/>
        <v>0.32080000000000003</v>
      </c>
      <c r="S26" s="805">
        <f t="shared" si="3"/>
        <v>8.359999999999998E-2</v>
      </c>
      <c r="T26" s="536">
        <v>0</v>
      </c>
      <c r="U26" s="537">
        <v>0</v>
      </c>
      <c r="V26" s="537">
        <v>0</v>
      </c>
      <c r="W26" s="538">
        <v>0</v>
      </c>
      <c r="X26" s="536">
        <v>8364</v>
      </c>
      <c r="Y26" s="537">
        <v>0</v>
      </c>
      <c r="Z26" s="537">
        <v>0</v>
      </c>
      <c r="AA26" s="538">
        <v>0</v>
      </c>
      <c r="AB26" s="539">
        <v>421561</v>
      </c>
      <c r="AC26" s="537">
        <v>1357881.5499999998</v>
      </c>
      <c r="AD26" s="537">
        <v>86524</v>
      </c>
      <c r="AE26" s="538">
        <v>20000</v>
      </c>
      <c r="AF26" s="539">
        <v>465031</v>
      </c>
      <c r="AG26" s="537">
        <v>1367330.254</v>
      </c>
      <c r="AH26" s="537">
        <v>86524</v>
      </c>
      <c r="AI26" s="538">
        <v>23000</v>
      </c>
      <c r="AJ26" s="555">
        <v>527939</v>
      </c>
      <c r="AK26" s="537">
        <v>1609586.0841999999</v>
      </c>
      <c r="AL26" s="537">
        <v>16801</v>
      </c>
      <c r="AM26" s="538">
        <v>28454.183624631609</v>
      </c>
      <c r="AN26" s="555">
        <v>506091</v>
      </c>
      <c r="AO26" s="537">
        <v>1606348.6946999999</v>
      </c>
      <c r="AP26" s="537">
        <v>17305</v>
      </c>
      <c r="AQ26" s="538">
        <v>28984.734151538512</v>
      </c>
      <c r="AR26" s="555">
        <v>546254</v>
      </c>
      <c r="AS26" s="537">
        <v>1621568.0285</v>
      </c>
      <c r="AT26" s="537">
        <v>17825</v>
      </c>
      <c r="AU26" s="538">
        <v>29601.009929630553</v>
      </c>
      <c r="AV26" s="555">
        <v>559531</v>
      </c>
      <c r="AW26" s="537">
        <v>1689732.5507</v>
      </c>
      <c r="AX26" s="537">
        <v>18360</v>
      </c>
      <c r="AY26" s="538">
        <v>30304.812906573825</v>
      </c>
    </row>
    <row r="27" spans="1:52" s="531" customFormat="1" ht="15.6">
      <c r="A27" s="510"/>
      <c r="B27" s="532" t="s">
        <v>892</v>
      </c>
      <c r="C27" s="567" t="s">
        <v>18</v>
      </c>
      <c r="D27" s="952"/>
      <c r="E27" s="568">
        <v>10195516</v>
      </c>
      <c r="F27" s="569">
        <v>13097045</v>
      </c>
      <c r="G27" s="537">
        <v>13681748</v>
      </c>
      <c r="H27" s="570"/>
      <c r="I27" s="571"/>
      <c r="J27" s="571"/>
      <c r="K27" s="570"/>
      <c r="L27" s="534">
        <v>44470</v>
      </c>
      <c r="M27" s="534">
        <v>45291</v>
      </c>
      <c r="N27" s="523" t="s">
        <v>870</v>
      </c>
      <c r="O27" s="535">
        <v>0.8</v>
      </c>
      <c r="P27" s="805">
        <f t="shared" si="0"/>
        <v>0.45599999999999996</v>
      </c>
      <c r="Q27" s="805">
        <f t="shared" si="1"/>
        <v>0.1396</v>
      </c>
      <c r="R27" s="805">
        <f t="shared" si="2"/>
        <v>0.32080000000000003</v>
      </c>
      <c r="S27" s="805">
        <f t="shared" si="3"/>
        <v>8.359999999999998E-2</v>
      </c>
      <c r="T27" s="536">
        <v>2500752</v>
      </c>
      <c r="U27" s="537">
        <v>765581</v>
      </c>
      <c r="V27" s="537">
        <v>1759301</v>
      </c>
      <c r="W27" s="538">
        <v>458471</v>
      </c>
      <c r="X27" s="536">
        <v>18885</v>
      </c>
      <c r="Y27" s="537">
        <v>368567.33</v>
      </c>
      <c r="Z27" s="537">
        <v>0</v>
      </c>
      <c r="AA27" s="538">
        <v>0</v>
      </c>
      <c r="AB27" s="539">
        <v>483078</v>
      </c>
      <c r="AC27" s="537">
        <v>1105384.46</v>
      </c>
      <c r="AD27" s="537">
        <v>76906</v>
      </c>
      <c r="AE27" s="538">
        <v>20000</v>
      </c>
      <c r="AF27" s="539">
        <v>507301</v>
      </c>
      <c r="AG27" s="537">
        <v>1009269.6472</v>
      </c>
      <c r="AH27" s="537">
        <v>76906</v>
      </c>
      <c r="AI27" s="538">
        <v>23000</v>
      </c>
      <c r="AJ27" s="556"/>
      <c r="AK27" s="557"/>
      <c r="AL27" s="557"/>
      <c r="AM27" s="558"/>
      <c r="AN27" s="556"/>
      <c r="AO27" s="557"/>
      <c r="AP27" s="557"/>
      <c r="AQ27" s="558"/>
      <c r="AR27" s="556"/>
      <c r="AS27" s="557"/>
      <c r="AT27" s="557"/>
      <c r="AU27" s="558"/>
      <c r="AV27" s="556"/>
      <c r="AW27" s="557"/>
      <c r="AX27" s="557"/>
      <c r="AY27" s="558"/>
    </row>
    <row r="28" spans="1:52" s="531" customFormat="1" ht="15.6">
      <c r="A28" s="510"/>
      <c r="B28" s="572" t="s">
        <v>893</v>
      </c>
      <c r="C28" s="567" t="s">
        <v>18</v>
      </c>
      <c r="D28" s="952"/>
      <c r="E28" s="573">
        <v>0</v>
      </c>
      <c r="F28" s="574">
        <v>0</v>
      </c>
      <c r="G28" s="575">
        <v>0</v>
      </c>
      <c r="H28" s="568">
        <v>9984608.8232149892</v>
      </c>
      <c r="I28" s="568">
        <v>11810072.404899999</v>
      </c>
      <c r="J28" s="568">
        <v>12369453.321899999</v>
      </c>
      <c r="K28" s="568">
        <v>12956803.286899999</v>
      </c>
      <c r="L28" s="576">
        <v>45292</v>
      </c>
      <c r="M28" s="577">
        <v>46752</v>
      </c>
      <c r="N28" s="523" t="s">
        <v>870</v>
      </c>
      <c r="O28" s="535">
        <v>0.8</v>
      </c>
      <c r="P28" s="805">
        <f t="shared" si="0"/>
        <v>0.45599999999999996</v>
      </c>
      <c r="Q28" s="805">
        <f t="shared" si="1"/>
        <v>0.1396</v>
      </c>
      <c r="R28" s="805">
        <f t="shared" si="2"/>
        <v>0.32080000000000003</v>
      </c>
      <c r="S28" s="805">
        <f t="shared" si="3"/>
        <v>8.359999999999998E-2</v>
      </c>
      <c r="T28" s="578"/>
      <c r="U28" s="579"/>
      <c r="V28" s="579"/>
      <c r="W28" s="580"/>
      <c r="X28" s="578"/>
      <c r="Y28" s="579"/>
      <c r="Z28" s="579"/>
      <c r="AA28" s="580"/>
      <c r="AB28" s="581">
        <v>0</v>
      </c>
      <c r="AC28" s="582">
        <v>0</v>
      </c>
      <c r="AD28" s="579"/>
      <c r="AE28" s="580"/>
      <c r="AF28" s="581">
        <v>0</v>
      </c>
      <c r="AG28" s="582">
        <v>0</v>
      </c>
      <c r="AH28" s="579"/>
      <c r="AI28" s="580"/>
      <c r="AJ28" s="583">
        <v>583314.42960000003</v>
      </c>
      <c r="AK28" s="526">
        <v>1176667.5876</v>
      </c>
      <c r="AL28" s="526">
        <v>13845</v>
      </c>
      <c r="AM28" s="527">
        <v>9922.9009553015658</v>
      </c>
      <c r="AN28" s="583">
        <v>345515.57860000001</v>
      </c>
      <c r="AO28" s="526">
        <v>1197538.8060999999</v>
      </c>
      <c r="AP28" s="526">
        <v>14261</v>
      </c>
      <c r="AQ28" s="527">
        <v>10132.278766214869</v>
      </c>
      <c r="AR28" s="583">
        <v>359789.09820000001</v>
      </c>
      <c r="AS28" s="526">
        <v>1222678.7764999999</v>
      </c>
      <c r="AT28" s="526">
        <v>14688</v>
      </c>
      <c r="AU28" s="527">
        <v>10367.994515088923</v>
      </c>
      <c r="AV28" s="583">
        <v>354703.77610000002</v>
      </c>
      <c r="AW28" s="526">
        <v>1241181.3514999999</v>
      </c>
      <c r="AX28" s="526">
        <v>15129</v>
      </c>
      <c r="AY28" s="527">
        <v>10633.029178037243</v>
      </c>
    </row>
    <row r="29" spans="1:52" s="531" customFormat="1" ht="16.149999999999999" thickBot="1">
      <c r="A29" s="510"/>
      <c r="B29" s="541" t="s">
        <v>894</v>
      </c>
      <c r="C29" s="541" t="s">
        <v>18</v>
      </c>
      <c r="D29" s="953"/>
      <c r="E29" s="584"/>
      <c r="F29" s="585">
        <v>0</v>
      </c>
      <c r="G29" s="585">
        <v>0</v>
      </c>
      <c r="H29" s="543">
        <v>3697140.0486000027</v>
      </c>
      <c r="I29" s="543">
        <v>2419239.4731000001</v>
      </c>
      <c r="J29" s="543">
        <v>2533369.6339000002</v>
      </c>
      <c r="K29" s="543">
        <v>2653206.3038999997</v>
      </c>
      <c r="L29" s="534">
        <v>45292</v>
      </c>
      <c r="M29" s="576">
        <v>46752</v>
      </c>
      <c r="N29" s="523" t="s">
        <v>870</v>
      </c>
      <c r="O29" s="535">
        <v>0.8</v>
      </c>
      <c r="P29" s="805">
        <f t="shared" si="0"/>
        <v>0.45599999999999996</v>
      </c>
      <c r="Q29" s="805">
        <f t="shared" si="1"/>
        <v>0.1396</v>
      </c>
      <c r="R29" s="805">
        <f t="shared" si="2"/>
        <v>0.32080000000000003</v>
      </c>
      <c r="S29" s="805">
        <f t="shared" si="3"/>
        <v>8.359999999999998E-2</v>
      </c>
      <c r="T29" s="581"/>
      <c r="U29" s="582"/>
      <c r="V29" s="582"/>
      <c r="W29" s="586"/>
      <c r="X29" s="581"/>
      <c r="Y29" s="582"/>
      <c r="Z29" s="582"/>
      <c r="AA29" s="586"/>
      <c r="AB29" s="581">
        <v>0</v>
      </c>
      <c r="AC29" s="587">
        <v>0</v>
      </c>
      <c r="AD29" s="582"/>
      <c r="AE29" s="586"/>
      <c r="AF29" s="581">
        <v>0</v>
      </c>
      <c r="AG29" s="587">
        <v>0</v>
      </c>
      <c r="AH29" s="582"/>
      <c r="AI29" s="586"/>
      <c r="AJ29" s="539">
        <v>366643.07429999998</v>
      </c>
      <c r="AK29" s="537">
        <v>322427.49730000005</v>
      </c>
      <c r="AL29" s="537">
        <v>5912</v>
      </c>
      <c r="AM29" s="538">
        <v>27806.531950192577</v>
      </c>
      <c r="AN29" s="539">
        <v>296932.36550000001</v>
      </c>
      <c r="AO29" s="537">
        <v>306703.92929999996</v>
      </c>
      <c r="AP29" s="537">
        <v>6089</v>
      </c>
      <c r="AQ29" s="538">
        <v>28321.504221139945</v>
      </c>
      <c r="AR29" s="539">
        <v>308182.47850000003</v>
      </c>
      <c r="AS29" s="537">
        <v>313925.53130000003</v>
      </c>
      <c r="AT29" s="537">
        <v>6273</v>
      </c>
      <c r="AU29" s="538">
        <v>28920.762016727327</v>
      </c>
      <c r="AV29" s="539">
        <v>301274.64809999999</v>
      </c>
      <c r="AW29" s="537">
        <v>319910.0551</v>
      </c>
      <c r="AX29" s="537">
        <v>6460</v>
      </c>
      <c r="AY29" s="538">
        <v>29605.728001512285</v>
      </c>
    </row>
    <row r="30" spans="1:52" s="599" customFormat="1" ht="16.149999999999999" thickBot="1">
      <c r="A30" s="510"/>
      <c r="B30" s="588" t="s">
        <v>228</v>
      </c>
      <c r="C30" s="588"/>
      <c r="D30" s="589"/>
      <c r="E30" s="590">
        <f t="shared" ref="E30:K30" si="4">SUM(E8:E29)</f>
        <v>50017655.882040314</v>
      </c>
      <c r="F30" s="590">
        <f t="shared" si="4"/>
        <v>116349046.72642554</v>
      </c>
      <c r="G30" s="590">
        <f t="shared" si="4"/>
        <v>162719111.88712949</v>
      </c>
      <c r="H30" s="590">
        <f t="shared" si="4"/>
        <v>169271898.81421497</v>
      </c>
      <c r="I30" s="590">
        <f t="shared" si="4"/>
        <v>167829699.95349997</v>
      </c>
      <c r="J30" s="590">
        <f t="shared" si="4"/>
        <v>163016955.109</v>
      </c>
      <c r="K30" s="590">
        <f t="shared" si="4"/>
        <v>167126626.06459999</v>
      </c>
      <c r="L30" s="591"/>
      <c r="M30" s="591"/>
      <c r="N30" s="592"/>
      <c r="O30" s="593"/>
      <c r="P30" s="594"/>
      <c r="Q30" s="595"/>
      <c r="R30" s="596"/>
      <c r="S30" s="597"/>
      <c r="T30" s="598">
        <f t="shared" ref="T30:AY30" si="5">SUM(T8:T29)</f>
        <v>21592932.030760001</v>
      </c>
      <c r="U30" s="598">
        <f t="shared" si="5"/>
        <v>6046517.2974500004</v>
      </c>
      <c r="V30" s="598">
        <f t="shared" si="5"/>
        <v>13213809.971789997</v>
      </c>
      <c r="W30" s="598">
        <f t="shared" si="5"/>
        <v>5704829.1699999999</v>
      </c>
      <c r="X30" s="598">
        <f t="shared" si="5"/>
        <v>6755347</v>
      </c>
      <c r="Y30" s="598">
        <f t="shared" si="5"/>
        <v>554299.30000000005</v>
      </c>
      <c r="Z30" s="598">
        <f t="shared" si="5"/>
        <v>0</v>
      </c>
      <c r="AA30" s="598">
        <f t="shared" si="5"/>
        <v>1499</v>
      </c>
      <c r="AB30" s="598">
        <f t="shared" si="5"/>
        <v>8641253.7263000011</v>
      </c>
      <c r="AC30" s="598">
        <f t="shared" si="5"/>
        <v>2839535.264</v>
      </c>
      <c r="AD30" s="598">
        <f t="shared" si="5"/>
        <v>1245173.9373399999</v>
      </c>
      <c r="AE30" s="598">
        <f t="shared" si="5"/>
        <v>1161745</v>
      </c>
      <c r="AF30" s="598">
        <f t="shared" si="5"/>
        <v>12041034.911760001</v>
      </c>
      <c r="AG30" s="598">
        <f t="shared" si="5"/>
        <v>3485051.5275000003</v>
      </c>
      <c r="AH30" s="598">
        <f t="shared" si="5"/>
        <v>1246461.9373399999</v>
      </c>
      <c r="AI30" s="598">
        <f t="shared" si="5"/>
        <v>1246642.6599999999</v>
      </c>
      <c r="AJ30" s="598">
        <f t="shared" si="5"/>
        <v>14064639.511499999</v>
      </c>
      <c r="AK30" s="598">
        <f t="shared" si="5"/>
        <v>4989164.3455999997</v>
      </c>
      <c r="AL30" s="598">
        <f t="shared" si="5"/>
        <v>3086700</v>
      </c>
      <c r="AM30" s="598">
        <f t="shared" si="5"/>
        <v>1620174.1173314035</v>
      </c>
      <c r="AN30" s="598">
        <f t="shared" si="5"/>
        <v>14180649.9296</v>
      </c>
      <c r="AO30" s="598">
        <f t="shared" si="5"/>
        <v>5031856.3827999998</v>
      </c>
      <c r="AP30" s="598">
        <f t="shared" si="5"/>
        <v>2913496</v>
      </c>
      <c r="AQ30" s="598">
        <f t="shared" si="5"/>
        <v>1652557.6223228192</v>
      </c>
      <c r="AR30" s="598">
        <f t="shared" si="5"/>
        <v>13992859.6282</v>
      </c>
      <c r="AS30" s="598">
        <f t="shared" si="5"/>
        <v>5115935.3449999997</v>
      </c>
      <c r="AT30" s="598">
        <f t="shared" si="5"/>
        <v>3399096</v>
      </c>
      <c r="AU30" s="598">
        <f t="shared" si="5"/>
        <v>1689504.7910657439</v>
      </c>
      <c r="AV30" s="598">
        <f t="shared" si="5"/>
        <v>13942797.507300001</v>
      </c>
      <c r="AW30" s="598">
        <f t="shared" si="5"/>
        <v>5247646.3227999993</v>
      </c>
      <c r="AX30" s="598">
        <f t="shared" si="5"/>
        <v>3459077</v>
      </c>
      <c r="AY30" s="598">
        <f t="shared" si="5"/>
        <v>1731328.2108638382</v>
      </c>
      <c r="AZ30" s="531"/>
    </row>
    <row r="31" spans="1:52" s="531" customFormat="1">
      <c r="A31" s="497"/>
      <c r="B31" s="600"/>
      <c r="C31" s="600"/>
      <c r="D31" s="601"/>
      <c r="E31" s="601"/>
      <c r="F31" s="601"/>
      <c r="G31" s="601"/>
      <c r="H31" s="601"/>
      <c r="I31" s="601"/>
      <c r="J31" s="602"/>
      <c r="K31" s="602"/>
      <c r="L31" s="602"/>
      <c r="M31" s="602"/>
      <c r="N31" s="602"/>
      <c r="AN31" s="602"/>
      <c r="AV31" s="602"/>
    </row>
    <row r="32" spans="1:52" s="531" customFormat="1">
      <c r="A32" s="497"/>
      <c r="B32" s="531" t="s">
        <v>895</v>
      </c>
      <c r="C32" s="801"/>
      <c r="D32" s="802"/>
      <c r="E32" s="802"/>
      <c r="F32" s="802"/>
      <c r="G32" s="802"/>
      <c r="H32" s="802"/>
      <c r="I32" s="802"/>
      <c r="AN32" s="602"/>
      <c r="AV32" s="602"/>
    </row>
    <row r="33" spans="1:71" s="603" customFormat="1" ht="15.6">
      <c r="A33" s="497"/>
      <c r="B33" s="803" t="s">
        <v>896</v>
      </c>
      <c r="C33" s="803"/>
      <c r="D33" s="804"/>
      <c r="E33" s="804"/>
      <c r="F33" s="804"/>
      <c r="G33" s="804"/>
      <c r="H33" s="804"/>
      <c r="I33" s="804"/>
      <c r="J33" s="804"/>
      <c r="AJ33" s="604"/>
      <c r="AK33" s="605"/>
      <c r="AN33" s="604"/>
      <c r="AO33" s="605"/>
      <c r="AR33" s="604"/>
      <c r="AS33" s="605"/>
      <c r="AV33" s="604"/>
      <c r="AW33" s="605"/>
    </row>
    <row r="34" spans="1:71" s="603" customFormat="1" ht="15.6">
      <c r="A34" s="497"/>
      <c r="B34" s="803" t="s">
        <v>897</v>
      </c>
      <c r="C34" s="803"/>
      <c r="D34" s="804"/>
      <c r="E34" s="804"/>
      <c r="F34" s="804"/>
      <c r="G34" s="804"/>
      <c r="H34" s="804"/>
      <c r="I34" s="804"/>
      <c r="J34" s="804"/>
    </row>
    <row r="35" spans="1:71" s="603" customFormat="1" ht="15.6">
      <c r="A35" s="497"/>
      <c r="B35" s="803" t="s">
        <v>898</v>
      </c>
      <c r="C35" s="803"/>
      <c r="D35" s="804"/>
      <c r="E35" s="804"/>
      <c r="F35" s="804"/>
      <c r="G35" s="804"/>
      <c r="H35" s="804"/>
      <c r="I35" s="804"/>
      <c r="J35" s="804"/>
    </row>
    <row r="36" spans="1:71" s="531" customFormat="1" ht="15.6">
      <c r="A36" s="497"/>
      <c r="B36" s="954" t="s">
        <v>899</v>
      </c>
      <c r="C36" s="954"/>
      <c r="D36" s="954"/>
      <c r="E36" s="954"/>
      <c r="F36" s="954"/>
      <c r="G36" s="954"/>
      <c r="H36" s="954"/>
      <c r="I36" s="954"/>
      <c r="J36" s="954"/>
      <c r="K36" s="954"/>
      <c r="L36" s="954"/>
      <c r="M36" s="954"/>
      <c r="N36" s="954"/>
      <c r="O36" s="954"/>
      <c r="P36" s="954"/>
      <c r="Q36" s="954"/>
      <c r="R36" s="954"/>
      <c r="S36" s="954"/>
      <c r="T36" s="954"/>
      <c r="U36" s="954"/>
      <c r="V36" s="954"/>
      <c r="W36" s="954"/>
      <c r="X36" s="954"/>
      <c r="Y36" s="954"/>
      <c r="Z36" s="954"/>
      <c r="AA36" s="954"/>
      <c r="AB36" s="954"/>
      <c r="AC36" s="954"/>
      <c r="AD36" s="954"/>
      <c r="AE36" s="954"/>
      <c r="AF36" s="954"/>
      <c r="AG36" s="954"/>
      <c r="AH36" s="954"/>
      <c r="AI36" s="954"/>
    </row>
    <row r="37" spans="1:71" s="603" customFormat="1" ht="15.6">
      <c r="A37" s="497"/>
      <c r="AJ37" s="606"/>
      <c r="AK37" s="606"/>
      <c r="AL37" s="606"/>
      <c r="AM37" s="606"/>
      <c r="AR37" s="606"/>
      <c r="AS37" s="606"/>
      <c r="AT37" s="606"/>
      <c r="AU37" s="606"/>
      <c r="AZ37" s="606"/>
      <c r="BA37" s="606"/>
      <c r="BB37" s="606"/>
      <c r="BC37" s="606"/>
      <c r="BH37" s="606"/>
      <c r="BI37" s="606"/>
      <c r="BJ37" s="606"/>
      <c r="BK37" s="606"/>
      <c r="BP37" s="606"/>
      <c r="BQ37" s="606"/>
      <c r="BR37" s="606"/>
      <c r="BS37" s="606"/>
    </row>
    <row r="38" spans="1:71" ht="15" thickBot="1">
      <c r="A38" s="497"/>
    </row>
    <row r="39" spans="1:71" ht="16.149999999999999" thickBot="1">
      <c r="L39" s="955" t="s">
        <v>900</v>
      </c>
      <c r="M39" s="956"/>
      <c r="N39" s="956"/>
      <c r="O39" s="956"/>
      <c r="P39" s="956"/>
      <c r="Q39" s="608"/>
      <c r="R39" s="609"/>
    </row>
    <row r="40" spans="1:71" ht="46.9">
      <c r="L40" s="610" t="s">
        <v>901</v>
      </c>
      <c r="M40" s="611" t="s">
        <v>902</v>
      </c>
      <c r="N40" s="611" t="s">
        <v>903</v>
      </c>
      <c r="O40" s="611" t="s">
        <v>904</v>
      </c>
      <c r="P40" s="612" t="s">
        <v>905</v>
      </c>
    </row>
    <row r="41" spans="1:71" ht="15.6">
      <c r="L41" s="613" t="s">
        <v>231</v>
      </c>
      <c r="M41" s="614">
        <v>0.8</v>
      </c>
      <c r="N41" s="614">
        <v>0.2</v>
      </c>
      <c r="O41" s="615">
        <v>0.44400000000000001</v>
      </c>
      <c r="P41" s="616">
        <v>0.504</v>
      </c>
    </row>
    <row r="42" spans="1:71" ht="15.6">
      <c r="L42" s="613" t="s">
        <v>232</v>
      </c>
      <c r="M42" s="614">
        <v>0.9</v>
      </c>
      <c r="N42" s="614">
        <v>0.1</v>
      </c>
      <c r="O42" s="615">
        <v>0.155</v>
      </c>
      <c r="P42" s="616">
        <v>7.8E-2</v>
      </c>
    </row>
    <row r="43" spans="1:71" ht="15.6">
      <c r="L43" s="613" t="s">
        <v>233</v>
      </c>
      <c r="M43" s="614">
        <v>1</v>
      </c>
      <c r="N43" s="614">
        <v>0</v>
      </c>
      <c r="O43" s="615">
        <v>0.40100000000000002</v>
      </c>
      <c r="P43" s="616">
        <v>0</v>
      </c>
    </row>
    <row r="44" spans="1:71" ht="16.149999999999999" thickBot="1">
      <c r="L44" s="617" t="s">
        <v>906</v>
      </c>
      <c r="M44" s="618">
        <v>0</v>
      </c>
      <c r="N44" s="618">
        <v>1</v>
      </c>
      <c r="O44" s="619">
        <v>0</v>
      </c>
      <c r="P44" s="620">
        <v>0.41799999999999998</v>
      </c>
    </row>
    <row r="46" spans="1:71">
      <c r="L46" s="500" t="s">
        <v>907</v>
      </c>
    </row>
    <row r="47" spans="1:71">
      <c r="L47" s="500" t="s">
        <v>908</v>
      </c>
    </row>
    <row r="48" spans="1:71">
      <c r="L48" s="500" t="s">
        <v>909</v>
      </c>
    </row>
    <row r="49" spans="12:12">
      <c r="L49" s="500" t="s">
        <v>910</v>
      </c>
    </row>
    <row r="50" spans="12:12">
      <c r="L50" s="500" t="s">
        <v>911</v>
      </c>
    </row>
    <row r="51" spans="12:12">
      <c r="L51" s="500" t="s">
        <v>912</v>
      </c>
    </row>
    <row r="52" spans="12:12">
      <c r="L52" s="500" t="s">
        <v>913</v>
      </c>
    </row>
    <row r="53" spans="12:12">
      <c r="L53" s="500" t="s">
        <v>914</v>
      </c>
    </row>
  </sheetData>
  <mergeCells count="31">
    <mergeCell ref="U3:X3"/>
    <mergeCell ref="P4:S4"/>
    <mergeCell ref="B6:B7"/>
    <mergeCell ref="C6:C7"/>
    <mergeCell ref="D6:D7"/>
    <mergeCell ref="E6:E7"/>
    <mergeCell ref="F6:F7"/>
    <mergeCell ref="G6:G7"/>
    <mergeCell ref="H6:H7"/>
    <mergeCell ref="I6:I7"/>
    <mergeCell ref="AV6:AY6"/>
    <mergeCell ref="D8:D17"/>
    <mergeCell ref="D18:D21"/>
    <mergeCell ref="D22:D24"/>
    <mergeCell ref="P6:S6"/>
    <mergeCell ref="T6:W6"/>
    <mergeCell ref="X6:AA6"/>
    <mergeCell ref="AB6:AE6"/>
    <mergeCell ref="AF6:AI6"/>
    <mergeCell ref="AJ6:AM6"/>
    <mergeCell ref="J6:J7"/>
    <mergeCell ref="K6:K7"/>
    <mergeCell ref="L6:L7"/>
    <mergeCell ref="M6:M7"/>
    <mergeCell ref="N6:N7"/>
    <mergeCell ref="O6:O7"/>
    <mergeCell ref="D25:D29"/>
    <mergeCell ref="B36:AI36"/>
    <mergeCell ref="L39:P39"/>
    <mergeCell ref="AN6:AQ6"/>
    <mergeCell ref="AR6:AU6"/>
  </mergeCells>
  <dataValidations count="1">
    <dataValidation allowBlank="1" showInputMessage="1" showErrorMessage="1" sqref="N8:N29" xr:uid="{30C72131-0210-476A-946A-3703E4B33ADF}"/>
  </dataValidations>
  <pageMargins left="0.25" right="0.25" top="0.75" bottom="0.75" header="0.3" footer="0.3"/>
  <pageSetup scale="14" orientation="landscape" horizontalDpi="200" verticalDpi="200" r:id="rId1"/>
  <headerFooter>
    <oddFooter>&amp;C&amp;A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24AE82-6A1D-4856-87E2-B2A7AF5A5C63}">
  <sheetPr codeName="Sheet11">
    <pageSetUpPr fitToPage="1"/>
  </sheetPr>
  <dimension ref="A1:AN69"/>
  <sheetViews>
    <sheetView showGridLines="0" zoomScale="80" zoomScaleNormal="80" workbookViewId="0">
      <pane xSplit="3" ySplit="8" topLeftCell="D9" activePane="bottomRight" state="frozen"/>
      <selection pane="bottomRight"/>
      <selection pane="bottomLeft"/>
      <selection pane="topRight"/>
    </sheetView>
  </sheetViews>
  <sheetFormatPr defaultColWidth="8.625" defaultRowHeight="14.45"/>
  <cols>
    <col min="1" max="1" width="8.625" style="374"/>
    <col min="2" max="2" width="16.75" style="374" customWidth="1"/>
    <col min="3" max="3" width="37.375" style="374" customWidth="1"/>
    <col min="4" max="4" width="15.125" style="822" customWidth="1"/>
    <col min="5" max="5" width="14.375" style="822" bestFit="1" customWidth="1"/>
    <col min="6" max="16" width="13.625" style="374" customWidth="1"/>
    <col min="17" max="17" width="15" style="374" customWidth="1"/>
    <col min="18" max="16384" width="8.625" style="374"/>
  </cols>
  <sheetData>
    <row r="1" spans="1:40" s="128" customFormat="1" ht="15.6">
      <c r="A1" s="20" t="s">
        <v>98</v>
      </c>
      <c r="B1" s="621" t="str">
        <f>PA_NAME</f>
        <v>San Diego Gas &amp; Electric Co</v>
      </c>
      <c r="D1" s="1185"/>
      <c r="E1" s="1186"/>
      <c r="H1" s="129"/>
      <c r="R1" s="129"/>
      <c r="V1" s="129"/>
      <c r="Z1" s="129"/>
      <c r="AD1" s="129"/>
      <c r="AH1" s="129"/>
      <c r="AL1" s="130"/>
      <c r="AN1" s="131"/>
    </row>
    <row r="2" spans="1:40" s="128" customFormat="1" ht="15.6">
      <c r="A2" s="20" t="s">
        <v>99</v>
      </c>
      <c r="B2" s="621" t="str">
        <f>RPT_YEAR</f>
        <v>2024-2031</v>
      </c>
      <c r="D2" s="1185"/>
      <c r="E2" s="1186"/>
      <c r="H2" s="129"/>
      <c r="R2" s="129"/>
      <c r="V2" s="129"/>
      <c r="Z2" s="129"/>
      <c r="AD2" s="129"/>
      <c r="AH2" s="129"/>
      <c r="AL2" s="130"/>
      <c r="AN2" s="131"/>
    </row>
    <row r="3" spans="1:40" s="128" customFormat="1" ht="15.6">
      <c r="A3" s="348" t="s">
        <v>915</v>
      </c>
      <c r="B3" s="348"/>
      <c r="C3" s="348"/>
      <c r="D3" s="814"/>
      <c r="E3" s="1186"/>
      <c r="H3" s="129"/>
      <c r="R3" s="129"/>
      <c r="V3" s="129"/>
      <c r="Z3" s="129"/>
      <c r="AD3" s="129"/>
      <c r="AH3" s="129"/>
      <c r="AL3" s="130"/>
      <c r="AN3" s="131"/>
    </row>
    <row r="5" spans="1:40">
      <c r="B5" s="978"/>
      <c r="C5" s="978"/>
      <c r="D5" s="978"/>
      <c r="E5" s="978"/>
      <c r="F5" s="978"/>
      <c r="G5" s="978"/>
      <c r="H5" s="978"/>
      <c r="I5" s="978"/>
      <c r="J5" s="978"/>
      <c r="K5" s="427"/>
      <c r="L5" s="427"/>
      <c r="M5" s="427"/>
      <c r="N5" s="427"/>
      <c r="O5" s="427"/>
      <c r="P5" s="427"/>
      <c r="Q5" s="427"/>
    </row>
    <row r="6" spans="1:40">
      <c r="B6" s="930"/>
      <c r="C6" s="930"/>
      <c r="D6" s="930"/>
      <c r="E6" s="930"/>
      <c r="F6" s="930"/>
      <c r="G6" s="930"/>
      <c r="H6" s="930"/>
      <c r="I6" s="930"/>
      <c r="J6" s="930"/>
      <c r="K6" s="426"/>
      <c r="L6" s="426"/>
      <c r="M6" s="426"/>
      <c r="N6" s="426"/>
      <c r="O6" s="426"/>
      <c r="P6" s="426"/>
      <c r="Q6" s="426"/>
    </row>
    <row r="7" spans="1:40" ht="15" thickBot="1">
      <c r="B7" s="426"/>
      <c r="C7" s="426"/>
      <c r="D7" s="815"/>
      <c r="E7" s="816"/>
      <c r="F7" s="407"/>
      <c r="G7" s="407"/>
      <c r="H7" s="1187"/>
      <c r="I7" s="1187"/>
      <c r="J7" s="1187"/>
      <c r="K7" s="1187"/>
      <c r="L7" s="1187"/>
      <c r="M7" s="1187"/>
      <c r="N7" s="1187"/>
      <c r="O7" s="1187"/>
      <c r="P7" s="1187"/>
      <c r="Q7" s="1187"/>
    </row>
    <row r="8" spans="1:40" ht="45.6" thickBot="1">
      <c r="B8" s="379"/>
      <c r="C8" s="394" t="s">
        <v>916</v>
      </c>
      <c r="D8" s="817" t="s">
        <v>917</v>
      </c>
      <c r="E8" s="817" t="s">
        <v>918</v>
      </c>
      <c r="F8" s="375" t="s">
        <v>919</v>
      </c>
      <c r="G8" s="375" t="s">
        <v>920</v>
      </c>
      <c r="H8" s="375" t="s">
        <v>921</v>
      </c>
      <c r="I8" s="375" t="s">
        <v>922</v>
      </c>
      <c r="J8" s="375" t="s">
        <v>923</v>
      </c>
      <c r="K8" s="375" t="s">
        <v>924</v>
      </c>
      <c r="L8" s="375" t="s">
        <v>335</v>
      </c>
      <c r="M8" s="375" t="s">
        <v>336</v>
      </c>
      <c r="N8" s="375" t="s">
        <v>337</v>
      </c>
      <c r="O8" s="375" t="s">
        <v>338</v>
      </c>
      <c r="P8" s="375" t="s">
        <v>339</v>
      </c>
      <c r="Q8" s="395" t="s">
        <v>925</v>
      </c>
    </row>
    <row r="9" spans="1:40" ht="15.6">
      <c r="B9" s="979">
        <v>2024</v>
      </c>
      <c r="C9" s="1188" t="s">
        <v>18</v>
      </c>
      <c r="D9" s="818">
        <f>+'7.3 PA PY budget_savings'!C16</f>
        <v>48115550.786179796</v>
      </c>
      <c r="E9" s="818">
        <f>+'7.3 PA PY budget_savings'!C17</f>
        <v>54606186.947956905</v>
      </c>
      <c r="F9" s="482">
        <f>+'7.3 PA PY budget_savings'!C18</f>
        <v>1.0016340642240389</v>
      </c>
      <c r="G9" s="482">
        <f>+'7.3 PA PY budget_savings'!C19</f>
        <v>1.1593693376061884</v>
      </c>
      <c r="H9" s="408">
        <f>+'7.3 PA PY budget_savings'!D16</f>
        <v>103194982.17099021</v>
      </c>
      <c r="I9" s="408">
        <f>+'7.3 PA PY budget_savings'!E16</f>
        <v>17190.336618987913</v>
      </c>
      <c r="J9" s="408">
        <f>+'7.3 PA PY budget_savings'!F16</f>
        <v>2897614.0136008277</v>
      </c>
      <c r="K9" s="408">
        <f>+'7.3 PA PY budget_savings'!G16</f>
        <v>16976.937712061004</v>
      </c>
      <c r="L9" s="408">
        <f>+'7.3 PA PY budget_savings'!H16</f>
        <v>16959.295533964836</v>
      </c>
      <c r="M9" s="408">
        <f>SUMIF('4.1 Program Budget - 2024-2027'!$H:$H,$C9,'4.1 Program Budget - 2024-2027'!AB:AB)</f>
        <v>679149681.36079931</v>
      </c>
      <c r="N9" s="408">
        <f>SUMIF('4.1 Program Budget - 2024-2027'!$H:$H,$C9,'4.1 Program Budget - 2024-2027'!AC:AC)</f>
        <v>20701385.563349795</v>
      </c>
      <c r="O9" s="408">
        <f>SUMIF('4.1 Program Budget - 2024-2027'!$H:$H,$C9,'4.1 Program Budget - 2024-2027'!AD:AD)</f>
        <v>124789.6330416631</v>
      </c>
      <c r="P9" s="408">
        <f>SUMIF('4.1 Program Budget - 2024-2027'!$H:$H,$C9,'4.1 Program Budget - 2024-2027'!AE:AE)</f>
        <v>121185.64108959601</v>
      </c>
      <c r="Q9" s="423">
        <f>SUMIF('4.1 Program Budget - 2024-2027'!$H:$H,$C9,'4.1 Program Budget - 2024-2027'!AF:AF)</f>
        <v>0</v>
      </c>
    </row>
    <row r="10" spans="1:40" ht="15.6">
      <c r="B10" s="980"/>
      <c r="C10" s="1188" t="s">
        <v>23</v>
      </c>
      <c r="D10" s="818">
        <f>+'7.3 PA PY budget_savings'!C30</f>
        <v>18661343.766840085</v>
      </c>
      <c r="E10" s="818">
        <f>+'7.3 PA PY budget_savings'!C31</f>
        <v>12068791.103373693</v>
      </c>
      <c r="F10" s="482">
        <f>+'7.3 PA PY budget_savings'!C32</f>
        <v>0.5885394109595169</v>
      </c>
      <c r="G10" s="482">
        <f>+'7.3 PA PY budget_savings'!C33</f>
        <v>0.81554702801926438</v>
      </c>
      <c r="H10" s="408">
        <f>+'7.3 PA PY budget_savings'!D30</f>
        <v>10113328.041926866</v>
      </c>
      <c r="I10" s="408">
        <f>+'7.3 PA PY budget_savings'!E30</f>
        <v>1634.2542293921895</v>
      </c>
      <c r="J10" s="408">
        <f>+'7.3 PA PY budget_savings'!F30</f>
        <v>404419.3185469273</v>
      </c>
      <c r="K10" s="408">
        <f>+'7.3 PA PY budget_savings'!G30</f>
        <v>473.87748933023278</v>
      </c>
      <c r="L10" s="408">
        <f>+'7.3 PA PY budget_savings'!H30</f>
        <v>3110.3183286226235</v>
      </c>
      <c r="M10" s="408">
        <f>SUMIF('4.1 Program Budget - 2024-2027'!$H:$H,$C10,'4.1 Program Budget - 2024-2027'!AB:AB)</f>
        <v>144572161.73802486</v>
      </c>
      <c r="N10" s="408">
        <f>SUMIF('4.1 Program Budget - 2024-2027'!$H:$H,$C10,'4.1 Program Budget - 2024-2027'!AC:AC)</f>
        <v>6239069.8678013347</v>
      </c>
      <c r="O10" s="408">
        <f>SUMIF('4.1 Program Budget - 2024-2027'!$H:$H,$C10,'4.1 Program Budget - 2024-2027'!AD:AD)</f>
        <v>10382.69734478282</v>
      </c>
      <c r="P10" s="408">
        <f>SUMIF('4.1 Program Budget - 2024-2027'!$H:$H,$C10,'4.1 Program Budget - 2024-2027'!AE:AE)</f>
        <v>46660.189911968933</v>
      </c>
      <c r="Q10" s="423">
        <f>SUMIF('4.1 Program Budget - 2024-2027'!$H:$H,$C10,'4.1 Program Budget - 2024-2027'!AF:AF)</f>
        <v>0</v>
      </c>
    </row>
    <row r="11" spans="1:40" ht="15.6">
      <c r="B11" s="980"/>
      <c r="C11" s="1188" t="s">
        <v>26</v>
      </c>
      <c r="D11" s="818">
        <f>+'7.3 PA PY budget_savings'!C44</f>
        <v>5145072.5236</v>
      </c>
      <c r="E11" s="818">
        <f>+'7.3 PA PY budget_savings'!C45</f>
        <v>191583.33235886501</v>
      </c>
      <c r="F11" s="482">
        <f>+'7.3 PA PY budget_savings'!C46</f>
        <v>3.7338310781443007E-2</v>
      </c>
      <c r="G11" s="482">
        <f>+'7.3 PA PY budget_savings'!C47</f>
        <v>3.7338310781443007E-2</v>
      </c>
      <c r="H11" s="408">
        <f>+'7.3 PA PY budget_savings'!D44</f>
        <v>257650.98084999999</v>
      </c>
      <c r="I11" s="408">
        <f>+'7.3 PA PY budget_savings'!E44</f>
        <v>88.503478999999999</v>
      </c>
      <c r="J11" s="408">
        <f>+'7.3 PA PY budget_savings'!F44</f>
        <v>2779.5956504999999</v>
      </c>
      <c r="K11" s="408">
        <f>+'7.3 PA PY budget_savings'!G44</f>
        <v>36.216837775479902</v>
      </c>
      <c r="L11" s="408">
        <f>+'7.3 PA PY budget_savings'!H44</f>
        <v>16.260634555425</v>
      </c>
      <c r="M11" s="408">
        <f>SUMIF('4.1 Program Budget - 2024-2027'!$H:$H,$C11,'4.1 Program Budget - 2024-2027'!AB:AB)</f>
        <v>3091811.7702000001</v>
      </c>
      <c r="N11" s="408">
        <f>SUMIF('4.1 Program Budget - 2024-2027'!$H:$H,$C11,'4.1 Program Budget - 2024-2027'!AC:AC)</f>
        <v>33355.147806000001</v>
      </c>
      <c r="O11" s="408">
        <f>SUMIF('4.1 Program Budget - 2024-2027'!$H:$H,$C11,'4.1 Program Budget - 2024-2027'!AD:AD)</f>
        <v>556.47241934915905</v>
      </c>
      <c r="P11" s="408">
        <f>SUMIF('4.1 Program Budget - 2024-2027'!$H:$H,$C11,'4.1 Program Budget - 2024-2027'!AE:AE)</f>
        <v>195.1276146651</v>
      </c>
      <c r="Q11" s="423">
        <f>SUMIF('4.1 Program Budget - 2024-2027'!$H:$H,$C11,'4.1 Program Budget - 2024-2027'!AF:AF)</f>
        <v>0</v>
      </c>
    </row>
    <row r="12" spans="1:40" ht="15.6">
      <c r="B12" s="980"/>
      <c r="C12" s="1189" t="s">
        <v>28</v>
      </c>
      <c r="D12" s="1190">
        <f>+'7.3 PA PY budget_savings'!C68</f>
        <v>4556130.6871999996</v>
      </c>
      <c r="E12" s="1191"/>
      <c r="F12" s="1192"/>
      <c r="G12" s="1192"/>
      <c r="H12" s="1193"/>
      <c r="I12" s="1193"/>
      <c r="J12" s="1194"/>
      <c r="K12" s="1193"/>
      <c r="L12" s="1193"/>
      <c r="M12" s="1193"/>
      <c r="N12" s="1193"/>
      <c r="O12" s="1193"/>
      <c r="P12" s="1193"/>
      <c r="Q12" s="1195"/>
    </row>
    <row r="13" spans="1:40" ht="16.149999999999999" thickBot="1">
      <c r="B13" s="980"/>
      <c r="C13" s="1196" t="s">
        <v>660</v>
      </c>
      <c r="D13" s="819">
        <f>+'7.3 PA PY budget_savings'!C61</f>
        <v>3186587.41</v>
      </c>
      <c r="E13" s="1191"/>
      <c r="F13" s="1192"/>
      <c r="G13" s="1192"/>
      <c r="H13" s="1193"/>
      <c r="I13" s="1193"/>
      <c r="J13" s="1194"/>
      <c r="K13" s="1193"/>
      <c r="L13" s="1193"/>
      <c r="M13" s="1193"/>
      <c r="N13" s="1193"/>
      <c r="O13" s="1193"/>
      <c r="P13" s="1193"/>
      <c r="Q13" s="1195"/>
    </row>
    <row r="14" spans="1:40" ht="16.899999999999999" thickBot="1">
      <c r="B14" s="981"/>
      <c r="C14" s="396" t="s">
        <v>926</v>
      </c>
      <c r="D14" s="820">
        <f>SUBTOTAL(9,D9:D13)</f>
        <v>79664685.17381987</v>
      </c>
      <c r="E14" s="820">
        <f t="shared" ref="E14:J14" si="0">SUBTOTAL(9,E9:E13)</f>
        <v>66866561.383689463</v>
      </c>
      <c r="F14" s="485">
        <f>+'7.3 PA PY budget_savings'!C65</f>
        <v>0.80034593527712872</v>
      </c>
      <c r="G14" s="485">
        <f>+'7.3 PA PY budget_savings'!C66</f>
        <v>0.95122370044400328</v>
      </c>
      <c r="H14" s="409">
        <f t="shared" si="0"/>
        <v>113565961.19376707</v>
      </c>
      <c r="I14" s="409">
        <f t="shared" si="0"/>
        <v>18913.094327380102</v>
      </c>
      <c r="J14" s="409">
        <f t="shared" si="0"/>
        <v>3304812.9277982549</v>
      </c>
      <c r="K14" s="409">
        <f t="shared" ref="K14:P14" si="1">SUBTOTAL(9,K9:K13)</f>
        <v>17487.032039166716</v>
      </c>
      <c r="L14" s="409">
        <f t="shared" si="1"/>
        <v>20085.874497142886</v>
      </c>
      <c r="M14" s="409">
        <f t="shared" si="1"/>
        <v>826813654.86902416</v>
      </c>
      <c r="N14" s="409">
        <f t="shared" si="1"/>
        <v>26973810.578957129</v>
      </c>
      <c r="O14" s="409">
        <f t="shared" si="1"/>
        <v>135728.80280579507</v>
      </c>
      <c r="P14" s="409">
        <f t="shared" si="1"/>
        <v>168040.95861623005</v>
      </c>
      <c r="Q14" s="424">
        <f t="shared" ref="Q14" si="2">SUBTOTAL(9,Q9:Q13)</f>
        <v>0</v>
      </c>
    </row>
    <row r="15" spans="1:40" ht="15.6">
      <c r="B15" s="1197">
        <v>2025</v>
      </c>
      <c r="C15" s="1188" t="s">
        <v>18</v>
      </c>
      <c r="D15" s="818">
        <f>+'7.3 PA PY budget_savings'!I16</f>
        <v>50824269.09034425</v>
      </c>
      <c r="E15" s="818">
        <f>+'7.3 PA PY budget_savings'!I17</f>
        <v>61063918.875103213</v>
      </c>
      <c r="F15" s="482">
        <f>+'7.3 PA PY budget_savings'!I18</f>
        <v>1.0254242233029773</v>
      </c>
      <c r="G15" s="482">
        <f>+'7.3 PA PY budget_savings'!I19</f>
        <v>1.2282113195639552</v>
      </c>
      <c r="H15" s="408">
        <f>+'7.3 PA PY budget_savings'!J16</f>
        <v>110627494.32590045</v>
      </c>
      <c r="I15" s="408">
        <f>+'7.3 PA PY budget_savings'!K16</f>
        <v>17122.766985480288</v>
      </c>
      <c r="J15" s="408">
        <f>+'7.3 PA PY budget_savings'!L16</f>
        <v>3308833.8011505865</v>
      </c>
      <c r="K15" s="408">
        <f>+'7.3 PA PY budget_savings'!M16</f>
        <v>19108.027547621739</v>
      </c>
      <c r="L15" s="408">
        <f>+'7.3 PA PY budget_savings'!N16</f>
        <v>19365.226060930927</v>
      </c>
      <c r="M15" s="408">
        <f>SUMIF('4.1 Program Budget - 2024-2027'!$H:$H,$C15,'4.1 Program Budget - 2024-2027'!AT:AT)</f>
        <v>675388079.28953779</v>
      </c>
      <c r="N15" s="408">
        <f>SUMIF('4.1 Program Budget - 2024-2027'!$H:$H,$C15,'4.1 Program Budget - 2024-2027'!AU:AU)</f>
        <v>25460984.91335379</v>
      </c>
      <c r="O15" s="408">
        <f>SUMIF('4.1 Program Budget - 2024-2027'!$H:$H,$C15,'4.1 Program Budget - 2024-2027'!AV:AV)</f>
        <v>110970.39566720967</v>
      </c>
      <c r="P15" s="408">
        <f>SUMIF('4.1 Program Budget - 2024-2027'!$H:$H,$C15,'4.1 Program Budget - 2024-2027'!AW:AW)</f>
        <v>149032.24498511964</v>
      </c>
      <c r="Q15" s="423">
        <f>SUMIF('4.1 Program Budget - 2024-2027'!$H:$H,$C15,'4.1 Program Budget - 2024-2027'!AX:AX)</f>
        <v>0</v>
      </c>
    </row>
    <row r="16" spans="1:40" ht="15.6">
      <c r="B16" s="980"/>
      <c r="C16" s="1188" t="s">
        <v>23</v>
      </c>
      <c r="D16" s="818">
        <f>+'7.3 PA PY budget_savings'!I30</f>
        <v>20002058.989695411</v>
      </c>
      <c r="E16" s="818">
        <f>+'7.3 PA PY budget_savings'!I31</f>
        <v>15241805.067303147</v>
      </c>
      <c r="F16" s="482">
        <f>+'7.3 PA PY budget_savings'!I32</f>
        <v>0.66296271302138332</v>
      </c>
      <c r="G16" s="482">
        <f>+'7.3 PA PY budget_savings'!I33</f>
        <v>0.94462353070610916</v>
      </c>
      <c r="H16" s="408">
        <f>+'7.3 PA PY budget_savings'!J30</f>
        <v>9771270.0014471859</v>
      </c>
      <c r="I16" s="408">
        <f>+'7.3 PA PY budget_savings'!K30</f>
        <v>1756.8874044178447</v>
      </c>
      <c r="J16" s="408">
        <f>+'7.3 PA PY budget_savings'!L30</f>
        <v>646754.79524100851</v>
      </c>
      <c r="K16" s="408">
        <f>+'7.3 PA PY budget_savings'!M30</f>
        <v>514.36264812451122</v>
      </c>
      <c r="L16" s="408">
        <f>+'7.3 PA PY budget_savings'!N30</f>
        <v>4534.4384044353583</v>
      </c>
      <c r="M16" s="408">
        <f>SUMIF('4.1 Program Budget - 2024-2027'!$H:$H,$C16,'4.1 Program Budget - 2024-2027'!AT:AT)</f>
        <v>142756566.59605259</v>
      </c>
      <c r="N16" s="408">
        <f>SUMIF('4.1 Program Budget - 2024-2027'!$H:$H,$C16,'4.1 Program Budget - 2024-2027'!AU:AU)</f>
        <v>9392209.9737038761</v>
      </c>
      <c r="O16" s="408">
        <f>SUMIF('4.1 Program Budget - 2024-2027'!$H:$H,$C16,'4.1 Program Budget - 2024-2027'!AV:AV)</f>
        <v>10042.291115905964</v>
      </c>
      <c r="P16" s="408">
        <f>SUMIF('4.1 Program Budget - 2024-2027'!$H:$H,$C16,'4.1 Program Budget - 2024-2027'!AW:AW)</f>
        <v>65170.634903022335</v>
      </c>
      <c r="Q16" s="423">
        <f>SUMIF('4.1 Program Budget - 2024-2027'!$H:$H,$C16,'4.1 Program Budget - 2024-2027'!AX:AX)</f>
        <v>0</v>
      </c>
    </row>
    <row r="17" spans="2:17" ht="15.6">
      <c r="B17" s="980"/>
      <c r="C17" s="1188" t="s">
        <v>26</v>
      </c>
      <c r="D17" s="818">
        <f>+'7.3 PA PY budget_savings'!I44</f>
        <v>5125188.7226999998</v>
      </c>
      <c r="E17" s="818">
        <f>+'7.3 PA PY budget_savings'!I45</f>
        <v>195931.12032142101</v>
      </c>
      <c r="F17" s="482">
        <f>+'7.3 PA PY budget_savings'!I46</f>
        <v>3.8337827121685104E-2</v>
      </c>
      <c r="G17" s="482">
        <f>+'7.3 PA PY budget_savings'!I47</f>
        <v>3.8337827121685104E-2</v>
      </c>
      <c r="H17" s="408">
        <f>+'7.3 PA PY budget_savings'!J44</f>
        <v>249150.98084999999</v>
      </c>
      <c r="I17" s="408">
        <f>+'7.3 PA PY budget_savings'!K44</f>
        <v>88.503478999999999</v>
      </c>
      <c r="J17" s="408">
        <f>+'7.3 PA PY budget_savings'!L44</f>
        <v>2567.0956504999999</v>
      </c>
      <c r="K17" s="408">
        <f>+'7.3 PA PY budget_savings'!M44</f>
        <v>39.349840146889001</v>
      </c>
      <c r="L17" s="408">
        <f>+'7.3 PA PY budget_savings'!N44</f>
        <v>15.017509555425001</v>
      </c>
      <c r="M17" s="408">
        <f>SUMIF('4.1 Program Budget - 2024-2027'!$H:$H,$C17,'4.1 Program Budget - 2024-2027'!AT:AT)</f>
        <v>2989811.7702000001</v>
      </c>
      <c r="N17" s="408">
        <f>SUMIF('4.1 Program Budget - 2024-2027'!$H:$H,$C17,'4.1 Program Budget - 2024-2027'!AU:AU)</f>
        <v>30805.147806000001</v>
      </c>
      <c r="O17" s="408">
        <f>SUMIF('4.1 Program Budget - 2024-2027'!$H:$H,$C17,'4.1 Program Budget - 2024-2027'!AV:AV)</f>
        <v>556.31641918171795</v>
      </c>
      <c r="P17" s="408">
        <f>SUMIF('4.1 Program Budget - 2024-2027'!$H:$H,$C17,'4.1 Program Budget - 2024-2027'!AW:AW)</f>
        <v>180.21011466510001</v>
      </c>
      <c r="Q17" s="423">
        <f>SUMIF('4.1 Program Budget - 2024-2027'!$H:$H,$C17,'4.1 Program Budget - 2024-2027'!AX:AX)</f>
        <v>0</v>
      </c>
    </row>
    <row r="18" spans="2:17" ht="15.6">
      <c r="B18" s="980"/>
      <c r="C18" s="1189" t="s">
        <v>28</v>
      </c>
      <c r="D18" s="1190">
        <f>+'7.3 PA PY budget_savings'!I68</f>
        <v>4607379.0190999992</v>
      </c>
      <c r="E18" s="1191"/>
      <c r="F18" s="1192"/>
      <c r="G18" s="1192"/>
      <c r="H18" s="1193"/>
      <c r="I18" s="1193"/>
      <c r="J18" s="1194"/>
      <c r="K18" s="1193"/>
      <c r="L18" s="1193"/>
      <c r="M18" s="1193"/>
      <c r="N18" s="1193"/>
      <c r="O18" s="1193"/>
      <c r="P18" s="1193"/>
      <c r="Q18" s="1195"/>
    </row>
    <row r="19" spans="2:17" ht="16.149999999999999" thickBot="1">
      <c r="B19" s="980"/>
      <c r="C19" s="1196" t="s">
        <v>660</v>
      </c>
      <c r="D19" s="819">
        <f>+'7.3 PA PY budget_savings'!I61</f>
        <v>3356620.66</v>
      </c>
      <c r="E19" s="1191"/>
      <c r="F19" s="1192"/>
      <c r="G19" s="1192"/>
      <c r="H19" s="1193"/>
      <c r="I19" s="1193"/>
      <c r="J19" s="1194"/>
      <c r="K19" s="1193"/>
      <c r="L19" s="1193"/>
      <c r="M19" s="1193"/>
      <c r="N19" s="1193"/>
      <c r="O19" s="1193"/>
      <c r="P19" s="1193"/>
      <c r="Q19" s="1195"/>
    </row>
    <row r="20" spans="2:17" ht="16.899999999999999" thickBot="1">
      <c r="B20" s="981"/>
      <c r="C20" s="396" t="s">
        <v>926</v>
      </c>
      <c r="D20" s="820">
        <f>SUBTOTAL(9,D15:D19)</f>
        <v>83915516.481839657</v>
      </c>
      <c r="E20" s="820">
        <f t="shared" ref="E20:J20" si="3">SUBTOTAL(9,E15:E19)</f>
        <v>76501655.062727779</v>
      </c>
      <c r="F20" s="485">
        <f>+'7.3 PA PY budget_savings'!I65</f>
        <v>0.83918353659987333</v>
      </c>
      <c r="G20" s="485">
        <f>+'7.3 PA PY budget_savings'!I66</f>
        <v>1.0287778112510837</v>
      </c>
      <c r="H20" s="409">
        <f t="shared" si="3"/>
        <v>120647915.30819763</v>
      </c>
      <c r="I20" s="409">
        <f t="shared" si="3"/>
        <v>18968.157868898132</v>
      </c>
      <c r="J20" s="409">
        <f t="shared" si="3"/>
        <v>3958155.6920420951</v>
      </c>
      <c r="K20" s="409">
        <f t="shared" ref="K20:P20" si="4">SUBTOTAL(9,K15:K19)</f>
        <v>19661.740035893141</v>
      </c>
      <c r="L20" s="409">
        <f t="shared" si="4"/>
        <v>23914.68197492171</v>
      </c>
      <c r="M20" s="409">
        <f t="shared" si="4"/>
        <v>821134457.65579033</v>
      </c>
      <c r="N20" s="409">
        <f t="shared" si="4"/>
        <v>34884000.034863666</v>
      </c>
      <c r="O20" s="409">
        <f t="shared" si="4"/>
        <v>121569.00320229735</v>
      </c>
      <c r="P20" s="409">
        <f t="shared" si="4"/>
        <v>214383.09000280709</v>
      </c>
      <c r="Q20" s="424">
        <f t="shared" ref="Q20" si="5">SUBTOTAL(9,Q15:Q19)</f>
        <v>0</v>
      </c>
    </row>
    <row r="21" spans="2:17" ht="15.6">
      <c r="B21" s="1197">
        <v>2026</v>
      </c>
      <c r="C21" s="1188" t="s">
        <v>18</v>
      </c>
      <c r="D21" s="818">
        <f>+'7.3 PA PY budget_savings'!O16</f>
        <v>49944603.433011107</v>
      </c>
      <c r="E21" s="818">
        <f>+'7.3 PA PY budget_savings'!O17</f>
        <v>65086419.37299116</v>
      </c>
      <c r="F21" s="482">
        <f>+'7.3 PA PY budget_savings'!O18</f>
        <v>1.0808621407690095</v>
      </c>
      <c r="G21" s="482">
        <f>+'7.3 PA PY budget_savings'!O19</f>
        <v>1.3310852870134995</v>
      </c>
      <c r="H21" s="408">
        <f>+'7.3 PA PY budget_savings'!P16</f>
        <v>108348132.59944978</v>
      </c>
      <c r="I21" s="408">
        <f>+'7.3 PA PY budget_savings'!Q16</f>
        <v>17149.20607510694</v>
      </c>
      <c r="J21" s="408">
        <f>+'7.3 PA PY budget_savings'!R16</f>
        <v>3337715.9970155307</v>
      </c>
      <c r="K21" s="408">
        <f>+'7.3 PA PY budget_savings'!S16</f>
        <v>19629.00446942585</v>
      </c>
      <c r="L21" s="408">
        <f>+'7.3 PA PY budget_savings'!T16</f>
        <v>19534.48167654085</v>
      </c>
      <c r="M21" s="408">
        <f>SUMIF('4.1 Program Budget - 2024-2027'!$H:$H,$C21,'4.1 Program Budget - 2024-2027'!BL:BL)</f>
        <v>658621079.14925587</v>
      </c>
      <c r="N21" s="408">
        <f>SUMIF('4.1 Program Budget - 2024-2027'!$H:$H,$C21,'4.1 Program Budget - 2024-2027'!BM:BM)</f>
        <v>26128679.949647807</v>
      </c>
      <c r="O21" s="408">
        <f>SUMIF('4.1 Program Budget - 2024-2027'!$H:$H,$C21,'4.1 Program Budget - 2024-2027'!BN:BN)</f>
        <v>112219.93159766649</v>
      </c>
      <c r="P21" s="408">
        <f>SUMIF('4.1 Program Budget - 2024-2027'!$H:$H,$C21,'4.1 Program Budget - 2024-2027'!BO:BO)</f>
        <v>152941.20864543971</v>
      </c>
      <c r="Q21" s="423">
        <f>SUMIF('4.1 Program Budget - 2024-2027'!$H:$H,$C21,'4.1 Program Budget - 2024-2027'!BP:BP)</f>
        <v>0</v>
      </c>
    </row>
    <row r="22" spans="2:17" ht="15.6">
      <c r="B22" s="980"/>
      <c r="C22" s="1188" t="s">
        <v>23</v>
      </c>
      <c r="D22" s="818">
        <f>+'7.3 PA PY budget_savings'!O30</f>
        <v>19473278.106846005</v>
      </c>
      <c r="E22" s="818">
        <f>+'7.3 PA PY budget_savings'!O31</f>
        <v>12685569.746629339</v>
      </c>
      <c r="F22" s="482">
        <f>+'7.3 PA PY budget_savings'!O32</f>
        <v>0.63718558989150398</v>
      </c>
      <c r="G22" s="482">
        <f>+'7.3 PA PY budget_savings'!O33</f>
        <v>0.81587533360718534</v>
      </c>
      <c r="H22" s="408">
        <f>+'7.3 PA PY budget_savings'!P30</f>
        <v>9582746.9338823259</v>
      </c>
      <c r="I22" s="408">
        <f>+'7.3 PA PY budget_savings'!Q30</f>
        <v>1941.4317073747252</v>
      </c>
      <c r="J22" s="408">
        <f>+'7.3 PA PY budget_savings'!R30</f>
        <v>383860.29742945329</v>
      </c>
      <c r="K22" s="408">
        <f>+'7.3 PA PY budget_savings'!S30</f>
        <v>549.63800113430182</v>
      </c>
      <c r="L22" s="408">
        <f>+'7.3 PA PY budget_savings'!T30</f>
        <v>2973.4103354187851</v>
      </c>
      <c r="M22" s="408">
        <f>SUMIF('4.1 Program Budget - 2024-2027'!$H:$H,$C22,'4.1 Program Budget - 2024-2027'!BL:BL)</f>
        <v>138160028.47264659</v>
      </c>
      <c r="N22" s="408">
        <f>SUMIF('4.1 Program Budget - 2024-2027'!$H:$H,$C22,'4.1 Program Budget - 2024-2027'!BM:BM)</f>
        <v>5685152.7065953007</v>
      </c>
      <c r="O22" s="408">
        <f>SUMIF('4.1 Program Budget - 2024-2027'!$H:$H,$C22,'4.1 Program Budget - 2024-2027'!BN:BN)</f>
        <v>9866.2841626271675</v>
      </c>
      <c r="P22" s="408">
        <f>SUMIF('4.1 Program Budget - 2024-2027'!$H:$H,$C22,'4.1 Program Budget - 2024-2027'!BO:BO)</f>
        <v>43253.374578168201</v>
      </c>
      <c r="Q22" s="423">
        <f>SUMIF('4.1 Program Budget - 2024-2027'!$H:$H,$C22,'4.1 Program Budget - 2024-2027'!BP:BP)</f>
        <v>0</v>
      </c>
    </row>
    <row r="23" spans="2:17" ht="15.6">
      <c r="B23" s="980"/>
      <c r="C23" s="1188" t="s">
        <v>26</v>
      </c>
      <c r="D23" s="818">
        <f>+'7.3 PA PY budget_savings'!O44</f>
        <v>5272550.3670000006</v>
      </c>
      <c r="E23" s="818">
        <f>+'7.3 PA PY budget_savings'!O45</f>
        <v>224227.094135344</v>
      </c>
      <c r="F23" s="482">
        <f>+'7.3 PA PY budget_savings'!O46</f>
        <v>4.264434070754812E-2</v>
      </c>
      <c r="G23" s="482">
        <f>+'7.3 PA PY budget_savings'!O47</f>
        <v>4.264434070754812E-2</v>
      </c>
      <c r="H23" s="408">
        <f>+'7.3 PA PY budget_savings'!P44</f>
        <v>343055.49585000001</v>
      </c>
      <c r="I23" s="408">
        <f>+'7.3 PA PY budget_savings'!Q44</f>
        <v>114.090604</v>
      </c>
      <c r="J23" s="408">
        <f>+'7.3 PA PY budget_savings'!R44</f>
        <v>1036.9456042500001</v>
      </c>
      <c r="K23" s="408">
        <f>+'7.3 PA PY budget_savings'!S44</f>
        <v>57.953930723014999</v>
      </c>
      <c r="L23" s="408">
        <f>+'7.3 PA PY budget_savings'!T44</f>
        <v>6.0661317848624998</v>
      </c>
      <c r="M23" s="408">
        <f>SUMIF('4.1 Program Budget - 2024-2027'!$H:$H,$C23,'4.1 Program Budget - 2024-2027'!BL:BL)</f>
        <v>3430554.9585000002</v>
      </c>
      <c r="N23" s="408">
        <f>SUMIF('4.1 Program Budget - 2024-2027'!$H:$H,$C23,'4.1 Program Budget - 2024-2027'!BM:BM)</f>
        <v>10369.4560425</v>
      </c>
      <c r="O23" s="408">
        <f>SUMIF('4.1 Program Budget - 2024-2027'!$H:$H,$C23,'4.1 Program Budget - 2024-2027'!BN:BN)</f>
        <v>638.52588854997998</v>
      </c>
      <c r="P23" s="408">
        <f>SUMIF('4.1 Program Budget - 2024-2027'!$H:$H,$C23,'4.1 Program Budget - 2024-2027'!BO:BO)</f>
        <v>60.661317848625004</v>
      </c>
      <c r="Q23" s="423">
        <f>SUMIF('4.1 Program Budget - 2024-2027'!$H:$H,$C23,'4.1 Program Budget - 2024-2027'!BP:BP)</f>
        <v>0</v>
      </c>
    </row>
    <row r="24" spans="2:17" ht="15.6">
      <c r="B24" s="980"/>
      <c r="C24" s="1189" t="s">
        <v>28</v>
      </c>
      <c r="D24" s="1190">
        <f>+'7.3 PA PY budget_savings'!O68</f>
        <v>4642646.5100000007</v>
      </c>
      <c r="E24" s="1191"/>
      <c r="F24" s="1192"/>
      <c r="G24" s="1192"/>
      <c r="H24" s="1193"/>
      <c r="I24" s="1193"/>
      <c r="J24" s="1194"/>
      <c r="K24" s="1193"/>
      <c r="L24" s="1193"/>
      <c r="M24" s="1193"/>
      <c r="N24" s="1193"/>
      <c r="O24" s="1193"/>
      <c r="P24" s="1193"/>
      <c r="Q24" s="1195"/>
    </row>
    <row r="25" spans="2:17" ht="16.149999999999999" thickBot="1">
      <c r="B25" s="980"/>
      <c r="C25" s="1196" t="s">
        <v>660</v>
      </c>
      <c r="D25" s="819">
        <f>+'7.3 PA PY budget_savings'!O61</f>
        <v>3305544.93</v>
      </c>
      <c r="E25" s="1191"/>
      <c r="F25" s="1192"/>
      <c r="G25" s="1192"/>
      <c r="H25" s="1193"/>
      <c r="I25" s="1193"/>
      <c r="J25" s="1194"/>
      <c r="K25" s="1193"/>
      <c r="L25" s="1193"/>
      <c r="M25" s="1193"/>
      <c r="N25" s="1193"/>
      <c r="O25" s="1193"/>
      <c r="P25" s="1193"/>
      <c r="Q25" s="1195"/>
    </row>
    <row r="26" spans="2:17" ht="16.899999999999999" thickBot="1">
      <c r="B26" s="981"/>
      <c r="C26" s="396" t="s">
        <v>926</v>
      </c>
      <c r="D26" s="820">
        <f>SUBTOTAL(9,D21:D25)</f>
        <v>82638623.346857131</v>
      </c>
      <c r="E26" s="820">
        <f t="shared" ref="E26:J26" si="6">SUBTOTAL(9,E21:E25)</f>
        <v>77996216.213755846</v>
      </c>
      <c r="F26" s="485">
        <f>+'7.3 PA PY budget_savings'!O65</f>
        <v>0.8773263534659077</v>
      </c>
      <c r="G26" s="485">
        <f>+'7.3 PA PY budget_savings'!O66</f>
        <v>1.066230710612788</v>
      </c>
      <c r="H26" s="409">
        <f t="shared" si="6"/>
        <v>118273935.02918211</v>
      </c>
      <c r="I26" s="409">
        <f t="shared" si="6"/>
        <v>19204.728386481667</v>
      </c>
      <c r="J26" s="409">
        <f t="shared" si="6"/>
        <v>3722613.2400492337</v>
      </c>
      <c r="K26" s="409">
        <f t="shared" ref="K26:P26" si="7">SUBTOTAL(9,K21:K25)</f>
        <v>20236.596401283168</v>
      </c>
      <c r="L26" s="409">
        <f t="shared" si="7"/>
        <v>22513.958143744498</v>
      </c>
      <c r="M26" s="409">
        <f t="shared" si="7"/>
        <v>800211662.58040249</v>
      </c>
      <c r="N26" s="409">
        <f t="shared" si="7"/>
        <v>31824202.112285607</v>
      </c>
      <c r="O26" s="409">
        <f t="shared" si="7"/>
        <v>122724.74164884364</v>
      </c>
      <c r="P26" s="409">
        <f t="shared" si="7"/>
        <v>196255.24454145654</v>
      </c>
      <c r="Q26" s="424">
        <f t="shared" ref="Q26" si="8">SUBTOTAL(9,Q21:Q25)</f>
        <v>0</v>
      </c>
    </row>
    <row r="27" spans="2:17" ht="15.6">
      <c r="B27" s="1197">
        <v>2027</v>
      </c>
      <c r="C27" s="1188" t="s">
        <v>18</v>
      </c>
      <c r="D27" s="818">
        <f>+'7.3 PA PY budget_savings'!U16</f>
        <v>52620587.054522067</v>
      </c>
      <c r="E27" s="818">
        <f>+'7.3 PA PY budget_savings'!U17</f>
        <v>72874775.958452374</v>
      </c>
      <c r="F27" s="482">
        <f>+'7.3 PA PY budget_savings'!U18</f>
        <v>1.1314662634960357</v>
      </c>
      <c r="G27" s="482">
        <f>+'7.3 PA PY budget_savings'!U19</f>
        <v>1.4145104231186512</v>
      </c>
      <c r="H27" s="408">
        <f>+'7.3 PA PY budget_savings'!V16</f>
        <v>112252807.91606218</v>
      </c>
      <c r="I27" s="408">
        <f>+'7.3 PA PY budget_savings'!W16</f>
        <v>17785.052805586925</v>
      </c>
      <c r="J27" s="408">
        <f>+'7.3 PA PY budget_savings'!X16</f>
        <v>3542133.6400467535</v>
      </c>
      <c r="K27" s="408">
        <f>+'7.3 PA PY budget_savings'!Y16</f>
        <v>21975.846013241469</v>
      </c>
      <c r="L27" s="408">
        <f>+'7.3 PA PY budget_savings'!Z16</f>
        <v>20730.914427873504</v>
      </c>
      <c r="M27" s="408">
        <f>SUMIF('4.1 Program Budget - 2024-2027'!$H:$H,$C27,'4.1 Program Budget - 2024-2027'!CD:CD)</f>
        <v>687915880.35950422</v>
      </c>
      <c r="N27" s="408">
        <f>SUMIF('4.1 Program Budget - 2024-2027'!$H:$H,$C27,'4.1 Program Budget - 2024-2027'!CE:CE)</f>
        <v>28187784.839525934</v>
      </c>
      <c r="O27" s="408">
        <f>SUMIF('4.1 Program Budget - 2024-2027'!$H:$H,$C27,'4.1 Program Budget - 2024-2027'!CF:CF)</f>
        <v>120196.74240921767</v>
      </c>
      <c r="P27" s="408">
        <f>SUMIF('4.1 Program Budget - 2024-2027'!$H:$H,$C27,'4.1 Program Budget - 2024-2027'!CG:CG)</f>
        <v>164992.86764722673</v>
      </c>
      <c r="Q27" s="423">
        <f>SUMIF('4.1 Program Budget - 2024-2027'!$H:$H,$C27,'4.1 Program Budget - 2024-2027'!CH:CH)</f>
        <v>0</v>
      </c>
    </row>
    <row r="28" spans="2:17" ht="15.6">
      <c r="B28" s="980"/>
      <c r="C28" s="1188" t="s">
        <v>23</v>
      </c>
      <c r="D28" s="818">
        <f>+'7.3 PA PY budget_savings'!U30</f>
        <v>19795454.009307593</v>
      </c>
      <c r="E28" s="818">
        <f>+'7.3 PA PY budget_savings'!U31</f>
        <v>12989951.845099825</v>
      </c>
      <c r="F28" s="482">
        <f>+'7.3 PA PY budget_savings'!U32</f>
        <v>0.6571656957381774</v>
      </c>
      <c r="G28" s="482">
        <f>+'7.3 PA PY budget_savings'!U33</f>
        <v>0.8191605444504596</v>
      </c>
      <c r="H28" s="408">
        <f>+'7.3 PA PY budget_savings'!V30</f>
        <v>9055750.2320886832</v>
      </c>
      <c r="I28" s="408">
        <f>+'7.3 PA PY budget_savings'!W30</f>
        <v>1894.1522968759114</v>
      </c>
      <c r="J28" s="408">
        <f>+'7.3 PA PY budget_savings'!X30</f>
        <v>398151.18616414024</v>
      </c>
      <c r="K28" s="408">
        <f>+'7.3 PA PY budget_savings'!Y30</f>
        <v>556.06539565816763</v>
      </c>
      <c r="L28" s="408">
        <f>+'7.3 PA PY budget_savings'!Z30</f>
        <v>3051.0831627466382</v>
      </c>
      <c r="M28" s="408">
        <f>SUMIF('4.1 Program Budget - 2024-2027'!$H:$H,$C28,'4.1 Program Budget - 2024-2027'!CD:CD)</f>
        <v>131866042.65975225</v>
      </c>
      <c r="N28" s="408">
        <f>SUMIF('4.1 Program Budget - 2024-2027'!$H:$H,$C28,'4.1 Program Budget - 2024-2027'!CE:CE)</f>
        <v>5732142.812253301</v>
      </c>
      <c r="O28" s="408">
        <f>SUMIF('4.1 Program Budget - 2024-2027'!$H:$H,$C28,'4.1 Program Budget - 2024-2027'!CF:CF)</f>
        <v>9432.3882183349197</v>
      </c>
      <c r="P28" s="408">
        <f>SUMIF('4.1 Program Budget - 2024-2027'!$H:$H,$C28,'4.1 Program Budget - 2024-2027'!CG:CG)</f>
        <v>43468.97797856688</v>
      </c>
      <c r="Q28" s="423">
        <f>SUMIF('4.1 Program Budget - 2024-2027'!$H:$H,$C28,'4.1 Program Budget - 2024-2027'!CH:CH)</f>
        <v>0</v>
      </c>
    </row>
    <row r="29" spans="2:17" ht="15.6">
      <c r="B29" s="980"/>
      <c r="C29" s="1188" t="s">
        <v>26</v>
      </c>
      <c r="D29" s="818">
        <f>+'7.3 PA PY budget_savings'!U44</f>
        <v>5402705.0364999995</v>
      </c>
      <c r="E29" s="818">
        <f>+'7.3 PA PY budget_savings'!U45</f>
        <v>228831.23955264199</v>
      </c>
      <c r="F29" s="482">
        <f>+'7.3 PA PY budget_savings'!U46</f>
        <v>4.2452190152335499E-2</v>
      </c>
      <c r="G29" s="482">
        <f>+'7.3 PA PY budget_savings'!U47</f>
        <v>4.2452190152335499E-2</v>
      </c>
      <c r="H29" s="408">
        <f>+'7.3 PA PY budget_savings'!V44</f>
        <v>317555.49585000001</v>
      </c>
      <c r="I29" s="408">
        <f>+'7.3 PA PY budget_savings'!W44</f>
        <v>114.090604</v>
      </c>
      <c r="J29" s="408">
        <f>+'7.3 PA PY budget_savings'!X44</f>
        <v>1886.9456042500001</v>
      </c>
      <c r="K29" s="408">
        <f>+'7.3 PA PY budget_savings'!Y44</f>
        <v>56.542801299169803</v>
      </c>
      <c r="L29" s="408">
        <f>+'7.3 PA PY budget_savings'!Z44</f>
        <v>11.038631784862501</v>
      </c>
      <c r="M29" s="408">
        <f>SUMIF('4.1 Program Budget - 2024-2027'!$H:$H,$C29,'4.1 Program Budget - 2024-2027'!CD:CD)</f>
        <v>3175554.9585000002</v>
      </c>
      <c r="N29" s="408">
        <f>SUMIF('4.1 Program Budget - 2024-2027'!$H:$H,$C29,'4.1 Program Budget - 2024-2027'!CE:CE)</f>
        <v>18869.456042500002</v>
      </c>
      <c r="O29" s="408">
        <f>SUMIF('4.1 Program Budget - 2024-2027'!$H:$H,$C29,'4.1 Program Budget - 2024-2027'!CF:CF)</f>
        <v>605.25388887151598</v>
      </c>
      <c r="P29" s="408">
        <f>SUMIF('4.1 Program Budget - 2024-2027'!$H:$H,$C29,'4.1 Program Budget - 2024-2027'!CG:CG)</f>
        <v>110.386317848625</v>
      </c>
      <c r="Q29" s="423">
        <f>SUMIF('4.1 Program Budget - 2024-2027'!$H:$H,$C29,'4.1 Program Budget - 2024-2027'!CH:CH)</f>
        <v>0</v>
      </c>
    </row>
    <row r="30" spans="2:17" ht="15.6">
      <c r="B30" s="980"/>
      <c r="C30" s="1189" t="s">
        <v>28</v>
      </c>
      <c r="D30" s="1190">
        <f>+'7.3 PA PY budget_savings'!U68</f>
        <v>4684499.6758000003</v>
      </c>
      <c r="E30" s="1191"/>
      <c r="F30" s="1192"/>
      <c r="G30" s="1192"/>
      <c r="H30" s="1193"/>
      <c r="I30" s="1193"/>
      <c r="J30" s="1194"/>
      <c r="K30" s="1193"/>
      <c r="L30" s="1193"/>
      <c r="M30" s="1193"/>
      <c r="N30" s="1193"/>
      <c r="O30" s="1193"/>
      <c r="P30" s="1193"/>
      <c r="Q30" s="1194"/>
    </row>
    <row r="31" spans="2:17" ht="16.149999999999999" thickBot="1">
      <c r="B31" s="980"/>
      <c r="C31" s="1196" t="s">
        <v>660</v>
      </c>
      <c r="D31" s="819">
        <f>+'7.3 PA PY budget_savings'!U61</f>
        <v>3437635.2399999998</v>
      </c>
      <c r="E31" s="1191"/>
      <c r="F31" s="1192"/>
      <c r="G31" s="1192"/>
      <c r="H31" s="1193"/>
      <c r="I31" s="1193"/>
      <c r="J31" s="1194"/>
      <c r="K31" s="1193"/>
      <c r="L31" s="1193"/>
      <c r="M31" s="1193"/>
      <c r="N31" s="1193"/>
      <c r="O31" s="1193"/>
      <c r="P31" s="1193"/>
      <c r="Q31" s="1194"/>
    </row>
    <row r="32" spans="2:17" ht="16.899999999999999" thickBot="1">
      <c r="B32" s="981"/>
      <c r="C32" s="396" t="s">
        <v>926</v>
      </c>
      <c r="D32" s="820">
        <f>SUBTOTAL(9,D27:D31)</f>
        <v>85940881.016129658</v>
      </c>
      <c r="E32" s="820">
        <f t="shared" ref="E32:J32" si="9">SUBTOTAL(9,E27:E31)</f>
        <v>86093559.043104842</v>
      </c>
      <c r="F32" s="485">
        <f>+'7.3 PA PY budget_savings'!U65</f>
        <v>0.92347248963780504</v>
      </c>
      <c r="G32" s="485">
        <f>+'7.3 PA PY budget_savings'!U66</f>
        <v>1.127224027069291</v>
      </c>
      <c r="H32" s="409">
        <f t="shared" si="9"/>
        <v>121626113.64400086</v>
      </c>
      <c r="I32" s="409">
        <f t="shared" si="9"/>
        <v>19793.295706462839</v>
      </c>
      <c r="J32" s="409">
        <f t="shared" si="9"/>
        <v>3942171.7718151435</v>
      </c>
      <c r="K32" s="409">
        <f t="shared" ref="K32:Q32" si="10">SUBTOTAL(9,K27:K31)</f>
        <v>22588.454210198805</v>
      </c>
      <c r="L32" s="409">
        <f t="shared" si="10"/>
        <v>23793.036222405008</v>
      </c>
      <c r="M32" s="409">
        <f t="shared" si="10"/>
        <v>822957477.9777565</v>
      </c>
      <c r="N32" s="409">
        <f t="shared" si="10"/>
        <v>33938797.107821733</v>
      </c>
      <c r="O32" s="409">
        <f t="shared" si="10"/>
        <v>130234.38451642411</v>
      </c>
      <c r="P32" s="409">
        <f t="shared" si="10"/>
        <v>208572.23194364225</v>
      </c>
      <c r="Q32" s="409">
        <f t="shared" si="10"/>
        <v>0</v>
      </c>
    </row>
    <row r="33" spans="2:17" ht="15.6">
      <c r="B33" s="1197">
        <v>2028</v>
      </c>
      <c r="C33" s="1188" t="s">
        <v>18</v>
      </c>
      <c r="D33" s="818">
        <f>+'7.3 PA PY budget_savings'!AA16</f>
        <v>52620587.054522067</v>
      </c>
      <c r="E33" s="818">
        <f>+'7.3 PA PY budget_savings'!AA17</f>
        <v>72874775.958452374</v>
      </c>
      <c r="F33" s="482">
        <f>+'7.3 PA PY budget_savings'!AA18</f>
        <v>1.1314662634960357</v>
      </c>
      <c r="G33" s="482">
        <f>+'7.3 PA PY budget_savings'!AA19</f>
        <v>1.4145104231186512</v>
      </c>
      <c r="H33" s="408">
        <f>+'7.3 PA PY budget_savings'!AB16</f>
        <v>112252807.91606218</v>
      </c>
      <c r="I33" s="408">
        <f>+'7.3 PA PY budget_savings'!AC16</f>
        <v>17785.052805586925</v>
      </c>
      <c r="J33" s="408">
        <f>+'7.3 PA PY budget_savings'!AD16</f>
        <v>3542133.6400467535</v>
      </c>
      <c r="K33" s="408">
        <f>+'7.3 PA PY budget_savings'!AE16</f>
        <v>21975.846013241469</v>
      </c>
      <c r="L33" s="408">
        <f>+'7.3 PA PY budget_savings'!AF16</f>
        <v>20730.914427873504</v>
      </c>
      <c r="M33" s="408">
        <f>SUMIF('4.2 Program Budget 2028-2031'!$F:$F,$C33,'4.2 Program Budget 2028-2031'!O:O)</f>
        <v>687915880.35950434</v>
      </c>
      <c r="N33" s="408">
        <f>SUMIF('4.2 Program Budget 2028-2031'!$F:$F,$C33,'4.2 Program Budget 2028-2031'!P:P)</f>
        <v>28187784.839525931</v>
      </c>
      <c r="O33" s="408">
        <f>SUMIF('4.2 Program Budget 2028-2031'!$F:$F,$C33,'4.2 Program Budget 2028-2031'!Q:Q)</f>
        <v>120196.74240921771</v>
      </c>
      <c r="P33" s="408">
        <f>SUMIF('4.2 Program Budget 2028-2031'!$F:$F,$C33,'4.2 Program Budget 2028-2031'!R:R)</f>
        <v>164992.86764722673</v>
      </c>
      <c r="Q33" s="423">
        <f>SUMIF('4.2 Program Budget 2028-2031'!$F:$F,$C33,'4.2 Program Budget 2028-2031'!S:S)</f>
        <v>0</v>
      </c>
    </row>
    <row r="34" spans="2:17" ht="15.6">
      <c r="B34" s="980"/>
      <c r="C34" s="1188" t="s">
        <v>23</v>
      </c>
      <c r="D34" s="818">
        <f>+'7.3 PA PY budget_savings'!AA30</f>
        <v>19795454.009307593</v>
      </c>
      <c r="E34" s="818">
        <f>+'7.3 PA PY budget_savings'!AA31</f>
        <v>12989951.845099825</v>
      </c>
      <c r="F34" s="482">
        <f>+'7.3 PA PY budget_savings'!AA32</f>
        <v>0.6571656957381774</v>
      </c>
      <c r="G34" s="482">
        <f>+'7.3 PA PY budget_savings'!AA33</f>
        <v>0.8191605444504596</v>
      </c>
      <c r="H34" s="408">
        <f>+'7.3 PA PY budget_savings'!AB30</f>
        <v>9055750.2320886832</v>
      </c>
      <c r="I34" s="408">
        <f>+'7.3 PA PY budget_savings'!AC30</f>
        <v>1894.1522968759114</v>
      </c>
      <c r="J34" s="408">
        <f>+'7.3 PA PY budget_savings'!AD30</f>
        <v>398151.18616414024</v>
      </c>
      <c r="K34" s="408">
        <f>+'7.3 PA PY budget_savings'!AE30</f>
        <v>556.06539565816763</v>
      </c>
      <c r="L34" s="408">
        <f>+'7.3 PA PY budget_savings'!AF30</f>
        <v>3051.0831627466382</v>
      </c>
      <c r="M34" s="408">
        <f>SUMIF('4.2 Program Budget 2028-2031'!$F:$F,$C34,'4.2 Program Budget 2028-2031'!O:O)</f>
        <v>131866042.65975226</v>
      </c>
      <c r="N34" s="408">
        <f>SUMIF('4.2 Program Budget 2028-2031'!$F:$F,$C34,'4.2 Program Budget 2028-2031'!P:P)</f>
        <v>5732142.812253301</v>
      </c>
      <c r="O34" s="408">
        <f>SUMIF('4.2 Program Budget 2028-2031'!$F:$F,$C34,'4.2 Program Budget 2028-2031'!Q:Q)</f>
        <v>9432.3882183349197</v>
      </c>
      <c r="P34" s="408">
        <f>SUMIF('4.2 Program Budget 2028-2031'!$F:$F,$C34,'4.2 Program Budget 2028-2031'!R:R)</f>
        <v>43468.977978566887</v>
      </c>
      <c r="Q34" s="423">
        <f>SUMIF('4.2 Program Budget 2028-2031'!$F:$F,$C34,'4.2 Program Budget 2028-2031'!S:S)</f>
        <v>0</v>
      </c>
    </row>
    <row r="35" spans="2:17" ht="15.6">
      <c r="B35" s="980"/>
      <c r="C35" s="1188" t="s">
        <v>26</v>
      </c>
      <c r="D35" s="818">
        <f>+'7.3 PA PY budget_savings'!AA44</f>
        <v>5402705.0364999995</v>
      </c>
      <c r="E35" s="818">
        <f>+'7.3 PA PY budget_savings'!AA45</f>
        <v>228831.23955264199</v>
      </c>
      <c r="F35" s="482">
        <f>+'7.3 PA PY budget_savings'!AA46</f>
        <v>4.2452190152335499E-2</v>
      </c>
      <c r="G35" s="482">
        <f>+'7.3 PA PY budget_savings'!AA47</f>
        <v>4.2452190152335499E-2</v>
      </c>
      <c r="H35" s="408">
        <f>+'7.3 PA PY budget_savings'!AB44</f>
        <v>317555.49585000001</v>
      </c>
      <c r="I35" s="408">
        <f>+'7.3 PA PY budget_savings'!AC44</f>
        <v>114.090604</v>
      </c>
      <c r="J35" s="408">
        <f>+'7.3 PA PY budget_savings'!AD44</f>
        <v>1886.9456042500001</v>
      </c>
      <c r="K35" s="408">
        <f>+'7.3 PA PY budget_savings'!AE44</f>
        <v>56.542801299169803</v>
      </c>
      <c r="L35" s="408">
        <f>+'7.3 PA PY budget_savings'!AF44</f>
        <v>11.038631784862501</v>
      </c>
      <c r="M35" s="408">
        <f>SUMIF('4.2 Program Budget 2028-2031'!$F:$F,$C35,'4.2 Program Budget 2028-2031'!O:O)</f>
        <v>3175554.9585000002</v>
      </c>
      <c r="N35" s="408">
        <f>SUMIF('4.2 Program Budget 2028-2031'!$F:$F,$C35,'4.2 Program Budget 2028-2031'!P:P)</f>
        <v>18869.456042500002</v>
      </c>
      <c r="O35" s="408">
        <f>SUMIF('4.2 Program Budget 2028-2031'!$F:$F,$C35,'4.2 Program Budget 2028-2031'!Q:Q)</f>
        <v>605.25388887151598</v>
      </c>
      <c r="P35" s="408">
        <f>SUMIF('4.2 Program Budget 2028-2031'!$F:$F,$C35,'4.2 Program Budget 2028-2031'!R:R)</f>
        <v>110.386317848625</v>
      </c>
      <c r="Q35" s="423">
        <f>SUMIF('4.2 Program Budget 2028-2031'!$F:$F,$C35,'4.2 Program Budget 2028-2031'!S:S)</f>
        <v>0</v>
      </c>
    </row>
    <row r="36" spans="2:17" ht="15.6">
      <c r="B36" s="980"/>
      <c r="C36" s="1189" t="s">
        <v>28</v>
      </c>
      <c r="D36" s="1190">
        <f>+'7.3 PA PY budget_savings'!AA68</f>
        <v>4684499.6758000003</v>
      </c>
      <c r="E36" s="1191"/>
      <c r="F36" s="1192"/>
      <c r="G36" s="1192"/>
      <c r="H36" s="1193"/>
      <c r="I36" s="1193"/>
      <c r="J36" s="1194"/>
      <c r="K36" s="1193"/>
      <c r="L36" s="1193"/>
      <c r="M36" s="1193"/>
      <c r="N36" s="1193"/>
      <c r="O36" s="1193"/>
      <c r="P36" s="1193"/>
      <c r="Q36" s="1195"/>
    </row>
    <row r="37" spans="2:17" ht="16.149999999999999" thickBot="1">
      <c r="B37" s="980"/>
      <c r="C37" s="1196" t="s">
        <v>660</v>
      </c>
      <c r="D37" s="819">
        <f>+'7.3 PA PY budget_savings'!AA61</f>
        <v>3437635.2399999998</v>
      </c>
      <c r="E37" s="1191"/>
      <c r="F37" s="1192"/>
      <c r="G37" s="1192"/>
      <c r="H37" s="1193"/>
      <c r="I37" s="1193"/>
      <c r="J37" s="1194"/>
      <c r="K37" s="1193"/>
      <c r="L37" s="1193"/>
      <c r="M37" s="1193"/>
      <c r="N37" s="1193"/>
      <c r="O37" s="1193"/>
      <c r="P37" s="1193"/>
      <c r="Q37" s="1195"/>
    </row>
    <row r="38" spans="2:17" ht="16.899999999999999" thickBot="1">
      <c r="B38" s="981"/>
      <c r="C38" s="396" t="s">
        <v>926</v>
      </c>
      <c r="D38" s="820">
        <f>SUBTOTAL(9,D33:D37)</f>
        <v>85940881.016129658</v>
      </c>
      <c r="E38" s="820">
        <f t="shared" ref="E38:J38" si="11">SUBTOTAL(9,E33:E37)</f>
        <v>86093559.043104842</v>
      </c>
      <c r="F38" s="485">
        <f>+'7.3 PA PY budget_savings'!AA65</f>
        <v>0.92347248963780504</v>
      </c>
      <c r="G38" s="485">
        <f>+'7.3 PA PY budget_savings'!AA66</f>
        <v>1.127224027069291</v>
      </c>
      <c r="H38" s="409">
        <f t="shared" si="11"/>
        <v>121626113.64400086</v>
      </c>
      <c r="I38" s="409">
        <f t="shared" si="11"/>
        <v>19793.295706462839</v>
      </c>
      <c r="J38" s="409">
        <f t="shared" si="11"/>
        <v>3942171.7718151435</v>
      </c>
      <c r="K38" s="409">
        <f t="shared" ref="K38:P38" si="12">SUBTOTAL(9,K33:K37)</f>
        <v>22588.454210198805</v>
      </c>
      <c r="L38" s="409">
        <f t="shared" si="12"/>
        <v>23793.036222405008</v>
      </c>
      <c r="M38" s="409">
        <f t="shared" si="12"/>
        <v>822957477.97775662</v>
      </c>
      <c r="N38" s="409">
        <f t="shared" si="12"/>
        <v>33938797.107821733</v>
      </c>
      <c r="O38" s="409">
        <f t="shared" si="12"/>
        <v>130234.38451642415</v>
      </c>
      <c r="P38" s="409">
        <f t="shared" si="12"/>
        <v>208572.23194364225</v>
      </c>
      <c r="Q38" s="424">
        <f t="shared" ref="Q38" si="13">SUBTOTAL(9,Q33:Q37)</f>
        <v>0</v>
      </c>
    </row>
    <row r="39" spans="2:17" ht="15.6">
      <c r="B39" s="1197">
        <v>2029</v>
      </c>
      <c r="C39" s="1188" t="s">
        <v>18</v>
      </c>
      <c r="D39" s="818">
        <f>+'7.3 PA PY budget_savings'!AG16</f>
        <v>52620587.054522067</v>
      </c>
      <c r="E39" s="818">
        <f>+'7.3 PA PY budget_savings'!AG17</f>
        <v>72874775.958452374</v>
      </c>
      <c r="F39" s="482">
        <f>+'7.3 PA PY budget_savings'!AG18</f>
        <v>1.1314662634960357</v>
      </c>
      <c r="G39" s="482">
        <f>+'7.3 PA PY budget_savings'!AG19</f>
        <v>1.4145104231186512</v>
      </c>
      <c r="H39" s="408">
        <f>+'7.3 PA PY budget_savings'!AH16</f>
        <v>112252807.91606218</v>
      </c>
      <c r="I39" s="408">
        <f>+'7.3 PA PY budget_savings'!AI16</f>
        <v>17785.052805586925</v>
      </c>
      <c r="J39" s="408">
        <f>+'7.3 PA PY budget_savings'!AJ16</f>
        <v>3542133.6400467535</v>
      </c>
      <c r="K39" s="408">
        <f>+'7.3 PA PY budget_savings'!AK16</f>
        <v>21975.846013241469</v>
      </c>
      <c r="L39" s="408">
        <f>+'7.3 PA PY budget_savings'!AL16</f>
        <v>20730.914427873504</v>
      </c>
      <c r="M39" s="408">
        <f>SUMIF('4.2 Program Budget 2028-2031'!$F:$F,$C39,'4.2 Program Budget 2028-2031'!Z:Z)</f>
        <v>687915880.35950434</v>
      </c>
      <c r="N39" s="408">
        <f>SUMIF('4.2 Program Budget 2028-2031'!$F:$F,$C39,'4.2 Program Budget 2028-2031'!AA:AA)</f>
        <v>28187784.839525931</v>
      </c>
      <c r="O39" s="408">
        <f>SUMIF('4.2 Program Budget 2028-2031'!$F:$F,$C39,'4.2 Program Budget 2028-2031'!AB:AB)</f>
        <v>120196.74240921771</v>
      </c>
      <c r="P39" s="408">
        <f>SUMIF('4.2 Program Budget 2028-2031'!$F:$F,$C39,'4.2 Program Budget 2028-2031'!AC:AC)</f>
        <v>164992.86764722673</v>
      </c>
      <c r="Q39" s="423">
        <f>SUMIF('4.2 Program Budget 2028-2031'!$F:$F,$C39,'4.2 Program Budget 2028-2031'!AD:AD)</f>
        <v>0</v>
      </c>
    </row>
    <row r="40" spans="2:17" ht="15.6">
      <c r="B40" s="980"/>
      <c r="C40" s="1188" t="s">
        <v>23</v>
      </c>
      <c r="D40" s="818">
        <f>+'7.3 PA PY budget_savings'!AG30</f>
        <v>19795454.009307593</v>
      </c>
      <c r="E40" s="818">
        <f>+'7.3 PA PY budget_savings'!AG31</f>
        <v>12989951.845099825</v>
      </c>
      <c r="F40" s="482">
        <f>+'7.3 PA PY budget_savings'!AG32</f>
        <v>0.6571656957381774</v>
      </c>
      <c r="G40" s="482">
        <f>+'7.3 PA PY budget_savings'!AG33</f>
        <v>0.8191605444504596</v>
      </c>
      <c r="H40" s="408">
        <f>+'7.3 PA PY budget_savings'!AH30</f>
        <v>9055750.2320886832</v>
      </c>
      <c r="I40" s="408">
        <f>+'7.3 PA PY budget_savings'!AI30</f>
        <v>1894.1522968759114</v>
      </c>
      <c r="J40" s="408">
        <f>+'7.3 PA PY budget_savings'!AJ30</f>
        <v>398151.18616414024</v>
      </c>
      <c r="K40" s="408">
        <f>+'7.3 PA PY budget_savings'!AK30</f>
        <v>556.06539565816763</v>
      </c>
      <c r="L40" s="408">
        <f>+'7.3 PA PY budget_savings'!AL30</f>
        <v>3051.0831627466382</v>
      </c>
      <c r="M40" s="408">
        <f>SUMIF('4.2 Program Budget 2028-2031'!$F:$F,$C40,'4.2 Program Budget 2028-2031'!Z:Z)</f>
        <v>131866042.65975226</v>
      </c>
      <c r="N40" s="408">
        <f>SUMIF('4.2 Program Budget 2028-2031'!$F:$F,$C40,'4.2 Program Budget 2028-2031'!AA:AA)</f>
        <v>5732142.812253301</v>
      </c>
      <c r="O40" s="408">
        <f>SUMIF('4.2 Program Budget 2028-2031'!$F:$F,$C40,'4.2 Program Budget 2028-2031'!AB:AB)</f>
        <v>9432.3882183349197</v>
      </c>
      <c r="P40" s="408">
        <f>SUMIF('4.2 Program Budget 2028-2031'!$F:$F,$C40,'4.2 Program Budget 2028-2031'!AC:AC)</f>
        <v>43468.977978566887</v>
      </c>
      <c r="Q40" s="423">
        <f>SUMIF('4.2 Program Budget 2028-2031'!$F:$F,$C40,'4.2 Program Budget 2028-2031'!AD:AD)</f>
        <v>0</v>
      </c>
    </row>
    <row r="41" spans="2:17" ht="15.6">
      <c r="B41" s="980"/>
      <c r="C41" s="1188" t="s">
        <v>26</v>
      </c>
      <c r="D41" s="818">
        <f>+'7.3 PA PY budget_savings'!AG44</f>
        <v>5402705.0364999995</v>
      </c>
      <c r="E41" s="818">
        <f>+'7.3 PA PY budget_savings'!AG45</f>
        <v>228831.23955264199</v>
      </c>
      <c r="F41" s="482">
        <f>+'7.3 PA PY budget_savings'!AG46</f>
        <v>4.2452190152335499E-2</v>
      </c>
      <c r="G41" s="482">
        <f>+'7.3 PA PY budget_savings'!AG47</f>
        <v>4.2452190152335499E-2</v>
      </c>
      <c r="H41" s="408">
        <f>+'7.3 PA PY budget_savings'!AH44</f>
        <v>317555.49585000001</v>
      </c>
      <c r="I41" s="408">
        <f>+'7.3 PA PY budget_savings'!AI44</f>
        <v>114.090604</v>
      </c>
      <c r="J41" s="408">
        <f>+'7.3 PA PY budget_savings'!AJ44</f>
        <v>1886.9456042500001</v>
      </c>
      <c r="K41" s="408">
        <f>+'7.3 PA PY budget_savings'!AK44</f>
        <v>56.542801299169803</v>
      </c>
      <c r="L41" s="408">
        <f>+'7.3 PA PY budget_savings'!AL44</f>
        <v>11.038631784862501</v>
      </c>
      <c r="M41" s="408">
        <f>SUMIF('4.2 Program Budget 2028-2031'!$F:$F,$C41,'4.2 Program Budget 2028-2031'!Z:Z)</f>
        <v>3175554.9585000002</v>
      </c>
      <c r="N41" s="408">
        <f>SUMIF('4.2 Program Budget 2028-2031'!$F:$F,$C41,'4.2 Program Budget 2028-2031'!AA:AA)</f>
        <v>18869.456042500002</v>
      </c>
      <c r="O41" s="408">
        <f>SUMIF('4.2 Program Budget 2028-2031'!$F:$F,$C41,'4.2 Program Budget 2028-2031'!AB:AB)</f>
        <v>605.25388887151598</v>
      </c>
      <c r="P41" s="408">
        <f>SUMIF('4.2 Program Budget 2028-2031'!$F:$F,$C41,'4.2 Program Budget 2028-2031'!AC:AC)</f>
        <v>110.386317848625</v>
      </c>
      <c r="Q41" s="423">
        <f>SUMIF('4.2 Program Budget 2028-2031'!$F:$F,$C41,'4.2 Program Budget 2028-2031'!AD:AD)</f>
        <v>0</v>
      </c>
    </row>
    <row r="42" spans="2:17" ht="15.6">
      <c r="B42" s="980"/>
      <c r="C42" s="1189" t="s">
        <v>28</v>
      </c>
      <c r="D42" s="1190">
        <f>+'7.3 PA PY budget_savings'!AG68</f>
        <v>4684499.6758000003</v>
      </c>
      <c r="E42" s="1191"/>
      <c r="F42" s="1192"/>
      <c r="G42" s="1192"/>
      <c r="H42" s="1193"/>
      <c r="I42" s="1193"/>
      <c r="J42" s="1194"/>
      <c r="K42" s="1193"/>
      <c r="L42" s="1193"/>
      <c r="M42" s="1193"/>
      <c r="N42" s="1193"/>
      <c r="O42" s="1193"/>
      <c r="P42" s="1193"/>
      <c r="Q42" s="1195"/>
    </row>
    <row r="43" spans="2:17" ht="16.149999999999999" thickBot="1">
      <c r="B43" s="980"/>
      <c r="C43" s="1196" t="s">
        <v>660</v>
      </c>
      <c r="D43" s="819">
        <f>+'7.3 PA PY budget_savings'!AG61</f>
        <v>3437635.2399999998</v>
      </c>
      <c r="E43" s="1191"/>
      <c r="F43" s="1192"/>
      <c r="G43" s="1192"/>
      <c r="H43" s="1193"/>
      <c r="I43" s="1193"/>
      <c r="J43" s="1194"/>
      <c r="K43" s="1193"/>
      <c r="L43" s="1193"/>
      <c r="M43" s="1193"/>
      <c r="N43" s="1193"/>
      <c r="O43" s="1193"/>
      <c r="P43" s="1193"/>
      <c r="Q43" s="1195"/>
    </row>
    <row r="44" spans="2:17" ht="16.899999999999999" thickBot="1">
      <c r="B44" s="981"/>
      <c r="C44" s="396" t="s">
        <v>926</v>
      </c>
      <c r="D44" s="820">
        <f>SUBTOTAL(9,D39:D43)</f>
        <v>85940881.016129658</v>
      </c>
      <c r="E44" s="820">
        <f t="shared" ref="E44:J44" si="14">SUBTOTAL(9,E39:E43)</f>
        <v>86093559.043104842</v>
      </c>
      <c r="F44" s="485">
        <f>+'7.3 PA PY budget_savings'!AG65</f>
        <v>0.92347248963780504</v>
      </c>
      <c r="G44" s="485">
        <f>+'7.3 PA PY budget_savings'!AG66</f>
        <v>1.127224027069291</v>
      </c>
      <c r="H44" s="409">
        <f t="shared" si="14"/>
        <v>121626113.64400086</v>
      </c>
      <c r="I44" s="409">
        <f t="shared" si="14"/>
        <v>19793.295706462839</v>
      </c>
      <c r="J44" s="409">
        <f t="shared" si="14"/>
        <v>3942171.7718151435</v>
      </c>
      <c r="K44" s="409">
        <f t="shared" ref="K44:P44" si="15">SUBTOTAL(9,K39:K43)</f>
        <v>22588.454210198805</v>
      </c>
      <c r="L44" s="409">
        <f t="shared" si="15"/>
        <v>23793.036222405008</v>
      </c>
      <c r="M44" s="409">
        <f t="shared" si="15"/>
        <v>822957477.97775662</v>
      </c>
      <c r="N44" s="409">
        <f t="shared" si="15"/>
        <v>33938797.107821733</v>
      </c>
      <c r="O44" s="409">
        <f t="shared" si="15"/>
        <v>130234.38451642415</v>
      </c>
      <c r="P44" s="409">
        <f t="shared" si="15"/>
        <v>208572.23194364225</v>
      </c>
      <c r="Q44" s="424">
        <f t="shared" ref="Q44" si="16">SUBTOTAL(9,Q39:Q43)</f>
        <v>0</v>
      </c>
    </row>
    <row r="45" spans="2:17" ht="15.6">
      <c r="B45" s="1197">
        <v>2030</v>
      </c>
      <c r="C45" s="1188" t="s">
        <v>18</v>
      </c>
      <c r="D45" s="818">
        <f>+'7.3 PA PY budget_savings'!AM16</f>
        <v>52620587.054522067</v>
      </c>
      <c r="E45" s="818">
        <f>+'7.3 PA PY budget_savings'!AM17</f>
        <v>72874775.958452374</v>
      </c>
      <c r="F45" s="482">
        <f>+'7.3 PA PY budget_savings'!AM18</f>
        <v>1.1314662634960357</v>
      </c>
      <c r="G45" s="482">
        <f>+'7.3 PA PY budget_savings'!AM19</f>
        <v>1.4145104231186512</v>
      </c>
      <c r="H45" s="408">
        <f>+'7.3 PA PY budget_savings'!AN16</f>
        <v>112252807.91606218</v>
      </c>
      <c r="I45" s="408">
        <f>+'7.3 PA PY budget_savings'!AO16</f>
        <v>17785.052805586925</v>
      </c>
      <c r="J45" s="408">
        <f>+'7.3 PA PY budget_savings'!AP16</f>
        <v>3542133.6400467535</v>
      </c>
      <c r="K45" s="408">
        <f>+'7.3 PA PY budget_savings'!AQ16</f>
        <v>21975.846013241469</v>
      </c>
      <c r="L45" s="408">
        <f>+'7.3 PA PY budget_savings'!AR16</f>
        <v>20730.914427873504</v>
      </c>
      <c r="M45" s="408">
        <f>SUMIF('4.2 Program Budget 2028-2031'!$F:$F,$C45,'4.2 Program Budget 2028-2031'!AK:AK)</f>
        <v>687915880.35950434</v>
      </c>
      <c r="N45" s="408">
        <f>SUMIF('4.2 Program Budget 2028-2031'!$F:$F,$C45,'4.2 Program Budget 2028-2031'!AL:AL)</f>
        <v>28187784.839525931</v>
      </c>
      <c r="O45" s="408">
        <f>SUMIF('4.2 Program Budget 2028-2031'!$F:$F,$C45,'4.2 Program Budget 2028-2031'!AM:AM)</f>
        <v>120196.74240921771</v>
      </c>
      <c r="P45" s="408">
        <f>SUMIF('4.2 Program Budget 2028-2031'!$F:$F,$C45,'4.2 Program Budget 2028-2031'!AN:AN)</f>
        <v>164992.86764722673</v>
      </c>
      <c r="Q45" s="423">
        <f>SUMIF('4.2 Program Budget 2028-2031'!$F:$F,$C45,'4.2 Program Budget 2028-2031'!AO:AO)</f>
        <v>0</v>
      </c>
    </row>
    <row r="46" spans="2:17" ht="15.6">
      <c r="B46" s="980"/>
      <c r="C46" s="1188" t="s">
        <v>23</v>
      </c>
      <c r="D46" s="818">
        <f>+'7.3 PA PY budget_savings'!AM30</f>
        <v>19795454.009307593</v>
      </c>
      <c r="E46" s="818">
        <f>+'7.3 PA PY budget_savings'!AM31</f>
        <v>12989951.845099825</v>
      </c>
      <c r="F46" s="482">
        <f>+'7.3 PA PY budget_savings'!AM32</f>
        <v>0.6571656957381774</v>
      </c>
      <c r="G46" s="482">
        <f>+'7.3 PA PY budget_savings'!AM33</f>
        <v>0.8191605444504596</v>
      </c>
      <c r="H46" s="408">
        <f>+'7.3 PA PY budget_savings'!AN30</f>
        <v>9055750.2320886832</v>
      </c>
      <c r="I46" s="408">
        <f>+'7.3 PA PY budget_savings'!AO30</f>
        <v>1894.1522968759114</v>
      </c>
      <c r="J46" s="408">
        <f>+'7.3 PA PY budget_savings'!AP30</f>
        <v>398151.18616414024</v>
      </c>
      <c r="K46" s="408">
        <f>+'7.3 PA PY budget_savings'!AQ30</f>
        <v>556.06539565816763</v>
      </c>
      <c r="L46" s="408">
        <f>+'7.3 PA PY budget_savings'!AR30</f>
        <v>3051.0831627466382</v>
      </c>
      <c r="M46" s="408">
        <f>SUMIF('4.2 Program Budget 2028-2031'!$F:$F,$C46,'4.2 Program Budget 2028-2031'!AK:AK)</f>
        <v>131866042.65975226</v>
      </c>
      <c r="N46" s="408">
        <f>SUMIF('4.2 Program Budget 2028-2031'!$F:$F,$C46,'4.2 Program Budget 2028-2031'!AL:AL)</f>
        <v>5732142.812253301</v>
      </c>
      <c r="O46" s="408">
        <f>SUMIF('4.2 Program Budget 2028-2031'!$F:$F,$C46,'4.2 Program Budget 2028-2031'!AM:AM)</f>
        <v>9432.3882183349197</v>
      </c>
      <c r="P46" s="408">
        <f>SUMIF('4.2 Program Budget 2028-2031'!$F:$F,$C46,'4.2 Program Budget 2028-2031'!AN:AN)</f>
        <v>43468.977978566887</v>
      </c>
      <c r="Q46" s="423">
        <f>SUMIF('4.2 Program Budget 2028-2031'!$F:$F,$C46,'4.2 Program Budget 2028-2031'!AO:AO)</f>
        <v>0</v>
      </c>
    </row>
    <row r="47" spans="2:17" ht="15.6">
      <c r="B47" s="980"/>
      <c r="C47" s="1188" t="s">
        <v>26</v>
      </c>
      <c r="D47" s="818">
        <f>+'7.3 PA PY budget_savings'!AM44</f>
        <v>5402705.0364999995</v>
      </c>
      <c r="E47" s="818">
        <f>+'7.3 PA PY budget_savings'!AM45</f>
        <v>228831.23955264199</v>
      </c>
      <c r="F47" s="482">
        <f>+'7.3 PA PY budget_savings'!AM46</f>
        <v>4.2452190152335499E-2</v>
      </c>
      <c r="G47" s="482">
        <f>+'7.3 PA PY budget_savings'!AM47</f>
        <v>4.2452190152335499E-2</v>
      </c>
      <c r="H47" s="408">
        <f>+'7.3 PA PY budget_savings'!AN44</f>
        <v>317555.49585000001</v>
      </c>
      <c r="I47" s="408">
        <f>+'7.3 PA PY budget_savings'!AO44</f>
        <v>114.090604</v>
      </c>
      <c r="J47" s="408">
        <f>+'7.3 PA PY budget_savings'!AP44</f>
        <v>1886.9456042500001</v>
      </c>
      <c r="K47" s="408">
        <f>+'7.3 PA PY budget_savings'!AQ44</f>
        <v>56.542801299169803</v>
      </c>
      <c r="L47" s="408">
        <f>+'7.3 PA PY budget_savings'!AR44</f>
        <v>11.038631784862501</v>
      </c>
      <c r="M47" s="408">
        <f>SUMIF('4.2 Program Budget 2028-2031'!$F:$F,$C47,'4.2 Program Budget 2028-2031'!AK:AK)</f>
        <v>3175554.9585000002</v>
      </c>
      <c r="N47" s="408">
        <f>SUMIF('4.2 Program Budget 2028-2031'!$F:$F,$C47,'4.2 Program Budget 2028-2031'!AL:AL)</f>
        <v>18869.456042500002</v>
      </c>
      <c r="O47" s="408">
        <f>SUMIF('4.2 Program Budget 2028-2031'!$F:$F,$C47,'4.2 Program Budget 2028-2031'!AM:AM)</f>
        <v>605.25388887151598</v>
      </c>
      <c r="P47" s="408">
        <f>SUMIF('4.2 Program Budget 2028-2031'!$F:$F,$C47,'4.2 Program Budget 2028-2031'!AN:AN)</f>
        <v>110.386317848625</v>
      </c>
      <c r="Q47" s="423">
        <f>SUMIF('4.2 Program Budget 2028-2031'!$F:$F,$C47,'4.2 Program Budget 2028-2031'!AO:AO)</f>
        <v>0</v>
      </c>
    </row>
    <row r="48" spans="2:17" ht="15.6">
      <c r="B48" s="980"/>
      <c r="C48" s="1189" t="s">
        <v>28</v>
      </c>
      <c r="D48" s="1190">
        <f>+'7.3 PA PY budget_savings'!AM68</f>
        <v>4684499.6758000003</v>
      </c>
      <c r="E48" s="1191"/>
      <c r="F48" s="1192"/>
      <c r="G48" s="1192"/>
      <c r="H48" s="1193"/>
      <c r="I48" s="1193"/>
      <c r="J48" s="1194"/>
      <c r="K48" s="1193"/>
      <c r="L48" s="1193"/>
      <c r="M48" s="1193"/>
      <c r="N48" s="1193"/>
      <c r="O48" s="1193"/>
      <c r="P48" s="1193"/>
      <c r="Q48" s="1195"/>
    </row>
    <row r="49" spans="2:17" ht="16.149999999999999" thickBot="1">
      <c r="B49" s="980"/>
      <c r="C49" s="1196" t="s">
        <v>660</v>
      </c>
      <c r="D49" s="819">
        <f>+'7.3 PA PY budget_savings'!AM61</f>
        <v>3437635.2399999998</v>
      </c>
      <c r="E49" s="1191"/>
      <c r="F49" s="1192"/>
      <c r="G49" s="1192"/>
      <c r="H49" s="1193"/>
      <c r="I49" s="1193"/>
      <c r="J49" s="1194"/>
      <c r="K49" s="1193"/>
      <c r="L49" s="1193"/>
      <c r="M49" s="1193"/>
      <c r="N49" s="1193"/>
      <c r="O49" s="1193"/>
      <c r="P49" s="1193"/>
      <c r="Q49" s="1195"/>
    </row>
    <row r="50" spans="2:17" ht="16.899999999999999" thickBot="1">
      <c r="B50" s="981"/>
      <c r="C50" s="396" t="s">
        <v>926</v>
      </c>
      <c r="D50" s="820">
        <f>SUBTOTAL(9,D45:D49)</f>
        <v>85940881.016129658</v>
      </c>
      <c r="E50" s="820">
        <f t="shared" ref="E50:J50" si="17">SUBTOTAL(9,E45:E49)</f>
        <v>86093559.043104842</v>
      </c>
      <c r="F50" s="485">
        <f>+'7.3 PA PY budget_savings'!AM65</f>
        <v>0.92347248963780504</v>
      </c>
      <c r="G50" s="485">
        <f>+'7.3 PA PY budget_savings'!AM66</f>
        <v>1.127224027069291</v>
      </c>
      <c r="H50" s="409">
        <f t="shared" si="17"/>
        <v>121626113.64400086</v>
      </c>
      <c r="I50" s="409">
        <f t="shared" si="17"/>
        <v>19793.295706462839</v>
      </c>
      <c r="J50" s="409">
        <f t="shared" si="17"/>
        <v>3942171.7718151435</v>
      </c>
      <c r="K50" s="409">
        <f t="shared" ref="K50:Q50" si="18">SUBTOTAL(9,K45:K49)</f>
        <v>22588.454210198805</v>
      </c>
      <c r="L50" s="409">
        <f t="shared" si="18"/>
        <v>23793.036222405008</v>
      </c>
      <c r="M50" s="409">
        <f t="shared" si="18"/>
        <v>822957477.97775662</v>
      </c>
      <c r="N50" s="409">
        <f t="shared" si="18"/>
        <v>33938797.107821733</v>
      </c>
      <c r="O50" s="409">
        <f t="shared" si="18"/>
        <v>130234.38451642415</v>
      </c>
      <c r="P50" s="409">
        <f t="shared" si="18"/>
        <v>208572.23194364225</v>
      </c>
      <c r="Q50" s="409">
        <f t="shared" si="18"/>
        <v>0</v>
      </c>
    </row>
    <row r="51" spans="2:17" ht="15.6">
      <c r="B51" s="1197">
        <v>2031</v>
      </c>
      <c r="C51" s="1188" t="s">
        <v>18</v>
      </c>
      <c r="D51" s="818">
        <f>+'7.3 PA PY budget_savings'!AS16</f>
        <v>52620587.054522067</v>
      </c>
      <c r="E51" s="818">
        <f>+'7.3 PA PY budget_savings'!AS17</f>
        <v>72874775.958452374</v>
      </c>
      <c r="F51" s="482">
        <f>+'7.3 PA PY budget_savings'!AS18</f>
        <v>1.1314662634960357</v>
      </c>
      <c r="G51" s="482">
        <f>+'7.3 PA PY budget_savings'!AS19</f>
        <v>1.4145104231186512</v>
      </c>
      <c r="H51" s="408">
        <f>+'7.3 PA PY budget_savings'!AT16</f>
        <v>112252807.91606218</v>
      </c>
      <c r="I51" s="408">
        <f>+'7.3 PA PY budget_savings'!AU16</f>
        <v>17785.052805586925</v>
      </c>
      <c r="J51" s="408">
        <f>+'7.3 PA PY budget_savings'!AV16</f>
        <v>3542133.6400467535</v>
      </c>
      <c r="K51" s="408">
        <f>+'7.3 PA PY budget_savings'!AW16</f>
        <v>21975.846013241469</v>
      </c>
      <c r="L51" s="408">
        <f>+'7.3 PA PY budget_savings'!AX16</f>
        <v>20730.914427873504</v>
      </c>
      <c r="M51" s="408">
        <f>SUMIF('4.2 Program Budget 2028-2031'!$F:$F,$C51,'4.2 Program Budget 2028-2031'!AV:AV)</f>
        <v>687915880.35950434</v>
      </c>
      <c r="N51" s="408">
        <f>SUMIF('4.2 Program Budget 2028-2031'!$F:$F,$C51,'4.2 Program Budget 2028-2031'!AW:AW)</f>
        <v>28187784.839525931</v>
      </c>
      <c r="O51" s="408">
        <f>SUMIF('4.2 Program Budget 2028-2031'!$F:$F,$C51,'4.2 Program Budget 2028-2031'!AX:AX)</f>
        <v>120196.74240921771</v>
      </c>
      <c r="P51" s="408">
        <f>SUMIF('4.2 Program Budget 2028-2031'!$F:$F,$C51,'4.2 Program Budget 2028-2031'!AY:AY)</f>
        <v>164992.86764722673</v>
      </c>
      <c r="Q51" s="423">
        <f>SUMIF('4.2 Program Budget 2028-2031'!$F:$F,$C51,'4.2 Program Budget 2028-2031'!AZ:AZ)</f>
        <v>0</v>
      </c>
    </row>
    <row r="52" spans="2:17" ht="15.6">
      <c r="B52" s="980"/>
      <c r="C52" s="1188" t="s">
        <v>23</v>
      </c>
      <c r="D52" s="818">
        <f>+'7.3 PA PY budget_savings'!AS30</f>
        <v>19795454.009307593</v>
      </c>
      <c r="E52" s="818">
        <f>+'7.3 PA PY budget_savings'!AS31</f>
        <v>12989951.845099825</v>
      </c>
      <c r="F52" s="482">
        <f>+'7.3 PA PY budget_savings'!AS32</f>
        <v>0.6571656957381774</v>
      </c>
      <c r="G52" s="482">
        <f>+'7.3 PA PY budget_savings'!AS33</f>
        <v>0.8191605444504596</v>
      </c>
      <c r="H52" s="408">
        <f>+'7.3 PA PY budget_savings'!AT30</f>
        <v>9055750.2320886832</v>
      </c>
      <c r="I52" s="408">
        <f>+'7.3 PA PY budget_savings'!AU30</f>
        <v>1894.1522968759114</v>
      </c>
      <c r="J52" s="408">
        <f>+'7.3 PA PY budget_savings'!AV30</f>
        <v>398151.18616414024</v>
      </c>
      <c r="K52" s="408">
        <f>+'7.3 PA PY budget_savings'!AW30</f>
        <v>556.06539565816763</v>
      </c>
      <c r="L52" s="408">
        <f>+'7.3 PA PY budget_savings'!AX30</f>
        <v>3051.0831627466382</v>
      </c>
      <c r="M52" s="408">
        <f>SUMIF('4.2 Program Budget 2028-2031'!$F:$F,$C52,'4.2 Program Budget 2028-2031'!AV:AV)</f>
        <v>131866042.65975226</v>
      </c>
      <c r="N52" s="408">
        <f>SUMIF('4.2 Program Budget 2028-2031'!$F:$F,$C52,'4.2 Program Budget 2028-2031'!AW:AW)</f>
        <v>5732142.812253301</v>
      </c>
      <c r="O52" s="408">
        <f>SUMIF('4.2 Program Budget 2028-2031'!$F:$F,$C52,'4.2 Program Budget 2028-2031'!AX:AX)</f>
        <v>9432.3882183349197</v>
      </c>
      <c r="P52" s="408">
        <f>SUMIF('4.2 Program Budget 2028-2031'!$F:$F,$C52,'4.2 Program Budget 2028-2031'!AY:AY)</f>
        <v>43468.977978566887</v>
      </c>
      <c r="Q52" s="423">
        <f>SUMIF('4.2 Program Budget 2028-2031'!$F:$F,$C52,'4.2 Program Budget 2028-2031'!AZ:AZ)</f>
        <v>0</v>
      </c>
    </row>
    <row r="53" spans="2:17" ht="15.6">
      <c r="B53" s="980"/>
      <c r="C53" s="1188" t="s">
        <v>26</v>
      </c>
      <c r="D53" s="818">
        <f>+'7.3 PA PY budget_savings'!AS44</f>
        <v>5402705.0364999995</v>
      </c>
      <c r="E53" s="818">
        <f>+'7.3 PA PY budget_savings'!AS45</f>
        <v>228831.23955264199</v>
      </c>
      <c r="F53" s="482">
        <f>+'7.3 PA PY budget_savings'!AS46</f>
        <v>4.2452190152335499E-2</v>
      </c>
      <c r="G53" s="482">
        <f>+'7.3 PA PY budget_savings'!AS47</f>
        <v>4.2452190152335499E-2</v>
      </c>
      <c r="H53" s="408">
        <f>+'7.3 PA PY budget_savings'!AT44</f>
        <v>317555.49585000001</v>
      </c>
      <c r="I53" s="408">
        <f>+'7.3 PA PY budget_savings'!AU44</f>
        <v>114.090604</v>
      </c>
      <c r="J53" s="408">
        <f>+'7.3 PA PY budget_savings'!AV44</f>
        <v>1886.9456042500001</v>
      </c>
      <c r="K53" s="408">
        <f>+'7.3 PA PY budget_savings'!AW44</f>
        <v>56.542801299169803</v>
      </c>
      <c r="L53" s="408">
        <f>+'7.3 PA PY budget_savings'!AX44</f>
        <v>11.038631784862501</v>
      </c>
      <c r="M53" s="408">
        <f>SUMIF('4.2 Program Budget 2028-2031'!$F:$F,$C53,'4.2 Program Budget 2028-2031'!AV:AV)</f>
        <v>3175554.9585000002</v>
      </c>
      <c r="N53" s="408">
        <f>SUMIF('4.2 Program Budget 2028-2031'!$F:$F,$C53,'4.2 Program Budget 2028-2031'!AW:AW)</f>
        <v>18869.456042500002</v>
      </c>
      <c r="O53" s="408">
        <f>SUMIF('4.2 Program Budget 2028-2031'!$F:$F,$C53,'4.2 Program Budget 2028-2031'!AX:AX)</f>
        <v>605.25388887151598</v>
      </c>
      <c r="P53" s="408">
        <f>SUMIF('4.2 Program Budget 2028-2031'!$F:$F,$C53,'4.2 Program Budget 2028-2031'!AY:AY)</f>
        <v>110.386317848625</v>
      </c>
      <c r="Q53" s="423">
        <f>SUMIF('4.2 Program Budget 2028-2031'!$F:$F,$C53,'4.2 Program Budget 2028-2031'!AZ:AZ)</f>
        <v>0</v>
      </c>
    </row>
    <row r="54" spans="2:17" ht="15.6">
      <c r="B54" s="980"/>
      <c r="C54" s="1189" t="s">
        <v>28</v>
      </c>
      <c r="D54" s="1190">
        <f>+'7.3 PA PY budget_savings'!AS68</f>
        <v>4684499.6758000003</v>
      </c>
      <c r="E54" s="1191"/>
      <c r="F54" s="1192"/>
      <c r="G54" s="1192"/>
      <c r="H54" s="1193"/>
      <c r="I54" s="1193"/>
      <c r="J54" s="1194"/>
      <c r="K54" s="1193"/>
      <c r="L54" s="1193"/>
      <c r="M54" s="1193"/>
      <c r="N54" s="1193"/>
      <c r="O54" s="1193"/>
      <c r="P54" s="1193"/>
      <c r="Q54" s="1195"/>
    </row>
    <row r="55" spans="2:17" ht="16.149999999999999" thickBot="1">
      <c r="B55" s="980"/>
      <c r="C55" s="1196" t="s">
        <v>660</v>
      </c>
      <c r="D55" s="819">
        <f>+'7.3 PA PY budget_savings'!AS61</f>
        <v>3437635.2399999998</v>
      </c>
      <c r="E55" s="1191"/>
      <c r="F55" s="1192"/>
      <c r="G55" s="1192"/>
      <c r="H55" s="1193"/>
      <c r="I55" s="1193"/>
      <c r="J55" s="1194"/>
      <c r="K55" s="1193"/>
      <c r="L55" s="1193"/>
      <c r="M55" s="1193"/>
      <c r="N55" s="1193"/>
      <c r="O55" s="1193"/>
      <c r="P55" s="1193"/>
      <c r="Q55" s="1195"/>
    </row>
    <row r="56" spans="2:17" ht="16.899999999999999" thickBot="1">
      <c r="B56" s="982"/>
      <c r="C56" s="396" t="s">
        <v>926</v>
      </c>
      <c r="D56" s="820">
        <f>SUBTOTAL(9,D51:D55)</f>
        <v>85940881.016129658</v>
      </c>
      <c r="E56" s="820">
        <f t="shared" ref="E56:J56" si="19">SUBTOTAL(9,E51:E55)</f>
        <v>86093559.043104842</v>
      </c>
      <c r="F56" s="485">
        <f>+'7.3 PA PY budget_savings'!AS65</f>
        <v>0.92347248963780504</v>
      </c>
      <c r="G56" s="485">
        <f>+'7.3 PA PY budget_savings'!AS66</f>
        <v>1.127224027069291</v>
      </c>
      <c r="H56" s="409">
        <f t="shared" si="19"/>
        <v>121626113.64400086</v>
      </c>
      <c r="I56" s="409">
        <f t="shared" si="19"/>
        <v>19793.295706462839</v>
      </c>
      <c r="J56" s="409">
        <f t="shared" si="19"/>
        <v>3942171.7718151435</v>
      </c>
      <c r="K56" s="409">
        <f t="shared" ref="K56:L56" si="20">SUBTOTAL(9,K51:K55)</f>
        <v>22588.454210198805</v>
      </c>
      <c r="L56" s="409">
        <f t="shared" si="20"/>
        <v>23793.036222405008</v>
      </c>
      <c r="M56" s="409">
        <f t="shared" ref="M56:P56" si="21">SUBTOTAL(9,M51:M55)</f>
        <v>822957477.97775662</v>
      </c>
      <c r="N56" s="409">
        <f t="shared" si="21"/>
        <v>33938797.107821733</v>
      </c>
      <c r="O56" s="409">
        <f t="shared" si="21"/>
        <v>130234.38451642415</v>
      </c>
      <c r="P56" s="409">
        <f t="shared" si="21"/>
        <v>208572.23194364225</v>
      </c>
      <c r="Q56" s="424">
        <f t="shared" ref="Q56" si="22">SUBTOTAL(9,Q51:Q55)</f>
        <v>0</v>
      </c>
    </row>
    <row r="57" spans="2:17" ht="16.899999999999999" thickBot="1">
      <c r="B57" s="379" t="s">
        <v>927</v>
      </c>
      <c r="C57" s="397"/>
      <c r="D57" s="821">
        <f>SUBTOTAL(9,D9:D56)</f>
        <v>675923230.08316505</v>
      </c>
      <c r="E57" s="821">
        <f>SUBTOTAL(9,E9:E56)</f>
        <v>651832227.87569702</v>
      </c>
      <c r="F57" s="483">
        <v>0.86221732342976332</v>
      </c>
      <c r="G57" s="483">
        <v>1.0413744749937501</v>
      </c>
      <c r="H57" s="410">
        <f t="shared" ref="H57:P57" si="23">SUBTOTAL(9,H9:H56)</f>
        <v>960618379.75115085</v>
      </c>
      <c r="I57" s="410">
        <f t="shared" si="23"/>
        <v>156052.45911507407</v>
      </c>
      <c r="J57" s="410">
        <f t="shared" si="23"/>
        <v>30696440.718965303</v>
      </c>
      <c r="K57" s="410">
        <f t="shared" si="23"/>
        <v>170327.63952733704</v>
      </c>
      <c r="L57" s="410">
        <f t="shared" si="23"/>
        <v>185479.6957278341</v>
      </c>
      <c r="M57" s="410">
        <f t="shared" si="23"/>
        <v>6562947164.9939995</v>
      </c>
      <c r="N57" s="410">
        <f t="shared" si="23"/>
        <v>263375998.26521507</v>
      </c>
      <c r="O57" s="410">
        <f t="shared" si="23"/>
        <v>1031194.4702390567</v>
      </c>
      <c r="P57" s="410">
        <f t="shared" si="23"/>
        <v>1621540.452878705</v>
      </c>
      <c r="Q57" s="425">
        <f t="shared" ref="Q57" si="24">SUBTOTAL(9,Q9:Q56)</f>
        <v>0</v>
      </c>
    </row>
    <row r="58" spans="2:17">
      <c r="D58" s="1186"/>
      <c r="E58" s="1186"/>
      <c r="F58" s="484"/>
      <c r="G58" s="484"/>
    </row>
    <row r="59" spans="2:17" ht="15.6" customHeight="1">
      <c r="B59" s="1198" t="s">
        <v>928</v>
      </c>
      <c r="C59" s="1189" t="s">
        <v>18</v>
      </c>
      <c r="D59" s="818">
        <f>D9+D15+D21+D27</f>
        <v>201505010.36405721</v>
      </c>
      <c r="E59" s="818">
        <f t="shared" ref="E59:Q59" si="25">E9+E15+E21+E27</f>
        <v>253631301.15450367</v>
      </c>
      <c r="F59" s="1199">
        <v>1.0625904176392866</v>
      </c>
      <c r="G59" s="1199">
        <v>1.2859389089872686</v>
      </c>
      <c r="H59" s="1200">
        <f t="shared" si="25"/>
        <v>434423417.01240259</v>
      </c>
      <c r="I59" s="1200">
        <f t="shared" si="25"/>
        <v>69247.362485162055</v>
      </c>
      <c r="J59" s="1200">
        <f t="shared" si="25"/>
        <v>13086297.451813698</v>
      </c>
      <c r="K59" s="1200">
        <f t="shared" si="25"/>
        <v>77689.815742350067</v>
      </c>
      <c r="L59" s="1200">
        <f t="shared" si="25"/>
        <v>76589.917699310114</v>
      </c>
      <c r="M59" s="1200">
        <f t="shared" si="25"/>
        <v>2701074720.1590972</v>
      </c>
      <c r="N59" s="1200">
        <f t="shared" si="25"/>
        <v>100478835.26587734</v>
      </c>
      <c r="O59" s="1200">
        <f t="shared" si="25"/>
        <v>468176.70271575695</v>
      </c>
      <c r="P59" s="1200">
        <f t="shared" si="25"/>
        <v>588151.96236738213</v>
      </c>
      <c r="Q59" s="1200">
        <f t="shared" si="25"/>
        <v>0</v>
      </c>
    </row>
    <row r="60" spans="2:17" ht="15.6">
      <c r="B60" s="1198"/>
      <c r="C60" s="1189" t="s">
        <v>23</v>
      </c>
      <c r="D60" s="818">
        <f>D10+D16+D22+D28</f>
        <v>77932134.872689098</v>
      </c>
      <c r="E60" s="818">
        <f t="shared" ref="E60:Q60" si="26">E10+E16+E22+E28</f>
        <v>52986117.762406006</v>
      </c>
      <c r="F60" s="1199">
        <v>0.54476757836758549</v>
      </c>
      <c r="G60" s="1199">
        <v>0.72671417399871641</v>
      </c>
      <c r="H60" s="1200">
        <f t="shared" si="26"/>
        <v>38523095.209345065</v>
      </c>
      <c r="I60" s="1200">
        <f t="shared" si="26"/>
        <v>7226.7256380606705</v>
      </c>
      <c r="J60" s="1200">
        <f t="shared" si="26"/>
        <v>1833185.5973815294</v>
      </c>
      <c r="K60" s="1200">
        <f t="shared" si="26"/>
        <v>2093.9435342472134</v>
      </c>
      <c r="L60" s="1200">
        <f t="shared" si="26"/>
        <v>13669.250231223405</v>
      </c>
      <c r="M60" s="1200">
        <f t="shared" si="26"/>
        <v>557354799.46647632</v>
      </c>
      <c r="N60" s="1200">
        <f t="shared" si="26"/>
        <v>27048575.360353813</v>
      </c>
      <c r="O60" s="1200">
        <f t="shared" si="26"/>
        <v>39723.660841650875</v>
      </c>
      <c r="P60" s="1200">
        <f t="shared" si="26"/>
        <v>198553.17737172637</v>
      </c>
      <c r="Q60" s="1200">
        <f t="shared" si="26"/>
        <v>0</v>
      </c>
    </row>
    <row r="61" spans="2:17" ht="15.6">
      <c r="B61" s="1198"/>
      <c r="C61" s="1189" t="s">
        <v>26</v>
      </c>
      <c r="D61" s="818">
        <f t="shared" ref="D61:Q62" si="27">D11+D17+D23+D29</f>
        <v>20945516.649800003</v>
      </c>
      <c r="E61" s="818">
        <f t="shared" si="27"/>
        <v>840572.78636827203</v>
      </c>
      <c r="F61" s="1199">
        <v>4.023792695513885E-2</v>
      </c>
      <c r="G61" s="1199">
        <v>4.023792695513885E-2</v>
      </c>
      <c r="H61" s="1200">
        <f t="shared" si="27"/>
        <v>1167412.9534</v>
      </c>
      <c r="I61" s="1200">
        <f t="shared" si="27"/>
        <v>405.18816599999997</v>
      </c>
      <c r="J61" s="1200">
        <f t="shared" si="27"/>
        <v>8270.5825095</v>
      </c>
      <c r="K61" s="1200">
        <f t="shared" si="27"/>
        <v>190.06340994455371</v>
      </c>
      <c r="L61" s="1200">
        <f t="shared" si="27"/>
        <v>48.382907680575002</v>
      </c>
      <c r="M61" s="1200">
        <f t="shared" si="27"/>
        <v>12687733.4574</v>
      </c>
      <c r="N61" s="1200">
        <f t="shared" si="27"/>
        <v>93399.207697000005</v>
      </c>
      <c r="O61" s="1200">
        <f t="shared" si="27"/>
        <v>2356.568615952373</v>
      </c>
      <c r="P61" s="1200">
        <f t="shared" si="27"/>
        <v>546.38536502745001</v>
      </c>
      <c r="Q61" s="1200">
        <f t="shared" si="27"/>
        <v>0</v>
      </c>
    </row>
    <row r="62" spans="2:17" ht="15.6">
      <c r="B62" s="1198"/>
      <c r="C62" s="1189" t="s">
        <v>28</v>
      </c>
      <c r="D62" s="818">
        <f t="shared" si="27"/>
        <v>18490655.892099999</v>
      </c>
      <c r="E62" s="1201">
        <f t="shared" si="27"/>
        <v>0</v>
      </c>
      <c r="F62" s="1202"/>
      <c r="G62" s="1202"/>
      <c r="H62" s="1203">
        <f t="shared" si="27"/>
        <v>0</v>
      </c>
      <c r="I62" s="1203">
        <f t="shared" si="27"/>
        <v>0</v>
      </c>
      <c r="J62" s="1203">
        <f t="shared" si="27"/>
        <v>0</v>
      </c>
      <c r="K62" s="1203">
        <f t="shared" si="27"/>
        <v>0</v>
      </c>
      <c r="L62" s="1203">
        <f t="shared" si="27"/>
        <v>0</v>
      </c>
      <c r="M62" s="1203">
        <f t="shared" si="27"/>
        <v>0</v>
      </c>
      <c r="N62" s="1203">
        <f t="shared" si="27"/>
        <v>0</v>
      </c>
      <c r="O62" s="1203">
        <f t="shared" si="27"/>
        <v>0</v>
      </c>
      <c r="P62" s="1203">
        <f t="shared" si="27"/>
        <v>0</v>
      </c>
      <c r="Q62" s="1203">
        <f t="shared" si="27"/>
        <v>0</v>
      </c>
    </row>
    <row r="63" spans="2:17" ht="16.149999999999999" thickBot="1">
      <c r="B63" s="1198"/>
      <c r="C63" s="1189" t="s">
        <v>660</v>
      </c>
      <c r="D63" s="818">
        <f>D13+D19+D25+D31</f>
        <v>13286388.24</v>
      </c>
      <c r="E63" s="1201">
        <f t="shared" ref="E63:Q63" si="28">E13+E19+E25+E31</f>
        <v>0</v>
      </c>
      <c r="F63" s="1202"/>
      <c r="G63" s="1202"/>
      <c r="H63" s="1203">
        <f t="shared" si="28"/>
        <v>0</v>
      </c>
      <c r="I63" s="1203">
        <f t="shared" si="28"/>
        <v>0</v>
      </c>
      <c r="J63" s="1203">
        <f t="shared" si="28"/>
        <v>0</v>
      </c>
      <c r="K63" s="1203">
        <f t="shared" si="28"/>
        <v>0</v>
      </c>
      <c r="L63" s="1203">
        <f t="shared" si="28"/>
        <v>0</v>
      </c>
      <c r="M63" s="1203">
        <f t="shared" si="28"/>
        <v>0</v>
      </c>
      <c r="N63" s="1203">
        <f t="shared" si="28"/>
        <v>0</v>
      </c>
      <c r="O63" s="1203">
        <f t="shared" si="28"/>
        <v>0</v>
      </c>
      <c r="P63" s="1203">
        <f t="shared" si="28"/>
        <v>0</v>
      </c>
      <c r="Q63" s="1203">
        <f t="shared" si="28"/>
        <v>0</v>
      </c>
    </row>
    <row r="64" spans="2:17" ht="16.899999999999999" thickBot="1">
      <c r="B64" s="1198"/>
      <c r="C64" s="396" t="s">
        <v>926</v>
      </c>
      <c r="D64" s="1204">
        <f>SUBTOTAL(9,D9:D32)</f>
        <v>332159706.0186463</v>
      </c>
      <c r="E64" s="1204">
        <f>SUBTOTAL(9,E9:E32)</f>
        <v>307457991.70327789</v>
      </c>
      <c r="F64" s="1205">
        <v>0.8096826537841727</v>
      </c>
      <c r="G64" s="1205">
        <v>0.97476399525374302</v>
      </c>
      <c r="H64" s="1206">
        <f t="shared" ref="H64:Q64" si="29">SUBTOTAL(9,H9:H32)</f>
        <v>474113925.17514771</v>
      </c>
      <c r="I64" s="1206">
        <f t="shared" si="29"/>
        <v>76879.276289222718</v>
      </c>
      <c r="J64" s="1206">
        <f t="shared" si="29"/>
        <v>14927753.631704727</v>
      </c>
      <c r="K64" s="1206">
        <f t="shared" si="29"/>
        <v>79973.82268654184</v>
      </c>
      <c r="L64" s="1206">
        <f t="shared" si="29"/>
        <v>90307.550838214083</v>
      </c>
      <c r="M64" s="1206">
        <f t="shared" si="29"/>
        <v>3271117253.0829735</v>
      </c>
      <c r="N64" s="1206">
        <f t="shared" si="29"/>
        <v>127620809.83392814</v>
      </c>
      <c r="O64" s="1206">
        <f t="shared" si="29"/>
        <v>510256.9321733602</v>
      </c>
      <c r="P64" s="1206">
        <f t="shared" si="29"/>
        <v>787251.52510413586</v>
      </c>
      <c r="Q64" s="1206">
        <f t="shared" si="29"/>
        <v>0</v>
      </c>
    </row>
    <row r="65" spans="2:17">
      <c r="D65" s="1185" t="str">
        <f t="shared" ref="D65:Q65" si="30">IF(D64=(D14+D20+D26+D32),"QC ok","BAD")</f>
        <v>QC ok</v>
      </c>
      <c r="E65" s="1185" t="str">
        <f t="shared" si="30"/>
        <v>QC ok</v>
      </c>
      <c r="F65" s="1207" t="str">
        <f t="shared" si="30"/>
        <v>BAD</v>
      </c>
      <c r="G65" s="1207" t="str">
        <f t="shared" si="30"/>
        <v>BAD</v>
      </c>
      <c r="H65" s="1207" t="str">
        <f t="shared" si="30"/>
        <v>QC ok</v>
      </c>
      <c r="I65" s="1207" t="str">
        <f t="shared" si="30"/>
        <v>QC ok</v>
      </c>
      <c r="J65" s="1207" t="str">
        <f t="shared" si="30"/>
        <v>QC ok</v>
      </c>
      <c r="K65" s="1207" t="str">
        <f t="shared" si="30"/>
        <v>QC ok</v>
      </c>
      <c r="L65" s="1207" t="str">
        <f t="shared" si="30"/>
        <v>QC ok</v>
      </c>
      <c r="M65" s="1207" t="str">
        <f t="shared" si="30"/>
        <v>QC ok</v>
      </c>
      <c r="N65" s="1207" t="str">
        <f t="shared" si="30"/>
        <v>QC ok</v>
      </c>
      <c r="O65" s="1207" t="str">
        <f t="shared" si="30"/>
        <v>QC ok</v>
      </c>
      <c r="P65" s="1207" t="str">
        <f t="shared" si="30"/>
        <v>QC ok</v>
      </c>
      <c r="Q65" s="1207" t="str">
        <f t="shared" si="30"/>
        <v>QC ok</v>
      </c>
    </row>
    <row r="68" spans="2:17">
      <c r="B68" s="1208" t="s">
        <v>929</v>
      </c>
      <c r="D68" s="1186"/>
      <c r="E68" s="1186"/>
    </row>
    <row r="69" spans="2:17">
      <c r="B69" s="1208" t="s">
        <v>930</v>
      </c>
      <c r="D69" s="1186"/>
      <c r="E69" s="1186"/>
    </row>
  </sheetData>
  <mergeCells count="11">
    <mergeCell ref="B59:B64"/>
    <mergeCell ref="B5:J5"/>
    <mergeCell ref="B6:J6"/>
    <mergeCell ref="B9:B14"/>
    <mergeCell ref="B51:B56"/>
    <mergeCell ref="B45:B50"/>
    <mergeCell ref="B39:B44"/>
    <mergeCell ref="B33:B38"/>
    <mergeCell ref="B27:B32"/>
    <mergeCell ref="B21:B26"/>
    <mergeCell ref="B15:B20"/>
  </mergeCells>
  <phoneticPr fontId="210" type="noConversion"/>
  <pageMargins left="0.25" right="0.25" top="0.75" bottom="0.75" header="0.3" footer="0.3"/>
  <pageSetup scale="36" orientation="portrait" r:id="rId1"/>
  <headerFooter>
    <oddFooter>&amp;C&amp;A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3DAB78-8E48-414C-9B7A-049AC86E5E9A}">
  <sheetPr codeName="Sheet25">
    <pageSetUpPr fitToPage="1"/>
  </sheetPr>
  <dimension ref="A1:AN132"/>
  <sheetViews>
    <sheetView showGridLines="0" zoomScaleNormal="100" workbookViewId="0">
      <pane xSplit="3" ySplit="8" topLeftCell="E9" activePane="bottomRight" state="frozen"/>
      <selection pane="bottomRight"/>
      <selection pane="bottomLeft"/>
      <selection pane="topRight"/>
    </sheetView>
  </sheetViews>
  <sheetFormatPr defaultColWidth="8.625" defaultRowHeight="14.45"/>
  <cols>
    <col min="1" max="1" width="17.125" style="374" customWidth="1"/>
    <col min="2" max="2" width="15.75" style="374" customWidth="1"/>
    <col min="3" max="3" width="20.125" style="374" bestFit="1" customWidth="1"/>
    <col min="4" max="4" width="14.125" style="822" customWidth="1"/>
    <col min="5" max="5" width="16.375" style="822" bestFit="1" customWidth="1"/>
    <col min="6" max="6" width="10.875" style="864" customWidth="1"/>
    <col min="7" max="7" width="8.625" style="864"/>
    <col min="8" max="17" width="14.125" style="374" customWidth="1"/>
    <col min="18" max="16384" width="8.625" style="374"/>
  </cols>
  <sheetData>
    <row r="1" spans="1:40" s="128" customFormat="1" ht="15.6">
      <c r="A1" s="20" t="s">
        <v>98</v>
      </c>
      <c r="B1" s="621" t="str">
        <f>PA_NAME</f>
        <v>San Diego Gas &amp; Electric Co</v>
      </c>
      <c r="D1" s="1185"/>
      <c r="E1" s="1186"/>
      <c r="F1" s="857"/>
      <c r="G1" s="857"/>
      <c r="H1" s="129"/>
      <c r="R1" s="129"/>
      <c r="V1" s="129"/>
      <c r="Z1" s="129"/>
      <c r="AD1" s="129"/>
      <c r="AH1" s="129"/>
      <c r="AL1" s="130"/>
      <c r="AN1" s="131"/>
    </row>
    <row r="2" spans="1:40" s="128" customFormat="1" ht="15.6">
      <c r="A2" s="20" t="s">
        <v>99</v>
      </c>
      <c r="B2" s="621" t="str">
        <f>RPT_YEAR</f>
        <v>2024-2031</v>
      </c>
      <c r="D2" s="1185"/>
      <c r="E2" s="1186"/>
      <c r="F2" s="857"/>
      <c r="G2" s="857"/>
      <c r="H2" s="129"/>
      <c r="J2" s="827"/>
      <c r="R2" s="129"/>
      <c r="V2" s="129"/>
      <c r="Z2" s="129"/>
      <c r="AD2" s="129"/>
      <c r="AH2" s="129"/>
      <c r="AL2" s="130"/>
      <c r="AN2" s="131"/>
    </row>
    <row r="3" spans="1:40" s="128" customFormat="1" ht="15.6">
      <c r="A3" s="348" t="s">
        <v>931</v>
      </c>
      <c r="B3" s="348"/>
      <c r="C3" s="348"/>
      <c r="D3" s="814"/>
      <c r="E3" s="1186"/>
      <c r="F3" s="857"/>
      <c r="G3" s="857"/>
      <c r="H3" s="129"/>
      <c r="R3" s="129"/>
      <c r="V3" s="129"/>
      <c r="Z3" s="129"/>
      <c r="AD3" s="129"/>
      <c r="AH3" s="129"/>
      <c r="AL3" s="130"/>
      <c r="AN3" s="131"/>
    </row>
    <row r="5" spans="1:40">
      <c r="B5" s="929"/>
      <c r="C5" s="929"/>
      <c r="D5" s="929"/>
      <c r="E5" s="929"/>
      <c r="F5" s="929"/>
      <c r="G5" s="929"/>
      <c r="H5" s="929"/>
      <c r="I5" s="929"/>
      <c r="J5" s="929"/>
      <c r="K5" s="428"/>
      <c r="L5" s="428"/>
      <c r="M5" s="428"/>
      <c r="N5" s="428"/>
      <c r="O5" s="428"/>
      <c r="P5" s="428"/>
      <c r="Q5" s="428"/>
    </row>
    <row r="6" spans="1:40">
      <c r="B6" s="930"/>
      <c r="C6" s="930"/>
      <c r="D6" s="930"/>
      <c r="E6" s="930"/>
      <c r="F6" s="930"/>
      <c r="G6" s="930"/>
      <c r="H6" s="930"/>
      <c r="I6" s="930"/>
      <c r="J6" s="930"/>
      <c r="K6" s="426"/>
      <c r="L6" s="426"/>
      <c r="M6" s="426"/>
      <c r="N6" s="426"/>
      <c r="O6" s="426"/>
      <c r="P6" s="426"/>
      <c r="Q6" s="426"/>
    </row>
    <row r="7" spans="1:40" ht="15" thickBot="1">
      <c r="B7" s="426"/>
      <c r="C7" s="426"/>
      <c r="D7" s="815"/>
      <c r="E7" s="815"/>
      <c r="F7" s="858"/>
      <c r="G7" s="858"/>
      <c r="H7" s="426"/>
      <c r="I7" s="426"/>
      <c r="J7" s="426"/>
      <c r="K7" s="426"/>
      <c r="L7" s="426"/>
      <c r="M7" s="426"/>
      <c r="N7" s="426"/>
      <c r="O7" s="426"/>
      <c r="P7" s="426"/>
      <c r="Q7" s="426"/>
    </row>
    <row r="8" spans="1:40" ht="45.6" thickBot="1">
      <c r="B8" s="379"/>
      <c r="C8" s="394" t="s">
        <v>932</v>
      </c>
      <c r="D8" s="817" t="s">
        <v>917</v>
      </c>
      <c r="E8" s="817" t="s">
        <v>918</v>
      </c>
      <c r="F8" s="859" t="s">
        <v>919</v>
      </c>
      <c r="G8" s="859" t="s">
        <v>920</v>
      </c>
      <c r="H8" s="375" t="s">
        <v>921</v>
      </c>
      <c r="I8" s="375" t="s">
        <v>922</v>
      </c>
      <c r="J8" s="375" t="s">
        <v>923</v>
      </c>
      <c r="K8" s="375" t="s">
        <v>924</v>
      </c>
      <c r="L8" s="375" t="s">
        <v>335</v>
      </c>
      <c r="M8" s="375" t="s">
        <v>336</v>
      </c>
      <c r="N8" s="375" t="s">
        <v>337</v>
      </c>
      <c r="O8" s="375" t="s">
        <v>338</v>
      </c>
      <c r="P8" s="375" t="s">
        <v>339</v>
      </c>
      <c r="Q8" s="395" t="s">
        <v>933</v>
      </c>
    </row>
    <row r="9" spans="1:40" ht="15.6">
      <c r="B9" s="983">
        <v>2024</v>
      </c>
      <c r="C9" s="1209" t="s">
        <v>17</v>
      </c>
      <c r="D9" s="818">
        <f>+'7.3 PA PY budget_savings'!C49</f>
        <v>20695461.289942041</v>
      </c>
      <c r="E9" s="1210">
        <v>21022451.510463655</v>
      </c>
      <c r="F9" s="1211">
        <v>0.89972891827652524</v>
      </c>
      <c r="G9" s="1211">
        <v>1.038681428312545</v>
      </c>
      <c r="H9" s="408">
        <f>+'7.3 PA PY budget_savings'!D49</f>
        <v>57400371.946560189</v>
      </c>
      <c r="I9" s="408">
        <f>+'7.3 PA PY budget_savings'!E49</f>
        <v>11111.95110107427</v>
      </c>
      <c r="J9" s="408">
        <f>+'7.3 PA PY budget_savings'!F49</f>
        <v>1847590.1783860056</v>
      </c>
      <c r="K9" s="408">
        <f>+'7.3 PA PY budget_savings'!G49</f>
        <v>9821.0068571301508</v>
      </c>
      <c r="L9" s="408">
        <f>+'7.3 PA PY budget_savings'!H49</f>
        <v>11512.136088218916</v>
      </c>
      <c r="M9" s="408">
        <f>SUMIF('4.1 Program Budget - 2024-2027'!$G:$G,$C9,'4.1 Program Budget - 2024-2027'!AB:AB)</f>
        <v>224071464.17673412</v>
      </c>
      <c r="N9" s="408">
        <f>SUMIF('4.1 Program Budget - 2024-2027'!$G:$G,$C9,'4.1 Program Budget - 2024-2027'!AC:AC)</f>
        <v>8585566.9575710744</v>
      </c>
      <c r="O9" s="408">
        <f>SUMIF('4.1 Program Budget - 2024-2027'!$G:$G,$C9,'4.1 Program Budget - 2024-2027'!AD:AD)</f>
        <v>32108.185747932064</v>
      </c>
      <c r="P9" s="408">
        <f>SUMIF('4.1 Program Budget - 2024-2027'!$G:$G,$C9,'4.1 Program Budget - 2024-2027'!AE:AE)</f>
        <v>59979.88018249876</v>
      </c>
      <c r="Q9" s="423">
        <f>SUMIF('4.1 Program Budget - 2024-2027'!$G:$G,$C9,'4.1 Program Budget - 2024-2027'!AF:AF)</f>
        <v>0</v>
      </c>
      <c r="R9" s="1208"/>
      <c r="S9" s="1208"/>
      <c r="T9" s="1208"/>
    </row>
    <row r="10" spans="1:40" ht="15.6">
      <c r="B10" s="984"/>
      <c r="C10" s="1212" t="s">
        <v>22</v>
      </c>
      <c r="D10" s="818">
        <f>+'7.3 PA PY budget_savings'!C50</f>
        <v>22654759.50698474</v>
      </c>
      <c r="E10" s="1210">
        <v>19119134.937952314</v>
      </c>
      <c r="F10" s="1211">
        <v>0.63699277421056721</v>
      </c>
      <c r="G10" s="1211">
        <v>0.74733009013502116</v>
      </c>
      <c r="H10" s="408">
        <f>+'7.3 PA PY budget_savings'!D50</f>
        <v>24563577.069051806</v>
      </c>
      <c r="I10" s="408">
        <f>+'7.3 PA PY budget_savings'!E50</f>
        <v>2613.4958014794483</v>
      </c>
      <c r="J10" s="408">
        <f>+'7.3 PA PY budget_savings'!F50</f>
        <v>851482.68751969188</v>
      </c>
      <c r="K10" s="408">
        <f>+'7.3 PA PY budget_savings'!G50</f>
        <v>3527.3901660141955</v>
      </c>
      <c r="L10" s="408">
        <f>+'7.3 PA PY budget_savings'!H50</f>
        <v>5030.1590468525064</v>
      </c>
      <c r="M10" s="408">
        <f>SUMIF('4.1 Program Budget - 2024-2027'!$G:$G,$C10,'4.1 Program Budget - 2024-2027'!AB:AB)</f>
        <v>215111289.20189536</v>
      </c>
      <c r="N10" s="408">
        <f>SUMIF('4.1 Program Budget - 2024-2027'!$G:$G,$C10,'4.1 Program Budget - 2024-2027'!AC:AC)</f>
        <v>10353558.699135015</v>
      </c>
      <c r="O10" s="408">
        <f>SUMIF('4.1 Program Budget - 2024-2027'!$G:$G,$C10,'4.1 Program Budget - 2024-2027'!AD:AD)</f>
        <v>37187.055311851829</v>
      </c>
      <c r="P10" s="408">
        <f>SUMIF('4.1 Program Budget - 2024-2027'!$G:$G,$C10,'4.1 Program Budget - 2024-2027'!AE:AE)</f>
        <v>61058.171638562708</v>
      </c>
      <c r="Q10" s="423">
        <f>SUMIF('4.1 Program Budget - 2024-2027'!$G:$G,$C10,'4.1 Program Budget - 2024-2027'!AF:AF)</f>
        <v>0</v>
      </c>
      <c r="R10" s="1208"/>
      <c r="S10" s="1208"/>
      <c r="T10" s="1208"/>
    </row>
    <row r="11" spans="1:40" ht="15.6">
      <c r="B11" s="984"/>
      <c r="C11" s="1212" t="s">
        <v>25</v>
      </c>
      <c r="D11" s="818">
        <f>+'7.3 PA PY budget_savings'!C51</f>
        <v>5971777.4483912038</v>
      </c>
      <c r="E11" s="1210">
        <v>10855258.030842271</v>
      </c>
      <c r="F11" s="1211">
        <v>1.2890147394506837</v>
      </c>
      <c r="G11" s="1211">
        <v>1.8507420452101522</v>
      </c>
      <c r="H11" s="408">
        <f>+'7.3 PA PY budget_savings'!D51</f>
        <v>12905084.844348431</v>
      </c>
      <c r="I11" s="408">
        <f>+'7.3 PA PY budget_savings'!E51</f>
        <v>2257.3302574027994</v>
      </c>
      <c r="J11" s="408">
        <f>+'7.3 PA PY budget_savings'!F51</f>
        <v>333051.44783971523</v>
      </c>
      <c r="K11" s="408">
        <f>+'7.3 PA PY budget_savings'!G51</f>
        <v>1331.3265451854218</v>
      </c>
      <c r="L11" s="408">
        <f>+'7.3 PA PY budget_savings'!H51</f>
        <v>1948.3509698623341</v>
      </c>
      <c r="M11" s="408">
        <f>SUMIF('4.1 Program Budget - 2024-2027'!$G:$G,$C11,'4.1 Program Budget - 2024-2027'!AB:AB)</f>
        <v>139361082.69522649</v>
      </c>
      <c r="N11" s="408">
        <f>SUMIF('4.1 Program Budget - 2024-2027'!$G:$G,$C11,'4.1 Program Budget - 2024-2027'!AC:AC)</f>
        <v>3990593.8418657272</v>
      </c>
      <c r="O11" s="408">
        <f>SUMIF('4.1 Program Budget - 2024-2027'!$G:$G,$C11,'4.1 Program Budget - 2024-2027'!AD:AD)</f>
        <v>19678.806332551023</v>
      </c>
      <c r="P11" s="408">
        <f>SUMIF('4.1 Program Budget - 2024-2027'!$G:$G,$C11,'4.1 Program Budget - 2024-2027'!AE:AE)</f>
        <v>23344.973974914516</v>
      </c>
      <c r="Q11" s="423">
        <f>SUMIF('4.1 Program Budget - 2024-2027'!$G:$G,$C11,'4.1 Program Budget - 2024-2027'!AF:AF)</f>
        <v>0</v>
      </c>
      <c r="R11" s="1208"/>
      <c r="S11" s="1208"/>
      <c r="T11" s="1208"/>
    </row>
    <row r="12" spans="1:40" ht="15.6">
      <c r="B12" s="984"/>
      <c r="C12" s="1212" t="s">
        <v>27</v>
      </c>
      <c r="D12" s="818">
        <f>+'7.3 PA PY budget_savings'!C52</f>
        <v>1070737.8562970241</v>
      </c>
      <c r="E12" s="1210">
        <v>1245699.8921072145</v>
      </c>
      <c r="F12" s="1211">
        <v>0.82998192946552074</v>
      </c>
      <c r="G12" s="1211">
        <v>1.1809955279541222</v>
      </c>
      <c r="H12" s="408">
        <f>+'7.3 PA PY budget_savings'!D52</f>
        <v>980263.93665566691</v>
      </c>
      <c r="I12" s="408">
        <f>+'7.3 PA PY budget_savings'!E52</f>
        <v>202.16032180938834</v>
      </c>
      <c r="J12" s="408">
        <f>+'7.3 PA PY budget_savings'!F52</f>
        <v>38827.538161608842</v>
      </c>
      <c r="K12" s="408">
        <f>+'7.3 PA PY budget_savings'!G52</f>
        <v>128.79321272636801</v>
      </c>
      <c r="L12" s="408">
        <f>+'7.3 PA PY budget_savings'!H52</f>
        <v>227.14109824541171</v>
      </c>
      <c r="M12" s="408">
        <f>SUMIF('4.1 Program Budget - 2024-2027'!$G:$G,$C12,'4.1 Program Budget - 2024-2027'!AB:AB)</f>
        <v>14703959.049835004</v>
      </c>
      <c r="N12" s="408">
        <f>SUMIF('4.1 Program Budget - 2024-2027'!$G:$G,$C12,'4.1 Program Budget - 2024-2027'!AC:AC)</f>
        <v>582413.07242413249</v>
      </c>
      <c r="O12" s="408">
        <f>SUMIF('4.1 Program Budget - 2024-2027'!$G:$G,$C12,'4.1 Program Budget - 2024-2027'!AD:AD)</f>
        <v>2600.3365807095975</v>
      </c>
      <c r="P12" s="408">
        <f>SUMIF('4.1 Program Budget - 2024-2027'!$G:$G,$C12,'4.1 Program Budget - 2024-2027'!AE:AE)</f>
        <v>3407.1164736811756</v>
      </c>
      <c r="Q12" s="423">
        <f>SUMIF('4.1 Program Budget - 2024-2027'!$G:$G,$C12,'4.1 Program Budget - 2024-2027'!AF:AF)</f>
        <v>0</v>
      </c>
      <c r="R12" s="1208"/>
      <c r="S12" s="1208"/>
      <c r="T12" s="1208"/>
    </row>
    <row r="13" spans="1:40" ht="15.6">
      <c r="B13" s="984"/>
      <c r="C13" s="1212" t="s">
        <v>29</v>
      </c>
      <c r="D13" s="818">
        <f>+'7.3 PA PY budget_savings'!C53</f>
        <v>3591173.46</v>
      </c>
      <c r="E13" s="1210">
        <v>0</v>
      </c>
      <c r="F13" s="1211">
        <v>0</v>
      </c>
      <c r="G13" s="1211">
        <v>0</v>
      </c>
      <c r="H13" s="408">
        <f>+'7.3 PA PY budget_savings'!D53</f>
        <v>0</v>
      </c>
      <c r="I13" s="408">
        <f>+'7.3 PA PY budget_savings'!E53</f>
        <v>0</v>
      </c>
      <c r="J13" s="408">
        <f>+'7.3 PA PY budget_savings'!F53</f>
        <v>0</v>
      </c>
      <c r="K13" s="408">
        <f>+'7.3 PA PY budget_savings'!G53</f>
        <v>0</v>
      </c>
      <c r="L13" s="408">
        <f>+'7.3 PA PY budget_savings'!H53</f>
        <v>0</v>
      </c>
      <c r="M13" s="408">
        <f>SUMIF('4.1 Program Budget - 2024-2027'!$G:$G,$C13,'4.1 Program Budget - 2024-2027'!AB:AB)</f>
        <v>0</v>
      </c>
      <c r="N13" s="408">
        <f>SUMIF('4.1 Program Budget - 2024-2027'!$G:$G,$C13,'4.1 Program Budget - 2024-2027'!AC:AC)</f>
        <v>0</v>
      </c>
      <c r="O13" s="408">
        <f>SUMIF('4.1 Program Budget - 2024-2027'!$G:$G,$C13,'4.1 Program Budget - 2024-2027'!AD:AD)</f>
        <v>0</v>
      </c>
      <c r="P13" s="408">
        <f>SUMIF('4.1 Program Budget - 2024-2027'!$G:$G,$C13,'4.1 Program Budget - 2024-2027'!AE:AE)</f>
        <v>0</v>
      </c>
      <c r="Q13" s="423">
        <f>SUMIF('4.1 Program Budget - 2024-2027'!$G:$G,$C13,'4.1 Program Budget - 2024-2027'!AF:AF)</f>
        <v>0</v>
      </c>
      <c r="R13" s="1208"/>
      <c r="S13" s="1208"/>
      <c r="T13" s="1208"/>
    </row>
    <row r="14" spans="1:40" ht="15.6">
      <c r="B14" s="984"/>
      <c r="C14" s="1212" t="s">
        <v>30</v>
      </c>
      <c r="D14" s="818">
        <f>+'7.3 PA PY budget_savings'!C54</f>
        <v>13451778.794204878</v>
      </c>
      <c r="E14" s="1210">
        <v>14624017.012324017</v>
      </c>
      <c r="F14" s="1211">
        <v>0.91908236928762821</v>
      </c>
      <c r="G14" s="1211">
        <v>1.1078498286099701</v>
      </c>
      <c r="H14" s="408">
        <f>+'7.3 PA PY budget_savings'!D54</f>
        <v>17716663.397150967</v>
      </c>
      <c r="I14" s="408">
        <f>+'7.3 PA PY budget_savings'!E54</f>
        <v>2728.1568456141958</v>
      </c>
      <c r="J14" s="408">
        <f>+'7.3 PA PY budget_savings'!F54</f>
        <v>233861.0758912334</v>
      </c>
      <c r="K14" s="408">
        <f>+'7.3 PA PY budget_savings'!G54</f>
        <v>2678.5152581105817</v>
      </c>
      <c r="L14" s="408">
        <f>+'7.3 PA PY budget_savings'!H54</f>
        <v>1368.0872939637161</v>
      </c>
      <c r="M14" s="408">
        <f>SUMIF('4.1 Program Budget - 2024-2027'!$G:$G,$C14,'4.1 Program Budget - 2024-2027'!AB:AB)</f>
        <v>233565859.74533334</v>
      </c>
      <c r="N14" s="408">
        <f>SUMIF('4.1 Program Budget - 2024-2027'!$G:$G,$C14,'4.1 Program Budget - 2024-2027'!AC:AC)</f>
        <v>3461678.0079611768</v>
      </c>
      <c r="O14" s="408">
        <f>SUMIF('4.1 Program Budget - 2024-2027'!$G:$G,$C14,'4.1 Program Budget - 2024-2027'!AD:AD)</f>
        <v>44154.41883275054</v>
      </c>
      <c r="P14" s="408">
        <f>SUMIF('4.1 Program Budget - 2024-2027'!$G:$G,$C14,'4.1 Program Budget - 2024-2027'!AE:AE)</f>
        <v>20250.816346572872</v>
      </c>
      <c r="Q14" s="423">
        <f>SUMIF('4.1 Program Budget - 2024-2027'!$G:$G,$C14,'4.1 Program Budget - 2024-2027'!AF:AF)</f>
        <v>0</v>
      </c>
      <c r="R14" s="1208"/>
      <c r="S14" s="1208"/>
      <c r="T14" s="1208"/>
    </row>
    <row r="15" spans="1:40" ht="15.6">
      <c r="B15" s="984"/>
      <c r="C15" s="1212" t="s">
        <v>32</v>
      </c>
      <c r="D15" s="818">
        <f>+'7.3 PA PY budget_savings'!C55</f>
        <v>3792703.5019000005</v>
      </c>
      <c r="E15" s="1210">
        <v>0</v>
      </c>
      <c r="F15" s="1211">
        <v>0</v>
      </c>
      <c r="G15" s="1211">
        <v>0</v>
      </c>
      <c r="H15" s="408">
        <f>+'7.3 PA PY budget_savings'!D55</f>
        <v>0</v>
      </c>
      <c r="I15" s="408">
        <f>+'7.3 PA PY budget_savings'!E55</f>
        <v>0</v>
      </c>
      <c r="J15" s="408">
        <f>+'7.3 PA PY budget_savings'!F55</f>
        <v>0</v>
      </c>
      <c r="K15" s="408">
        <f>+'7.3 PA PY budget_savings'!G55</f>
        <v>0</v>
      </c>
      <c r="L15" s="408">
        <f>+'7.3 PA PY budget_savings'!H55</f>
        <v>0</v>
      </c>
      <c r="M15" s="408">
        <f>SUMIF('4.1 Program Budget - 2024-2027'!$G:$G,$C15,'4.1 Program Budget - 2024-2027'!AB:AB)</f>
        <v>0</v>
      </c>
      <c r="N15" s="408">
        <f>SUMIF('4.1 Program Budget - 2024-2027'!$G:$G,$C15,'4.1 Program Budget - 2024-2027'!AC:AC)</f>
        <v>0</v>
      </c>
      <c r="O15" s="408">
        <f>SUMIF('4.1 Program Budget - 2024-2027'!$G:$G,$C15,'4.1 Program Budget - 2024-2027'!AD:AD)</f>
        <v>0</v>
      </c>
      <c r="P15" s="408">
        <f>SUMIF('4.1 Program Budget - 2024-2027'!$G:$G,$C15,'4.1 Program Budget - 2024-2027'!AE:AE)</f>
        <v>0</v>
      </c>
      <c r="Q15" s="423">
        <f>SUMIF('4.1 Program Budget - 2024-2027'!$G:$G,$C15,'4.1 Program Budget - 2024-2027'!AF:AF)</f>
        <v>0</v>
      </c>
      <c r="R15" s="1208"/>
      <c r="S15" s="1208"/>
      <c r="T15" s="1208"/>
    </row>
    <row r="16" spans="1:40" ht="15.6">
      <c r="B16" s="984"/>
      <c r="C16" s="1212" t="s">
        <v>34</v>
      </c>
      <c r="D16" s="818">
        <f>+'7.3 PA PY budget_savings'!C56</f>
        <v>693575.21889999998</v>
      </c>
      <c r="E16" s="1210">
        <v>0</v>
      </c>
      <c r="F16" s="1211">
        <v>0</v>
      </c>
      <c r="G16" s="1211">
        <v>0</v>
      </c>
      <c r="H16" s="408">
        <f>+'7.3 PA PY budget_savings'!D56</f>
        <v>0</v>
      </c>
      <c r="I16" s="408">
        <f>+'7.3 PA PY budget_savings'!E56</f>
        <v>0</v>
      </c>
      <c r="J16" s="408">
        <f>+'7.3 PA PY budget_savings'!F56</f>
        <v>0</v>
      </c>
      <c r="K16" s="408">
        <f>+'7.3 PA PY budget_savings'!G56</f>
        <v>0</v>
      </c>
      <c r="L16" s="408">
        <f>+'7.3 PA PY budget_savings'!H56</f>
        <v>0</v>
      </c>
      <c r="M16" s="408">
        <f>SUMIF('4.1 Program Budget - 2024-2027'!$G:$G,$C16,'4.1 Program Budget - 2024-2027'!AB:AB)</f>
        <v>0</v>
      </c>
      <c r="N16" s="408">
        <f>SUMIF('4.1 Program Budget - 2024-2027'!$G:$G,$C16,'4.1 Program Budget - 2024-2027'!AC:AC)</f>
        <v>0</v>
      </c>
      <c r="O16" s="408">
        <f>SUMIF('4.1 Program Budget - 2024-2027'!$G:$G,$C16,'4.1 Program Budget - 2024-2027'!AD:AD)</f>
        <v>0</v>
      </c>
      <c r="P16" s="408">
        <f>SUMIF('4.1 Program Budget - 2024-2027'!$G:$G,$C16,'4.1 Program Budget - 2024-2027'!AE:AE)</f>
        <v>0</v>
      </c>
      <c r="Q16" s="423">
        <f>SUMIF('4.1 Program Budget - 2024-2027'!$G:$G,$C16,'4.1 Program Budget - 2024-2027'!AF:AF)</f>
        <v>0</v>
      </c>
      <c r="R16" s="1208"/>
      <c r="S16" s="1208"/>
      <c r="T16" s="1208"/>
    </row>
    <row r="17" spans="2:20" ht="15.6">
      <c r="B17" s="984"/>
      <c r="C17" s="1212" t="s">
        <v>36</v>
      </c>
      <c r="D17" s="818">
        <f>+'7.3 PA PY budget_savings'!C57</f>
        <v>0</v>
      </c>
      <c r="E17" s="1210">
        <v>0</v>
      </c>
      <c r="F17" s="1211">
        <v>0</v>
      </c>
      <c r="G17" s="1211">
        <v>0</v>
      </c>
      <c r="H17" s="408">
        <f>+'7.3 PA PY budget_savings'!D57</f>
        <v>0</v>
      </c>
      <c r="I17" s="408">
        <f>+'7.3 PA PY budget_savings'!E57</f>
        <v>0</v>
      </c>
      <c r="J17" s="408">
        <f>+'7.3 PA PY budget_savings'!F57</f>
        <v>0</v>
      </c>
      <c r="K17" s="408">
        <f>+'7.3 PA PY budget_savings'!G57</f>
        <v>0</v>
      </c>
      <c r="L17" s="408">
        <f>+'7.3 PA PY budget_savings'!H57</f>
        <v>0</v>
      </c>
      <c r="M17" s="408">
        <f>SUMIF('4.1 Program Budget - 2024-2027'!$G:$G,$C17,'4.1 Program Budget - 2024-2027'!AB:AB)</f>
        <v>0</v>
      </c>
      <c r="N17" s="408">
        <f>SUMIF('4.1 Program Budget - 2024-2027'!$G:$G,$C17,'4.1 Program Budget - 2024-2027'!AC:AC)</f>
        <v>0</v>
      </c>
      <c r="O17" s="408">
        <f>SUMIF('4.1 Program Budget - 2024-2027'!$G:$G,$C17,'4.1 Program Budget - 2024-2027'!AD:AD)</f>
        <v>0</v>
      </c>
      <c r="P17" s="408">
        <f>SUMIF('4.1 Program Budget - 2024-2027'!$G:$G,$C17,'4.1 Program Budget - 2024-2027'!AE:AE)</f>
        <v>0</v>
      </c>
      <c r="Q17" s="423">
        <f>SUMIF('4.1 Program Budget - 2024-2027'!$G:$G,$C17,'4.1 Program Budget - 2024-2027'!AF:AF)</f>
        <v>0</v>
      </c>
      <c r="R17" s="1208"/>
      <c r="S17" s="1208"/>
      <c r="T17" s="1208"/>
    </row>
    <row r="18" spans="2:20" ht="15.6">
      <c r="B18" s="984"/>
      <c r="C18" s="1189" t="s">
        <v>28</v>
      </c>
      <c r="D18" s="818">
        <f>+'7.3 PA PY budget_savings'!C68</f>
        <v>4556130.6871999996</v>
      </c>
      <c r="E18" s="1210">
        <v>265698987.88232303</v>
      </c>
      <c r="F18" s="1211">
        <v>1.6134927186219818</v>
      </c>
      <c r="G18" s="1211">
        <v>58.316805662632071</v>
      </c>
      <c r="H18" s="408">
        <f>+'7.3 PA PY budget_savings'!D68</f>
        <v>420041299.7577402</v>
      </c>
      <c r="I18" s="408">
        <f>+'7.3 PA PY budget_savings'!E68</f>
        <v>82312.577119747322</v>
      </c>
      <c r="J18" s="408">
        <f>+'7.3 PA PY budget_savings'!F68</f>
        <v>3862898.1085555023</v>
      </c>
      <c r="K18" s="408">
        <f>+'7.3 PA PY budget_savings'!G68</f>
        <v>56085.784605729888</v>
      </c>
      <c r="L18" s="408">
        <f>+'7.3 PA PY budget_savings'!H68</f>
        <v>22597.953935049667</v>
      </c>
      <c r="M18" s="408">
        <f>SUMIF('4.1 Program Budget - 2024-2027'!$G:$G,$C18,'4.1 Program Budget - 2024-2027'!AB:AB)</f>
        <v>6097651378.6889372</v>
      </c>
      <c r="N18" s="408">
        <f>SUMIF('4.1 Program Budget - 2024-2027'!$G:$G,$C18,'4.1 Program Budget - 2024-2027'!AC:AC)</f>
        <v>59576734.587720096</v>
      </c>
      <c r="O18" s="408">
        <f>SUMIF('4.1 Program Budget - 2024-2027'!$G:$G,$C18,'4.1 Program Budget - 2024-2027'!AD:AD)</f>
        <v>951678.34828228387</v>
      </c>
      <c r="P18" s="408">
        <f>SUMIF('4.1 Program Budget - 2024-2027'!$G:$G,$C18,'4.1 Program Budget - 2024-2027'!AE:AE)</f>
        <v>348523.89733816241</v>
      </c>
      <c r="Q18" s="423">
        <f>SUMIF('4.1 Program Budget - 2024-2027'!$G:$G,$C18,'4.1 Program Budget - 2024-2027'!AF:AF)</f>
        <v>0</v>
      </c>
      <c r="R18" s="1208"/>
      <c r="S18" s="1208"/>
      <c r="T18" s="1208"/>
    </row>
    <row r="19" spans="2:20" ht="16.149999999999999" thickBot="1">
      <c r="B19" s="984"/>
      <c r="C19" s="1213" t="s">
        <v>660</v>
      </c>
      <c r="D19" s="818">
        <f>+'7.3 PA PY budget_savings'!C61</f>
        <v>3186587.41</v>
      </c>
      <c r="E19" s="1214"/>
      <c r="F19" s="1215"/>
      <c r="G19" s="1215"/>
      <c r="H19" s="459"/>
      <c r="I19" s="459"/>
      <c r="J19" s="459"/>
      <c r="K19" s="459"/>
      <c r="L19" s="459"/>
      <c r="M19" s="459"/>
      <c r="N19" s="459"/>
      <c r="O19" s="459"/>
      <c r="P19" s="459"/>
      <c r="Q19" s="460"/>
      <c r="R19" s="1208"/>
      <c r="S19" s="1208"/>
      <c r="T19" s="1208"/>
    </row>
    <row r="20" spans="2:20" ht="16.149999999999999" thickBot="1">
      <c r="B20" s="981"/>
      <c r="C20" s="396" t="s">
        <v>934</v>
      </c>
      <c r="D20" s="820">
        <f>SUBTOTAL(9,D9:D19)</f>
        <v>79664685.173819885</v>
      </c>
      <c r="E20" s="820">
        <f t="shared" ref="E20:J20" si="0">SUBTOTAL(9,E9:E19)</f>
        <v>332565549.26601249</v>
      </c>
      <c r="F20" s="860">
        <v>1.3210041836006221</v>
      </c>
      <c r="G20" s="860">
        <v>4.2346079256133464</v>
      </c>
      <c r="H20" s="409">
        <f t="shared" si="0"/>
        <v>533607260.95150727</v>
      </c>
      <c r="I20" s="409">
        <f t="shared" si="0"/>
        <v>101225.67144712742</v>
      </c>
      <c r="J20" s="409">
        <f t="shared" si="0"/>
        <v>7167711.0363537576</v>
      </c>
      <c r="K20" s="409">
        <f t="shared" ref="K20:P20" si="1">SUBTOTAL(9,K9:K19)</f>
        <v>73572.816644896608</v>
      </c>
      <c r="L20" s="409">
        <f t="shared" si="1"/>
        <v>42683.828432192546</v>
      </c>
      <c r="M20" s="409">
        <f t="shared" si="1"/>
        <v>6924465033.5579615</v>
      </c>
      <c r="N20" s="409">
        <f t="shared" si="1"/>
        <v>86550545.166677222</v>
      </c>
      <c r="O20" s="409">
        <f t="shared" si="1"/>
        <v>1087407.151088079</v>
      </c>
      <c r="P20" s="409">
        <f t="shared" si="1"/>
        <v>516564.85595439246</v>
      </c>
      <c r="Q20" s="424">
        <f t="shared" ref="Q20" si="2">SUBTOTAL(9,Q9:Q19)</f>
        <v>0</v>
      </c>
    </row>
    <row r="21" spans="2:20" ht="16.149999999999999" thickBot="1">
      <c r="B21" s="746"/>
      <c r="C21" s="396" t="s">
        <v>935</v>
      </c>
      <c r="D21" s="820">
        <f>SUBTOTAL(9,D9:D17,D19)</f>
        <v>75108554.48661989</v>
      </c>
      <c r="E21" s="820">
        <f>SUBTOTAL(9,E9:E17,E19)</f>
        <v>66866561.383689463</v>
      </c>
      <c r="F21" s="861">
        <f>+'7.1 PA Budget 8 Yr Summary-Seg'!F14</f>
        <v>0.80034593527712872</v>
      </c>
      <c r="G21" s="861">
        <f>+'7.1 PA Budget 8 Yr Summary-Seg'!G14</f>
        <v>0.95122370044400328</v>
      </c>
      <c r="H21" s="409">
        <f t="shared" ref="H21:Q21" si="3">SUBTOTAL(9,H9:H17,H19)</f>
        <v>113565961.19376706</v>
      </c>
      <c r="I21" s="409">
        <f t="shared" si="3"/>
        <v>18913.094327380102</v>
      </c>
      <c r="J21" s="409">
        <f t="shared" si="3"/>
        <v>3304812.9277982549</v>
      </c>
      <c r="K21" s="409">
        <f t="shared" si="3"/>
        <v>17487.032039166719</v>
      </c>
      <c r="L21" s="409">
        <f t="shared" si="3"/>
        <v>20085.874497142882</v>
      </c>
      <c r="M21" s="409">
        <f t="shared" si="3"/>
        <v>826813654.86902416</v>
      </c>
      <c r="N21" s="409">
        <f t="shared" si="3"/>
        <v>26973810.578957122</v>
      </c>
      <c r="O21" s="409">
        <f t="shared" si="3"/>
        <v>135728.80280579504</v>
      </c>
      <c r="P21" s="409">
        <f t="shared" si="3"/>
        <v>168040.95861623005</v>
      </c>
      <c r="Q21" s="424">
        <f t="shared" si="3"/>
        <v>0</v>
      </c>
    </row>
    <row r="22" spans="2:20" ht="15.6">
      <c r="B22" s="983">
        <v>2025</v>
      </c>
      <c r="C22" s="1209" t="s">
        <v>17</v>
      </c>
      <c r="D22" s="818">
        <f>+'7.3 PA PY budget_savings'!I49</f>
        <v>22255665.396174606</v>
      </c>
      <c r="E22" s="1210">
        <v>23747679.229793385</v>
      </c>
      <c r="F22" s="1211">
        <v>0.94182493771545506</v>
      </c>
      <c r="G22" s="1211">
        <v>1.0890241352565935</v>
      </c>
      <c r="H22" s="408">
        <f>+'7.3 PA PY budget_savings'!J49</f>
        <v>56537988.860228755</v>
      </c>
      <c r="I22" s="408">
        <f>+'7.3 PA PY budget_savings'!K49</f>
        <v>10805.736579350005</v>
      </c>
      <c r="J22" s="408">
        <f>+'7.3 PA PY budget_savings'!L49</f>
        <v>2141695.9669009037</v>
      </c>
      <c r="K22" s="408">
        <f>+'7.3 PA PY budget_savings'!M49</f>
        <v>10928.433431627296</v>
      </c>
      <c r="L22" s="408">
        <f>+'7.3 PA PY budget_savings'!N49</f>
        <v>13232.654951031072</v>
      </c>
      <c r="M22" s="408">
        <f>SUMIF('4.1 Program Budget - 2024-2027'!$G:$G,$C22,'4.1 Program Budget - 2024-2027'!AT:AT)</f>
        <v>198728109.0231587</v>
      </c>
      <c r="N22" s="408">
        <f>SUMIF('4.1 Program Budget - 2024-2027'!$G:$G,$C22,'4.1 Program Budget - 2024-2027'!AU:AU)</f>
        <v>13080074.568170831</v>
      </c>
      <c r="O22" s="408">
        <f>SUMIF('4.1 Program Budget - 2024-2027'!$G:$G,$C22,'4.1 Program Budget - 2024-2027'!AV:AV)</f>
        <v>27547.786608768107</v>
      </c>
      <c r="P22" s="408">
        <f>SUMIF('4.1 Program Budget - 2024-2027'!$G:$G,$C22,'4.1 Program Budget - 2024-2027'!AW:AW)</f>
        <v>86272.749704507296</v>
      </c>
      <c r="Q22" s="423">
        <f>SUMIF('4.1 Program Budget - 2024-2027'!$G:$G,$C22,'4.1 Program Budget - 2024-2027'!AX:AX)</f>
        <v>0</v>
      </c>
      <c r="R22" s="1208"/>
      <c r="S22" s="1208"/>
      <c r="T22" s="1208"/>
    </row>
    <row r="23" spans="2:20" ht="15.6">
      <c r="B23" s="984"/>
      <c r="C23" s="1212" t="s">
        <v>22</v>
      </c>
      <c r="D23" s="818">
        <f>+'7.3 PA PY budget_savings'!I50</f>
        <v>24389795.277400851</v>
      </c>
      <c r="E23" s="1210">
        <v>23020493.847936768</v>
      </c>
      <c r="F23" s="1211">
        <v>0.68340534381434703</v>
      </c>
      <c r="G23" s="1211">
        <v>0.84315482205467773</v>
      </c>
      <c r="H23" s="408">
        <f>+'7.3 PA PY budget_savings'!J50</f>
        <v>34969526.782265328</v>
      </c>
      <c r="I23" s="408">
        <f>+'7.3 PA PY budget_savings'!K50</f>
        <v>4223.9270179908817</v>
      </c>
      <c r="J23" s="408">
        <f>+'7.3 PA PY budget_savings'!L50</f>
        <v>716317.11897761899</v>
      </c>
      <c r="K23" s="408">
        <f>+'7.3 PA PY budget_savings'!M50</f>
        <v>4977.5623458395057</v>
      </c>
      <c r="L23" s="408">
        <f>+'7.3 PA PY budget_savings'!N50</f>
        <v>4246.1927778337413</v>
      </c>
      <c r="M23" s="408">
        <f>SUMIF('4.1 Program Budget - 2024-2027'!$G:$G,$C23,'4.1 Program Budget - 2024-2027'!AT:AT)</f>
        <v>295053359.42022675</v>
      </c>
      <c r="N23" s="408">
        <f>SUMIF('4.1 Program Budget - 2024-2027'!$G:$G,$C23,'4.1 Program Budget - 2024-2027'!AU:AU)</f>
        <v>8565468.3572821971</v>
      </c>
      <c r="O23" s="408">
        <f>SUMIF('4.1 Program Budget - 2024-2027'!$G:$G,$C23,'4.1 Program Budget - 2024-2027'!AV:AV)</f>
        <v>44068.109146681978</v>
      </c>
      <c r="P23" s="408">
        <f>SUMIF('4.1 Program Budget - 2024-2027'!$G:$G,$C23,'4.1 Program Budget - 2024-2027'!AW:AW)</f>
        <v>50665.366208247557</v>
      </c>
      <c r="Q23" s="423">
        <f>SUMIF('4.1 Program Budget - 2024-2027'!$G:$G,$C23,'4.1 Program Budget - 2024-2027'!AX:AX)</f>
        <v>0</v>
      </c>
      <c r="R23" s="1208"/>
      <c r="S23" s="1208"/>
      <c r="T23" s="1208"/>
    </row>
    <row r="24" spans="2:20" ht="15.6">
      <c r="B24" s="984"/>
      <c r="C24" s="1212" t="s">
        <v>25</v>
      </c>
      <c r="D24" s="818">
        <f>+'7.3 PA PY budget_savings'!I51</f>
        <v>5861935.2788966633</v>
      </c>
      <c r="E24" s="1210">
        <v>11428019.781165278</v>
      </c>
      <c r="F24" s="1211">
        <v>1.4454037444901713</v>
      </c>
      <c r="G24" s="1211">
        <v>2.0108156668867014</v>
      </c>
      <c r="H24" s="408">
        <f>+'7.3 PA PY budget_savings'!J51</f>
        <v>11682954.254028663</v>
      </c>
      <c r="I24" s="408">
        <f>+'7.3 PA PY budget_savings'!K51</f>
        <v>1267.1767771673562</v>
      </c>
      <c r="J24" s="408">
        <f>+'7.3 PA PY budget_savings'!L51</f>
        <v>382709.49923325615</v>
      </c>
      <c r="K24" s="408">
        <f>+'7.3 PA PY budget_savings'!M51</f>
        <v>1479.4094002798254</v>
      </c>
      <c r="L24" s="408">
        <f>+'7.3 PA PY budget_savings'!N51</f>
        <v>2238.8505705145481</v>
      </c>
      <c r="M24" s="408">
        <f>SUMIF('4.1 Program Budget - 2024-2027'!$G:$G,$C24,'4.1 Program Budget - 2024-2027'!AT:AT)</f>
        <v>127383074.75742993</v>
      </c>
      <c r="N24" s="408">
        <f>SUMIF('4.1 Program Budget - 2024-2027'!$G:$G,$C24,'4.1 Program Budget - 2024-2027'!AU:AU)</f>
        <v>4678663.3012988428</v>
      </c>
      <c r="O24" s="408">
        <f>SUMIF('4.1 Program Budget - 2024-2027'!$G:$G,$C24,'4.1 Program Budget - 2024-2027'!AV:AV)</f>
        <v>18766.837573522753</v>
      </c>
      <c r="P24" s="408">
        <f>SUMIF('4.1 Program Budget - 2024-2027'!$G:$G,$C24,'4.1 Program Budget - 2024-2027'!AW:AW)</f>
        <v>27370.180312598226</v>
      </c>
      <c r="Q24" s="423">
        <f>SUMIF('4.1 Program Budget - 2024-2027'!$G:$G,$C24,'4.1 Program Budget - 2024-2027'!AX:AX)</f>
        <v>0</v>
      </c>
      <c r="R24" s="1208"/>
      <c r="S24" s="1208"/>
      <c r="T24" s="1208"/>
    </row>
    <row r="25" spans="2:20" ht="15.6">
      <c r="B25" s="984"/>
      <c r="C25" s="1212" t="s">
        <v>27</v>
      </c>
      <c r="D25" s="818">
        <f>+'7.3 PA PY budget_savings'!I52</f>
        <v>1174677.4170309582</v>
      </c>
      <c r="E25" s="1210">
        <v>1560949.9099285074</v>
      </c>
      <c r="F25" s="1211">
        <v>0.91640674605880657</v>
      </c>
      <c r="G25" s="1211">
        <v>1.3513804266282301</v>
      </c>
      <c r="H25" s="408">
        <f>+'7.3 PA PY budget_savings'!J52</f>
        <v>1116335.524415923</v>
      </c>
      <c r="I25" s="408">
        <f>+'7.3 PA PY budget_savings'!K52</f>
        <v>219.11399950473532</v>
      </c>
      <c r="J25" s="408">
        <f>+'7.3 PA PY budget_savings'!L52</f>
        <v>46750.20279838438</v>
      </c>
      <c r="K25" s="408">
        <f>+'7.3 PA PY budget_savings'!M52</f>
        <v>168.49777524960052</v>
      </c>
      <c r="L25" s="408">
        <f>+'7.3 PA PY budget_savings'!N52</f>
        <v>273.48868637054863</v>
      </c>
      <c r="M25" s="408">
        <f>SUMIF('4.1 Program Budget - 2024-2027'!$G:$G,$C25,'4.1 Program Budget - 2024-2027'!AT:AT)</f>
        <v>16745032.866238847</v>
      </c>
      <c r="N25" s="408">
        <f>SUMIF('4.1 Program Budget - 2024-2027'!$G:$G,$C25,'4.1 Program Budget - 2024-2027'!AU:AU)</f>
        <v>701253.04197576549</v>
      </c>
      <c r="O25" s="408">
        <f>SUMIF('4.1 Program Budget - 2024-2027'!$G:$G,$C25,'4.1 Program Budget - 2024-2027'!AV:AV)</f>
        <v>3051.3847722747169</v>
      </c>
      <c r="P25" s="408">
        <f>SUMIF('4.1 Program Budget - 2024-2027'!$G:$G,$C25,'4.1 Program Budget - 2024-2027'!AW:AW)</f>
        <v>4102.3302955582294</v>
      </c>
      <c r="Q25" s="423">
        <f>SUMIF('4.1 Program Budget - 2024-2027'!$G:$G,$C25,'4.1 Program Budget - 2024-2027'!AX:AX)</f>
        <v>0</v>
      </c>
      <c r="R25" s="1208"/>
      <c r="S25" s="1208"/>
      <c r="T25" s="1208"/>
    </row>
    <row r="26" spans="2:20" ht="15.6">
      <c r="B26" s="984"/>
      <c r="C26" s="1212" t="s">
        <v>29</v>
      </c>
      <c r="D26" s="818">
        <f>+'7.3 PA PY budget_savings'!I53</f>
        <v>3619103.1725999997</v>
      </c>
      <c r="E26" s="1210">
        <v>0</v>
      </c>
      <c r="F26" s="1216">
        <v>0</v>
      </c>
      <c r="G26" s="1216">
        <v>0</v>
      </c>
      <c r="H26" s="408">
        <f>+'7.3 PA PY budget_savings'!J53</f>
        <v>0</v>
      </c>
      <c r="I26" s="408">
        <f>+'7.3 PA PY budget_savings'!K53</f>
        <v>0</v>
      </c>
      <c r="J26" s="408">
        <f>+'7.3 PA PY budget_savings'!L53</f>
        <v>0</v>
      </c>
      <c r="K26" s="408">
        <f>+'7.3 PA PY budget_savings'!M53</f>
        <v>0</v>
      </c>
      <c r="L26" s="408">
        <f>+'7.3 PA PY budget_savings'!N53</f>
        <v>0</v>
      </c>
      <c r="M26" s="408">
        <f>SUMIF('4.1 Program Budget - 2024-2027'!$G:$G,$C26,'4.1 Program Budget - 2024-2027'!AT:AT)</f>
        <v>0</v>
      </c>
      <c r="N26" s="408">
        <f>SUMIF('4.1 Program Budget - 2024-2027'!$G:$G,$C26,'4.1 Program Budget - 2024-2027'!AU:AU)</f>
        <v>0</v>
      </c>
      <c r="O26" s="408">
        <f>SUMIF('4.1 Program Budget - 2024-2027'!$G:$G,$C26,'4.1 Program Budget - 2024-2027'!AV:AV)</f>
        <v>0</v>
      </c>
      <c r="P26" s="408">
        <f>SUMIF('4.1 Program Budget - 2024-2027'!$G:$G,$C26,'4.1 Program Budget - 2024-2027'!AW:AW)</f>
        <v>0</v>
      </c>
      <c r="Q26" s="423">
        <f>SUMIF('4.1 Program Budget - 2024-2027'!$G:$G,$C26,'4.1 Program Budget - 2024-2027'!AX:AX)</f>
        <v>0</v>
      </c>
      <c r="R26" s="1208"/>
      <c r="S26" s="1208"/>
      <c r="T26" s="1208"/>
    </row>
    <row r="27" spans="2:20" ht="15.6">
      <c r="B27" s="984"/>
      <c r="C27" s="1212" t="s">
        <v>30</v>
      </c>
      <c r="D27" s="818">
        <f>+'7.3 PA PY budget_savings'!I54</f>
        <v>14398499.935436593</v>
      </c>
      <c r="E27" s="1210">
        <v>16744512.293903839</v>
      </c>
      <c r="F27" s="1211">
        <v>0.91082871654661124</v>
      </c>
      <c r="G27" s="1211">
        <v>1.1862428560464107</v>
      </c>
      <c r="H27" s="408">
        <f>+'7.3 PA PY budget_savings'!J54</f>
        <v>16341109.887258977</v>
      </c>
      <c r="I27" s="408">
        <f>+'7.3 PA PY budget_savings'!K54</f>
        <v>2452.2034948851565</v>
      </c>
      <c r="J27" s="408">
        <f>+'7.3 PA PY budget_savings'!L54</f>
        <v>670682.90413193218</v>
      </c>
      <c r="K27" s="408">
        <f>+'7.3 PA PY budget_savings'!M54</f>
        <v>2107.83708289691</v>
      </c>
      <c r="L27" s="408">
        <f>+'7.3 PA PY budget_savings'!N54</f>
        <v>3923.4949891718024</v>
      </c>
      <c r="M27" s="408">
        <f>SUMIF('4.1 Program Budget - 2024-2027'!$G:$G,$C27,'4.1 Program Budget - 2024-2027'!AT:AT)</f>
        <v>183224881.58873621</v>
      </c>
      <c r="N27" s="408">
        <f>SUMIF('4.1 Program Budget - 2024-2027'!$G:$G,$C27,'4.1 Program Budget - 2024-2027'!AU:AU)</f>
        <v>7858540.7661360269</v>
      </c>
      <c r="O27" s="408">
        <f>SUMIF('4.1 Program Budget - 2024-2027'!$G:$G,$C27,'4.1 Program Budget - 2024-2027'!AV:AV)</f>
        <v>28134.885101049797</v>
      </c>
      <c r="P27" s="408">
        <f>SUMIF('4.1 Program Budget - 2024-2027'!$G:$G,$C27,'4.1 Program Budget - 2024-2027'!AW:AW)</f>
        <v>45972.463481895757</v>
      </c>
      <c r="Q27" s="423">
        <f>SUMIF('4.1 Program Budget - 2024-2027'!$G:$G,$C27,'4.1 Program Budget - 2024-2027'!AX:AX)</f>
        <v>0</v>
      </c>
      <c r="R27" s="1208"/>
      <c r="S27" s="1208"/>
      <c r="T27" s="1208"/>
    </row>
    <row r="28" spans="2:20" ht="15.6">
      <c r="B28" s="984"/>
      <c r="C28" s="1212" t="s">
        <v>32</v>
      </c>
      <c r="D28" s="818">
        <f>+'7.3 PA PY budget_savings'!I55</f>
        <v>3716065.0157999997</v>
      </c>
      <c r="E28" s="1210">
        <v>0</v>
      </c>
      <c r="F28" s="1216">
        <v>0</v>
      </c>
      <c r="G28" s="1216">
        <v>0</v>
      </c>
      <c r="H28" s="408">
        <f>+'7.3 PA PY budget_savings'!J55</f>
        <v>0</v>
      </c>
      <c r="I28" s="408">
        <f>+'7.3 PA PY budget_savings'!K55</f>
        <v>0</v>
      </c>
      <c r="J28" s="408">
        <f>+'7.3 PA PY budget_savings'!L55</f>
        <v>0</v>
      </c>
      <c r="K28" s="408">
        <f>+'7.3 PA PY budget_savings'!M55</f>
        <v>0</v>
      </c>
      <c r="L28" s="408">
        <f>+'7.3 PA PY budget_savings'!N55</f>
        <v>0</v>
      </c>
      <c r="M28" s="408">
        <f>SUMIF('4.1 Program Budget - 2024-2027'!$G:$G,$C28,'4.1 Program Budget - 2024-2027'!AT:AT)</f>
        <v>0</v>
      </c>
      <c r="N28" s="408">
        <f>SUMIF('4.1 Program Budget - 2024-2027'!$G:$G,$C28,'4.1 Program Budget - 2024-2027'!AU:AU)</f>
        <v>0</v>
      </c>
      <c r="O28" s="408">
        <f>SUMIF('4.1 Program Budget - 2024-2027'!$G:$G,$C28,'4.1 Program Budget - 2024-2027'!AV:AV)</f>
        <v>0</v>
      </c>
      <c r="P28" s="408">
        <f>SUMIF('4.1 Program Budget - 2024-2027'!$G:$G,$C28,'4.1 Program Budget - 2024-2027'!AW:AW)</f>
        <v>0</v>
      </c>
      <c r="Q28" s="423">
        <f>SUMIF('4.1 Program Budget - 2024-2027'!$G:$G,$C28,'4.1 Program Budget - 2024-2027'!AX:AX)</f>
        <v>0</v>
      </c>
      <c r="R28" s="1208"/>
      <c r="S28" s="1208"/>
      <c r="T28" s="1208"/>
    </row>
    <row r="29" spans="2:20" ht="15.6">
      <c r="B29" s="984"/>
      <c r="C29" s="1212" t="s">
        <v>34</v>
      </c>
      <c r="D29" s="818">
        <f>+'7.3 PA PY budget_savings'!I56</f>
        <v>535775.30940000003</v>
      </c>
      <c r="E29" s="1210">
        <v>0</v>
      </c>
      <c r="F29" s="1216">
        <v>0</v>
      </c>
      <c r="G29" s="1216">
        <v>0</v>
      </c>
      <c r="H29" s="408">
        <f>+'7.3 PA PY budget_savings'!J56</f>
        <v>0</v>
      </c>
      <c r="I29" s="408">
        <f>+'7.3 PA PY budget_savings'!K56</f>
        <v>0</v>
      </c>
      <c r="J29" s="408">
        <f>+'7.3 PA PY budget_savings'!L56</f>
        <v>0</v>
      </c>
      <c r="K29" s="408">
        <f>+'7.3 PA PY budget_savings'!M56</f>
        <v>0</v>
      </c>
      <c r="L29" s="408">
        <f>+'7.3 PA PY budget_savings'!N56</f>
        <v>0</v>
      </c>
      <c r="M29" s="408">
        <f>SUMIF('4.1 Program Budget - 2024-2027'!$G:$G,$C29,'4.1 Program Budget - 2024-2027'!AT:AT)</f>
        <v>0</v>
      </c>
      <c r="N29" s="408">
        <f>SUMIF('4.1 Program Budget - 2024-2027'!$G:$G,$C29,'4.1 Program Budget - 2024-2027'!AU:AU)</f>
        <v>0</v>
      </c>
      <c r="O29" s="408">
        <f>SUMIF('4.1 Program Budget - 2024-2027'!$G:$G,$C29,'4.1 Program Budget - 2024-2027'!AV:AV)</f>
        <v>0</v>
      </c>
      <c r="P29" s="408">
        <f>SUMIF('4.1 Program Budget - 2024-2027'!$G:$G,$C29,'4.1 Program Budget - 2024-2027'!AW:AW)</f>
        <v>0</v>
      </c>
      <c r="Q29" s="423">
        <f>SUMIF('4.1 Program Budget - 2024-2027'!$G:$G,$C29,'4.1 Program Budget - 2024-2027'!AX:AX)</f>
        <v>0</v>
      </c>
      <c r="R29" s="1208"/>
      <c r="S29" s="1208"/>
      <c r="T29" s="1208"/>
    </row>
    <row r="30" spans="2:20" ht="15.6">
      <c r="B30" s="984"/>
      <c r="C30" s="1212" t="s">
        <v>36</v>
      </c>
      <c r="D30" s="818">
        <f>+'7.3 PA PY budget_savings'!I57</f>
        <v>0</v>
      </c>
      <c r="E30" s="1210">
        <v>0</v>
      </c>
      <c r="F30" s="1216">
        <v>0</v>
      </c>
      <c r="G30" s="1216">
        <v>0</v>
      </c>
      <c r="H30" s="408">
        <f>+'7.3 PA PY budget_savings'!J57</f>
        <v>0</v>
      </c>
      <c r="I30" s="408">
        <f>+'7.3 PA PY budget_savings'!K57</f>
        <v>0</v>
      </c>
      <c r="J30" s="408">
        <f>+'7.3 PA PY budget_savings'!L57</f>
        <v>0</v>
      </c>
      <c r="K30" s="408">
        <f>+'7.3 PA PY budget_savings'!M57</f>
        <v>0</v>
      </c>
      <c r="L30" s="408">
        <f>+'7.3 PA PY budget_savings'!N57</f>
        <v>0</v>
      </c>
      <c r="M30" s="408">
        <f>SUMIF('4.1 Program Budget - 2024-2027'!$G:$G,$C30,'4.1 Program Budget - 2024-2027'!AT:AT)</f>
        <v>0</v>
      </c>
      <c r="N30" s="408">
        <f>SUMIF('4.1 Program Budget - 2024-2027'!$G:$G,$C30,'4.1 Program Budget - 2024-2027'!AU:AU)</f>
        <v>0</v>
      </c>
      <c r="O30" s="408">
        <f>SUMIF('4.1 Program Budget - 2024-2027'!$G:$G,$C30,'4.1 Program Budget - 2024-2027'!AV:AV)</f>
        <v>0</v>
      </c>
      <c r="P30" s="408">
        <f>SUMIF('4.1 Program Budget - 2024-2027'!$G:$G,$C30,'4.1 Program Budget - 2024-2027'!AW:AW)</f>
        <v>0</v>
      </c>
      <c r="Q30" s="423">
        <f>SUMIF('4.1 Program Budget - 2024-2027'!$G:$G,$C30,'4.1 Program Budget - 2024-2027'!AX:AX)</f>
        <v>0</v>
      </c>
      <c r="R30" s="1208"/>
      <c r="S30" s="1208"/>
      <c r="T30" s="1208"/>
    </row>
    <row r="31" spans="2:20" ht="15.6">
      <c r="B31" s="984"/>
      <c r="C31" s="1189" t="s">
        <v>28</v>
      </c>
      <c r="D31" s="818">
        <f>+'7.3 PA PY budget_savings'!I68</f>
        <v>4607379.0190999992</v>
      </c>
      <c r="E31" s="1210">
        <v>250313219.6419327</v>
      </c>
      <c r="F31" s="1211">
        <v>1.5669600889265789</v>
      </c>
      <c r="G31" s="1211">
        <v>54.328766655081182</v>
      </c>
      <c r="H31" s="408">
        <f>+'7.3 PA PY budget_savings'!J68</f>
        <v>377042934.76515579</v>
      </c>
      <c r="I31" s="408">
        <f>+'7.3 PA PY budget_savings'!K68</f>
        <v>76791.536417370298</v>
      </c>
      <c r="J31" s="408">
        <f>+'7.3 PA PY budget_savings'!L68</f>
        <v>3768167.8330851095</v>
      </c>
      <c r="K31" s="408">
        <f>+'7.3 PA PY budget_savings'!M68</f>
        <v>46559.895046199119</v>
      </c>
      <c r="L31" s="408">
        <f>+'7.3 PA PY budget_savings'!N68</f>
        <v>22043.781823547884</v>
      </c>
      <c r="M31" s="408">
        <f>SUMIF('4.1 Program Budget - 2024-2027'!$G:$G,$C31,'4.1 Program Budget - 2024-2027'!AT:AT)</f>
        <v>5428173815.5661488</v>
      </c>
      <c r="N31" s="408">
        <f>SUMIF('4.1 Program Budget - 2024-2027'!$G:$G,$C31,'4.1 Program Budget - 2024-2027'!AU:AU)</f>
        <v>58080256.330172375</v>
      </c>
      <c r="O31" s="408">
        <f>SUMIF('4.1 Program Budget - 2024-2027'!$G:$G,$C31,'4.1 Program Budget - 2024-2027'!AV:AV)</f>
        <v>854199.13261733577</v>
      </c>
      <c r="P31" s="408">
        <f>SUMIF('4.1 Program Budget - 2024-2027'!$G:$G,$C31,'4.1 Program Budget - 2024-2027'!AW:AW)</f>
        <v>339769.49953150842</v>
      </c>
      <c r="Q31" s="423">
        <f>SUMIF('4.1 Program Budget - 2024-2027'!$G:$G,$C31,'4.1 Program Budget - 2024-2027'!AX:AX)</f>
        <v>0</v>
      </c>
      <c r="R31" s="1208"/>
      <c r="S31" s="1208"/>
      <c r="T31" s="1208"/>
    </row>
    <row r="32" spans="2:20" ht="16.149999999999999" thickBot="1">
      <c r="B32" s="984"/>
      <c r="C32" s="1213" t="s">
        <v>660</v>
      </c>
      <c r="D32" s="818">
        <f>+'7.3 PA PY budget_savings'!I61</f>
        <v>3356620.66</v>
      </c>
      <c r="E32" s="1214"/>
      <c r="F32" s="1215"/>
      <c r="G32" s="1215"/>
      <c r="H32" s="459"/>
      <c r="I32" s="459"/>
      <c r="J32" s="459"/>
      <c r="K32" s="459"/>
      <c r="L32" s="459"/>
      <c r="M32" s="459"/>
      <c r="N32" s="459"/>
      <c r="O32" s="459"/>
      <c r="P32" s="459"/>
      <c r="Q32" s="460"/>
      <c r="R32" s="1208"/>
      <c r="S32" s="1208"/>
      <c r="T32" s="1208"/>
    </row>
    <row r="33" spans="2:20" ht="16.149999999999999" thickBot="1">
      <c r="B33" s="981"/>
      <c r="C33" s="396" t="s">
        <v>934</v>
      </c>
      <c r="D33" s="820">
        <f>SUBTOTAL(9,D22:D32)</f>
        <v>83915516.481839672</v>
      </c>
      <c r="E33" s="820">
        <f t="shared" ref="E33" si="4">SUBTOTAL(9,E22:E32)</f>
        <v>326814874.70466048</v>
      </c>
      <c r="F33" s="860">
        <v>1.2845788417789263</v>
      </c>
      <c r="G33" s="860">
        <v>3.9551442138094495</v>
      </c>
      <c r="H33" s="409">
        <f t="shared" ref="H33" si="5">SUBTOTAL(9,H22:H32)</f>
        <v>497690850.07335341</v>
      </c>
      <c r="I33" s="409">
        <f t="shared" ref="I33" si="6">SUBTOTAL(9,I22:I32)</f>
        <v>95759.694286268437</v>
      </c>
      <c r="J33" s="409">
        <f t="shared" ref="J33:K33" si="7">SUBTOTAL(9,J22:J32)</f>
        <v>7726323.5251272041</v>
      </c>
      <c r="K33" s="409">
        <f t="shared" si="7"/>
        <v>66221.635082092253</v>
      </c>
      <c r="L33" s="409">
        <f t="shared" ref="L33:P33" si="8">SUBTOTAL(9,L22:L32)</f>
        <v>45958.463798469595</v>
      </c>
      <c r="M33" s="409">
        <f t="shared" si="8"/>
        <v>6249308273.2219391</v>
      </c>
      <c r="N33" s="409">
        <f t="shared" si="8"/>
        <v>92964256.365036041</v>
      </c>
      <c r="O33" s="409">
        <f t="shared" si="8"/>
        <v>975768.13581963314</v>
      </c>
      <c r="P33" s="409">
        <f t="shared" si="8"/>
        <v>554152.58953431551</v>
      </c>
      <c r="Q33" s="424">
        <f t="shared" ref="Q33" si="9">SUBTOTAL(9,Q22:Q32)</f>
        <v>0</v>
      </c>
    </row>
    <row r="34" spans="2:20" ht="16.149999999999999" thickBot="1">
      <c r="B34" s="746"/>
      <c r="C34" s="396" t="s">
        <v>935</v>
      </c>
      <c r="D34" s="820">
        <f>SUBTOTAL(9,D22:D30,D32)</f>
        <v>79308137.462739676</v>
      </c>
      <c r="E34" s="820">
        <f>SUBTOTAL(9,E22:E30,E32)</f>
        <v>76501655.062727779</v>
      </c>
      <c r="F34" s="861">
        <f>+'7.1 PA Budget 8 Yr Summary-Seg'!F20</f>
        <v>0.83918353659987333</v>
      </c>
      <c r="G34" s="861">
        <f>+'7.1 PA Budget 8 Yr Summary-Seg'!G20</f>
        <v>1.0287778112510837</v>
      </c>
      <c r="H34" s="409">
        <f t="shared" ref="H34:Q34" si="10">SUBTOTAL(9,H22:H30,H32)</f>
        <v>120647915.30819765</v>
      </c>
      <c r="I34" s="409">
        <f t="shared" si="10"/>
        <v>18968.157868898135</v>
      </c>
      <c r="J34" s="409">
        <f t="shared" si="10"/>
        <v>3958155.6920420951</v>
      </c>
      <c r="K34" s="409">
        <f t="shared" si="10"/>
        <v>19661.740035893137</v>
      </c>
      <c r="L34" s="409">
        <f t="shared" si="10"/>
        <v>23914.68197492171</v>
      </c>
      <c r="M34" s="409">
        <f t="shared" si="10"/>
        <v>821134457.65579045</v>
      </c>
      <c r="N34" s="409">
        <f t="shared" si="10"/>
        <v>34884000.034863666</v>
      </c>
      <c r="O34" s="409">
        <f t="shared" si="10"/>
        <v>121569.00320229735</v>
      </c>
      <c r="P34" s="409">
        <f t="shared" si="10"/>
        <v>214383.09000280709</v>
      </c>
      <c r="Q34" s="424">
        <f t="shared" si="10"/>
        <v>0</v>
      </c>
    </row>
    <row r="35" spans="2:20" ht="15.6">
      <c r="B35" s="983">
        <v>2026</v>
      </c>
      <c r="C35" s="1209" t="s">
        <v>17</v>
      </c>
      <c r="D35" s="818">
        <f>+'7.3 PA PY budget_savings'!O49</f>
        <v>21993217.137071241</v>
      </c>
      <c r="E35" s="1210">
        <v>24174357.419518206</v>
      </c>
      <c r="F35" s="1211">
        <v>1.0230034771158691</v>
      </c>
      <c r="G35" s="1211">
        <v>1.1204637617913493</v>
      </c>
      <c r="H35" s="408">
        <f>+'7.3 PA PY budget_savings'!P49</f>
        <v>57035372.343643405</v>
      </c>
      <c r="I35" s="408">
        <f>+'7.3 PA PY budget_savings'!Q49</f>
        <v>11016.69232103234</v>
      </c>
      <c r="J35" s="408">
        <f>+'7.3 PA PY budget_savings'!R49</f>
        <v>1941445.3153887307</v>
      </c>
      <c r="K35" s="408">
        <f>+'7.3 PA PY budget_savings'!S49</f>
        <v>11350.579729427978</v>
      </c>
      <c r="L35" s="408">
        <f>+'7.3 PA PY budget_savings'!T49</f>
        <v>12061.177267645264</v>
      </c>
      <c r="M35" s="408">
        <f>SUMIF('4.1 Program Budget - 2024-2027'!$G:$G,$C35,'4.1 Program Budget - 2024-2027'!BL:BL)</f>
        <v>208278378.24670133</v>
      </c>
      <c r="N35" s="408">
        <f>SUMIF('4.1 Program Budget - 2024-2027'!$G:$G,$C35,'4.1 Program Budget - 2024-2027'!BM:BM)</f>
        <v>10831236.538510101</v>
      </c>
      <c r="O35" s="408">
        <f>SUMIF('4.1 Program Budget - 2024-2027'!$G:$G,$C35,'4.1 Program Budget - 2024-2027'!BN:BN)</f>
        <v>30329.497620850761</v>
      </c>
      <c r="P35" s="408">
        <f>SUMIF('4.1 Program Budget - 2024-2027'!$G:$G,$C35,'4.1 Program Budget - 2024-2027'!BO:BO)</f>
        <v>73116.91076651687</v>
      </c>
      <c r="Q35" s="423">
        <f>SUMIF('4.1 Program Budget - 2024-2027'!$G:$G,$C35,'4.1 Program Budget - 2024-2027'!BP:BP)</f>
        <v>0</v>
      </c>
      <c r="R35" s="1208"/>
      <c r="S35" s="1208"/>
      <c r="T35" s="1208"/>
    </row>
    <row r="36" spans="2:20" ht="15.6">
      <c r="B36" s="984"/>
      <c r="C36" s="1212" t="s">
        <v>22</v>
      </c>
      <c r="D36" s="818">
        <f>+'7.3 PA PY budget_savings'!O50</f>
        <v>25322101.374545734</v>
      </c>
      <c r="E36" s="1210">
        <v>24742340.404123496</v>
      </c>
      <c r="F36" s="1211">
        <v>0.73189667969306949</v>
      </c>
      <c r="G36" s="1211">
        <v>0.87729051080929887</v>
      </c>
      <c r="H36" s="408">
        <f>+'7.3 PA PY budget_savings'!P50</f>
        <v>35903927.568044461</v>
      </c>
      <c r="I36" s="408">
        <f>+'7.3 PA PY budget_savings'!Q50</f>
        <v>4125.0377977793523</v>
      </c>
      <c r="J36" s="408">
        <f>+'7.3 PA PY budget_savings'!R50</f>
        <v>603941.91321243416</v>
      </c>
      <c r="K36" s="408">
        <f>+'7.3 PA PY budget_savings'!S50</f>
        <v>5376.4371706085303</v>
      </c>
      <c r="L36" s="408">
        <f>+'7.3 PA PY budget_savings'!T50</f>
        <v>3566.0087091280348</v>
      </c>
      <c r="M36" s="408">
        <f>SUMIF('4.1 Program Budget - 2024-2027'!$G:$G,$C36,'4.1 Program Budget - 2024-2027'!BL:BL)</f>
        <v>312554006.90310574</v>
      </c>
      <c r="N36" s="408">
        <f>SUMIF('4.1 Program Budget - 2024-2027'!$G:$G,$C36,'4.1 Program Budget - 2024-2027'!BM:BM)</f>
        <v>7514997.8690736946</v>
      </c>
      <c r="O36" s="408">
        <f>SUMIF('4.1 Program Budget - 2024-2027'!$G:$G,$C36,'4.1 Program Budget - 2024-2027'!BN:BN)</f>
        <v>48350.580382798747</v>
      </c>
      <c r="P36" s="408">
        <f>SUMIF('4.1 Program Budget - 2024-2027'!$G:$G,$C36,'4.1 Program Budget - 2024-2027'!BO:BO)</f>
        <v>44292.222702434061</v>
      </c>
      <c r="Q36" s="423">
        <f>SUMIF('4.1 Program Budget - 2024-2027'!$G:$G,$C36,'4.1 Program Budget - 2024-2027'!BP:BP)</f>
        <v>0</v>
      </c>
      <c r="R36" s="1208"/>
      <c r="S36" s="1208"/>
      <c r="T36" s="1208"/>
    </row>
    <row r="37" spans="2:20" ht="15.6">
      <c r="B37" s="984"/>
      <c r="C37" s="1212" t="s">
        <v>25</v>
      </c>
      <c r="D37" s="818">
        <f>+'7.3 PA PY budget_savings'!O51</f>
        <v>5711917.4375475226</v>
      </c>
      <c r="E37" s="1210">
        <v>10960759.003311742</v>
      </c>
      <c r="F37" s="1211">
        <v>1.34878428698219</v>
      </c>
      <c r="G37" s="1211">
        <v>1.9736791099652351</v>
      </c>
      <c r="H37" s="408">
        <f>+'7.3 PA PY budget_savings'!P51</f>
        <v>10657916.200692849</v>
      </c>
      <c r="I37" s="408">
        <f>+'7.3 PA PY budget_savings'!Q51</f>
        <v>1078.5858082803279</v>
      </c>
      <c r="J37" s="408">
        <f>+'7.3 PA PY budget_savings'!R51</f>
        <v>346070.77025617199</v>
      </c>
      <c r="K37" s="408">
        <f>+'7.3 PA PY budget_savings'!S51</f>
        <v>1428.8134817898431</v>
      </c>
      <c r="L37" s="408">
        <f>+'7.3 PA PY budget_savings'!T51</f>
        <v>2024.5140059986061</v>
      </c>
      <c r="M37" s="408">
        <f>SUMIF('4.1 Program Budget - 2024-2027'!$G:$G,$C37,'4.1 Program Budget - 2024-2027'!BL:BL)</f>
        <v>114488452.61539268</v>
      </c>
      <c r="N37" s="408">
        <f>SUMIF('4.1 Program Budget - 2024-2027'!$G:$G,$C37,'4.1 Program Budget - 2024-2027'!BM:BM)</f>
        <v>4273147.0283425795</v>
      </c>
      <c r="O37" s="408">
        <f>SUMIF('4.1 Program Budget - 2024-2027'!$G:$G,$C37,'4.1 Program Budget - 2024-2027'!BN:BN)</f>
        <v>17262.785624165506</v>
      </c>
      <c r="P37" s="408">
        <f>SUMIF('4.1 Program Budget - 2024-2027'!$G:$G,$C37,'4.1 Program Budget - 2024-2027'!BO:BO)</f>
        <v>24997.910115804076</v>
      </c>
      <c r="Q37" s="423">
        <f>SUMIF('4.1 Program Budget - 2024-2027'!$G:$G,$C37,'4.1 Program Budget - 2024-2027'!BP:BP)</f>
        <v>0</v>
      </c>
      <c r="R37" s="1208"/>
      <c r="S37" s="1208"/>
      <c r="T37" s="1208"/>
    </row>
    <row r="38" spans="2:20" ht="15.6">
      <c r="B38" s="984"/>
      <c r="C38" s="1212" t="s">
        <v>27</v>
      </c>
      <c r="D38" s="818">
        <f>+'7.3 PA PY budget_savings'!O52</f>
        <v>1264343.144735514</v>
      </c>
      <c r="E38" s="1210">
        <v>1674312.188698695</v>
      </c>
      <c r="F38" s="1211">
        <v>0.93755553902298994</v>
      </c>
      <c r="G38" s="1211">
        <v>1.3462372257282296</v>
      </c>
      <c r="H38" s="408">
        <f>+'7.3 PA PY budget_savings'!P52</f>
        <v>1076886.8641113136</v>
      </c>
      <c r="I38" s="408">
        <f>+'7.3 PA PY budget_savings'!Q52</f>
        <v>195.86343167998359</v>
      </c>
      <c r="J38" s="408">
        <f>+'7.3 PA PY budget_savings'!R52</f>
        <v>49762.795371950262</v>
      </c>
      <c r="K38" s="408">
        <f>+'7.3 PA PY budget_savings'!S52</f>
        <v>175.39241068218666</v>
      </c>
      <c r="L38" s="408">
        <f>+'7.3 PA PY budget_savings'!T52</f>
        <v>291.11235292590902</v>
      </c>
      <c r="M38" s="408">
        <f>SUMIF('4.1 Program Budget - 2024-2027'!$G:$G,$C38,'4.1 Program Budget - 2024-2027'!BL:BL)</f>
        <v>16153302.961669715</v>
      </c>
      <c r="N38" s="408">
        <f>SUMIF('4.1 Program Budget - 2024-2027'!$G:$G,$C38,'4.1 Program Budget - 2024-2027'!BM:BM)</f>
        <v>746441.93057925382</v>
      </c>
      <c r="O38" s="408">
        <f>SUMIF('4.1 Program Budget - 2024-2027'!$G:$G,$C38,'4.1 Program Budget - 2024-2027'!BN:BN)</f>
        <v>3059.2567539479242</v>
      </c>
      <c r="P38" s="408">
        <f>SUMIF('4.1 Program Budget - 2024-2027'!$G:$G,$C38,'4.1 Program Budget - 2024-2027'!BO:BO)</f>
        <v>4366.6852938886368</v>
      </c>
      <c r="Q38" s="423">
        <f>SUMIF('4.1 Program Budget - 2024-2027'!$G:$G,$C38,'4.1 Program Budget - 2024-2027'!BP:BP)</f>
        <v>0</v>
      </c>
      <c r="R38" s="1208"/>
      <c r="S38" s="1208"/>
      <c r="T38" s="1208"/>
    </row>
    <row r="39" spans="2:20" ht="15.6">
      <c r="B39" s="984"/>
      <c r="C39" s="1212" t="s">
        <v>29</v>
      </c>
      <c r="D39" s="818">
        <f>+'7.3 PA PY budget_savings'!O53</f>
        <v>3629529.9392000004</v>
      </c>
      <c r="E39" s="1210">
        <v>0</v>
      </c>
      <c r="F39" s="1216">
        <v>0</v>
      </c>
      <c r="G39" s="1216">
        <v>0</v>
      </c>
      <c r="H39" s="408">
        <f>+'7.3 PA PY budget_savings'!P53</f>
        <v>0</v>
      </c>
      <c r="I39" s="408">
        <f>+'7.3 PA PY budget_savings'!Q53</f>
        <v>0</v>
      </c>
      <c r="J39" s="408">
        <f>+'7.3 PA PY budget_savings'!R53</f>
        <v>0</v>
      </c>
      <c r="K39" s="408">
        <f>+'7.3 PA PY budget_savings'!S53</f>
        <v>0</v>
      </c>
      <c r="L39" s="408">
        <f>+'7.3 PA PY budget_savings'!T53</f>
        <v>0</v>
      </c>
      <c r="M39" s="408">
        <f>SUMIF('4.1 Program Budget - 2024-2027'!$G:$G,$C39,'4.1 Program Budget - 2024-2027'!BL:BL)</f>
        <v>0</v>
      </c>
      <c r="N39" s="408">
        <f>SUMIF('4.1 Program Budget - 2024-2027'!$G:$G,$C39,'4.1 Program Budget - 2024-2027'!BM:BM)</f>
        <v>0</v>
      </c>
      <c r="O39" s="408">
        <f>SUMIF('4.1 Program Budget - 2024-2027'!$G:$G,$C39,'4.1 Program Budget - 2024-2027'!BN:BN)</f>
        <v>0</v>
      </c>
      <c r="P39" s="408">
        <f>SUMIF('4.1 Program Budget - 2024-2027'!$G:$G,$C39,'4.1 Program Budget - 2024-2027'!BO:BO)</f>
        <v>0</v>
      </c>
      <c r="Q39" s="423">
        <f>SUMIF('4.1 Program Budget - 2024-2027'!$G:$G,$C39,'4.1 Program Budget - 2024-2027'!BP:BP)</f>
        <v>0</v>
      </c>
      <c r="R39" s="1208"/>
      <c r="S39" s="1208"/>
      <c r="T39" s="1208"/>
    </row>
    <row r="40" spans="2:20" ht="15.6">
      <c r="B40" s="984"/>
      <c r="C40" s="1212" t="s">
        <v>30</v>
      </c>
      <c r="D40" s="818">
        <f>+'7.3 PA PY budget_savings'!O54</f>
        <v>12397016.309957106</v>
      </c>
      <c r="E40" s="1210">
        <v>16444447.198103705</v>
      </c>
      <c r="F40" s="1211">
        <v>0.95380212749436066</v>
      </c>
      <c r="G40" s="1211">
        <v>1.346801648700459</v>
      </c>
      <c r="H40" s="408">
        <f>+'7.3 PA PY budget_savings'!P54</f>
        <v>13599832.052690096</v>
      </c>
      <c r="I40" s="408">
        <f>+'7.3 PA PY budget_savings'!Q54</f>
        <v>2788.5490277096619</v>
      </c>
      <c r="J40" s="408">
        <f>+'7.3 PA PY budget_savings'!R54</f>
        <v>781392.44581994659</v>
      </c>
      <c r="K40" s="408">
        <f>+'7.3 PA PY budget_savings'!S54</f>
        <v>1905.3736087746286</v>
      </c>
      <c r="L40" s="408">
        <f>+'7.3 PA PY budget_savings'!T54</f>
        <v>4571.1458080466873</v>
      </c>
      <c r="M40" s="408">
        <f>SUMIF('4.1 Program Budget - 2024-2027'!$G:$G,$C40,'4.1 Program Budget - 2024-2027'!BL:BL)</f>
        <v>148737521.85353306</v>
      </c>
      <c r="N40" s="408">
        <f>SUMIF('4.1 Program Budget - 2024-2027'!$G:$G,$C40,'4.1 Program Budget - 2024-2027'!BM:BM)</f>
        <v>8458378.7457799762</v>
      </c>
      <c r="O40" s="408">
        <f>SUMIF('4.1 Program Budget - 2024-2027'!$G:$G,$C40,'4.1 Program Budget - 2024-2027'!BN:BN)</f>
        <v>23722.621267080714</v>
      </c>
      <c r="P40" s="408">
        <f>SUMIF('4.1 Program Budget - 2024-2027'!$G:$G,$C40,'4.1 Program Budget - 2024-2027'!BO:BO)</f>
        <v>49481.515662812853</v>
      </c>
      <c r="Q40" s="423">
        <f>SUMIF('4.1 Program Budget - 2024-2027'!$G:$G,$C40,'4.1 Program Budget - 2024-2027'!BP:BP)</f>
        <v>0</v>
      </c>
      <c r="R40" s="1208"/>
      <c r="S40" s="1208"/>
      <c r="T40" s="1208"/>
    </row>
    <row r="41" spans="2:20" ht="15.6">
      <c r="B41" s="984"/>
      <c r="C41" s="1212" t="s">
        <v>32</v>
      </c>
      <c r="D41" s="818">
        <f>+'7.3 PA PY budget_savings'!O55</f>
        <v>3843276.2891000002</v>
      </c>
      <c r="E41" s="1210">
        <v>0</v>
      </c>
      <c r="F41" s="1216">
        <v>0</v>
      </c>
      <c r="G41" s="1216">
        <v>0</v>
      </c>
      <c r="H41" s="408">
        <f>+'7.3 PA PY budget_savings'!P55</f>
        <v>0</v>
      </c>
      <c r="I41" s="408">
        <f>+'7.3 PA PY budget_savings'!Q55</f>
        <v>0</v>
      </c>
      <c r="J41" s="408">
        <f>+'7.3 PA PY budget_savings'!R55</f>
        <v>0</v>
      </c>
      <c r="K41" s="408">
        <f>+'7.3 PA PY budget_savings'!S55</f>
        <v>0</v>
      </c>
      <c r="L41" s="408">
        <f>+'7.3 PA PY budget_savings'!T55</f>
        <v>0</v>
      </c>
      <c r="M41" s="408">
        <f>SUMIF('4.1 Program Budget - 2024-2027'!$G:$G,$C41,'4.1 Program Budget - 2024-2027'!BL:BL)</f>
        <v>0</v>
      </c>
      <c r="N41" s="408">
        <f>SUMIF('4.1 Program Budget - 2024-2027'!$G:$G,$C41,'4.1 Program Budget - 2024-2027'!BM:BM)</f>
        <v>0</v>
      </c>
      <c r="O41" s="408">
        <f>SUMIF('4.1 Program Budget - 2024-2027'!$G:$G,$C41,'4.1 Program Budget - 2024-2027'!BN:BN)</f>
        <v>0</v>
      </c>
      <c r="P41" s="408">
        <f>SUMIF('4.1 Program Budget - 2024-2027'!$G:$G,$C41,'4.1 Program Budget - 2024-2027'!BO:BO)</f>
        <v>0</v>
      </c>
      <c r="Q41" s="423">
        <f>SUMIF('4.1 Program Budget - 2024-2027'!$G:$G,$C41,'4.1 Program Budget - 2024-2027'!BP:BP)</f>
        <v>0</v>
      </c>
      <c r="R41" s="1208"/>
      <c r="S41" s="1208"/>
      <c r="T41" s="1208"/>
    </row>
    <row r="42" spans="2:20" ht="15.6">
      <c r="B42" s="984"/>
      <c r="C42" s="1212" t="s">
        <v>34</v>
      </c>
      <c r="D42" s="818">
        <f>+'7.3 PA PY budget_savings'!O56</f>
        <v>529030.27469999995</v>
      </c>
      <c r="E42" s="1210">
        <v>0</v>
      </c>
      <c r="F42" s="1216">
        <v>0</v>
      </c>
      <c r="G42" s="1216">
        <v>0</v>
      </c>
      <c r="H42" s="408">
        <f>+'7.3 PA PY budget_savings'!P56</f>
        <v>0</v>
      </c>
      <c r="I42" s="408">
        <f>+'7.3 PA PY budget_savings'!Q56</f>
        <v>0</v>
      </c>
      <c r="J42" s="408">
        <f>+'7.3 PA PY budget_savings'!R56</f>
        <v>0</v>
      </c>
      <c r="K42" s="408">
        <f>+'7.3 PA PY budget_savings'!S56</f>
        <v>0</v>
      </c>
      <c r="L42" s="408">
        <f>+'7.3 PA PY budget_savings'!T56</f>
        <v>0</v>
      </c>
      <c r="M42" s="408">
        <f>SUMIF('4.1 Program Budget - 2024-2027'!$G:$G,$C42,'4.1 Program Budget - 2024-2027'!BL:BL)</f>
        <v>0</v>
      </c>
      <c r="N42" s="408">
        <f>SUMIF('4.1 Program Budget - 2024-2027'!$G:$G,$C42,'4.1 Program Budget - 2024-2027'!BM:BM)</f>
        <v>0</v>
      </c>
      <c r="O42" s="408">
        <f>SUMIF('4.1 Program Budget - 2024-2027'!$G:$G,$C42,'4.1 Program Budget - 2024-2027'!BN:BN)</f>
        <v>0</v>
      </c>
      <c r="P42" s="408">
        <f>SUMIF('4.1 Program Budget - 2024-2027'!$G:$G,$C42,'4.1 Program Budget - 2024-2027'!BO:BO)</f>
        <v>0</v>
      </c>
      <c r="Q42" s="423">
        <f>SUMIF('4.1 Program Budget - 2024-2027'!$G:$G,$C42,'4.1 Program Budget - 2024-2027'!BP:BP)</f>
        <v>0</v>
      </c>
      <c r="R42" s="1208"/>
      <c r="S42" s="1208"/>
      <c r="T42" s="1208"/>
    </row>
    <row r="43" spans="2:20" ht="15.6">
      <c r="B43" s="984"/>
      <c r="C43" s="1212" t="s">
        <v>36</v>
      </c>
      <c r="D43" s="818">
        <f>+'7.3 PA PY budget_savings'!O57</f>
        <v>0</v>
      </c>
      <c r="E43" s="1210">
        <v>0</v>
      </c>
      <c r="F43" s="1216">
        <v>0</v>
      </c>
      <c r="G43" s="1216">
        <v>0</v>
      </c>
      <c r="H43" s="408">
        <f>+'7.3 PA PY budget_savings'!P57</f>
        <v>0</v>
      </c>
      <c r="I43" s="408">
        <f>+'7.3 PA PY budget_savings'!Q57</f>
        <v>0</v>
      </c>
      <c r="J43" s="408">
        <f>+'7.3 PA PY budget_savings'!R57</f>
        <v>0</v>
      </c>
      <c r="K43" s="408">
        <f>+'7.3 PA PY budget_savings'!S57</f>
        <v>0</v>
      </c>
      <c r="L43" s="408">
        <f>+'7.3 PA PY budget_savings'!T57</f>
        <v>0</v>
      </c>
      <c r="M43" s="408">
        <f>SUMIF('4.1 Program Budget - 2024-2027'!$G:$G,$C43,'4.1 Program Budget - 2024-2027'!BL:BL)</f>
        <v>0</v>
      </c>
      <c r="N43" s="408">
        <f>SUMIF('4.1 Program Budget - 2024-2027'!$G:$G,$C43,'4.1 Program Budget - 2024-2027'!BM:BM)</f>
        <v>0</v>
      </c>
      <c r="O43" s="408">
        <f>SUMIF('4.1 Program Budget - 2024-2027'!$G:$G,$C43,'4.1 Program Budget - 2024-2027'!BN:BN)</f>
        <v>0</v>
      </c>
      <c r="P43" s="408">
        <f>SUMIF('4.1 Program Budget - 2024-2027'!$G:$G,$C43,'4.1 Program Budget - 2024-2027'!BO:BO)</f>
        <v>0</v>
      </c>
      <c r="Q43" s="423">
        <f>SUMIF('4.1 Program Budget - 2024-2027'!$G:$G,$C43,'4.1 Program Budget - 2024-2027'!BP:BP)</f>
        <v>0</v>
      </c>
      <c r="R43" s="1208"/>
      <c r="S43" s="1208"/>
      <c r="T43" s="1208"/>
    </row>
    <row r="44" spans="2:20" ht="15.6">
      <c r="B44" s="984"/>
      <c r="C44" s="1189" t="s">
        <v>28</v>
      </c>
      <c r="D44" s="818">
        <f>+'7.3 PA PY budget_savings'!O68</f>
        <v>4642646.5100000007</v>
      </c>
      <c r="E44" s="1210">
        <v>237139640.77620825</v>
      </c>
      <c r="F44" s="1211">
        <v>1.5365781868932125</v>
      </c>
      <c r="G44" s="1211">
        <v>51.078547601026884</v>
      </c>
      <c r="H44" s="408">
        <f>+'7.3 PA PY budget_savings'!P68</f>
        <v>343363246.37260938</v>
      </c>
      <c r="I44" s="408">
        <f>+'7.3 PA PY budget_savings'!Q68</f>
        <v>71384.229339515528</v>
      </c>
      <c r="J44" s="408">
        <f>+'7.3 PA PY budget_savings'!R68</f>
        <v>3229565.316006673</v>
      </c>
      <c r="K44" s="408">
        <f>+'7.3 PA PY budget_savings'!S68</f>
        <v>46806.354648645429</v>
      </c>
      <c r="L44" s="408">
        <f>+'7.3 PA PY budget_savings'!T68</f>
        <v>18892.957098639032</v>
      </c>
      <c r="M44" s="408">
        <f>SUMIF('4.1 Program Budget - 2024-2027'!$G:$G,$C44,'4.1 Program Budget - 2024-2027'!BL:BL)</f>
        <v>5005215742.0395985</v>
      </c>
      <c r="N44" s="408">
        <f>SUMIF('4.1 Program Budget - 2024-2027'!$G:$G,$C44,'4.1 Program Budget - 2024-2027'!BM:BM)</f>
        <v>51854399.084156737</v>
      </c>
      <c r="O44" s="408">
        <f>SUMIF('4.1 Program Budget - 2024-2027'!$G:$G,$C44,'4.1 Program Budget - 2024-2027'!BN:BN)</f>
        <v>801606.25447501056</v>
      </c>
      <c r="P44" s="408">
        <f>SUMIF('4.1 Program Budget - 2024-2027'!$G:$G,$C44,'4.1 Program Budget - 2024-2027'!BO:BO)</f>
        <v>303348.2346423167</v>
      </c>
      <c r="Q44" s="423">
        <f>SUMIF('4.1 Program Budget - 2024-2027'!$G:$G,$C44,'4.1 Program Budget - 2024-2027'!BP:BP)</f>
        <v>0</v>
      </c>
      <c r="R44" s="1208"/>
      <c r="S44" s="1208"/>
      <c r="T44" s="1208"/>
    </row>
    <row r="45" spans="2:20" ht="16.149999999999999" thickBot="1">
      <c r="B45" s="984"/>
      <c r="C45" s="1213" t="s">
        <v>660</v>
      </c>
      <c r="D45" s="818">
        <f>+'7.3 PA PY budget_savings'!O61</f>
        <v>3305544.93</v>
      </c>
      <c r="E45" s="1214"/>
      <c r="F45" s="1215"/>
      <c r="G45" s="1215"/>
      <c r="H45" s="459"/>
      <c r="I45" s="459"/>
      <c r="J45" s="459"/>
      <c r="K45" s="459"/>
      <c r="L45" s="459"/>
      <c r="M45" s="459"/>
      <c r="N45" s="459"/>
      <c r="O45" s="459"/>
      <c r="P45" s="459"/>
      <c r="Q45" s="460"/>
      <c r="R45" s="1208"/>
      <c r="S45" s="1208"/>
      <c r="T45" s="1208"/>
    </row>
    <row r="46" spans="2:20" ht="16.149999999999999" thickBot="1">
      <c r="B46" s="981"/>
      <c r="C46" s="396" t="s">
        <v>934</v>
      </c>
      <c r="D46" s="820">
        <f>SUBTOTAL(9,D35:D45)</f>
        <v>82638623.346857131</v>
      </c>
      <c r="E46" s="820">
        <f t="shared" ref="E46" si="11">SUBTOTAL(9,E35:E45)</f>
        <v>315135856.98996413</v>
      </c>
      <c r="F46" s="860">
        <v>1.2773337257368629</v>
      </c>
      <c r="G46" s="860">
        <v>3.8695313191112364</v>
      </c>
      <c r="H46" s="409">
        <f t="shared" ref="H46" si="12">SUBTOTAL(9,H35:H45)</f>
        <v>461637181.40179151</v>
      </c>
      <c r="I46" s="409">
        <f t="shared" ref="I46" si="13">SUBTOTAL(9,I35:I45)</f>
        <v>90588.957725997199</v>
      </c>
      <c r="J46" s="409">
        <f t="shared" ref="J46:K46" si="14">SUBTOTAL(9,J35:J45)</f>
        <v>6952178.5560559072</v>
      </c>
      <c r="K46" s="409">
        <f t="shared" si="14"/>
        <v>67042.951049928597</v>
      </c>
      <c r="L46" s="409">
        <f t="shared" ref="L46:P46" si="15">SUBTOTAL(9,L35:L45)</f>
        <v>41406.915242383533</v>
      </c>
      <c r="M46" s="409">
        <f t="shared" si="15"/>
        <v>5805427404.6200008</v>
      </c>
      <c r="N46" s="409">
        <f t="shared" si="15"/>
        <v>83678601.196442336</v>
      </c>
      <c r="O46" s="409">
        <f t="shared" si="15"/>
        <v>924330.99612385419</v>
      </c>
      <c r="P46" s="409">
        <f t="shared" si="15"/>
        <v>499603.47918377322</v>
      </c>
      <c r="Q46" s="424">
        <f t="shared" ref="Q46" si="16">SUBTOTAL(9,Q35:Q45)</f>
        <v>0</v>
      </c>
    </row>
    <row r="47" spans="2:20" ht="16.149999999999999" thickBot="1">
      <c r="B47" s="746"/>
      <c r="C47" s="396" t="s">
        <v>935</v>
      </c>
      <c r="D47" s="820">
        <f>SUBTOTAL(9,D35:D43,D45)</f>
        <v>77995976.836857125</v>
      </c>
      <c r="E47" s="820">
        <f>SUBTOTAL(9,E35:E43,E45)</f>
        <v>77996216.213755846</v>
      </c>
      <c r="F47" s="861">
        <f>+'7.1 PA Budget 8 Yr Summary-Seg'!F26</f>
        <v>0.8773263534659077</v>
      </c>
      <c r="G47" s="861">
        <f>+'7.1 PA Budget 8 Yr Summary-Seg'!G26</f>
        <v>1.066230710612788</v>
      </c>
      <c r="H47" s="409">
        <f t="shared" ref="H47:Q47" si="17">SUBTOTAL(9,H35:H43,H45)</f>
        <v>118273935.02918214</v>
      </c>
      <c r="I47" s="409">
        <f t="shared" si="17"/>
        <v>19204.728386481667</v>
      </c>
      <c r="J47" s="409">
        <f t="shared" si="17"/>
        <v>3722613.2400492337</v>
      </c>
      <c r="K47" s="409">
        <f t="shared" si="17"/>
        <v>20236.596401283168</v>
      </c>
      <c r="L47" s="409">
        <f t="shared" si="17"/>
        <v>22513.958143744501</v>
      </c>
      <c r="M47" s="409">
        <f t="shared" si="17"/>
        <v>800211662.58040249</v>
      </c>
      <c r="N47" s="409">
        <f t="shared" si="17"/>
        <v>31824202.112285603</v>
      </c>
      <c r="O47" s="409">
        <f t="shared" si="17"/>
        <v>122724.74164884366</v>
      </c>
      <c r="P47" s="409">
        <f t="shared" si="17"/>
        <v>196255.24454145652</v>
      </c>
      <c r="Q47" s="424">
        <f t="shared" si="17"/>
        <v>0</v>
      </c>
    </row>
    <row r="48" spans="2:20" ht="15.6">
      <c r="B48" s="983">
        <v>2027</v>
      </c>
      <c r="C48" s="1209" t="s">
        <v>17</v>
      </c>
      <c r="D48" s="818">
        <f>+'7.3 PA PY budget_savings'!U49</f>
        <v>22833628.525439542</v>
      </c>
      <c r="E48" s="1210">
        <v>26081425.449964974</v>
      </c>
      <c r="F48" s="1211">
        <v>1.0692882136734738</v>
      </c>
      <c r="G48" s="1211">
        <v>1.1632324949062818</v>
      </c>
      <c r="H48" s="408">
        <f>+'7.3 PA PY budget_savings'!V49</f>
        <v>57671441.914316304</v>
      </c>
      <c r="I48" s="408">
        <f>+'7.3 PA PY budget_savings'!W49</f>
        <v>11201.237243008978</v>
      </c>
      <c r="J48" s="408">
        <f>+'7.3 PA PY budget_savings'!X49</f>
        <v>1942978.0978031582</v>
      </c>
      <c r="K48" s="408">
        <f>+'7.3 PA PY budget_savings'!Y49</f>
        <v>12247.853110000879</v>
      </c>
      <c r="L48" s="408">
        <f>+'7.3 PA PY budget_savings'!Z49</f>
        <v>12070.144044769662</v>
      </c>
      <c r="M48" s="408">
        <f>SUMIF('4.1 Program Budget - 2024-2027'!$G:$G,$C48,'4.1 Program Budget - 2024-2027'!CD:CD)</f>
        <v>215619438.49877912</v>
      </c>
      <c r="N48" s="408">
        <f>SUMIF('4.1 Program Budget - 2024-2027'!$G:$G,$C48,'4.1 Program Budget - 2024-2027'!CE:CE)</f>
        <v>10673154.449417626</v>
      </c>
      <c r="O48" s="408">
        <f>SUMIF('4.1 Program Budget - 2024-2027'!$G:$G,$C48,'4.1 Program Budget - 2024-2027'!CF:CF)</f>
        <v>33356.748650245143</v>
      </c>
      <c r="P48" s="408">
        <f>SUMIF('4.1 Program Budget - 2024-2027'!$G:$G,$C48,'4.1 Program Budget - 2024-2027'!CG:CG)</f>
        <v>72192.130545325868</v>
      </c>
      <c r="Q48" s="423">
        <f>SUMIF('4.1 Program Budget - 2024-2027'!$G:$G,$C48,'4.1 Program Budget - 2024-2027'!CH:CH)</f>
        <v>0</v>
      </c>
      <c r="R48" s="1208"/>
      <c r="S48" s="1208"/>
      <c r="T48" s="1208"/>
    </row>
    <row r="49" spans="2:20" ht="15.6">
      <c r="B49" s="984"/>
      <c r="C49" s="1212" t="s">
        <v>22</v>
      </c>
      <c r="D49" s="818">
        <f>+'7.3 PA PY budget_savings'!U50</f>
        <v>26576147.091737088</v>
      </c>
      <c r="E49" s="1210">
        <v>29380078.31640264</v>
      </c>
      <c r="F49" s="1211">
        <v>0.80167625250258956</v>
      </c>
      <c r="G49" s="1211">
        <v>0.9978390208500596</v>
      </c>
      <c r="H49" s="408">
        <f>+'7.3 PA PY budget_savings'!V50</f>
        <v>38380871.478216633</v>
      </c>
      <c r="I49" s="408">
        <f>+'7.3 PA PY budget_savings'!W50</f>
        <v>4530.6930538504093</v>
      </c>
      <c r="J49" s="408">
        <f>+'7.3 PA PY budget_savings'!X50</f>
        <v>847776.12700120301</v>
      </c>
      <c r="K49" s="408">
        <f>+'7.3 PA PY budget_savings'!Y50</f>
        <v>6368.5298539699179</v>
      </c>
      <c r="L49" s="408">
        <f>+'7.3 PA PY budget_savings'!Z50</f>
        <v>4987.0995276222675</v>
      </c>
      <c r="M49" s="408">
        <f>SUMIF('4.1 Program Budget - 2024-2027'!$G:$G,$C49,'4.1 Program Budget - 2024-2027'!CD:CD)</f>
        <v>326795789.45556265</v>
      </c>
      <c r="N49" s="408">
        <f>SUMIF('4.1 Program Budget - 2024-2027'!$G:$G,$C49,'4.1 Program Budget - 2024-2027'!CE:CE)</f>
        <v>9913944.7033171859</v>
      </c>
      <c r="O49" s="408">
        <f>SUMIF('4.1 Program Budget - 2024-2027'!$G:$G,$C49,'4.1 Program Budget - 2024-2027'!CF:CF)</f>
        <v>51603.200603239588</v>
      </c>
      <c r="P49" s="408">
        <f>SUMIF('4.1 Program Budget - 2024-2027'!$G:$G,$C49,'4.1 Program Budget - 2024-2027'!CG:CG)</f>
        <v>58272.66836105784</v>
      </c>
      <c r="Q49" s="423">
        <f>SUMIF('4.1 Program Budget - 2024-2027'!$G:$G,$C49,'4.1 Program Budget - 2024-2027'!CH:CH)</f>
        <v>0</v>
      </c>
      <c r="R49" s="1208"/>
      <c r="S49" s="1208"/>
      <c r="T49" s="1208"/>
    </row>
    <row r="50" spans="2:20" ht="15.6">
      <c r="B50" s="984"/>
      <c r="C50" s="1212" t="s">
        <v>25</v>
      </c>
      <c r="D50" s="818">
        <f>+'7.3 PA PY budget_savings'!U51</f>
        <v>5629324.3194574947</v>
      </c>
      <c r="E50" s="1210">
        <v>10116659.846707586</v>
      </c>
      <c r="F50" s="1211">
        <v>1.3290230679522583</v>
      </c>
      <c r="G50" s="1211">
        <v>1.847324057348765</v>
      </c>
      <c r="H50" s="408">
        <f>+'7.3 PA PY budget_savings'!V51</f>
        <v>9070182.4539920427</v>
      </c>
      <c r="I50" s="408">
        <f>+'7.3 PA PY budget_savings'!W51</f>
        <v>980.98540621612153</v>
      </c>
      <c r="J50" s="408">
        <f>+'7.3 PA PY budget_savings'!X51</f>
        <v>312068.8036721854</v>
      </c>
      <c r="K50" s="408">
        <f>+'7.3 PA PY budget_savings'!Y51</f>
        <v>1389.6774022039963</v>
      </c>
      <c r="L50" s="408">
        <f>+'7.3 PA PY budget_savings'!Z51</f>
        <v>1825.6025014822844</v>
      </c>
      <c r="M50" s="408">
        <f>SUMIF('4.1 Program Budget - 2024-2027'!$G:$G,$C50,'4.1 Program Budget - 2024-2027'!CD:CD)</f>
        <v>96735905.49044764</v>
      </c>
      <c r="N50" s="408">
        <f>SUMIF('4.1 Program Budget - 2024-2027'!$G:$G,$C50,'4.1 Program Budget - 2024-2027'!CE:CE)</f>
        <v>3999270.9265617784</v>
      </c>
      <c r="O50" s="408">
        <f>SUMIF('4.1 Program Budget - 2024-2027'!$G:$G,$C50,'4.1 Program Budget - 2024-2027'!CF:CF)</f>
        <v>14932.182488969</v>
      </c>
      <c r="P50" s="408">
        <f>SUMIF('4.1 Program Budget - 2024-2027'!$G:$G,$C50,'4.1 Program Budget - 2024-2027'!CG:CG)</f>
        <v>23395.734920386411</v>
      </c>
      <c r="Q50" s="423">
        <f>SUMIF('4.1 Program Budget - 2024-2027'!$G:$G,$C50,'4.1 Program Budget - 2024-2027'!CH:CH)</f>
        <v>0</v>
      </c>
      <c r="R50" s="1208"/>
      <c r="S50" s="1208"/>
      <c r="T50" s="1208"/>
    </row>
    <row r="51" spans="2:20" ht="15.6">
      <c r="B51" s="984"/>
      <c r="C51" s="1212" t="s">
        <v>27</v>
      </c>
      <c r="D51" s="818">
        <f>+'7.3 PA PY budget_savings'!U52</f>
        <v>1357211.1354771769</v>
      </c>
      <c r="E51" s="1210">
        <v>1903714.2697559707</v>
      </c>
      <c r="F51" s="1211">
        <v>0.99899501609192065</v>
      </c>
      <c r="G51" s="1211">
        <v>1.4266313599650358</v>
      </c>
      <c r="H51" s="408">
        <f>+'7.3 PA PY budget_savings'!V52</f>
        <v>1110878.5663417759</v>
      </c>
      <c r="I51" s="408">
        <f>+'7.3 PA PY budget_savings'!W52</f>
        <v>186.13480635822657</v>
      </c>
      <c r="J51" s="408">
        <f>+'7.3 PA PY budget_savings'!X52</f>
        <v>55741.147903878009</v>
      </c>
      <c r="K51" s="408">
        <f>+'7.3 PA PY budget_savings'!Y52</f>
        <v>193.75578454208997</v>
      </c>
      <c r="L51" s="408">
        <f>+'7.3 PA PY budget_savings'!Z52</f>
        <v>326.08571523768637</v>
      </c>
      <c r="M51" s="408">
        <f>SUMIF('4.1 Program Budget - 2024-2027'!$G:$G,$C51,'4.1 Program Budget - 2024-2027'!CD:CD)</f>
        <v>16663178.495126642</v>
      </c>
      <c r="N51" s="408">
        <f>SUMIF('4.1 Program Budget - 2024-2027'!$G:$G,$C51,'4.1 Program Budget - 2024-2027'!CE:CE)</f>
        <v>836117.21855817013</v>
      </c>
      <c r="O51" s="408">
        <f>SUMIF('4.1 Program Budget - 2024-2027'!$G:$G,$C51,'4.1 Program Budget - 2024-2027'!CF:CF)</f>
        <v>3255.4774931719412</v>
      </c>
      <c r="P51" s="408">
        <f>SUMIF('4.1 Program Budget - 2024-2027'!$G:$G,$C51,'4.1 Program Budget - 2024-2027'!CG:CG)</f>
        <v>4891.285728565299</v>
      </c>
      <c r="Q51" s="423">
        <f>SUMIF('4.1 Program Budget - 2024-2027'!$G:$G,$C51,'4.1 Program Budget - 2024-2027'!CH:CH)</f>
        <v>0</v>
      </c>
      <c r="R51" s="1208"/>
      <c r="S51" s="1208"/>
      <c r="T51" s="1208"/>
    </row>
    <row r="52" spans="2:20" ht="15.6">
      <c r="B52" s="984"/>
      <c r="C52" s="1212" t="s">
        <v>29</v>
      </c>
      <c r="D52" s="818">
        <f>+'7.3 PA PY budget_savings'!U53</f>
        <v>3640965.6523000002</v>
      </c>
      <c r="E52" s="1210">
        <v>0</v>
      </c>
      <c r="F52" s="1216">
        <v>0</v>
      </c>
      <c r="G52" s="1216">
        <v>0</v>
      </c>
      <c r="H52" s="408">
        <f>+'7.3 PA PY budget_savings'!V53</f>
        <v>0</v>
      </c>
      <c r="I52" s="408">
        <f>+'7.3 PA PY budget_savings'!W53</f>
        <v>0</v>
      </c>
      <c r="J52" s="408">
        <f>+'7.3 PA PY budget_savings'!X53</f>
        <v>0</v>
      </c>
      <c r="K52" s="408">
        <f>+'7.3 PA PY budget_savings'!Y53</f>
        <v>0</v>
      </c>
      <c r="L52" s="408">
        <f>+'7.3 PA PY budget_savings'!Z53</f>
        <v>0</v>
      </c>
      <c r="M52" s="408">
        <f>SUMIF('4.1 Program Budget - 2024-2027'!$G:$G,$C52,'4.1 Program Budget - 2024-2027'!CD:CD)</f>
        <v>0</v>
      </c>
      <c r="N52" s="408">
        <f>SUMIF('4.1 Program Budget - 2024-2027'!$G:$G,$C52,'4.1 Program Budget - 2024-2027'!CE:CE)</f>
        <v>0</v>
      </c>
      <c r="O52" s="408">
        <f>SUMIF('4.1 Program Budget - 2024-2027'!$G:$G,$C52,'4.1 Program Budget - 2024-2027'!CF:CF)</f>
        <v>0</v>
      </c>
      <c r="P52" s="408">
        <f>SUMIF('4.1 Program Budget - 2024-2027'!$G:$G,$C52,'4.1 Program Budget - 2024-2027'!CG:CG)</f>
        <v>0</v>
      </c>
      <c r="Q52" s="423">
        <f>SUMIF('4.1 Program Budget - 2024-2027'!$G:$G,$C52,'4.1 Program Budget - 2024-2027'!CH:CH)</f>
        <v>0</v>
      </c>
      <c r="R52" s="1208"/>
      <c r="S52" s="1208"/>
      <c r="T52" s="1208"/>
    </row>
    <row r="53" spans="2:20" ht="15.6">
      <c r="B53" s="984"/>
      <c r="C53" s="1212" t="s">
        <v>30</v>
      </c>
      <c r="D53" s="818">
        <f>+'7.3 PA PY budget_savings'!U54</f>
        <v>13331297.474618359</v>
      </c>
      <c r="E53" s="1210">
        <v>18611681.160273671</v>
      </c>
      <c r="F53" s="1211">
        <v>1.0254822252185321</v>
      </c>
      <c r="G53" s="1211">
        <v>1.4183707408017552</v>
      </c>
      <c r="H53" s="408">
        <f>+'7.3 PA PY budget_savings'!V54</f>
        <v>15392739.231134096</v>
      </c>
      <c r="I53" s="408">
        <f>+'7.3 PA PY budget_savings'!W54</f>
        <v>2894.2451970291013</v>
      </c>
      <c r="J53" s="408">
        <f>+'7.3 PA PY budget_savings'!X54</f>
        <v>783607.59543471923</v>
      </c>
      <c r="K53" s="408">
        <f>+'7.3 PA PY budget_savings'!Y54</f>
        <v>2388.6380594819257</v>
      </c>
      <c r="L53" s="408">
        <f>+'7.3 PA PY budget_savings'!Z54</f>
        <v>4584.1044332931078</v>
      </c>
      <c r="M53" s="408">
        <f>SUMIF('4.1 Program Budget - 2024-2027'!$G:$G,$C53,'4.1 Program Budget - 2024-2027'!CD:CD)</f>
        <v>167143166.03784055</v>
      </c>
      <c r="N53" s="408">
        <f>SUMIF('4.1 Program Budget - 2024-2027'!$G:$G,$C53,'4.1 Program Budget - 2024-2027'!CE:CE)</f>
        <v>8516309.809966974</v>
      </c>
      <c r="O53" s="408">
        <f>SUMIF('4.1 Program Budget - 2024-2027'!$G:$G,$C53,'4.1 Program Budget - 2024-2027'!CF:CF)</f>
        <v>27086.775280798458</v>
      </c>
      <c r="P53" s="408">
        <f>SUMIF('4.1 Program Budget - 2024-2027'!$G:$G,$C53,'4.1 Program Budget - 2024-2027'!CG:CG)</f>
        <v>49820.412388306802</v>
      </c>
      <c r="Q53" s="423">
        <f>SUMIF('4.1 Program Budget - 2024-2027'!$G:$G,$C53,'4.1 Program Budget - 2024-2027'!CH:CH)</f>
        <v>0</v>
      </c>
      <c r="R53" s="1208"/>
      <c r="S53" s="1208"/>
      <c r="T53" s="1208"/>
    </row>
    <row r="54" spans="2:20" ht="15.6">
      <c r="B54" s="984"/>
      <c r="C54" s="1212" t="s">
        <v>32</v>
      </c>
      <c r="D54" s="818">
        <f>+'7.3 PA PY budget_savings'!U55</f>
        <v>3866538.4035</v>
      </c>
      <c r="E54" s="1210">
        <v>0</v>
      </c>
      <c r="F54" s="1216">
        <v>0</v>
      </c>
      <c r="G54" s="1216">
        <v>0</v>
      </c>
      <c r="H54" s="408">
        <f>+'7.3 PA PY budget_savings'!V55</f>
        <v>0</v>
      </c>
      <c r="I54" s="408">
        <f>+'7.3 PA PY budget_savings'!W55</f>
        <v>0</v>
      </c>
      <c r="J54" s="408">
        <f>+'7.3 PA PY budget_savings'!X55</f>
        <v>0</v>
      </c>
      <c r="K54" s="408">
        <f>+'7.3 PA PY budget_savings'!Y55</f>
        <v>0</v>
      </c>
      <c r="L54" s="408">
        <f>+'7.3 PA PY budget_savings'!Z55</f>
        <v>0</v>
      </c>
      <c r="M54" s="408">
        <f>SUMIF('4.1 Program Budget - 2024-2027'!$G:$G,$C54,'4.1 Program Budget - 2024-2027'!CD:CD)</f>
        <v>0</v>
      </c>
      <c r="N54" s="408">
        <f>SUMIF('4.1 Program Budget - 2024-2027'!$G:$G,$C54,'4.1 Program Budget - 2024-2027'!CE:CE)</f>
        <v>0</v>
      </c>
      <c r="O54" s="408">
        <f>SUMIF('4.1 Program Budget - 2024-2027'!$G:$G,$C54,'4.1 Program Budget - 2024-2027'!CF:CF)</f>
        <v>0</v>
      </c>
      <c r="P54" s="408">
        <f>SUMIF('4.1 Program Budget - 2024-2027'!$G:$G,$C54,'4.1 Program Budget - 2024-2027'!CG:CG)</f>
        <v>0</v>
      </c>
      <c r="Q54" s="423">
        <f>SUMIF('4.1 Program Budget - 2024-2027'!$G:$G,$C54,'4.1 Program Budget - 2024-2027'!CH:CH)</f>
        <v>0</v>
      </c>
      <c r="R54" s="1208"/>
      <c r="S54" s="1208"/>
      <c r="T54" s="1208"/>
    </row>
    <row r="55" spans="2:20" ht="15.6">
      <c r="B55" s="984"/>
      <c r="C55" s="1212" t="s">
        <v>34</v>
      </c>
      <c r="D55" s="818">
        <f>+'7.3 PA PY budget_savings'!U56</f>
        <v>583633.49780000001</v>
      </c>
      <c r="E55" s="1210">
        <v>0</v>
      </c>
      <c r="F55" s="1216">
        <v>0</v>
      </c>
      <c r="G55" s="1216">
        <v>0</v>
      </c>
      <c r="H55" s="408">
        <f>+'7.3 PA PY budget_savings'!V56</f>
        <v>0</v>
      </c>
      <c r="I55" s="408">
        <f>+'7.3 PA PY budget_savings'!W56</f>
        <v>0</v>
      </c>
      <c r="J55" s="408">
        <f>+'7.3 PA PY budget_savings'!X56</f>
        <v>0</v>
      </c>
      <c r="K55" s="408">
        <f>+'7.3 PA PY budget_savings'!Y56</f>
        <v>0</v>
      </c>
      <c r="L55" s="408">
        <f>+'7.3 PA PY budget_savings'!Z56</f>
        <v>0</v>
      </c>
      <c r="M55" s="408">
        <f>SUMIF('4.1 Program Budget - 2024-2027'!$G:$G,$C55,'4.1 Program Budget - 2024-2027'!CD:CD)</f>
        <v>0</v>
      </c>
      <c r="N55" s="408">
        <f>SUMIF('4.1 Program Budget - 2024-2027'!$G:$G,$C55,'4.1 Program Budget - 2024-2027'!CE:CE)</f>
        <v>0</v>
      </c>
      <c r="O55" s="408">
        <f>SUMIF('4.1 Program Budget - 2024-2027'!$G:$G,$C55,'4.1 Program Budget - 2024-2027'!CF:CF)</f>
        <v>0</v>
      </c>
      <c r="P55" s="408">
        <f>SUMIF('4.1 Program Budget - 2024-2027'!$G:$G,$C55,'4.1 Program Budget - 2024-2027'!CG:CG)</f>
        <v>0</v>
      </c>
      <c r="Q55" s="423">
        <f>SUMIF('4.1 Program Budget - 2024-2027'!$G:$G,$C55,'4.1 Program Budget - 2024-2027'!CH:CH)</f>
        <v>0</v>
      </c>
      <c r="R55" s="1208"/>
      <c r="S55" s="1208"/>
      <c r="T55" s="1208"/>
    </row>
    <row r="56" spans="2:20" ht="15.6">
      <c r="B56" s="984"/>
      <c r="C56" s="1212" t="s">
        <v>36</v>
      </c>
      <c r="D56" s="818">
        <f>+'7.3 PA PY budget_savings'!U57</f>
        <v>0</v>
      </c>
      <c r="E56" s="1210">
        <v>0</v>
      </c>
      <c r="F56" s="1216">
        <v>0</v>
      </c>
      <c r="G56" s="1216">
        <v>0</v>
      </c>
      <c r="H56" s="408">
        <f>+'7.3 PA PY budget_savings'!V57</f>
        <v>0</v>
      </c>
      <c r="I56" s="408">
        <f>+'7.3 PA PY budget_savings'!W57</f>
        <v>0</v>
      </c>
      <c r="J56" s="408">
        <f>+'7.3 PA PY budget_savings'!X57</f>
        <v>0</v>
      </c>
      <c r="K56" s="408">
        <f>+'7.3 PA PY budget_savings'!Y57</f>
        <v>0</v>
      </c>
      <c r="L56" s="408">
        <f>+'7.3 PA PY budget_savings'!Z57</f>
        <v>0</v>
      </c>
      <c r="M56" s="408">
        <f>SUMIF('4.1 Program Budget - 2024-2027'!$G:$G,$C56,'4.1 Program Budget - 2024-2027'!CD:CD)</f>
        <v>0</v>
      </c>
      <c r="N56" s="408">
        <f>SUMIF('4.1 Program Budget - 2024-2027'!$G:$G,$C56,'4.1 Program Budget - 2024-2027'!CE:CE)</f>
        <v>0</v>
      </c>
      <c r="O56" s="408">
        <f>SUMIF('4.1 Program Budget - 2024-2027'!$G:$G,$C56,'4.1 Program Budget - 2024-2027'!CF:CF)</f>
        <v>0</v>
      </c>
      <c r="P56" s="408">
        <f>SUMIF('4.1 Program Budget - 2024-2027'!$G:$G,$C56,'4.1 Program Budget - 2024-2027'!CG:CG)</f>
        <v>0</v>
      </c>
      <c r="Q56" s="423">
        <f>SUMIF('4.1 Program Budget - 2024-2027'!$G:$G,$C56,'4.1 Program Budget - 2024-2027'!CH:CH)</f>
        <v>0</v>
      </c>
      <c r="R56" s="1208"/>
      <c r="S56" s="1208"/>
      <c r="T56" s="1208"/>
    </row>
    <row r="57" spans="2:20" ht="15.6">
      <c r="B57" s="984"/>
      <c r="C57" s="1189" t="s">
        <v>28</v>
      </c>
      <c r="D57" s="818">
        <f>+'7.3 PA PY budget_savings'!U68</f>
        <v>4684499.6758000003</v>
      </c>
      <c r="E57" s="1210">
        <v>225575626.77634573</v>
      </c>
      <c r="F57" s="1211">
        <v>1.520367608679811</v>
      </c>
      <c r="G57" s="1211">
        <v>48.153622023372499</v>
      </c>
      <c r="H57" s="408">
        <f>+'7.3 PA PY budget_savings'!V68</f>
        <v>308489194.74566972</v>
      </c>
      <c r="I57" s="408">
        <f>+'7.3 PA PY budget_savings'!W68</f>
        <v>65134.938014101645</v>
      </c>
      <c r="J57" s="408">
        <f>+'7.3 PA PY budget_savings'!X68</f>
        <v>2717926.5468375292</v>
      </c>
      <c r="K57" s="408">
        <f>+'7.3 PA PY budget_savings'!Y68</f>
        <v>43629.723679727955</v>
      </c>
      <c r="L57" s="408">
        <f>+'7.3 PA PY budget_savings'!Z68</f>
        <v>15899.870298999529</v>
      </c>
      <c r="M57" s="408">
        <f>SUMIF('4.1 Program Budget - 2024-2027'!$G:$G,$C57,'4.1 Program Budget - 2024-2027'!CD:CD)</f>
        <v>4625521293.6851721</v>
      </c>
      <c r="N57" s="408">
        <f>SUMIF('4.1 Program Budget - 2024-2027'!$G:$G,$C57,'4.1 Program Budget - 2024-2027'!CE:CE)</f>
        <v>45854163.018652454</v>
      </c>
      <c r="O57" s="408">
        <f>SUMIF('4.1 Program Budget - 2024-2027'!$G:$G,$C57,'4.1 Program Budget - 2024-2027'!CF:CF)</f>
        <v>754395.81012528902</v>
      </c>
      <c r="P57" s="408">
        <f>SUMIF('4.1 Program Budget - 2024-2027'!$G:$G,$C57,'4.1 Program Budget - 2024-2027'!CG:CG)</f>
        <v>268246.85365911666</v>
      </c>
      <c r="Q57" s="423">
        <f>SUMIF('4.1 Program Budget - 2024-2027'!$G:$G,$C57,'4.1 Program Budget - 2024-2027'!CH:CH)</f>
        <v>0</v>
      </c>
      <c r="R57" s="1208"/>
      <c r="S57" s="1208"/>
      <c r="T57" s="1208"/>
    </row>
    <row r="58" spans="2:20" ht="16.149999999999999" thickBot="1">
      <c r="B58" s="984"/>
      <c r="C58" s="1213" t="s">
        <v>660</v>
      </c>
      <c r="D58" s="818">
        <f>+'7.3 PA PY budget_savings'!U61</f>
        <v>3437635.2399999998</v>
      </c>
      <c r="E58" s="1214"/>
      <c r="F58" s="1215"/>
      <c r="G58" s="1215"/>
      <c r="H58" s="459"/>
      <c r="I58" s="459"/>
      <c r="J58" s="459"/>
      <c r="K58" s="459"/>
      <c r="L58" s="459"/>
      <c r="M58" s="459"/>
      <c r="N58" s="459"/>
      <c r="O58" s="459"/>
      <c r="P58" s="459"/>
      <c r="Q58" s="460"/>
      <c r="R58" s="1208"/>
      <c r="S58" s="1208"/>
      <c r="T58" s="1208"/>
    </row>
    <row r="59" spans="2:20" ht="16.149999999999999" thickBot="1">
      <c r="B59" s="981"/>
      <c r="C59" s="396" t="s">
        <v>934</v>
      </c>
      <c r="D59" s="820">
        <f>SUBTOTAL(9,D48:D58)</f>
        <v>85940881.016129658</v>
      </c>
      <c r="E59" s="820">
        <f t="shared" ref="E59" si="18">SUBTOTAL(9,E48:E58)</f>
        <v>311669185.81945056</v>
      </c>
      <c r="F59" s="860">
        <v>1.2718347986715011</v>
      </c>
      <c r="G59" s="860">
        <v>3.680202923899436</v>
      </c>
      <c r="H59" s="409">
        <f t="shared" ref="H59" si="19">SUBTOTAL(9,H48:H58)</f>
        <v>430115308.38967061</v>
      </c>
      <c r="I59" s="409">
        <f t="shared" ref="I59" si="20">SUBTOTAL(9,I48:I58)</f>
        <v>84928.233720564487</v>
      </c>
      <c r="J59" s="409">
        <f t="shared" ref="J59:K59" si="21">SUBTOTAL(9,J48:J58)</f>
        <v>6660098.3186526727</v>
      </c>
      <c r="K59" s="409">
        <f t="shared" si="21"/>
        <v>66218.177889926767</v>
      </c>
      <c r="L59" s="409">
        <f t="shared" ref="L59:P59" si="22">SUBTOTAL(9,L48:L58)</f>
        <v>39692.90652140454</v>
      </c>
      <c r="M59" s="409">
        <f t="shared" si="22"/>
        <v>5448478771.6629286</v>
      </c>
      <c r="N59" s="409">
        <f t="shared" si="22"/>
        <v>79792960.126474187</v>
      </c>
      <c r="O59" s="409">
        <f t="shared" si="22"/>
        <v>884630.19464171317</v>
      </c>
      <c r="P59" s="409">
        <f t="shared" si="22"/>
        <v>476819.08560275892</v>
      </c>
      <c r="Q59" s="424">
        <f t="shared" ref="Q59" si="23">SUBTOTAL(9,Q48:Q58)</f>
        <v>0</v>
      </c>
    </row>
    <row r="60" spans="2:20" ht="16.149999999999999" thickBot="1">
      <c r="B60" s="746"/>
      <c r="C60" s="396" t="s">
        <v>935</v>
      </c>
      <c r="D60" s="820">
        <f>SUBTOTAL(9,D48:D56,D58)</f>
        <v>81256381.340329662</v>
      </c>
      <c r="E60" s="820">
        <f>SUBTOTAL(9,E48:E56,E58)</f>
        <v>86093559.043104842</v>
      </c>
      <c r="F60" s="861">
        <f>+'7.1 PA Budget 8 Yr Summary-Seg'!F32</f>
        <v>0.92347248963780504</v>
      </c>
      <c r="G60" s="861">
        <f>+'7.1 PA Budget 8 Yr Summary-Seg'!G32</f>
        <v>1.127224027069291</v>
      </c>
      <c r="H60" s="409">
        <f t="shared" ref="H60:Q60" si="24">SUBTOTAL(9,H48:H56,H58)</f>
        <v>121626113.64400086</v>
      </c>
      <c r="I60" s="409">
        <f t="shared" si="24"/>
        <v>19793.295706462835</v>
      </c>
      <c r="J60" s="409">
        <f t="shared" si="24"/>
        <v>3942171.771815144</v>
      </c>
      <c r="K60" s="409">
        <f t="shared" si="24"/>
        <v>22588.454210198812</v>
      </c>
      <c r="L60" s="409">
        <f t="shared" si="24"/>
        <v>23793.036222405008</v>
      </c>
      <c r="M60" s="409">
        <f t="shared" si="24"/>
        <v>822957477.9777565</v>
      </c>
      <c r="N60" s="409">
        <f t="shared" si="24"/>
        <v>33938797.107821733</v>
      </c>
      <c r="O60" s="409">
        <f t="shared" si="24"/>
        <v>130234.38451642412</v>
      </c>
      <c r="P60" s="409">
        <f t="shared" si="24"/>
        <v>208572.23194364223</v>
      </c>
      <c r="Q60" s="424">
        <f t="shared" si="24"/>
        <v>0</v>
      </c>
    </row>
    <row r="61" spans="2:20" ht="15.6">
      <c r="B61" s="983">
        <v>2028</v>
      </c>
      <c r="C61" s="1209" t="s">
        <v>17</v>
      </c>
      <c r="D61" s="818">
        <f>+'7.3 PA PY budget_savings'!AA49</f>
        <v>22833628.525439538</v>
      </c>
      <c r="E61" s="1210">
        <f t="shared" ref="E61:E70" si="25">+E48</f>
        <v>26081425.449964974</v>
      </c>
      <c r="F61" s="1211">
        <f>F48</f>
        <v>1.0692882136734738</v>
      </c>
      <c r="G61" s="1211">
        <f>G48</f>
        <v>1.1632324949062818</v>
      </c>
      <c r="H61" s="408">
        <f>+'7.3 PA PY budget_savings'!AB49</f>
        <v>57671441.914316304</v>
      </c>
      <c r="I61" s="408">
        <f>+'7.3 PA PY budget_savings'!AC49</f>
        <v>11201.237243008978</v>
      </c>
      <c r="J61" s="408">
        <f>+'7.3 PA PY budget_savings'!AD49</f>
        <v>1942978.097803158</v>
      </c>
      <c r="K61" s="408">
        <f>+'7.3 PA PY budget_savings'!AE49</f>
        <v>12247.853110000879</v>
      </c>
      <c r="L61" s="408">
        <f>+'7.3 PA PY budget_savings'!AF49</f>
        <v>12070.14404476966</v>
      </c>
      <c r="M61" s="408">
        <f>SUMIF('4.2 Program Budget 2028-2031'!$D:$D,$C61,'4.2 Program Budget 2028-2031'!O:O)</f>
        <v>215619438.49877912</v>
      </c>
      <c r="N61" s="408">
        <f>SUMIF('4.2 Program Budget 2028-2031'!$D:$D,$C61,'4.2 Program Budget 2028-2031'!P:P)</f>
        <v>10673154.449417625</v>
      </c>
      <c r="O61" s="408">
        <f>SUMIF('4.2 Program Budget 2028-2031'!$D:$D,$C61,'4.2 Program Budget 2028-2031'!Q:Q)</f>
        <v>33356.748650245143</v>
      </c>
      <c r="P61" s="408">
        <f>SUMIF('4.2 Program Budget 2028-2031'!$D:$D,$C61,'4.2 Program Budget 2028-2031'!R:R)</f>
        <v>72192.130545325868</v>
      </c>
      <c r="Q61" s="423">
        <f>SUMIF('4.2 Program Budget 2028-2031'!$D:$D,$C61,'4.2 Program Budget 2028-2031'!S:S)</f>
        <v>0</v>
      </c>
      <c r="R61" s="1208"/>
      <c r="S61" s="1208"/>
      <c r="T61" s="1208"/>
    </row>
    <row r="62" spans="2:20" ht="15.6">
      <c r="B62" s="984"/>
      <c r="C62" s="1212" t="s">
        <v>22</v>
      </c>
      <c r="D62" s="818">
        <f>+'7.3 PA PY budget_savings'!AA50</f>
        <v>26576147.091737092</v>
      </c>
      <c r="E62" s="1210">
        <f t="shared" si="25"/>
        <v>29380078.31640264</v>
      </c>
      <c r="F62" s="1211">
        <f t="shared" ref="F62" si="26">F49</f>
        <v>0.80167625250258956</v>
      </c>
      <c r="G62" s="1211">
        <f t="shared" ref="G62:G70" si="27">G49</f>
        <v>0.9978390208500596</v>
      </c>
      <c r="H62" s="408">
        <f>+'7.3 PA PY budget_savings'!AB50</f>
        <v>38380871.478216626</v>
      </c>
      <c r="I62" s="408">
        <f>+'7.3 PA PY budget_savings'!AC50</f>
        <v>4530.6930538504093</v>
      </c>
      <c r="J62" s="408">
        <f>+'7.3 PA PY budget_savings'!AD50</f>
        <v>847776.12700120313</v>
      </c>
      <c r="K62" s="408">
        <f>+'7.3 PA PY budget_savings'!AE50</f>
        <v>6368.529853969917</v>
      </c>
      <c r="L62" s="408">
        <f>+'7.3 PA PY budget_savings'!AF50</f>
        <v>4987.0995276222675</v>
      </c>
      <c r="M62" s="408">
        <f>SUMIF('4.2 Program Budget 2028-2031'!$D:$D,$C62,'4.2 Program Budget 2028-2031'!O:O)</f>
        <v>326795789.45556265</v>
      </c>
      <c r="N62" s="408">
        <f>SUMIF('4.2 Program Budget 2028-2031'!$D:$D,$C62,'4.2 Program Budget 2028-2031'!P:P)</f>
        <v>9913944.7033171859</v>
      </c>
      <c r="O62" s="408">
        <f>SUMIF('4.2 Program Budget 2028-2031'!$D:$D,$C62,'4.2 Program Budget 2028-2031'!Q:Q)</f>
        <v>51603.200603239588</v>
      </c>
      <c r="P62" s="408">
        <f>SUMIF('4.2 Program Budget 2028-2031'!$D:$D,$C62,'4.2 Program Budget 2028-2031'!R:R)</f>
        <v>58272.668361057833</v>
      </c>
      <c r="Q62" s="423">
        <f>SUMIF('4.2 Program Budget 2028-2031'!$D:$D,$C62,'4.2 Program Budget 2028-2031'!S:S)</f>
        <v>0</v>
      </c>
      <c r="R62" s="1208"/>
      <c r="S62" s="1208"/>
      <c r="T62" s="1208"/>
    </row>
    <row r="63" spans="2:20" ht="15.6">
      <c r="B63" s="984"/>
      <c r="C63" s="1212" t="s">
        <v>25</v>
      </c>
      <c r="D63" s="818">
        <f>+'7.3 PA PY budget_savings'!AA51</f>
        <v>5629324.3194574947</v>
      </c>
      <c r="E63" s="1210">
        <f t="shared" si="25"/>
        <v>10116659.846707586</v>
      </c>
      <c r="F63" s="1211">
        <f t="shared" ref="F63" si="28">F50</f>
        <v>1.3290230679522583</v>
      </c>
      <c r="G63" s="1211">
        <f t="shared" si="27"/>
        <v>1.847324057348765</v>
      </c>
      <c r="H63" s="408">
        <f>+'7.3 PA PY budget_savings'!AB51</f>
        <v>9070182.4539920427</v>
      </c>
      <c r="I63" s="408">
        <f>+'7.3 PA PY budget_savings'!AC51</f>
        <v>980.98540621612153</v>
      </c>
      <c r="J63" s="408">
        <f>+'7.3 PA PY budget_savings'!AD51</f>
        <v>312068.80367218534</v>
      </c>
      <c r="K63" s="408">
        <f>+'7.3 PA PY budget_savings'!AE51</f>
        <v>1389.6774022039961</v>
      </c>
      <c r="L63" s="408">
        <f>+'7.3 PA PY budget_savings'!AF51</f>
        <v>1825.6025014822844</v>
      </c>
      <c r="M63" s="408">
        <f>SUMIF('4.2 Program Budget 2028-2031'!$D:$D,$C63,'4.2 Program Budget 2028-2031'!O:O)</f>
        <v>96735905.490447655</v>
      </c>
      <c r="N63" s="408">
        <f>SUMIF('4.2 Program Budget 2028-2031'!$D:$D,$C63,'4.2 Program Budget 2028-2031'!P:P)</f>
        <v>3999270.9265617784</v>
      </c>
      <c r="O63" s="408">
        <f>SUMIF('4.2 Program Budget 2028-2031'!$D:$D,$C63,'4.2 Program Budget 2028-2031'!Q:Q)</f>
        <v>14932.182488969</v>
      </c>
      <c r="P63" s="408">
        <f>SUMIF('4.2 Program Budget 2028-2031'!$D:$D,$C63,'4.2 Program Budget 2028-2031'!R:R)</f>
        <v>23395.734920386411</v>
      </c>
      <c r="Q63" s="423">
        <f>SUMIF('4.2 Program Budget 2028-2031'!$D:$D,$C63,'4.2 Program Budget 2028-2031'!S:S)</f>
        <v>0</v>
      </c>
      <c r="R63" s="1208"/>
      <c r="S63" s="1208"/>
      <c r="T63" s="1208"/>
    </row>
    <row r="64" spans="2:20" ht="15.6">
      <c r="B64" s="984"/>
      <c r="C64" s="1212" t="s">
        <v>27</v>
      </c>
      <c r="D64" s="818">
        <f>+'7.3 PA PY budget_savings'!AA52</f>
        <v>1357211.1354771766</v>
      </c>
      <c r="E64" s="1210">
        <f t="shared" si="25"/>
        <v>1903714.2697559707</v>
      </c>
      <c r="F64" s="1211">
        <f t="shared" ref="F64" si="29">F51</f>
        <v>0.99899501609192065</v>
      </c>
      <c r="G64" s="1211">
        <f t="shared" si="27"/>
        <v>1.4266313599650358</v>
      </c>
      <c r="H64" s="408">
        <f>+'7.3 PA PY budget_savings'!AB52</f>
        <v>1110878.5663417759</v>
      </c>
      <c r="I64" s="408">
        <f>+'7.3 PA PY budget_savings'!AC52</f>
        <v>186.13480635822657</v>
      </c>
      <c r="J64" s="408">
        <f>+'7.3 PA PY budget_savings'!AD52</f>
        <v>55741.147903878009</v>
      </c>
      <c r="K64" s="408">
        <f>+'7.3 PA PY budget_savings'!AE52</f>
        <v>193.75578454209</v>
      </c>
      <c r="L64" s="408">
        <f>+'7.3 PA PY budget_savings'!AF52</f>
        <v>326.08571523768637</v>
      </c>
      <c r="M64" s="408">
        <f>SUMIF('4.2 Program Budget 2028-2031'!$D:$D,$C64,'4.2 Program Budget 2028-2031'!O:O)</f>
        <v>16663178.495126642</v>
      </c>
      <c r="N64" s="408">
        <f>SUMIF('4.2 Program Budget 2028-2031'!$D:$D,$C64,'4.2 Program Budget 2028-2031'!P:P)</f>
        <v>836117.21855817013</v>
      </c>
      <c r="O64" s="408">
        <f>SUMIF('4.2 Program Budget 2028-2031'!$D:$D,$C64,'4.2 Program Budget 2028-2031'!Q:Q)</f>
        <v>3255.4774931719412</v>
      </c>
      <c r="P64" s="408">
        <f>SUMIF('4.2 Program Budget 2028-2031'!$D:$D,$C64,'4.2 Program Budget 2028-2031'!R:R)</f>
        <v>4891.285728565299</v>
      </c>
      <c r="Q64" s="423">
        <f>SUMIF('4.2 Program Budget 2028-2031'!$D:$D,$C64,'4.2 Program Budget 2028-2031'!S:S)</f>
        <v>0</v>
      </c>
      <c r="R64" s="1208"/>
      <c r="S64" s="1208"/>
      <c r="T64" s="1208"/>
    </row>
    <row r="65" spans="2:20" ht="15.6">
      <c r="B65" s="984"/>
      <c r="C65" s="1212" t="s">
        <v>29</v>
      </c>
      <c r="D65" s="818">
        <f>+'7.3 PA PY budget_savings'!AA53</f>
        <v>3640965.6523000002</v>
      </c>
      <c r="E65" s="1210">
        <f t="shared" si="25"/>
        <v>0</v>
      </c>
      <c r="F65" s="1211">
        <f t="shared" ref="F65" si="30">F52</f>
        <v>0</v>
      </c>
      <c r="G65" s="1211">
        <f t="shared" si="27"/>
        <v>0</v>
      </c>
      <c r="H65" s="408">
        <f>+'7.3 PA PY budget_savings'!AB53</f>
        <v>0</v>
      </c>
      <c r="I65" s="408">
        <f>+'7.3 PA PY budget_savings'!AC53</f>
        <v>0</v>
      </c>
      <c r="J65" s="408">
        <f>+'7.3 PA PY budget_savings'!AD53</f>
        <v>0</v>
      </c>
      <c r="K65" s="408">
        <f>+'7.3 PA PY budget_savings'!AE53</f>
        <v>0</v>
      </c>
      <c r="L65" s="408">
        <f>+'7.3 PA PY budget_savings'!AF53</f>
        <v>0</v>
      </c>
      <c r="M65" s="408">
        <f>SUMIF('4.2 Program Budget 2028-2031'!$D:$D,$C65,'4.2 Program Budget 2028-2031'!O:O)</f>
        <v>0</v>
      </c>
      <c r="N65" s="408">
        <f>SUMIF('4.2 Program Budget 2028-2031'!$D:$D,$C65,'4.2 Program Budget 2028-2031'!P:P)</f>
        <v>0</v>
      </c>
      <c r="O65" s="408">
        <f>SUMIF('4.2 Program Budget 2028-2031'!$D:$D,$C65,'4.2 Program Budget 2028-2031'!Q:Q)</f>
        <v>0</v>
      </c>
      <c r="P65" s="408">
        <f>SUMIF('4.2 Program Budget 2028-2031'!$D:$D,$C65,'4.2 Program Budget 2028-2031'!R:R)</f>
        <v>0</v>
      </c>
      <c r="Q65" s="423">
        <f>SUMIF('4.2 Program Budget 2028-2031'!$D:$D,$C65,'4.2 Program Budget 2028-2031'!S:S)</f>
        <v>0</v>
      </c>
      <c r="R65" s="1208"/>
      <c r="S65" s="1208"/>
      <c r="T65" s="1208"/>
    </row>
    <row r="66" spans="2:20" ht="15.6">
      <c r="B66" s="984"/>
      <c r="C66" s="1212" t="s">
        <v>30</v>
      </c>
      <c r="D66" s="818">
        <f>+'7.3 PA PY budget_savings'!AA54</f>
        <v>13331297.47461836</v>
      </c>
      <c r="E66" s="1210">
        <f t="shared" si="25"/>
        <v>18611681.160273671</v>
      </c>
      <c r="F66" s="1211">
        <f t="shared" ref="F66" si="31">F53</f>
        <v>1.0254822252185321</v>
      </c>
      <c r="G66" s="1211">
        <f t="shared" si="27"/>
        <v>1.4183707408017552</v>
      </c>
      <c r="H66" s="408">
        <f>+'7.3 PA PY budget_savings'!AB54</f>
        <v>15392739.231134096</v>
      </c>
      <c r="I66" s="408">
        <f>+'7.3 PA PY budget_savings'!AC54</f>
        <v>2894.2451970291013</v>
      </c>
      <c r="J66" s="408">
        <f>+'7.3 PA PY budget_savings'!AD54</f>
        <v>783607.59543471923</v>
      </c>
      <c r="K66" s="408">
        <f>+'7.3 PA PY budget_savings'!AE54</f>
        <v>2388.6380594819257</v>
      </c>
      <c r="L66" s="408">
        <f>+'7.3 PA PY budget_savings'!AF54</f>
        <v>4584.1044332931078</v>
      </c>
      <c r="M66" s="408">
        <f>SUMIF('4.2 Program Budget 2028-2031'!$D:$D,$C66,'4.2 Program Budget 2028-2031'!O:O)</f>
        <v>167143166.03784055</v>
      </c>
      <c r="N66" s="408">
        <f>SUMIF('4.2 Program Budget 2028-2031'!$D:$D,$C66,'4.2 Program Budget 2028-2031'!P:P)</f>
        <v>8516309.809966974</v>
      </c>
      <c r="O66" s="408">
        <f>SUMIF('4.2 Program Budget 2028-2031'!$D:$D,$C66,'4.2 Program Budget 2028-2031'!Q:Q)</f>
        <v>27086.775280798458</v>
      </c>
      <c r="P66" s="408">
        <f>SUMIF('4.2 Program Budget 2028-2031'!$D:$D,$C66,'4.2 Program Budget 2028-2031'!R:R)</f>
        <v>49820.412388306802</v>
      </c>
      <c r="Q66" s="423">
        <f>SUMIF('4.2 Program Budget 2028-2031'!$D:$D,$C66,'4.2 Program Budget 2028-2031'!S:S)</f>
        <v>0</v>
      </c>
      <c r="R66" s="1208"/>
      <c r="S66" s="1208"/>
      <c r="T66" s="1208"/>
    </row>
    <row r="67" spans="2:20" ht="15.6">
      <c r="B67" s="984"/>
      <c r="C67" s="1212" t="s">
        <v>32</v>
      </c>
      <c r="D67" s="818">
        <f>+'7.3 PA PY budget_savings'!AA55</f>
        <v>3866538.4035</v>
      </c>
      <c r="E67" s="1210">
        <f t="shared" si="25"/>
        <v>0</v>
      </c>
      <c r="F67" s="1211">
        <f t="shared" ref="F67" si="32">F54</f>
        <v>0</v>
      </c>
      <c r="G67" s="1211">
        <f t="shared" si="27"/>
        <v>0</v>
      </c>
      <c r="H67" s="408">
        <f>+'7.3 PA PY budget_savings'!AB55</f>
        <v>0</v>
      </c>
      <c r="I67" s="408">
        <f>+'7.3 PA PY budget_savings'!AC55</f>
        <v>0</v>
      </c>
      <c r="J67" s="408">
        <f>+'7.3 PA PY budget_savings'!AD55</f>
        <v>0</v>
      </c>
      <c r="K67" s="408">
        <f>+'7.3 PA PY budget_savings'!AE55</f>
        <v>0</v>
      </c>
      <c r="L67" s="408">
        <f>+'7.3 PA PY budget_savings'!AF55</f>
        <v>0</v>
      </c>
      <c r="M67" s="408">
        <f>SUMIF('4.2 Program Budget 2028-2031'!$D:$D,$C67,'4.2 Program Budget 2028-2031'!O:O)</f>
        <v>0</v>
      </c>
      <c r="N67" s="408">
        <f>SUMIF('4.2 Program Budget 2028-2031'!$D:$D,$C67,'4.2 Program Budget 2028-2031'!P:P)</f>
        <v>0</v>
      </c>
      <c r="O67" s="408">
        <f>SUMIF('4.2 Program Budget 2028-2031'!$D:$D,$C67,'4.2 Program Budget 2028-2031'!Q:Q)</f>
        <v>0</v>
      </c>
      <c r="P67" s="408">
        <f>SUMIF('4.2 Program Budget 2028-2031'!$D:$D,$C67,'4.2 Program Budget 2028-2031'!R:R)</f>
        <v>0</v>
      </c>
      <c r="Q67" s="423">
        <f>SUMIF('4.2 Program Budget 2028-2031'!$D:$D,$C67,'4.2 Program Budget 2028-2031'!S:S)</f>
        <v>0</v>
      </c>
      <c r="R67" s="1208"/>
      <c r="S67" s="1208"/>
      <c r="T67" s="1208"/>
    </row>
    <row r="68" spans="2:20" ht="15.6">
      <c r="B68" s="984"/>
      <c r="C68" s="1212" t="s">
        <v>34</v>
      </c>
      <c r="D68" s="818">
        <f>+'7.3 PA PY budget_savings'!AA56</f>
        <v>583633.49780000001</v>
      </c>
      <c r="E68" s="1210">
        <f t="shared" si="25"/>
        <v>0</v>
      </c>
      <c r="F68" s="1211">
        <f t="shared" ref="F68" si="33">F55</f>
        <v>0</v>
      </c>
      <c r="G68" s="1211">
        <f t="shared" si="27"/>
        <v>0</v>
      </c>
      <c r="H68" s="408">
        <f>+'7.3 PA PY budget_savings'!AB56</f>
        <v>0</v>
      </c>
      <c r="I68" s="408">
        <f>+'7.3 PA PY budget_savings'!AC56</f>
        <v>0</v>
      </c>
      <c r="J68" s="408">
        <f>+'7.3 PA PY budget_savings'!AD56</f>
        <v>0</v>
      </c>
      <c r="K68" s="408">
        <f>+'7.3 PA PY budget_savings'!AE56</f>
        <v>0</v>
      </c>
      <c r="L68" s="408">
        <f>+'7.3 PA PY budget_savings'!AF56</f>
        <v>0</v>
      </c>
      <c r="M68" s="408">
        <f>SUMIF('4.2 Program Budget 2028-2031'!$D:$D,$C68,'4.2 Program Budget 2028-2031'!O:O)</f>
        <v>0</v>
      </c>
      <c r="N68" s="408">
        <f>SUMIF('4.2 Program Budget 2028-2031'!$D:$D,$C68,'4.2 Program Budget 2028-2031'!P:P)</f>
        <v>0</v>
      </c>
      <c r="O68" s="408">
        <f>SUMIF('4.2 Program Budget 2028-2031'!$D:$D,$C68,'4.2 Program Budget 2028-2031'!Q:Q)</f>
        <v>0</v>
      </c>
      <c r="P68" s="408">
        <f>SUMIF('4.2 Program Budget 2028-2031'!$D:$D,$C68,'4.2 Program Budget 2028-2031'!R:R)</f>
        <v>0</v>
      </c>
      <c r="Q68" s="423">
        <f>SUMIF('4.2 Program Budget 2028-2031'!$D:$D,$C68,'4.2 Program Budget 2028-2031'!S:S)</f>
        <v>0</v>
      </c>
      <c r="R68" s="1208"/>
      <c r="S68" s="1208"/>
      <c r="T68" s="1208"/>
    </row>
    <row r="69" spans="2:20" ht="15.6">
      <c r="B69" s="984"/>
      <c r="C69" s="1212" t="s">
        <v>36</v>
      </c>
      <c r="D69" s="818">
        <f>+'7.3 PA PY budget_savings'!AA57</f>
        <v>0</v>
      </c>
      <c r="E69" s="1210">
        <f t="shared" si="25"/>
        <v>0</v>
      </c>
      <c r="F69" s="1211">
        <f t="shared" ref="F69" si="34">F56</f>
        <v>0</v>
      </c>
      <c r="G69" s="1211">
        <f t="shared" si="27"/>
        <v>0</v>
      </c>
      <c r="H69" s="408">
        <f>+'7.3 PA PY budget_savings'!AB57</f>
        <v>0</v>
      </c>
      <c r="I69" s="408">
        <f>+'7.3 PA PY budget_savings'!AC57</f>
        <v>0</v>
      </c>
      <c r="J69" s="408">
        <f>+'7.3 PA PY budget_savings'!AD57</f>
        <v>0</v>
      </c>
      <c r="K69" s="408">
        <f>+'7.3 PA PY budget_savings'!AE57</f>
        <v>0</v>
      </c>
      <c r="L69" s="408">
        <f>+'7.3 PA PY budget_savings'!AF57</f>
        <v>0</v>
      </c>
      <c r="M69" s="408">
        <f>SUMIF('4.2 Program Budget 2028-2031'!$D:$D,$C69,'4.2 Program Budget 2028-2031'!O:O)</f>
        <v>0</v>
      </c>
      <c r="N69" s="408">
        <f>SUMIF('4.2 Program Budget 2028-2031'!$D:$D,$C69,'4.2 Program Budget 2028-2031'!P:P)</f>
        <v>0</v>
      </c>
      <c r="O69" s="408">
        <f>SUMIF('4.2 Program Budget 2028-2031'!$D:$D,$C69,'4.2 Program Budget 2028-2031'!Q:Q)</f>
        <v>0</v>
      </c>
      <c r="P69" s="408">
        <f>SUMIF('4.2 Program Budget 2028-2031'!$D:$D,$C69,'4.2 Program Budget 2028-2031'!R:R)</f>
        <v>0</v>
      </c>
      <c r="Q69" s="423">
        <f>SUMIF('4.2 Program Budget 2028-2031'!$D:$D,$C69,'4.2 Program Budget 2028-2031'!S:S)</f>
        <v>0</v>
      </c>
      <c r="R69" s="1208"/>
      <c r="S69" s="1208"/>
      <c r="T69" s="1208"/>
    </row>
    <row r="70" spans="2:20" ht="15.6">
      <c r="B70" s="984"/>
      <c r="C70" s="1189" t="s">
        <v>28</v>
      </c>
      <c r="D70" s="818">
        <f>+'7.3 PA PY budget_savings'!AA68</f>
        <v>4684499.6758000003</v>
      </c>
      <c r="E70" s="1210">
        <f t="shared" si="25"/>
        <v>225575626.77634573</v>
      </c>
      <c r="F70" s="1211">
        <f t="shared" ref="F70" si="35">F57</f>
        <v>1.520367608679811</v>
      </c>
      <c r="G70" s="1211">
        <f t="shared" si="27"/>
        <v>48.153622023372499</v>
      </c>
      <c r="H70" s="408">
        <f>+'7.3 PA PY budget_savings'!AB68</f>
        <v>308489194.74566972</v>
      </c>
      <c r="I70" s="408">
        <f>+'7.3 PA PY budget_savings'!AC68</f>
        <v>65134.938014101645</v>
      </c>
      <c r="J70" s="408">
        <f>+'7.3 PA PY budget_savings'!AD68</f>
        <v>2717926.5468375292</v>
      </c>
      <c r="K70" s="408">
        <f>+'7.3 PA PY budget_savings'!AE68</f>
        <v>43629.723679727955</v>
      </c>
      <c r="L70" s="408">
        <f>+'7.3 PA PY budget_savings'!AF68</f>
        <v>15899.870298999529</v>
      </c>
      <c r="M70" s="408">
        <f>SUMIF('4.2 Program Budget 2028-2031'!$D:$D,$C70,'4.2 Program Budget 2028-2031'!O:O)</f>
        <v>4625521293.6851721</v>
      </c>
      <c r="N70" s="408">
        <f>SUMIF('4.2 Program Budget 2028-2031'!$D:$D,$C70,'4.2 Program Budget 2028-2031'!P:P)</f>
        <v>45854163.018652454</v>
      </c>
      <c r="O70" s="408">
        <f>SUMIF('4.2 Program Budget 2028-2031'!$D:$D,$C70,'4.2 Program Budget 2028-2031'!Q:Q)</f>
        <v>754395.81012528902</v>
      </c>
      <c r="P70" s="408">
        <f>SUMIF('4.2 Program Budget 2028-2031'!$D:$D,$C70,'4.2 Program Budget 2028-2031'!R:R)</f>
        <v>268246.85365911666</v>
      </c>
      <c r="Q70" s="423">
        <f>SUMIF('4.2 Program Budget 2028-2031'!$D:$D,$C70,'4.2 Program Budget 2028-2031'!S:S)</f>
        <v>0</v>
      </c>
      <c r="R70" s="1208"/>
      <c r="S70" s="1208"/>
      <c r="T70" s="1208"/>
    </row>
    <row r="71" spans="2:20" ht="16.149999999999999" thickBot="1">
      <c r="B71" s="984"/>
      <c r="C71" s="1213" t="s">
        <v>660</v>
      </c>
      <c r="D71" s="818">
        <f>+'7.3 PA PY budget_savings'!AA61</f>
        <v>3437635.2399999998</v>
      </c>
      <c r="E71" s="1214"/>
      <c r="F71" s="1215"/>
      <c r="G71" s="1215"/>
      <c r="H71" s="459"/>
      <c r="I71" s="459"/>
      <c r="J71" s="459"/>
      <c r="K71" s="459"/>
      <c r="L71" s="459"/>
      <c r="M71" s="459"/>
      <c r="N71" s="459"/>
      <c r="O71" s="459"/>
      <c r="P71" s="459"/>
      <c r="Q71" s="460"/>
      <c r="R71" s="1208"/>
      <c r="S71" s="1208"/>
      <c r="T71" s="1208"/>
    </row>
    <row r="72" spans="2:20" ht="16.149999999999999" thickBot="1">
      <c r="B72" s="981"/>
      <c r="C72" s="396" t="s">
        <v>934</v>
      </c>
      <c r="D72" s="820">
        <f>SUBTOTAL(9,D61:D71)</f>
        <v>85940881.016129658</v>
      </c>
      <c r="E72" s="820">
        <f t="shared" ref="E72" si="36">SUBTOTAL(9,E61:E71)</f>
        <v>311669185.81945056</v>
      </c>
      <c r="F72" s="860">
        <f>F59</f>
        <v>1.2718347986715011</v>
      </c>
      <c r="G72" s="860">
        <f>G59</f>
        <v>3.680202923899436</v>
      </c>
      <c r="H72" s="409">
        <f t="shared" ref="H72" si="37">SUBTOTAL(9,H61:H71)</f>
        <v>430115308.38967055</v>
      </c>
      <c r="I72" s="409">
        <f t="shared" ref="I72" si="38">SUBTOTAL(9,I61:I71)</f>
        <v>84928.233720564487</v>
      </c>
      <c r="J72" s="409">
        <f t="shared" ref="J72:K72" si="39">SUBTOTAL(9,J61:J71)</f>
        <v>6660098.3186526727</v>
      </c>
      <c r="K72" s="409">
        <f t="shared" si="39"/>
        <v>66218.177889926767</v>
      </c>
      <c r="L72" s="409">
        <f t="shared" ref="L72:P72" si="40">SUBTOTAL(9,L61:L71)</f>
        <v>39692.906521404533</v>
      </c>
      <c r="M72" s="409">
        <f t="shared" si="40"/>
        <v>5448478771.6629286</v>
      </c>
      <c r="N72" s="409">
        <f t="shared" si="40"/>
        <v>79792960.126474187</v>
      </c>
      <c r="O72" s="409">
        <f t="shared" si="40"/>
        <v>884630.19464171317</v>
      </c>
      <c r="P72" s="409">
        <f t="shared" si="40"/>
        <v>476819.08560275892</v>
      </c>
      <c r="Q72" s="424">
        <f t="shared" ref="Q72" si="41">SUBTOTAL(9,Q61:Q71)</f>
        <v>0</v>
      </c>
    </row>
    <row r="73" spans="2:20" ht="16.149999999999999" thickBot="1">
      <c r="B73" s="746"/>
      <c r="C73" s="396" t="s">
        <v>935</v>
      </c>
      <c r="D73" s="820">
        <f>SUBTOTAL(9,D61:D69,D71)</f>
        <v>81256381.340329662</v>
      </c>
      <c r="E73" s="820">
        <f>SUBTOTAL(9,E61:E69,E71)</f>
        <v>86093559.043104842</v>
      </c>
      <c r="F73" s="861">
        <f t="shared" ref="F73:G73" si="42">F60</f>
        <v>0.92347248963780504</v>
      </c>
      <c r="G73" s="861">
        <f t="shared" si="42"/>
        <v>1.127224027069291</v>
      </c>
      <c r="H73" s="409">
        <f t="shared" ref="H73:Q73" si="43">SUBTOTAL(9,H61:H69,H71)</f>
        <v>121626113.64400084</v>
      </c>
      <c r="I73" s="409">
        <f t="shared" si="43"/>
        <v>19793.295706462835</v>
      </c>
      <c r="J73" s="409">
        <f t="shared" si="43"/>
        <v>3942171.771815144</v>
      </c>
      <c r="K73" s="409">
        <f t="shared" si="43"/>
        <v>22588.454210198805</v>
      </c>
      <c r="L73" s="409">
        <f t="shared" si="43"/>
        <v>23793.036222405004</v>
      </c>
      <c r="M73" s="409">
        <f t="shared" si="43"/>
        <v>822957477.9777565</v>
      </c>
      <c r="N73" s="409">
        <f t="shared" si="43"/>
        <v>33938797.107821733</v>
      </c>
      <c r="O73" s="409">
        <f t="shared" si="43"/>
        <v>130234.38451642412</v>
      </c>
      <c r="P73" s="409">
        <f t="shared" si="43"/>
        <v>208572.23194364223</v>
      </c>
      <c r="Q73" s="424">
        <f t="shared" si="43"/>
        <v>0</v>
      </c>
    </row>
    <row r="74" spans="2:20" ht="15.6">
      <c r="B74" s="983">
        <v>2029</v>
      </c>
      <c r="C74" s="1209" t="s">
        <v>17</v>
      </c>
      <c r="D74" s="818">
        <f>+'7.3 PA PY budget_savings'!AG49</f>
        <v>22833628.525439538</v>
      </c>
      <c r="E74" s="1210">
        <f t="shared" ref="E74:E83" si="44">+E61</f>
        <v>26081425.449964974</v>
      </c>
      <c r="F74" s="1211">
        <f>F61</f>
        <v>1.0692882136734738</v>
      </c>
      <c r="G74" s="1211">
        <f>G61</f>
        <v>1.1632324949062818</v>
      </c>
      <c r="H74" s="408">
        <f>+'7.3 PA PY budget_savings'!AH49</f>
        <v>57671441.914316304</v>
      </c>
      <c r="I74" s="408">
        <f>+'7.3 PA PY budget_savings'!AI49</f>
        <v>11201.237243008978</v>
      </c>
      <c r="J74" s="408">
        <f>+'7.3 PA PY budget_savings'!AJ49</f>
        <v>1942978.097803158</v>
      </c>
      <c r="K74" s="408">
        <f>+'7.3 PA PY budget_savings'!AK49</f>
        <v>12247.853110000879</v>
      </c>
      <c r="L74" s="408">
        <f>+'7.3 PA PY budget_savings'!AL49</f>
        <v>12070.14404476966</v>
      </c>
      <c r="M74" s="408">
        <f>SUMIF('4.2 Program Budget 2028-2031'!$D:$D,$C74,'4.2 Program Budget 2028-2031'!Z:Z)</f>
        <v>215619438.49877912</v>
      </c>
      <c r="N74" s="408">
        <f>SUMIF('4.2 Program Budget 2028-2031'!$D:$D,$C74,'4.2 Program Budget 2028-2031'!AA:AA)</f>
        <v>10673154.449417625</v>
      </c>
      <c r="O74" s="408">
        <f>SUMIF('4.2 Program Budget 2028-2031'!$D:$D,$C74,'4.2 Program Budget 2028-2031'!AB:AB)</f>
        <v>33356.748650245143</v>
      </c>
      <c r="P74" s="408">
        <f>SUMIF('4.2 Program Budget 2028-2031'!$D:$D,$C74,'4.2 Program Budget 2028-2031'!AC:AC)</f>
        <v>72192.130545325868</v>
      </c>
      <c r="Q74" s="423">
        <f>SUMIF('4.2 Program Budget 2028-2031'!$D:$D,$C74,'4.2 Program Budget 2028-2031'!AD:AD)</f>
        <v>0</v>
      </c>
      <c r="R74" s="1208"/>
      <c r="S74" s="1208"/>
      <c r="T74" s="1208"/>
    </row>
    <row r="75" spans="2:20" ht="15.6">
      <c r="B75" s="984"/>
      <c r="C75" s="1212" t="s">
        <v>22</v>
      </c>
      <c r="D75" s="818">
        <f>+'7.3 PA PY budget_savings'!AG50</f>
        <v>26576147.091737092</v>
      </c>
      <c r="E75" s="1210">
        <f t="shared" si="44"/>
        <v>29380078.31640264</v>
      </c>
      <c r="F75" s="1211">
        <f t="shared" ref="F75" si="45">F62</f>
        <v>0.80167625250258956</v>
      </c>
      <c r="G75" s="1211">
        <f t="shared" ref="G75:G83" si="46">G62</f>
        <v>0.9978390208500596</v>
      </c>
      <c r="H75" s="408">
        <f>+'7.3 PA PY budget_savings'!AH50</f>
        <v>38380871.478216626</v>
      </c>
      <c r="I75" s="408">
        <f>+'7.3 PA PY budget_savings'!AI50</f>
        <v>4530.6930538504093</v>
      </c>
      <c r="J75" s="408">
        <f>+'7.3 PA PY budget_savings'!AJ50</f>
        <v>847776.12700120313</v>
      </c>
      <c r="K75" s="408">
        <f>+'7.3 PA PY budget_savings'!AK50</f>
        <v>6368.529853969917</v>
      </c>
      <c r="L75" s="408">
        <f>+'7.3 PA PY budget_savings'!AL50</f>
        <v>4987.0995276222675</v>
      </c>
      <c r="M75" s="408">
        <f>SUMIF('4.2 Program Budget 2028-2031'!$D:$D,$C75,'4.2 Program Budget 2028-2031'!Z:Z)</f>
        <v>326795789.45556265</v>
      </c>
      <c r="N75" s="408">
        <f>SUMIF('4.2 Program Budget 2028-2031'!$D:$D,$C75,'4.2 Program Budget 2028-2031'!AA:AA)</f>
        <v>9913944.7033171859</v>
      </c>
      <c r="O75" s="408">
        <f>SUMIF('4.2 Program Budget 2028-2031'!$D:$D,$C75,'4.2 Program Budget 2028-2031'!AB:AB)</f>
        <v>51603.200603239588</v>
      </c>
      <c r="P75" s="408">
        <f>SUMIF('4.2 Program Budget 2028-2031'!$D:$D,$C75,'4.2 Program Budget 2028-2031'!AC:AC)</f>
        <v>58272.668361057833</v>
      </c>
      <c r="Q75" s="423">
        <f>SUMIF('4.2 Program Budget 2028-2031'!$D:$D,$C75,'4.2 Program Budget 2028-2031'!AD:AD)</f>
        <v>0</v>
      </c>
      <c r="R75" s="1208"/>
      <c r="S75" s="1208"/>
      <c r="T75" s="1208"/>
    </row>
    <row r="76" spans="2:20" ht="15.6">
      <c r="B76" s="984"/>
      <c r="C76" s="1212" t="s">
        <v>25</v>
      </c>
      <c r="D76" s="818">
        <f>+'7.3 PA PY budget_savings'!AG51</f>
        <v>5629324.3194574947</v>
      </c>
      <c r="E76" s="1210">
        <f t="shared" si="44"/>
        <v>10116659.846707586</v>
      </c>
      <c r="F76" s="1211">
        <f t="shared" ref="F76" si="47">F63</f>
        <v>1.3290230679522583</v>
      </c>
      <c r="G76" s="1211">
        <f t="shared" si="46"/>
        <v>1.847324057348765</v>
      </c>
      <c r="H76" s="408">
        <f>+'7.3 PA PY budget_savings'!AH51</f>
        <v>9070182.4539920427</v>
      </c>
      <c r="I76" s="408">
        <f>+'7.3 PA PY budget_savings'!AI51</f>
        <v>980.98540621612153</v>
      </c>
      <c r="J76" s="408">
        <f>+'7.3 PA PY budget_savings'!AJ51</f>
        <v>312068.80367218534</v>
      </c>
      <c r="K76" s="408">
        <f>+'7.3 PA PY budget_savings'!AK51</f>
        <v>1389.6774022039961</v>
      </c>
      <c r="L76" s="408">
        <f>+'7.3 PA PY budget_savings'!AL51</f>
        <v>1825.6025014822844</v>
      </c>
      <c r="M76" s="408">
        <f>SUMIF('4.2 Program Budget 2028-2031'!$D:$D,$C76,'4.2 Program Budget 2028-2031'!Z:Z)</f>
        <v>96735905.490447655</v>
      </c>
      <c r="N76" s="408">
        <f>SUMIF('4.2 Program Budget 2028-2031'!$D:$D,$C76,'4.2 Program Budget 2028-2031'!AA:AA)</f>
        <v>3999270.9265617784</v>
      </c>
      <c r="O76" s="408">
        <f>SUMIF('4.2 Program Budget 2028-2031'!$D:$D,$C76,'4.2 Program Budget 2028-2031'!AB:AB)</f>
        <v>14932.182488969</v>
      </c>
      <c r="P76" s="408">
        <f>SUMIF('4.2 Program Budget 2028-2031'!$D:$D,$C76,'4.2 Program Budget 2028-2031'!AC:AC)</f>
        <v>23395.734920386411</v>
      </c>
      <c r="Q76" s="423">
        <f>SUMIF('4.2 Program Budget 2028-2031'!$D:$D,$C76,'4.2 Program Budget 2028-2031'!AD:AD)</f>
        <v>0</v>
      </c>
      <c r="R76" s="1208"/>
      <c r="S76" s="1208"/>
      <c r="T76" s="1208"/>
    </row>
    <row r="77" spans="2:20" ht="15.6">
      <c r="B77" s="984"/>
      <c r="C77" s="1212" t="s">
        <v>27</v>
      </c>
      <c r="D77" s="818">
        <f>+'7.3 PA PY budget_savings'!AG52</f>
        <v>1357211.1354771766</v>
      </c>
      <c r="E77" s="1210">
        <f t="shared" si="44"/>
        <v>1903714.2697559707</v>
      </c>
      <c r="F77" s="1211">
        <f t="shared" ref="F77" si="48">F64</f>
        <v>0.99899501609192065</v>
      </c>
      <c r="G77" s="1211">
        <f t="shared" si="46"/>
        <v>1.4266313599650358</v>
      </c>
      <c r="H77" s="408">
        <f>+'7.3 PA PY budget_savings'!AH52</f>
        <v>1110878.5663417759</v>
      </c>
      <c r="I77" s="408">
        <f>+'7.3 PA PY budget_savings'!AI52</f>
        <v>186.13480635822657</v>
      </c>
      <c r="J77" s="408">
        <f>+'7.3 PA PY budget_savings'!AJ52</f>
        <v>55741.147903878009</v>
      </c>
      <c r="K77" s="408">
        <f>+'7.3 PA PY budget_savings'!AK52</f>
        <v>193.75578454209</v>
      </c>
      <c r="L77" s="408">
        <f>+'7.3 PA PY budget_savings'!AL52</f>
        <v>326.08571523768637</v>
      </c>
      <c r="M77" s="408">
        <f>SUMIF('4.2 Program Budget 2028-2031'!$D:$D,$C77,'4.2 Program Budget 2028-2031'!Z:Z)</f>
        <v>16663178.495126642</v>
      </c>
      <c r="N77" s="408">
        <f>SUMIF('4.2 Program Budget 2028-2031'!$D:$D,$C77,'4.2 Program Budget 2028-2031'!AA:AA)</f>
        <v>836117.21855817013</v>
      </c>
      <c r="O77" s="408">
        <f>SUMIF('4.2 Program Budget 2028-2031'!$D:$D,$C77,'4.2 Program Budget 2028-2031'!AB:AB)</f>
        <v>3255.4774931719412</v>
      </c>
      <c r="P77" s="408">
        <f>SUMIF('4.2 Program Budget 2028-2031'!$D:$D,$C77,'4.2 Program Budget 2028-2031'!AC:AC)</f>
        <v>4891.285728565299</v>
      </c>
      <c r="Q77" s="423">
        <f>SUMIF('4.2 Program Budget 2028-2031'!$D:$D,$C77,'4.2 Program Budget 2028-2031'!AD:AD)</f>
        <v>0</v>
      </c>
      <c r="R77" s="1208"/>
      <c r="S77" s="1208"/>
      <c r="T77" s="1208"/>
    </row>
    <row r="78" spans="2:20" ht="15.6">
      <c r="B78" s="984"/>
      <c r="C78" s="1212" t="s">
        <v>29</v>
      </c>
      <c r="D78" s="818">
        <f>+'7.3 PA PY budget_savings'!AG53</f>
        <v>3640965.6523000002</v>
      </c>
      <c r="E78" s="1210">
        <f t="shared" si="44"/>
        <v>0</v>
      </c>
      <c r="F78" s="1211">
        <f t="shared" ref="F78" si="49">F65</f>
        <v>0</v>
      </c>
      <c r="G78" s="1211">
        <f t="shared" si="46"/>
        <v>0</v>
      </c>
      <c r="H78" s="408">
        <f>+'7.3 PA PY budget_savings'!AH53</f>
        <v>0</v>
      </c>
      <c r="I78" s="408">
        <f>+'7.3 PA PY budget_savings'!AI53</f>
        <v>0</v>
      </c>
      <c r="J78" s="408">
        <f>+'7.3 PA PY budget_savings'!AJ53</f>
        <v>0</v>
      </c>
      <c r="K78" s="408">
        <f>+'7.3 PA PY budget_savings'!AK53</f>
        <v>0</v>
      </c>
      <c r="L78" s="408">
        <f>+'7.3 PA PY budget_savings'!AL53</f>
        <v>0</v>
      </c>
      <c r="M78" s="408">
        <f>SUMIF('4.2 Program Budget 2028-2031'!$D:$D,$C78,'4.2 Program Budget 2028-2031'!Z:Z)</f>
        <v>0</v>
      </c>
      <c r="N78" s="408">
        <f>SUMIF('4.2 Program Budget 2028-2031'!$D:$D,$C78,'4.2 Program Budget 2028-2031'!AA:AA)</f>
        <v>0</v>
      </c>
      <c r="O78" s="408">
        <f>SUMIF('4.2 Program Budget 2028-2031'!$D:$D,$C78,'4.2 Program Budget 2028-2031'!AB:AB)</f>
        <v>0</v>
      </c>
      <c r="P78" s="408">
        <f>SUMIF('4.2 Program Budget 2028-2031'!$D:$D,$C78,'4.2 Program Budget 2028-2031'!AC:AC)</f>
        <v>0</v>
      </c>
      <c r="Q78" s="423">
        <f>SUMIF('4.2 Program Budget 2028-2031'!$D:$D,$C78,'4.2 Program Budget 2028-2031'!AD:AD)</f>
        <v>0</v>
      </c>
      <c r="R78" s="1208"/>
      <c r="S78" s="1208"/>
      <c r="T78" s="1208"/>
    </row>
    <row r="79" spans="2:20" ht="15.6">
      <c r="B79" s="984"/>
      <c r="C79" s="1212" t="s">
        <v>30</v>
      </c>
      <c r="D79" s="818">
        <f>+'7.3 PA PY budget_savings'!AG54</f>
        <v>13331297.47461836</v>
      </c>
      <c r="E79" s="1210">
        <f t="shared" si="44"/>
        <v>18611681.160273671</v>
      </c>
      <c r="F79" s="1211">
        <f t="shared" ref="F79" si="50">F66</f>
        <v>1.0254822252185321</v>
      </c>
      <c r="G79" s="1211">
        <f t="shared" si="46"/>
        <v>1.4183707408017552</v>
      </c>
      <c r="H79" s="408">
        <f>+'7.3 PA PY budget_savings'!AH54</f>
        <v>15392739.231134096</v>
      </c>
      <c r="I79" s="408">
        <f>+'7.3 PA PY budget_savings'!AI54</f>
        <v>2894.2451970291013</v>
      </c>
      <c r="J79" s="408">
        <f>+'7.3 PA PY budget_savings'!AJ54</f>
        <v>783607.59543471923</v>
      </c>
      <c r="K79" s="408">
        <f>+'7.3 PA PY budget_savings'!AK54</f>
        <v>2388.6380594819257</v>
      </c>
      <c r="L79" s="408">
        <f>+'7.3 PA PY budget_savings'!AL54</f>
        <v>4584.1044332931078</v>
      </c>
      <c r="M79" s="408">
        <f>SUMIF('4.2 Program Budget 2028-2031'!$D:$D,$C79,'4.2 Program Budget 2028-2031'!Z:Z)</f>
        <v>167143166.03784055</v>
      </c>
      <c r="N79" s="408">
        <f>SUMIF('4.2 Program Budget 2028-2031'!$D:$D,$C79,'4.2 Program Budget 2028-2031'!AA:AA)</f>
        <v>8516309.809966974</v>
      </c>
      <c r="O79" s="408">
        <f>SUMIF('4.2 Program Budget 2028-2031'!$D:$D,$C79,'4.2 Program Budget 2028-2031'!AB:AB)</f>
        <v>27086.775280798458</v>
      </c>
      <c r="P79" s="408">
        <f>SUMIF('4.2 Program Budget 2028-2031'!$D:$D,$C79,'4.2 Program Budget 2028-2031'!AC:AC)</f>
        <v>49820.412388306802</v>
      </c>
      <c r="Q79" s="423">
        <f>SUMIF('4.2 Program Budget 2028-2031'!$D:$D,$C79,'4.2 Program Budget 2028-2031'!AD:AD)</f>
        <v>0</v>
      </c>
      <c r="R79" s="1208"/>
      <c r="S79" s="1208"/>
      <c r="T79" s="1208"/>
    </row>
    <row r="80" spans="2:20" ht="15.6">
      <c r="B80" s="984"/>
      <c r="C80" s="1212" t="s">
        <v>32</v>
      </c>
      <c r="D80" s="818">
        <f>+'7.3 PA PY budget_savings'!AG55</f>
        <v>3866538.4035</v>
      </c>
      <c r="E80" s="1210">
        <f t="shared" si="44"/>
        <v>0</v>
      </c>
      <c r="F80" s="1211">
        <f t="shared" ref="F80" si="51">F67</f>
        <v>0</v>
      </c>
      <c r="G80" s="1211">
        <f t="shared" si="46"/>
        <v>0</v>
      </c>
      <c r="H80" s="408">
        <f>+'7.3 PA PY budget_savings'!AH55</f>
        <v>0</v>
      </c>
      <c r="I80" s="408">
        <f>+'7.3 PA PY budget_savings'!AI55</f>
        <v>0</v>
      </c>
      <c r="J80" s="408">
        <f>+'7.3 PA PY budget_savings'!AJ55</f>
        <v>0</v>
      </c>
      <c r="K80" s="408">
        <f>+'7.3 PA PY budget_savings'!AK55</f>
        <v>0</v>
      </c>
      <c r="L80" s="408">
        <f>+'7.3 PA PY budget_savings'!AL55</f>
        <v>0</v>
      </c>
      <c r="M80" s="408">
        <f>SUMIF('4.2 Program Budget 2028-2031'!$D:$D,$C80,'4.2 Program Budget 2028-2031'!Z:Z)</f>
        <v>0</v>
      </c>
      <c r="N80" s="408">
        <f>SUMIF('4.2 Program Budget 2028-2031'!$D:$D,$C80,'4.2 Program Budget 2028-2031'!AA:AA)</f>
        <v>0</v>
      </c>
      <c r="O80" s="408">
        <f>SUMIF('4.2 Program Budget 2028-2031'!$D:$D,$C80,'4.2 Program Budget 2028-2031'!AB:AB)</f>
        <v>0</v>
      </c>
      <c r="P80" s="408">
        <f>SUMIF('4.2 Program Budget 2028-2031'!$D:$D,$C80,'4.2 Program Budget 2028-2031'!AC:AC)</f>
        <v>0</v>
      </c>
      <c r="Q80" s="423">
        <f>SUMIF('4.2 Program Budget 2028-2031'!$D:$D,$C80,'4.2 Program Budget 2028-2031'!AD:AD)</f>
        <v>0</v>
      </c>
      <c r="R80" s="1208"/>
      <c r="S80" s="1208"/>
      <c r="T80" s="1208"/>
    </row>
    <row r="81" spans="2:20" ht="15.6">
      <c r="B81" s="984"/>
      <c r="C81" s="1212" t="s">
        <v>34</v>
      </c>
      <c r="D81" s="818">
        <f>+'7.3 PA PY budget_savings'!AG56</f>
        <v>583633.49780000001</v>
      </c>
      <c r="E81" s="1210">
        <f t="shared" si="44"/>
        <v>0</v>
      </c>
      <c r="F81" s="1211">
        <f t="shared" ref="F81" si="52">F68</f>
        <v>0</v>
      </c>
      <c r="G81" s="1211">
        <f t="shared" si="46"/>
        <v>0</v>
      </c>
      <c r="H81" s="408">
        <f>+'7.3 PA PY budget_savings'!AH56</f>
        <v>0</v>
      </c>
      <c r="I81" s="408">
        <f>+'7.3 PA PY budget_savings'!AI56</f>
        <v>0</v>
      </c>
      <c r="J81" s="408">
        <f>+'7.3 PA PY budget_savings'!AJ56</f>
        <v>0</v>
      </c>
      <c r="K81" s="408">
        <f>+'7.3 PA PY budget_savings'!AK56</f>
        <v>0</v>
      </c>
      <c r="L81" s="408">
        <f>+'7.3 PA PY budget_savings'!AL56</f>
        <v>0</v>
      </c>
      <c r="M81" s="408">
        <f>SUMIF('4.2 Program Budget 2028-2031'!$D:$D,$C81,'4.2 Program Budget 2028-2031'!Z:Z)</f>
        <v>0</v>
      </c>
      <c r="N81" s="408">
        <f>SUMIF('4.2 Program Budget 2028-2031'!$D:$D,$C81,'4.2 Program Budget 2028-2031'!AA:AA)</f>
        <v>0</v>
      </c>
      <c r="O81" s="408">
        <f>SUMIF('4.2 Program Budget 2028-2031'!$D:$D,$C81,'4.2 Program Budget 2028-2031'!AB:AB)</f>
        <v>0</v>
      </c>
      <c r="P81" s="408">
        <f>SUMIF('4.2 Program Budget 2028-2031'!$D:$D,$C81,'4.2 Program Budget 2028-2031'!AC:AC)</f>
        <v>0</v>
      </c>
      <c r="Q81" s="423">
        <f>SUMIF('4.2 Program Budget 2028-2031'!$D:$D,$C81,'4.2 Program Budget 2028-2031'!AD:AD)</f>
        <v>0</v>
      </c>
      <c r="R81" s="1208"/>
      <c r="S81" s="1208"/>
      <c r="T81" s="1208"/>
    </row>
    <row r="82" spans="2:20" ht="15.6">
      <c r="B82" s="984"/>
      <c r="C82" s="1212" t="s">
        <v>36</v>
      </c>
      <c r="D82" s="818">
        <f>+'7.3 PA PY budget_savings'!AG57</f>
        <v>0</v>
      </c>
      <c r="E82" s="1210">
        <f t="shared" si="44"/>
        <v>0</v>
      </c>
      <c r="F82" s="1211">
        <f t="shared" ref="F82" si="53">F69</f>
        <v>0</v>
      </c>
      <c r="G82" s="1211">
        <f t="shared" si="46"/>
        <v>0</v>
      </c>
      <c r="H82" s="408">
        <f>+'7.3 PA PY budget_savings'!AH57</f>
        <v>0</v>
      </c>
      <c r="I82" s="408">
        <f>+'7.3 PA PY budget_savings'!AI57</f>
        <v>0</v>
      </c>
      <c r="J82" s="408">
        <f>+'7.3 PA PY budget_savings'!AJ57</f>
        <v>0</v>
      </c>
      <c r="K82" s="408">
        <f>+'7.3 PA PY budget_savings'!AK57</f>
        <v>0</v>
      </c>
      <c r="L82" s="408">
        <f>+'7.3 PA PY budget_savings'!AL57</f>
        <v>0</v>
      </c>
      <c r="M82" s="408">
        <f>SUMIF('4.2 Program Budget 2028-2031'!$D:$D,$C82,'4.2 Program Budget 2028-2031'!Z:Z)</f>
        <v>0</v>
      </c>
      <c r="N82" s="408">
        <f>SUMIF('4.2 Program Budget 2028-2031'!$D:$D,$C82,'4.2 Program Budget 2028-2031'!AA:AA)</f>
        <v>0</v>
      </c>
      <c r="O82" s="408">
        <f>SUMIF('4.2 Program Budget 2028-2031'!$D:$D,$C82,'4.2 Program Budget 2028-2031'!AB:AB)</f>
        <v>0</v>
      </c>
      <c r="P82" s="408">
        <f>SUMIF('4.2 Program Budget 2028-2031'!$D:$D,$C82,'4.2 Program Budget 2028-2031'!AC:AC)</f>
        <v>0</v>
      </c>
      <c r="Q82" s="423">
        <f>SUMIF('4.2 Program Budget 2028-2031'!$D:$D,$C82,'4.2 Program Budget 2028-2031'!AD:AD)</f>
        <v>0</v>
      </c>
      <c r="R82" s="1208"/>
      <c r="S82" s="1208"/>
      <c r="T82" s="1208"/>
    </row>
    <row r="83" spans="2:20" ht="15.6">
      <c r="B83" s="984"/>
      <c r="C83" s="1189" t="s">
        <v>28</v>
      </c>
      <c r="D83" s="818">
        <f>+'7.3 PA PY budget_savings'!AG68</f>
        <v>4684499.6758000003</v>
      </c>
      <c r="E83" s="1210">
        <f t="shared" si="44"/>
        <v>225575626.77634573</v>
      </c>
      <c r="F83" s="1211">
        <f t="shared" ref="F83" si="54">F70</f>
        <v>1.520367608679811</v>
      </c>
      <c r="G83" s="1211">
        <f t="shared" si="46"/>
        <v>48.153622023372499</v>
      </c>
      <c r="H83" s="408">
        <f>+'7.3 PA PY budget_savings'!AH68</f>
        <v>308489194.74566972</v>
      </c>
      <c r="I83" s="408">
        <f>+'7.3 PA PY budget_savings'!AI68</f>
        <v>65134.938014101645</v>
      </c>
      <c r="J83" s="408">
        <f>+'7.3 PA PY budget_savings'!AJ68</f>
        <v>2717926.5468375292</v>
      </c>
      <c r="K83" s="408">
        <f>+'7.3 PA PY budget_savings'!AK68</f>
        <v>43629.723679727955</v>
      </c>
      <c r="L83" s="408">
        <f>+'7.3 PA PY budget_savings'!AL68</f>
        <v>15899.870298999529</v>
      </c>
      <c r="M83" s="408">
        <f>SUMIF('4.2 Program Budget 2028-2031'!$D:$D,$C83,'4.2 Program Budget 2028-2031'!Z:Z)</f>
        <v>4625521293.6851721</v>
      </c>
      <c r="N83" s="408">
        <f>SUMIF('4.2 Program Budget 2028-2031'!$D:$D,$C83,'4.2 Program Budget 2028-2031'!AA:AA)</f>
        <v>45854163.018652454</v>
      </c>
      <c r="O83" s="408">
        <f>SUMIF('4.2 Program Budget 2028-2031'!$D:$D,$C83,'4.2 Program Budget 2028-2031'!AB:AB)</f>
        <v>754395.81012528902</v>
      </c>
      <c r="P83" s="408">
        <f>SUMIF('4.2 Program Budget 2028-2031'!$D:$D,$C83,'4.2 Program Budget 2028-2031'!AC:AC)</f>
        <v>268246.85365911666</v>
      </c>
      <c r="Q83" s="423">
        <f>SUMIF('4.2 Program Budget 2028-2031'!$D:$D,$C83,'4.2 Program Budget 2028-2031'!AD:AD)</f>
        <v>0</v>
      </c>
      <c r="R83" s="1208"/>
      <c r="S83" s="1208"/>
      <c r="T83" s="1208"/>
    </row>
    <row r="84" spans="2:20" ht="16.149999999999999" thickBot="1">
      <c r="B84" s="984"/>
      <c r="C84" s="1213" t="s">
        <v>660</v>
      </c>
      <c r="D84" s="818">
        <f>+'7.3 PA PY budget_savings'!AG61</f>
        <v>3437635.2399999998</v>
      </c>
      <c r="E84" s="1214"/>
      <c r="F84" s="1215"/>
      <c r="G84" s="1215"/>
      <c r="H84" s="459"/>
      <c r="I84" s="459"/>
      <c r="J84" s="459"/>
      <c r="K84" s="459"/>
      <c r="L84" s="459"/>
      <c r="M84" s="459"/>
      <c r="N84" s="459"/>
      <c r="O84" s="459"/>
      <c r="P84" s="459"/>
      <c r="Q84" s="460"/>
      <c r="R84" s="1208"/>
      <c r="S84" s="1208"/>
      <c r="T84" s="1208"/>
    </row>
    <row r="85" spans="2:20" ht="16.149999999999999" thickBot="1">
      <c r="B85" s="981"/>
      <c r="C85" s="396" t="s">
        <v>934</v>
      </c>
      <c r="D85" s="820">
        <f>SUBTOTAL(9,D74:D84)</f>
        <v>85940881.016129658</v>
      </c>
      <c r="E85" s="820">
        <f t="shared" ref="E85" si="55">SUBTOTAL(9,E74:E84)</f>
        <v>311669185.81945056</v>
      </c>
      <c r="F85" s="860">
        <f>F72</f>
        <v>1.2718347986715011</v>
      </c>
      <c r="G85" s="860">
        <f>G72</f>
        <v>3.680202923899436</v>
      </c>
      <c r="H85" s="409">
        <f t="shared" ref="H85" si="56">SUBTOTAL(9,H74:H84)</f>
        <v>430115308.38967055</v>
      </c>
      <c r="I85" s="409">
        <f t="shared" ref="I85" si="57">SUBTOTAL(9,I74:I84)</f>
        <v>84928.233720564487</v>
      </c>
      <c r="J85" s="409">
        <f t="shared" ref="J85:K85" si="58">SUBTOTAL(9,J74:J84)</f>
        <v>6660098.3186526727</v>
      </c>
      <c r="K85" s="409">
        <f t="shared" si="58"/>
        <v>66218.177889926767</v>
      </c>
      <c r="L85" s="409">
        <f t="shared" ref="L85:P85" si="59">SUBTOTAL(9,L74:L84)</f>
        <v>39692.906521404533</v>
      </c>
      <c r="M85" s="409">
        <f t="shared" si="59"/>
        <v>5448478771.6629286</v>
      </c>
      <c r="N85" s="409">
        <f t="shared" si="59"/>
        <v>79792960.126474187</v>
      </c>
      <c r="O85" s="409">
        <f t="shared" si="59"/>
        <v>884630.19464171317</v>
      </c>
      <c r="P85" s="409">
        <f t="shared" si="59"/>
        <v>476819.08560275892</v>
      </c>
      <c r="Q85" s="424">
        <f t="shared" ref="Q85" si="60">SUBTOTAL(9,Q74:Q84)</f>
        <v>0</v>
      </c>
    </row>
    <row r="86" spans="2:20" ht="16.149999999999999" thickBot="1">
      <c r="B86" s="746"/>
      <c r="C86" s="396" t="s">
        <v>935</v>
      </c>
      <c r="D86" s="820">
        <f>SUBTOTAL(9,D74:D82,D84)</f>
        <v>81256381.340329662</v>
      </c>
      <c r="E86" s="820">
        <f>SUBTOTAL(9,E74:E82,E84)</f>
        <v>86093559.043104842</v>
      </c>
      <c r="F86" s="861">
        <f t="shared" ref="F86:G86" si="61">F73</f>
        <v>0.92347248963780504</v>
      </c>
      <c r="G86" s="861">
        <f t="shared" si="61"/>
        <v>1.127224027069291</v>
      </c>
      <c r="H86" s="409">
        <f t="shared" ref="H86:Q86" si="62">SUBTOTAL(9,H74:H82,H84)</f>
        <v>121626113.64400084</v>
      </c>
      <c r="I86" s="409">
        <f t="shared" si="62"/>
        <v>19793.295706462835</v>
      </c>
      <c r="J86" s="409">
        <f t="shared" si="62"/>
        <v>3942171.771815144</v>
      </c>
      <c r="K86" s="409">
        <f t="shared" si="62"/>
        <v>22588.454210198805</v>
      </c>
      <c r="L86" s="409">
        <f t="shared" si="62"/>
        <v>23793.036222405004</v>
      </c>
      <c r="M86" s="409">
        <f t="shared" si="62"/>
        <v>822957477.9777565</v>
      </c>
      <c r="N86" s="409">
        <f t="shared" si="62"/>
        <v>33938797.107821733</v>
      </c>
      <c r="O86" s="409">
        <f t="shared" si="62"/>
        <v>130234.38451642412</v>
      </c>
      <c r="P86" s="409">
        <f t="shared" si="62"/>
        <v>208572.23194364223</v>
      </c>
      <c r="Q86" s="424">
        <f t="shared" si="62"/>
        <v>0</v>
      </c>
    </row>
    <row r="87" spans="2:20" ht="15.6">
      <c r="B87" s="983">
        <v>2030</v>
      </c>
      <c r="C87" s="1209" t="s">
        <v>17</v>
      </c>
      <c r="D87" s="818">
        <f>+'7.3 PA PY budget_savings'!AM49</f>
        <v>22833628.525439538</v>
      </c>
      <c r="E87" s="1210">
        <f t="shared" ref="E87:E96" si="63">+E74</f>
        <v>26081425.449964974</v>
      </c>
      <c r="F87" s="1211">
        <f>F74</f>
        <v>1.0692882136734738</v>
      </c>
      <c r="G87" s="1211">
        <f>G74</f>
        <v>1.1632324949062818</v>
      </c>
      <c r="H87" s="408">
        <f>+'7.3 PA PY budget_savings'!AN49</f>
        <v>57671441.914316304</v>
      </c>
      <c r="I87" s="408">
        <f>+'7.3 PA PY budget_savings'!AO49</f>
        <v>11201.237243008978</v>
      </c>
      <c r="J87" s="408">
        <f>+'7.3 PA PY budget_savings'!AP49</f>
        <v>1942978.097803158</v>
      </c>
      <c r="K87" s="408">
        <f>+'7.3 PA PY budget_savings'!AQ49</f>
        <v>12247.853110000879</v>
      </c>
      <c r="L87" s="408">
        <f>+'7.3 PA PY budget_savings'!AR49</f>
        <v>12070.14404476966</v>
      </c>
      <c r="M87" s="408">
        <f>SUMIF('4.2 Program Budget 2028-2031'!$D:$D,$C87,'4.2 Program Budget 2028-2031'!AK:AK)</f>
        <v>215619438.49877912</v>
      </c>
      <c r="N87" s="408">
        <f>SUMIF('4.2 Program Budget 2028-2031'!$D:$D,$C87,'4.2 Program Budget 2028-2031'!AL:AL)</f>
        <v>10673154.449417625</v>
      </c>
      <c r="O87" s="408">
        <f>SUMIF('4.2 Program Budget 2028-2031'!$D:$D,$C87,'4.2 Program Budget 2028-2031'!AM:AM)</f>
        <v>33356.748650245143</v>
      </c>
      <c r="P87" s="408">
        <f>SUMIF('4.2 Program Budget 2028-2031'!$D:$D,$C87,'4.2 Program Budget 2028-2031'!AN:AN)</f>
        <v>72192.130545325868</v>
      </c>
      <c r="Q87" s="423">
        <f>SUMIF('4.2 Program Budget 2028-2031'!$D:$D,$C87,'4.2 Program Budget 2028-2031'!AO:AO)</f>
        <v>0</v>
      </c>
      <c r="R87" s="1208"/>
      <c r="S87" s="1208"/>
      <c r="T87" s="1208"/>
    </row>
    <row r="88" spans="2:20" ht="15.6">
      <c r="B88" s="984"/>
      <c r="C88" s="1212" t="s">
        <v>22</v>
      </c>
      <c r="D88" s="818">
        <f>+'7.3 PA PY budget_savings'!AM50</f>
        <v>26576147.091737092</v>
      </c>
      <c r="E88" s="1210">
        <f t="shared" si="63"/>
        <v>29380078.31640264</v>
      </c>
      <c r="F88" s="1211">
        <f t="shared" ref="F88" si="64">F75</f>
        <v>0.80167625250258956</v>
      </c>
      <c r="G88" s="1211">
        <f t="shared" ref="G88:G96" si="65">G75</f>
        <v>0.9978390208500596</v>
      </c>
      <c r="H88" s="408">
        <f>+'7.3 PA PY budget_savings'!AN50</f>
        <v>38380871.478216626</v>
      </c>
      <c r="I88" s="408">
        <f>+'7.3 PA PY budget_savings'!AO50</f>
        <v>4530.6930538504093</v>
      </c>
      <c r="J88" s="408">
        <f>+'7.3 PA PY budget_savings'!AP50</f>
        <v>847776.12700120313</v>
      </c>
      <c r="K88" s="408">
        <f>+'7.3 PA PY budget_savings'!AQ50</f>
        <v>6368.529853969917</v>
      </c>
      <c r="L88" s="408">
        <f>+'7.3 PA PY budget_savings'!AR50</f>
        <v>4987.0995276222675</v>
      </c>
      <c r="M88" s="408">
        <f>SUMIF('4.2 Program Budget 2028-2031'!$D:$D,$C88,'4.2 Program Budget 2028-2031'!AK:AK)</f>
        <v>326795789.45556265</v>
      </c>
      <c r="N88" s="408">
        <f>SUMIF('4.2 Program Budget 2028-2031'!$D:$D,$C88,'4.2 Program Budget 2028-2031'!AL:AL)</f>
        <v>9913944.7033171859</v>
      </c>
      <c r="O88" s="408">
        <f>SUMIF('4.2 Program Budget 2028-2031'!$D:$D,$C88,'4.2 Program Budget 2028-2031'!AM:AM)</f>
        <v>51603.200603239588</v>
      </c>
      <c r="P88" s="408">
        <f>SUMIF('4.2 Program Budget 2028-2031'!$D:$D,$C88,'4.2 Program Budget 2028-2031'!AN:AN)</f>
        <v>58272.668361057833</v>
      </c>
      <c r="Q88" s="423">
        <f>SUMIF('4.2 Program Budget 2028-2031'!$D:$D,$C88,'4.2 Program Budget 2028-2031'!AO:AO)</f>
        <v>0</v>
      </c>
      <c r="R88" s="1208"/>
      <c r="S88" s="1208"/>
      <c r="T88" s="1208"/>
    </row>
    <row r="89" spans="2:20" ht="15.6">
      <c r="B89" s="984"/>
      <c r="C89" s="1212" t="s">
        <v>25</v>
      </c>
      <c r="D89" s="818">
        <f>+'7.3 PA PY budget_savings'!AM51</f>
        <v>5629324.3194574947</v>
      </c>
      <c r="E89" s="1210">
        <f t="shared" si="63"/>
        <v>10116659.846707586</v>
      </c>
      <c r="F89" s="1211">
        <f t="shared" ref="F89" si="66">F76</f>
        <v>1.3290230679522583</v>
      </c>
      <c r="G89" s="1211">
        <f t="shared" si="65"/>
        <v>1.847324057348765</v>
      </c>
      <c r="H89" s="408">
        <f>+'7.3 PA PY budget_savings'!AN51</f>
        <v>9070182.4539920427</v>
      </c>
      <c r="I89" s="408">
        <f>+'7.3 PA PY budget_savings'!AO51</f>
        <v>980.98540621612153</v>
      </c>
      <c r="J89" s="408">
        <f>+'7.3 PA PY budget_savings'!AP51</f>
        <v>312068.80367218534</v>
      </c>
      <c r="K89" s="408">
        <f>+'7.3 PA PY budget_savings'!AQ51</f>
        <v>1389.6774022039961</v>
      </c>
      <c r="L89" s="408">
        <f>+'7.3 PA PY budget_savings'!AR51</f>
        <v>1825.6025014822844</v>
      </c>
      <c r="M89" s="408">
        <f>SUMIF('4.2 Program Budget 2028-2031'!$D:$D,$C89,'4.2 Program Budget 2028-2031'!AK:AK)</f>
        <v>96735905.490447655</v>
      </c>
      <c r="N89" s="408">
        <f>SUMIF('4.2 Program Budget 2028-2031'!$D:$D,$C89,'4.2 Program Budget 2028-2031'!AL:AL)</f>
        <v>3999270.9265617784</v>
      </c>
      <c r="O89" s="408">
        <f>SUMIF('4.2 Program Budget 2028-2031'!$D:$D,$C89,'4.2 Program Budget 2028-2031'!AM:AM)</f>
        <v>14932.182488969</v>
      </c>
      <c r="P89" s="408">
        <f>SUMIF('4.2 Program Budget 2028-2031'!$D:$D,$C89,'4.2 Program Budget 2028-2031'!AN:AN)</f>
        <v>23395.734920386411</v>
      </c>
      <c r="Q89" s="423">
        <f>SUMIF('4.2 Program Budget 2028-2031'!$D:$D,$C89,'4.2 Program Budget 2028-2031'!AO:AO)</f>
        <v>0</v>
      </c>
      <c r="R89" s="1208"/>
      <c r="S89" s="1208"/>
      <c r="T89" s="1208"/>
    </row>
    <row r="90" spans="2:20" ht="15.6">
      <c r="B90" s="984"/>
      <c r="C90" s="1212" t="s">
        <v>27</v>
      </c>
      <c r="D90" s="818">
        <f>+'7.3 PA PY budget_savings'!AM52</f>
        <v>1357211.1354771766</v>
      </c>
      <c r="E90" s="1210">
        <f t="shared" si="63"/>
        <v>1903714.2697559707</v>
      </c>
      <c r="F90" s="1211">
        <f t="shared" ref="F90" si="67">F77</f>
        <v>0.99899501609192065</v>
      </c>
      <c r="G90" s="1211">
        <f t="shared" si="65"/>
        <v>1.4266313599650358</v>
      </c>
      <c r="H90" s="408">
        <f>+'7.3 PA PY budget_savings'!AN52</f>
        <v>1110878.5663417759</v>
      </c>
      <c r="I90" s="408">
        <f>+'7.3 PA PY budget_savings'!AO52</f>
        <v>186.13480635822657</v>
      </c>
      <c r="J90" s="408">
        <f>+'7.3 PA PY budget_savings'!AP52</f>
        <v>55741.147903878009</v>
      </c>
      <c r="K90" s="408">
        <f>+'7.3 PA PY budget_savings'!AQ52</f>
        <v>193.75578454209</v>
      </c>
      <c r="L90" s="408">
        <f>+'7.3 PA PY budget_savings'!AR52</f>
        <v>326.08571523768637</v>
      </c>
      <c r="M90" s="408">
        <f>SUMIF('4.2 Program Budget 2028-2031'!$D:$D,$C90,'4.2 Program Budget 2028-2031'!AK:AK)</f>
        <v>16663178.495126642</v>
      </c>
      <c r="N90" s="408">
        <f>SUMIF('4.2 Program Budget 2028-2031'!$D:$D,$C90,'4.2 Program Budget 2028-2031'!AL:AL)</f>
        <v>836117.21855817013</v>
      </c>
      <c r="O90" s="408">
        <f>SUMIF('4.2 Program Budget 2028-2031'!$D:$D,$C90,'4.2 Program Budget 2028-2031'!AM:AM)</f>
        <v>3255.4774931719412</v>
      </c>
      <c r="P90" s="408">
        <f>SUMIF('4.2 Program Budget 2028-2031'!$D:$D,$C90,'4.2 Program Budget 2028-2031'!AN:AN)</f>
        <v>4891.285728565299</v>
      </c>
      <c r="Q90" s="423">
        <f>SUMIF('4.2 Program Budget 2028-2031'!$D:$D,$C90,'4.2 Program Budget 2028-2031'!AO:AO)</f>
        <v>0</v>
      </c>
      <c r="R90" s="1208"/>
      <c r="S90" s="1208"/>
      <c r="T90" s="1208"/>
    </row>
    <row r="91" spans="2:20" ht="15.6">
      <c r="B91" s="984"/>
      <c r="C91" s="1212" t="s">
        <v>29</v>
      </c>
      <c r="D91" s="818">
        <f>+'7.3 PA PY budget_savings'!AM53</f>
        <v>3640965.6523000002</v>
      </c>
      <c r="E91" s="1210">
        <f t="shared" si="63"/>
        <v>0</v>
      </c>
      <c r="F91" s="1211">
        <f t="shared" ref="F91" si="68">F78</f>
        <v>0</v>
      </c>
      <c r="G91" s="1211">
        <f t="shared" si="65"/>
        <v>0</v>
      </c>
      <c r="H91" s="408">
        <f>+'7.3 PA PY budget_savings'!AN53</f>
        <v>0</v>
      </c>
      <c r="I91" s="408">
        <f>+'7.3 PA PY budget_savings'!AO53</f>
        <v>0</v>
      </c>
      <c r="J91" s="408">
        <f>+'7.3 PA PY budget_savings'!AP53</f>
        <v>0</v>
      </c>
      <c r="K91" s="408">
        <f>+'7.3 PA PY budget_savings'!AQ53</f>
        <v>0</v>
      </c>
      <c r="L91" s="408">
        <f>+'7.3 PA PY budget_savings'!AR53</f>
        <v>0</v>
      </c>
      <c r="M91" s="408">
        <f>SUMIF('4.2 Program Budget 2028-2031'!$D:$D,$C91,'4.2 Program Budget 2028-2031'!AK:AK)</f>
        <v>0</v>
      </c>
      <c r="N91" s="408">
        <f>SUMIF('4.2 Program Budget 2028-2031'!$D:$D,$C91,'4.2 Program Budget 2028-2031'!AL:AL)</f>
        <v>0</v>
      </c>
      <c r="O91" s="408">
        <f>SUMIF('4.2 Program Budget 2028-2031'!$D:$D,$C91,'4.2 Program Budget 2028-2031'!AM:AM)</f>
        <v>0</v>
      </c>
      <c r="P91" s="408">
        <f>SUMIF('4.2 Program Budget 2028-2031'!$D:$D,$C91,'4.2 Program Budget 2028-2031'!AN:AN)</f>
        <v>0</v>
      </c>
      <c r="Q91" s="423">
        <f>SUMIF('4.2 Program Budget 2028-2031'!$D:$D,$C91,'4.2 Program Budget 2028-2031'!AO:AO)</f>
        <v>0</v>
      </c>
      <c r="R91" s="1208"/>
      <c r="S91" s="1208"/>
      <c r="T91" s="1208"/>
    </row>
    <row r="92" spans="2:20" ht="15.6">
      <c r="B92" s="984"/>
      <c r="C92" s="1212" t="s">
        <v>30</v>
      </c>
      <c r="D92" s="818">
        <f>+'7.3 PA PY budget_savings'!AM54</f>
        <v>13331297.47461836</v>
      </c>
      <c r="E92" s="1210">
        <f t="shared" si="63"/>
        <v>18611681.160273671</v>
      </c>
      <c r="F92" s="1211">
        <f t="shared" ref="F92" si="69">F79</f>
        <v>1.0254822252185321</v>
      </c>
      <c r="G92" s="1211">
        <f t="shared" si="65"/>
        <v>1.4183707408017552</v>
      </c>
      <c r="H92" s="408">
        <f>+'7.3 PA PY budget_savings'!AN54</f>
        <v>15392739.231134096</v>
      </c>
      <c r="I92" s="408">
        <f>+'7.3 PA PY budget_savings'!AO54</f>
        <v>2894.2451970291013</v>
      </c>
      <c r="J92" s="408">
        <f>+'7.3 PA PY budget_savings'!AP54</f>
        <v>783607.59543471923</v>
      </c>
      <c r="K92" s="408">
        <f>+'7.3 PA PY budget_savings'!AQ54</f>
        <v>2388.6380594819257</v>
      </c>
      <c r="L92" s="408">
        <f>+'7.3 PA PY budget_savings'!AR54</f>
        <v>4584.1044332931078</v>
      </c>
      <c r="M92" s="408">
        <f>SUMIF('4.2 Program Budget 2028-2031'!$D:$D,$C92,'4.2 Program Budget 2028-2031'!AK:AK)</f>
        <v>167143166.03784055</v>
      </c>
      <c r="N92" s="408">
        <f>SUMIF('4.2 Program Budget 2028-2031'!$D:$D,$C92,'4.2 Program Budget 2028-2031'!AL:AL)</f>
        <v>8516309.809966974</v>
      </c>
      <c r="O92" s="408">
        <f>SUMIF('4.2 Program Budget 2028-2031'!$D:$D,$C92,'4.2 Program Budget 2028-2031'!AM:AM)</f>
        <v>27086.775280798458</v>
      </c>
      <c r="P92" s="408">
        <f>SUMIF('4.2 Program Budget 2028-2031'!$D:$D,$C92,'4.2 Program Budget 2028-2031'!AN:AN)</f>
        <v>49820.412388306802</v>
      </c>
      <c r="Q92" s="423">
        <f>SUMIF('4.2 Program Budget 2028-2031'!$D:$D,$C92,'4.2 Program Budget 2028-2031'!AO:AO)</f>
        <v>0</v>
      </c>
      <c r="R92" s="1208"/>
      <c r="S92" s="1208"/>
      <c r="T92" s="1208"/>
    </row>
    <row r="93" spans="2:20" ht="15.6">
      <c r="B93" s="984"/>
      <c r="C93" s="1212" t="s">
        <v>32</v>
      </c>
      <c r="D93" s="818">
        <f>+'7.3 PA PY budget_savings'!AM55</f>
        <v>3866538.4035</v>
      </c>
      <c r="E93" s="1210">
        <f t="shared" si="63"/>
        <v>0</v>
      </c>
      <c r="F93" s="1211">
        <f t="shared" ref="F93" si="70">F80</f>
        <v>0</v>
      </c>
      <c r="G93" s="1211">
        <f t="shared" si="65"/>
        <v>0</v>
      </c>
      <c r="H93" s="408">
        <f>+'7.3 PA PY budget_savings'!AN55</f>
        <v>0</v>
      </c>
      <c r="I93" s="408">
        <f>+'7.3 PA PY budget_savings'!AO55</f>
        <v>0</v>
      </c>
      <c r="J93" s="408">
        <f>+'7.3 PA PY budget_savings'!AP55</f>
        <v>0</v>
      </c>
      <c r="K93" s="408">
        <f>+'7.3 PA PY budget_savings'!AQ55</f>
        <v>0</v>
      </c>
      <c r="L93" s="408">
        <f>+'7.3 PA PY budget_savings'!AR55</f>
        <v>0</v>
      </c>
      <c r="M93" s="408">
        <f>SUMIF('4.2 Program Budget 2028-2031'!$D:$D,$C93,'4.2 Program Budget 2028-2031'!AK:AK)</f>
        <v>0</v>
      </c>
      <c r="N93" s="408">
        <f>SUMIF('4.2 Program Budget 2028-2031'!$D:$D,$C93,'4.2 Program Budget 2028-2031'!AL:AL)</f>
        <v>0</v>
      </c>
      <c r="O93" s="408">
        <f>SUMIF('4.2 Program Budget 2028-2031'!$D:$D,$C93,'4.2 Program Budget 2028-2031'!AM:AM)</f>
        <v>0</v>
      </c>
      <c r="P93" s="408">
        <f>SUMIF('4.2 Program Budget 2028-2031'!$D:$D,$C93,'4.2 Program Budget 2028-2031'!AN:AN)</f>
        <v>0</v>
      </c>
      <c r="Q93" s="423">
        <f>SUMIF('4.2 Program Budget 2028-2031'!$D:$D,$C93,'4.2 Program Budget 2028-2031'!AO:AO)</f>
        <v>0</v>
      </c>
      <c r="R93" s="1208"/>
      <c r="S93" s="1208"/>
      <c r="T93" s="1208"/>
    </row>
    <row r="94" spans="2:20" ht="15.6">
      <c r="B94" s="984"/>
      <c r="C94" s="1212" t="s">
        <v>34</v>
      </c>
      <c r="D94" s="818">
        <f>+'7.3 PA PY budget_savings'!AM56</f>
        <v>583633.49780000001</v>
      </c>
      <c r="E94" s="1210">
        <f t="shared" si="63"/>
        <v>0</v>
      </c>
      <c r="F94" s="1211">
        <f t="shared" ref="F94" si="71">F81</f>
        <v>0</v>
      </c>
      <c r="G94" s="1211">
        <f t="shared" si="65"/>
        <v>0</v>
      </c>
      <c r="H94" s="408">
        <f>+'7.3 PA PY budget_savings'!AN56</f>
        <v>0</v>
      </c>
      <c r="I94" s="408">
        <f>+'7.3 PA PY budget_savings'!AO56</f>
        <v>0</v>
      </c>
      <c r="J94" s="408">
        <f>+'7.3 PA PY budget_savings'!AP56</f>
        <v>0</v>
      </c>
      <c r="K94" s="408">
        <f>+'7.3 PA PY budget_savings'!AQ56</f>
        <v>0</v>
      </c>
      <c r="L94" s="408">
        <f>+'7.3 PA PY budget_savings'!AR56</f>
        <v>0</v>
      </c>
      <c r="M94" s="408">
        <f>SUMIF('4.2 Program Budget 2028-2031'!$D:$D,$C94,'4.2 Program Budget 2028-2031'!AK:AK)</f>
        <v>0</v>
      </c>
      <c r="N94" s="408">
        <f>SUMIF('4.2 Program Budget 2028-2031'!$D:$D,$C94,'4.2 Program Budget 2028-2031'!AL:AL)</f>
        <v>0</v>
      </c>
      <c r="O94" s="408">
        <f>SUMIF('4.2 Program Budget 2028-2031'!$D:$D,$C94,'4.2 Program Budget 2028-2031'!AM:AM)</f>
        <v>0</v>
      </c>
      <c r="P94" s="408">
        <f>SUMIF('4.2 Program Budget 2028-2031'!$D:$D,$C94,'4.2 Program Budget 2028-2031'!AN:AN)</f>
        <v>0</v>
      </c>
      <c r="Q94" s="423">
        <f>SUMIF('4.2 Program Budget 2028-2031'!$D:$D,$C94,'4.2 Program Budget 2028-2031'!AO:AO)</f>
        <v>0</v>
      </c>
      <c r="R94" s="1208"/>
      <c r="S94" s="1208"/>
      <c r="T94" s="1208"/>
    </row>
    <row r="95" spans="2:20" ht="15.6">
      <c r="B95" s="984"/>
      <c r="C95" s="1212" t="s">
        <v>36</v>
      </c>
      <c r="D95" s="818">
        <f>+'7.3 PA PY budget_savings'!AM57</f>
        <v>0</v>
      </c>
      <c r="E95" s="1210">
        <f t="shared" si="63"/>
        <v>0</v>
      </c>
      <c r="F95" s="1211">
        <f t="shared" ref="F95" si="72">F82</f>
        <v>0</v>
      </c>
      <c r="G95" s="1211">
        <f t="shared" si="65"/>
        <v>0</v>
      </c>
      <c r="H95" s="408">
        <f>+'7.3 PA PY budget_savings'!AN57</f>
        <v>0</v>
      </c>
      <c r="I95" s="408">
        <f>+'7.3 PA PY budget_savings'!AO57</f>
        <v>0</v>
      </c>
      <c r="J95" s="408">
        <f>+'7.3 PA PY budget_savings'!AP57</f>
        <v>0</v>
      </c>
      <c r="K95" s="408">
        <f>+'7.3 PA PY budget_savings'!AQ57</f>
        <v>0</v>
      </c>
      <c r="L95" s="408">
        <f>+'7.3 PA PY budget_savings'!AR57</f>
        <v>0</v>
      </c>
      <c r="M95" s="408">
        <f>SUMIF('4.2 Program Budget 2028-2031'!$D:$D,$C95,'4.2 Program Budget 2028-2031'!AK:AK)</f>
        <v>0</v>
      </c>
      <c r="N95" s="408">
        <f>SUMIF('4.2 Program Budget 2028-2031'!$D:$D,$C95,'4.2 Program Budget 2028-2031'!AL:AL)</f>
        <v>0</v>
      </c>
      <c r="O95" s="408">
        <f>SUMIF('4.2 Program Budget 2028-2031'!$D:$D,$C95,'4.2 Program Budget 2028-2031'!AM:AM)</f>
        <v>0</v>
      </c>
      <c r="P95" s="408">
        <f>SUMIF('4.2 Program Budget 2028-2031'!$D:$D,$C95,'4.2 Program Budget 2028-2031'!AN:AN)</f>
        <v>0</v>
      </c>
      <c r="Q95" s="423">
        <f>SUMIF('4.2 Program Budget 2028-2031'!$D:$D,$C95,'4.2 Program Budget 2028-2031'!AO:AO)</f>
        <v>0</v>
      </c>
      <c r="R95" s="1208"/>
      <c r="S95" s="1208"/>
      <c r="T95" s="1208"/>
    </row>
    <row r="96" spans="2:20" ht="15.6">
      <c r="B96" s="984"/>
      <c r="C96" s="1189" t="s">
        <v>28</v>
      </c>
      <c r="D96" s="818">
        <f>+'7.3 PA PY budget_savings'!AM68</f>
        <v>4684499.6758000003</v>
      </c>
      <c r="E96" s="1210">
        <f t="shared" si="63"/>
        <v>225575626.77634573</v>
      </c>
      <c r="F96" s="1211">
        <f t="shared" ref="F96" si="73">F83</f>
        <v>1.520367608679811</v>
      </c>
      <c r="G96" s="1211">
        <f t="shared" si="65"/>
        <v>48.153622023372499</v>
      </c>
      <c r="H96" s="408">
        <f>+'7.3 PA PY budget_savings'!AN68</f>
        <v>308489194.74566972</v>
      </c>
      <c r="I96" s="408">
        <f>+'7.3 PA PY budget_savings'!AO68</f>
        <v>65134.938014101645</v>
      </c>
      <c r="J96" s="408">
        <f>+'7.3 PA PY budget_savings'!AP68</f>
        <v>2717926.5468375292</v>
      </c>
      <c r="K96" s="408">
        <f>+'7.3 PA PY budget_savings'!AQ68</f>
        <v>43629.723679727955</v>
      </c>
      <c r="L96" s="408">
        <f>+'7.3 PA PY budget_savings'!AR68</f>
        <v>15899.870298999529</v>
      </c>
      <c r="M96" s="408">
        <f>SUMIF('4.2 Program Budget 2028-2031'!$D:$D,$C96,'4.2 Program Budget 2028-2031'!AK:AK)</f>
        <v>4625521293.6851721</v>
      </c>
      <c r="N96" s="408">
        <f>SUMIF('4.2 Program Budget 2028-2031'!$D:$D,$C96,'4.2 Program Budget 2028-2031'!AL:AL)</f>
        <v>45854163.018652454</v>
      </c>
      <c r="O96" s="408">
        <f>SUMIF('4.2 Program Budget 2028-2031'!$D:$D,$C96,'4.2 Program Budget 2028-2031'!AM:AM)</f>
        <v>754395.81012528902</v>
      </c>
      <c r="P96" s="408">
        <f>SUMIF('4.2 Program Budget 2028-2031'!$D:$D,$C96,'4.2 Program Budget 2028-2031'!AN:AN)</f>
        <v>268246.85365911666</v>
      </c>
      <c r="Q96" s="423">
        <f>SUMIF('4.2 Program Budget 2028-2031'!$D:$D,$C96,'4.2 Program Budget 2028-2031'!AO:AO)</f>
        <v>0</v>
      </c>
      <c r="R96" s="1208"/>
      <c r="S96" s="1208"/>
      <c r="T96" s="1208"/>
    </row>
    <row r="97" spans="2:20" ht="16.149999999999999" thickBot="1">
      <c r="B97" s="984"/>
      <c r="C97" s="1213" t="s">
        <v>660</v>
      </c>
      <c r="D97" s="818">
        <f>+'7.3 PA PY budget_savings'!AM61</f>
        <v>3437635.2399999998</v>
      </c>
      <c r="E97" s="1214"/>
      <c r="F97" s="1215"/>
      <c r="G97" s="1215"/>
      <c r="H97" s="459"/>
      <c r="I97" s="459"/>
      <c r="J97" s="459"/>
      <c r="K97" s="459"/>
      <c r="L97" s="459"/>
      <c r="M97" s="459"/>
      <c r="N97" s="459"/>
      <c r="O97" s="459"/>
      <c r="P97" s="459"/>
      <c r="Q97" s="460"/>
      <c r="R97" s="1208"/>
      <c r="S97" s="1208"/>
      <c r="T97" s="1208"/>
    </row>
    <row r="98" spans="2:20" ht="16.149999999999999" thickBot="1">
      <c r="B98" s="981"/>
      <c r="C98" s="396" t="s">
        <v>934</v>
      </c>
      <c r="D98" s="820">
        <f>SUBTOTAL(9,D87:D97)</f>
        <v>85940881.016129658</v>
      </c>
      <c r="E98" s="820">
        <f t="shared" ref="E98" si="74">SUBTOTAL(9,E87:E97)</f>
        <v>311669185.81945056</v>
      </c>
      <c r="F98" s="860">
        <f>F85</f>
        <v>1.2718347986715011</v>
      </c>
      <c r="G98" s="860">
        <f>G85</f>
        <v>3.680202923899436</v>
      </c>
      <c r="H98" s="409">
        <f t="shared" ref="H98" si="75">SUBTOTAL(9,H87:H97)</f>
        <v>430115308.38967055</v>
      </c>
      <c r="I98" s="409">
        <f t="shared" ref="I98" si="76">SUBTOTAL(9,I87:I97)</f>
        <v>84928.233720564487</v>
      </c>
      <c r="J98" s="409">
        <f t="shared" ref="J98:K98" si="77">SUBTOTAL(9,J87:J97)</f>
        <v>6660098.3186526727</v>
      </c>
      <c r="K98" s="409">
        <f t="shared" si="77"/>
        <v>66218.177889926767</v>
      </c>
      <c r="L98" s="409">
        <f t="shared" ref="L98:P98" si="78">SUBTOTAL(9,L87:L97)</f>
        <v>39692.906521404533</v>
      </c>
      <c r="M98" s="409">
        <f t="shared" si="78"/>
        <v>5448478771.6629286</v>
      </c>
      <c r="N98" s="409">
        <f t="shared" si="78"/>
        <v>79792960.126474187</v>
      </c>
      <c r="O98" s="409">
        <f t="shared" si="78"/>
        <v>884630.19464171317</v>
      </c>
      <c r="P98" s="409">
        <f t="shared" si="78"/>
        <v>476819.08560275892</v>
      </c>
      <c r="Q98" s="424">
        <f t="shared" ref="Q98" si="79">SUBTOTAL(9,Q87:Q97)</f>
        <v>0</v>
      </c>
    </row>
    <row r="99" spans="2:20" ht="16.149999999999999" thickBot="1">
      <c r="B99" s="746"/>
      <c r="C99" s="396" t="s">
        <v>935</v>
      </c>
      <c r="D99" s="820">
        <f>SUBTOTAL(9,D87:D95,D97)</f>
        <v>81256381.340329662</v>
      </c>
      <c r="E99" s="820">
        <f>SUBTOTAL(9,E87:E95,E97)</f>
        <v>86093559.043104842</v>
      </c>
      <c r="F99" s="861">
        <f t="shared" ref="F99:G99" si="80">F86</f>
        <v>0.92347248963780504</v>
      </c>
      <c r="G99" s="861">
        <f t="shared" si="80"/>
        <v>1.127224027069291</v>
      </c>
      <c r="H99" s="409">
        <f t="shared" ref="H99:Q99" si="81">SUBTOTAL(9,H87:H95,H97)</f>
        <v>121626113.64400084</v>
      </c>
      <c r="I99" s="409">
        <f t="shared" si="81"/>
        <v>19793.295706462835</v>
      </c>
      <c r="J99" s="409">
        <f t="shared" si="81"/>
        <v>3942171.771815144</v>
      </c>
      <c r="K99" s="409">
        <f t="shared" si="81"/>
        <v>22588.454210198805</v>
      </c>
      <c r="L99" s="409">
        <f t="shared" si="81"/>
        <v>23793.036222405004</v>
      </c>
      <c r="M99" s="409">
        <f t="shared" si="81"/>
        <v>822957477.9777565</v>
      </c>
      <c r="N99" s="409">
        <f t="shared" si="81"/>
        <v>33938797.107821733</v>
      </c>
      <c r="O99" s="409">
        <f t="shared" si="81"/>
        <v>130234.38451642412</v>
      </c>
      <c r="P99" s="409">
        <f t="shared" si="81"/>
        <v>208572.23194364223</v>
      </c>
      <c r="Q99" s="424">
        <f t="shared" si="81"/>
        <v>0</v>
      </c>
    </row>
    <row r="100" spans="2:20" ht="15.6">
      <c r="B100" s="983">
        <v>2031</v>
      </c>
      <c r="C100" s="1209" t="s">
        <v>17</v>
      </c>
      <c r="D100" s="818">
        <f>+'7.3 PA PY budget_savings'!AS49</f>
        <v>22833628.525439538</v>
      </c>
      <c r="E100" s="1210">
        <f t="shared" ref="E100:E109" si="82">+E87</f>
        <v>26081425.449964974</v>
      </c>
      <c r="F100" s="1211">
        <f>F87</f>
        <v>1.0692882136734738</v>
      </c>
      <c r="G100" s="1211">
        <f>G87</f>
        <v>1.1632324949062818</v>
      </c>
      <c r="H100" s="408">
        <f>+'7.3 PA PY budget_savings'!AT49</f>
        <v>57671441.914316304</v>
      </c>
      <c r="I100" s="408">
        <f>+'7.3 PA PY budget_savings'!AU49</f>
        <v>11201.237243008978</v>
      </c>
      <c r="J100" s="408">
        <f>+'7.3 PA PY budget_savings'!AV49</f>
        <v>1942978.097803158</v>
      </c>
      <c r="K100" s="408">
        <f>+'7.3 PA PY budget_savings'!AW49</f>
        <v>12247.853110000879</v>
      </c>
      <c r="L100" s="408">
        <f>+'7.3 PA PY budget_savings'!AX49</f>
        <v>12070.14404476966</v>
      </c>
      <c r="M100" s="408">
        <f>SUMIF('4.2 Program Budget 2028-2031'!$D:$D,$C100,'4.2 Program Budget 2028-2031'!AV:AV)</f>
        <v>215619438.49877912</v>
      </c>
      <c r="N100" s="408">
        <f>SUMIF('4.2 Program Budget 2028-2031'!$D:$D,$C100,'4.2 Program Budget 2028-2031'!AW:AW)</f>
        <v>10673154.449417625</v>
      </c>
      <c r="O100" s="408">
        <f>SUMIF('4.2 Program Budget 2028-2031'!$D:$D,$C100,'4.2 Program Budget 2028-2031'!AX:AX)</f>
        <v>33356.748650245143</v>
      </c>
      <c r="P100" s="408">
        <f>SUMIF('4.2 Program Budget 2028-2031'!$D:$D,$C100,'4.2 Program Budget 2028-2031'!AY:AY)</f>
        <v>72192.130545325868</v>
      </c>
      <c r="Q100" s="423">
        <f>SUMIF('4.2 Program Budget 2028-2031'!$D:$D,$C100,'4.2 Program Budget 2028-2031'!AZ:AZ)</f>
        <v>0</v>
      </c>
      <c r="R100" s="1208"/>
      <c r="S100" s="1208"/>
      <c r="T100" s="1208"/>
    </row>
    <row r="101" spans="2:20" ht="15.6">
      <c r="B101" s="984"/>
      <c r="C101" s="1212" t="s">
        <v>22</v>
      </c>
      <c r="D101" s="818">
        <f>+'7.3 PA PY budget_savings'!AS50</f>
        <v>26576147.091737092</v>
      </c>
      <c r="E101" s="1210">
        <f t="shared" si="82"/>
        <v>29380078.31640264</v>
      </c>
      <c r="F101" s="1211">
        <f t="shared" ref="F101" si="83">F88</f>
        <v>0.80167625250258956</v>
      </c>
      <c r="G101" s="1211">
        <f t="shared" ref="G101:G109" si="84">G88</f>
        <v>0.9978390208500596</v>
      </c>
      <c r="H101" s="408">
        <f>+'7.3 PA PY budget_savings'!AT50</f>
        <v>38380871.478216626</v>
      </c>
      <c r="I101" s="408">
        <f>+'7.3 PA PY budget_savings'!AU50</f>
        <v>4530.6930538504093</v>
      </c>
      <c r="J101" s="408">
        <f>+'7.3 PA PY budget_savings'!AV50</f>
        <v>847776.12700120313</v>
      </c>
      <c r="K101" s="408">
        <f>+'7.3 PA PY budget_savings'!AW50</f>
        <v>6368.529853969917</v>
      </c>
      <c r="L101" s="408">
        <f>+'7.3 PA PY budget_savings'!AX50</f>
        <v>4987.0995276222675</v>
      </c>
      <c r="M101" s="408">
        <f>SUMIF('4.2 Program Budget 2028-2031'!$D:$D,$C101,'4.2 Program Budget 2028-2031'!AV:AV)</f>
        <v>326795789.45556265</v>
      </c>
      <c r="N101" s="408">
        <f>SUMIF('4.2 Program Budget 2028-2031'!$D:$D,$C101,'4.2 Program Budget 2028-2031'!AW:AW)</f>
        <v>9913944.7033171859</v>
      </c>
      <c r="O101" s="408">
        <f>SUMIF('4.2 Program Budget 2028-2031'!$D:$D,$C101,'4.2 Program Budget 2028-2031'!AX:AX)</f>
        <v>51603.200603239588</v>
      </c>
      <c r="P101" s="408">
        <f>SUMIF('4.2 Program Budget 2028-2031'!$D:$D,$C101,'4.2 Program Budget 2028-2031'!AY:AY)</f>
        <v>58272.668361057833</v>
      </c>
      <c r="Q101" s="423">
        <f>SUMIF('4.2 Program Budget 2028-2031'!$D:$D,$C101,'4.2 Program Budget 2028-2031'!AZ:AZ)</f>
        <v>0</v>
      </c>
      <c r="R101" s="1208"/>
      <c r="S101" s="1208"/>
      <c r="T101" s="1208"/>
    </row>
    <row r="102" spans="2:20" ht="15.6">
      <c r="B102" s="984"/>
      <c r="C102" s="1212" t="s">
        <v>25</v>
      </c>
      <c r="D102" s="818">
        <f>+'7.3 PA PY budget_savings'!AS51</f>
        <v>5629324.3194574947</v>
      </c>
      <c r="E102" s="1210">
        <f t="shared" si="82"/>
        <v>10116659.846707586</v>
      </c>
      <c r="F102" s="1211">
        <f t="shared" ref="F102" si="85">F89</f>
        <v>1.3290230679522583</v>
      </c>
      <c r="G102" s="1211">
        <f t="shared" si="84"/>
        <v>1.847324057348765</v>
      </c>
      <c r="H102" s="408">
        <f>+'7.3 PA PY budget_savings'!AT51</f>
        <v>9070182.4539920427</v>
      </c>
      <c r="I102" s="408">
        <f>+'7.3 PA PY budget_savings'!AU51</f>
        <v>980.98540621612153</v>
      </c>
      <c r="J102" s="408">
        <f>+'7.3 PA PY budget_savings'!AV51</f>
        <v>312068.80367218534</v>
      </c>
      <c r="K102" s="408">
        <f>+'7.3 PA PY budget_savings'!AW51</f>
        <v>1389.6774022039961</v>
      </c>
      <c r="L102" s="408">
        <f>+'7.3 PA PY budget_savings'!AX51</f>
        <v>1825.6025014822844</v>
      </c>
      <c r="M102" s="408">
        <f>SUMIF('4.2 Program Budget 2028-2031'!$D:$D,$C102,'4.2 Program Budget 2028-2031'!AV:AV)</f>
        <v>96735905.490447655</v>
      </c>
      <c r="N102" s="408">
        <f>SUMIF('4.2 Program Budget 2028-2031'!$D:$D,$C102,'4.2 Program Budget 2028-2031'!AW:AW)</f>
        <v>3999270.9265617784</v>
      </c>
      <c r="O102" s="408">
        <f>SUMIF('4.2 Program Budget 2028-2031'!$D:$D,$C102,'4.2 Program Budget 2028-2031'!AX:AX)</f>
        <v>14932.182488969</v>
      </c>
      <c r="P102" s="408">
        <f>SUMIF('4.2 Program Budget 2028-2031'!$D:$D,$C102,'4.2 Program Budget 2028-2031'!AY:AY)</f>
        <v>23395.734920386411</v>
      </c>
      <c r="Q102" s="423">
        <f>SUMIF('4.2 Program Budget 2028-2031'!$D:$D,$C102,'4.2 Program Budget 2028-2031'!AZ:AZ)</f>
        <v>0</v>
      </c>
      <c r="R102" s="1208"/>
      <c r="S102" s="1208"/>
      <c r="T102" s="1208"/>
    </row>
    <row r="103" spans="2:20" ht="15.6">
      <c r="B103" s="984"/>
      <c r="C103" s="1212" t="s">
        <v>27</v>
      </c>
      <c r="D103" s="818">
        <f>+'7.3 PA PY budget_savings'!AS52</f>
        <v>1357211.1354771766</v>
      </c>
      <c r="E103" s="1210">
        <f t="shared" si="82"/>
        <v>1903714.2697559707</v>
      </c>
      <c r="F103" s="1211">
        <f t="shared" ref="F103" si="86">F90</f>
        <v>0.99899501609192065</v>
      </c>
      <c r="G103" s="1211">
        <f t="shared" si="84"/>
        <v>1.4266313599650358</v>
      </c>
      <c r="H103" s="408">
        <f>+'7.3 PA PY budget_savings'!AT52</f>
        <v>1110878.5663417759</v>
      </c>
      <c r="I103" s="408">
        <f>+'7.3 PA PY budget_savings'!AU52</f>
        <v>186.13480635822657</v>
      </c>
      <c r="J103" s="408">
        <f>+'7.3 PA PY budget_savings'!AV52</f>
        <v>55741.147903878009</v>
      </c>
      <c r="K103" s="408">
        <f>+'7.3 PA PY budget_savings'!AW52</f>
        <v>193.75578454209</v>
      </c>
      <c r="L103" s="408">
        <f>+'7.3 PA PY budget_savings'!AX52</f>
        <v>326.08571523768637</v>
      </c>
      <c r="M103" s="408">
        <f>SUMIF('4.2 Program Budget 2028-2031'!$D:$D,$C103,'4.2 Program Budget 2028-2031'!AV:AV)</f>
        <v>16663178.495126642</v>
      </c>
      <c r="N103" s="408">
        <f>SUMIF('4.2 Program Budget 2028-2031'!$D:$D,$C103,'4.2 Program Budget 2028-2031'!AW:AW)</f>
        <v>836117.21855817013</v>
      </c>
      <c r="O103" s="408">
        <f>SUMIF('4.2 Program Budget 2028-2031'!$D:$D,$C103,'4.2 Program Budget 2028-2031'!AX:AX)</f>
        <v>3255.4774931719412</v>
      </c>
      <c r="P103" s="408">
        <f>SUMIF('4.2 Program Budget 2028-2031'!$D:$D,$C103,'4.2 Program Budget 2028-2031'!AY:AY)</f>
        <v>4891.285728565299</v>
      </c>
      <c r="Q103" s="423">
        <f>SUMIF('4.2 Program Budget 2028-2031'!$D:$D,$C103,'4.2 Program Budget 2028-2031'!AZ:AZ)</f>
        <v>0</v>
      </c>
      <c r="R103" s="1208"/>
      <c r="S103" s="1208"/>
      <c r="T103" s="1208"/>
    </row>
    <row r="104" spans="2:20" ht="15.6">
      <c r="B104" s="984"/>
      <c r="C104" s="1212" t="s">
        <v>29</v>
      </c>
      <c r="D104" s="818">
        <f>+'7.3 PA PY budget_savings'!AS53</f>
        <v>3640965.6523000002</v>
      </c>
      <c r="E104" s="1210">
        <f t="shared" si="82"/>
        <v>0</v>
      </c>
      <c r="F104" s="1211">
        <f t="shared" ref="F104" si="87">F91</f>
        <v>0</v>
      </c>
      <c r="G104" s="1211">
        <f t="shared" si="84"/>
        <v>0</v>
      </c>
      <c r="H104" s="408">
        <f>+'7.3 PA PY budget_savings'!AT53</f>
        <v>0</v>
      </c>
      <c r="I104" s="408">
        <f>+'7.3 PA PY budget_savings'!AU53</f>
        <v>0</v>
      </c>
      <c r="J104" s="408">
        <f>+'7.3 PA PY budget_savings'!AV53</f>
        <v>0</v>
      </c>
      <c r="K104" s="408">
        <f>+'7.3 PA PY budget_savings'!AW53</f>
        <v>0</v>
      </c>
      <c r="L104" s="408">
        <f>+'7.3 PA PY budget_savings'!AX53</f>
        <v>0</v>
      </c>
      <c r="M104" s="408">
        <f>SUMIF('4.2 Program Budget 2028-2031'!$D:$D,$C104,'4.2 Program Budget 2028-2031'!AV:AV)</f>
        <v>0</v>
      </c>
      <c r="N104" s="408">
        <f>SUMIF('4.2 Program Budget 2028-2031'!$D:$D,$C104,'4.2 Program Budget 2028-2031'!AW:AW)</f>
        <v>0</v>
      </c>
      <c r="O104" s="408">
        <f>SUMIF('4.2 Program Budget 2028-2031'!$D:$D,$C104,'4.2 Program Budget 2028-2031'!AX:AX)</f>
        <v>0</v>
      </c>
      <c r="P104" s="408">
        <f>SUMIF('4.2 Program Budget 2028-2031'!$D:$D,$C104,'4.2 Program Budget 2028-2031'!AY:AY)</f>
        <v>0</v>
      </c>
      <c r="Q104" s="423">
        <f>SUMIF('4.2 Program Budget 2028-2031'!$D:$D,$C104,'4.2 Program Budget 2028-2031'!AZ:AZ)</f>
        <v>0</v>
      </c>
      <c r="R104" s="1208"/>
      <c r="S104" s="1208"/>
      <c r="T104" s="1208"/>
    </row>
    <row r="105" spans="2:20" ht="15.6">
      <c r="B105" s="984"/>
      <c r="C105" s="1212" t="s">
        <v>30</v>
      </c>
      <c r="D105" s="818">
        <f>+'7.3 PA PY budget_savings'!AS54</f>
        <v>13331297.47461836</v>
      </c>
      <c r="E105" s="1210">
        <f t="shared" si="82"/>
        <v>18611681.160273671</v>
      </c>
      <c r="F105" s="1211">
        <f t="shared" ref="F105" si="88">F92</f>
        <v>1.0254822252185321</v>
      </c>
      <c r="G105" s="1211">
        <f t="shared" si="84"/>
        <v>1.4183707408017552</v>
      </c>
      <c r="H105" s="408">
        <f>+'7.3 PA PY budget_savings'!AT54</f>
        <v>15392739.231134096</v>
      </c>
      <c r="I105" s="408">
        <f>+'7.3 PA PY budget_savings'!AU54</f>
        <v>2894.2451970291013</v>
      </c>
      <c r="J105" s="408">
        <f>+'7.3 PA PY budget_savings'!AV54</f>
        <v>783607.59543471923</v>
      </c>
      <c r="K105" s="408">
        <f>+'7.3 PA PY budget_savings'!AW54</f>
        <v>2388.6380594819257</v>
      </c>
      <c r="L105" s="408">
        <f>+'7.3 PA PY budget_savings'!AX54</f>
        <v>4584.1044332931078</v>
      </c>
      <c r="M105" s="408">
        <f>SUMIF('4.2 Program Budget 2028-2031'!$D:$D,$C105,'4.2 Program Budget 2028-2031'!AV:AV)</f>
        <v>167143166.03784055</v>
      </c>
      <c r="N105" s="408">
        <f>SUMIF('4.2 Program Budget 2028-2031'!$D:$D,$C105,'4.2 Program Budget 2028-2031'!AW:AW)</f>
        <v>8516309.809966974</v>
      </c>
      <c r="O105" s="408">
        <f>SUMIF('4.2 Program Budget 2028-2031'!$D:$D,$C105,'4.2 Program Budget 2028-2031'!AX:AX)</f>
        <v>27086.775280798458</v>
      </c>
      <c r="P105" s="408">
        <f>SUMIF('4.2 Program Budget 2028-2031'!$D:$D,$C105,'4.2 Program Budget 2028-2031'!AY:AY)</f>
        <v>49820.412388306802</v>
      </c>
      <c r="Q105" s="423">
        <f>SUMIF('4.2 Program Budget 2028-2031'!$D:$D,$C105,'4.2 Program Budget 2028-2031'!AZ:AZ)</f>
        <v>0</v>
      </c>
      <c r="R105" s="1208"/>
      <c r="S105" s="1208"/>
      <c r="T105" s="1208"/>
    </row>
    <row r="106" spans="2:20" ht="15.6">
      <c r="B106" s="984"/>
      <c r="C106" s="1212" t="s">
        <v>32</v>
      </c>
      <c r="D106" s="818">
        <f>+'7.3 PA PY budget_savings'!AS55</f>
        <v>3866538.4035</v>
      </c>
      <c r="E106" s="1210">
        <f t="shared" si="82"/>
        <v>0</v>
      </c>
      <c r="F106" s="1211">
        <f t="shared" ref="F106" si="89">F93</f>
        <v>0</v>
      </c>
      <c r="G106" s="1211">
        <f t="shared" si="84"/>
        <v>0</v>
      </c>
      <c r="H106" s="408">
        <f>+'7.3 PA PY budget_savings'!AT55</f>
        <v>0</v>
      </c>
      <c r="I106" s="408">
        <f>+'7.3 PA PY budget_savings'!AU55</f>
        <v>0</v>
      </c>
      <c r="J106" s="408">
        <f>+'7.3 PA PY budget_savings'!AV55</f>
        <v>0</v>
      </c>
      <c r="K106" s="408">
        <f>+'7.3 PA PY budget_savings'!AW55</f>
        <v>0</v>
      </c>
      <c r="L106" s="408">
        <f>+'7.3 PA PY budget_savings'!AX55</f>
        <v>0</v>
      </c>
      <c r="M106" s="408">
        <f>SUMIF('4.2 Program Budget 2028-2031'!$D:$D,$C106,'4.2 Program Budget 2028-2031'!AV:AV)</f>
        <v>0</v>
      </c>
      <c r="N106" s="408">
        <f>SUMIF('4.2 Program Budget 2028-2031'!$D:$D,$C106,'4.2 Program Budget 2028-2031'!AW:AW)</f>
        <v>0</v>
      </c>
      <c r="O106" s="408">
        <f>SUMIF('4.2 Program Budget 2028-2031'!$D:$D,$C106,'4.2 Program Budget 2028-2031'!AX:AX)</f>
        <v>0</v>
      </c>
      <c r="P106" s="408">
        <f>SUMIF('4.2 Program Budget 2028-2031'!$D:$D,$C106,'4.2 Program Budget 2028-2031'!AY:AY)</f>
        <v>0</v>
      </c>
      <c r="Q106" s="423">
        <f>SUMIF('4.2 Program Budget 2028-2031'!$D:$D,$C106,'4.2 Program Budget 2028-2031'!AZ:AZ)</f>
        <v>0</v>
      </c>
      <c r="R106" s="1208"/>
      <c r="S106" s="1208"/>
      <c r="T106" s="1208"/>
    </row>
    <row r="107" spans="2:20" ht="15.6">
      <c r="B107" s="984"/>
      <c r="C107" s="1212" t="s">
        <v>34</v>
      </c>
      <c r="D107" s="818">
        <f>+'7.3 PA PY budget_savings'!AS56</f>
        <v>583633.49780000001</v>
      </c>
      <c r="E107" s="1210">
        <f t="shared" si="82"/>
        <v>0</v>
      </c>
      <c r="F107" s="1211">
        <f t="shared" ref="F107" si="90">F94</f>
        <v>0</v>
      </c>
      <c r="G107" s="1211">
        <f t="shared" si="84"/>
        <v>0</v>
      </c>
      <c r="H107" s="408">
        <f>+'7.3 PA PY budget_savings'!AT56</f>
        <v>0</v>
      </c>
      <c r="I107" s="408">
        <f>+'7.3 PA PY budget_savings'!AU56</f>
        <v>0</v>
      </c>
      <c r="J107" s="408">
        <f>+'7.3 PA PY budget_savings'!AV56</f>
        <v>0</v>
      </c>
      <c r="K107" s="408">
        <f>+'7.3 PA PY budget_savings'!AW56</f>
        <v>0</v>
      </c>
      <c r="L107" s="408">
        <f>+'7.3 PA PY budget_savings'!AX56</f>
        <v>0</v>
      </c>
      <c r="M107" s="408">
        <f>SUMIF('4.2 Program Budget 2028-2031'!$D:$D,$C107,'4.2 Program Budget 2028-2031'!AV:AV)</f>
        <v>0</v>
      </c>
      <c r="N107" s="408">
        <f>SUMIF('4.2 Program Budget 2028-2031'!$D:$D,$C107,'4.2 Program Budget 2028-2031'!AW:AW)</f>
        <v>0</v>
      </c>
      <c r="O107" s="408">
        <f>SUMIF('4.2 Program Budget 2028-2031'!$D:$D,$C107,'4.2 Program Budget 2028-2031'!AX:AX)</f>
        <v>0</v>
      </c>
      <c r="P107" s="408">
        <f>SUMIF('4.2 Program Budget 2028-2031'!$D:$D,$C107,'4.2 Program Budget 2028-2031'!AY:AY)</f>
        <v>0</v>
      </c>
      <c r="Q107" s="423">
        <f>SUMIF('4.2 Program Budget 2028-2031'!$D:$D,$C107,'4.2 Program Budget 2028-2031'!AZ:AZ)</f>
        <v>0</v>
      </c>
      <c r="R107" s="1208"/>
      <c r="S107" s="1208"/>
      <c r="T107" s="1208"/>
    </row>
    <row r="108" spans="2:20" ht="15.6">
      <c r="B108" s="984"/>
      <c r="C108" s="1212" t="s">
        <v>36</v>
      </c>
      <c r="D108" s="818">
        <f>+'7.3 PA PY budget_savings'!AS57</f>
        <v>0</v>
      </c>
      <c r="E108" s="1210">
        <f t="shared" si="82"/>
        <v>0</v>
      </c>
      <c r="F108" s="1211">
        <f t="shared" ref="F108" si="91">F95</f>
        <v>0</v>
      </c>
      <c r="G108" s="1211">
        <f t="shared" si="84"/>
        <v>0</v>
      </c>
      <c r="H108" s="408">
        <f>+'7.3 PA PY budget_savings'!AT57</f>
        <v>0</v>
      </c>
      <c r="I108" s="408">
        <f>+'7.3 PA PY budget_savings'!AU57</f>
        <v>0</v>
      </c>
      <c r="J108" s="408">
        <f>+'7.3 PA PY budget_savings'!AV57</f>
        <v>0</v>
      </c>
      <c r="K108" s="408">
        <f>+'7.3 PA PY budget_savings'!AW57</f>
        <v>0</v>
      </c>
      <c r="L108" s="408">
        <f>+'7.3 PA PY budget_savings'!AX57</f>
        <v>0</v>
      </c>
      <c r="M108" s="408">
        <f>SUMIF('4.2 Program Budget 2028-2031'!$D:$D,$C108,'4.2 Program Budget 2028-2031'!AV:AV)</f>
        <v>0</v>
      </c>
      <c r="N108" s="408">
        <f>SUMIF('4.2 Program Budget 2028-2031'!$D:$D,$C108,'4.2 Program Budget 2028-2031'!AW:AW)</f>
        <v>0</v>
      </c>
      <c r="O108" s="408">
        <f>SUMIF('4.2 Program Budget 2028-2031'!$D:$D,$C108,'4.2 Program Budget 2028-2031'!AX:AX)</f>
        <v>0</v>
      </c>
      <c r="P108" s="408">
        <f>SUMIF('4.2 Program Budget 2028-2031'!$D:$D,$C108,'4.2 Program Budget 2028-2031'!AY:AY)</f>
        <v>0</v>
      </c>
      <c r="Q108" s="423">
        <f>SUMIF('4.2 Program Budget 2028-2031'!$D:$D,$C108,'4.2 Program Budget 2028-2031'!AZ:AZ)</f>
        <v>0</v>
      </c>
      <c r="R108" s="1208"/>
      <c r="S108" s="1208"/>
      <c r="T108" s="1208"/>
    </row>
    <row r="109" spans="2:20" ht="15.6">
      <c r="B109" s="984"/>
      <c r="C109" s="1189" t="s">
        <v>28</v>
      </c>
      <c r="D109" s="818">
        <f>+'7.3 PA PY budget_savings'!AS68</f>
        <v>4684499.6758000003</v>
      </c>
      <c r="E109" s="1210">
        <f t="shared" si="82"/>
        <v>225575626.77634573</v>
      </c>
      <c r="F109" s="1211">
        <f t="shared" ref="F109" si="92">F96</f>
        <v>1.520367608679811</v>
      </c>
      <c r="G109" s="1211">
        <f t="shared" si="84"/>
        <v>48.153622023372499</v>
      </c>
      <c r="H109" s="408">
        <f>+'7.3 PA PY budget_savings'!AT68</f>
        <v>308489194.74566972</v>
      </c>
      <c r="I109" s="408">
        <f>+'7.3 PA PY budget_savings'!AU68</f>
        <v>65134.938014101645</v>
      </c>
      <c r="J109" s="408">
        <f>+'7.3 PA PY budget_savings'!AV68</f>
        <v>2717926.5468375292</v>
      </c>
      <c r="K109" s="408">
        <f>+'7.3 PA PY budget_savings'!AW68</f>
        <v>43629.723679727955</v>
      </c>
      <c r="L109" s="408">
        <f>+'7.3 PA PY budget_savings'!AX68</f>
        <v>15899.870298999529</v>
      </c>
      <c r="M109" s="408">
        <f>SUMIF('4.2 Program Budget 2028-2031'!$D:$D,$C109,'4.2 Program Budget 2028-2031'!AV:AV)</f>
        <v>4625521293.6851721</v>
      </c>
      <c r="N109" s="408">
        <f>SUMIF('4.2 Program Budget 2028-2031'!$D:$D,$C109,'4.2 Program Budget 2028-2031'!AW:AW)</f>
        <v>45854163.018652454</v>
      </c>
      <c r="O109" s="408">
        <f>SUMIF('4.2 Program Budget 2028-2031'!$D:$D,$C109,'4.2 Program Budget 2028-2031'!AX:AX)</f>
        <v>754395.81012528902</v>
      </c>
      <c r="P109" s="408">
        <f>SUMIF('4.2 Program Budget 2028-2031'!$D:$D,$C109,'4.2 Program Budget 2028-2031'!AY:AY)</f>
        <v>268246.85365911666</v>
      </c>
      <c r="Q109" s="423">
        <f>SUMIF('4.2 Program Budget 2028-2031'!$D:$D,$C109,'4.2 Program Budget 2028-2031'!AZ:AZ)</f>
        <v>0</v>
      </c>
      <c r="R109" s="1208"/>
      <c r="S109" s="1208"/>
      <c r="T109" s="1208"/>
    </row>
    <row r="110" spans="2:20" ht="16.149999999999999" thickBot="1">
      <c r="B110" s="984"/>
      <c r="C110" s="1213" t="s">
        <v>660</v>
      </c>
      <c r="D110" s="818">
        <f>+'7.3 PA PY budget_savings'!AS61</f>
        <v>3437635.2399999998</v>
      </c>
      <c r="E110" s="1214"/>
      <c r="F110" s="1215"/>
      <c r="G110" s="1215"/>
      <c r="H110" s="459"/>
      <c r="I110" s="459"/>
      <c r="J110" s="459"/>
      <c r="K110" s="459"/>
      <c r="L110" s="459"/>
      <c r="M110" s="459"/>
      <c r="N110" s="459"/>
      <c r="O110" s="459"/>
      <c r="P110" s="459"/>
      <c r="Q110" s="460"/>
      <c r="R110" s="1208"/>
      <c r="S110" s="1208"/>
      <c r="T110" s="1208"/>
    </row>
    <row r="111" spans="2:20" ht="16.899999999999999" customHeight="1" thickBot="1">
      <c r="B111" s="981"/>
      <c r="C111" s="396" t="s">
        <v>934</v>
      </c>
      <c r="D111" s="820">
        <f>SUBTOTAL(9,D100:D110)</f>
        <v>85940881.016129658</v>
      </c>
      <c r="E111" s="820">
        <f t="shared" ref="E111" si="93">SUBTOTAL(9,E100:E110)</f>
        <v>311669185.81945056</v>
      </c>
      <c r="F111" s="860">
        <f t="shared" ref="F111:G112" si="94">F98</f>
        <v>1.2718347986715011</v>
      </c>
      <c r="G111" s="860">
        <f t="shared" si="94"/>
        <v>3.680202923899436</v>
      </c>
      <c r="H111" s="409">
        <f t="shared" ref="H111" si="95">SUBTOTAL(9,H100:H110)</f>
        <v>430115308.38967055</v>
      </c>
      <c r="I111" s="409">
        <f t="shared" ref="I111" si="96">SUBTOTAL(9,I100:I110)</f>
        <v>84928.233720564487</v>
      </c>
      <c r="J111" s="409">
        <f t="shared" ref="J111:K111" si="97">SUBTOTAL(9,J100:J110)</f>
        <v>6660098.3186526727</v>
      </c>
      <c r="K111" s="409">
        <f t="shared" si="97"/>
        <v>66218.177889926767</v>
      </c>
      <c r="L111" s="409">
        <f t="shared" ref="L111:P111" si="98">SUBTOTAL(9,L100:L110)</f>
        <v>39692.906521404533</v>
      </c>
      <c r="M111" s="409">
        <f t="shared" si="98"/>
        <v>5448478771.6629286</v>
      </c>
      <c r="N111" s="409">
        <f t="shared" si="98"/>
        <v>79792960.126474187</v>
      </c>
      <c r="O111" s="409">
        <f t="shared" si="98"/>
        <v>884630.19464171317</v>
      </c>
      <c r="P111" s="409">
        <f t="shared" si="98"/>
        <v>476819.08560275892</v>
      </c>
      <c r="Q111" s="424">
        <f t="shared" ref="Q111" si="99">SUBTOTAL(9,Q100:Q110)</f>
        <v>0</v>
      </c>
    </row>
    <row r="112" spans="2:20" ht="16.149999999999999" thickBot="1">
      <c r="B112" s="746"/>
      <c r="C112" s="396" t="s">
        <v>935</v>
      </c>
      <c r="D112" s="820">
        <f>SUBTOTAL(9,D100:D108,D110)</f>
        <v>81256381.340329662</v>
      </c>
      <c r="E112" s="820">
        <f>SUBTOTAL(9,E100:E108,E110)</f>
        <v>86093559.043104842</v>
      </c>
      <c r="F112" s="861">
        <f t="shared" si="94"/>
        <v>0.92347248963780504</v>
      </c>
      <c r="G112" s="861">
        <f t="shared" si="94"/>
        <v>1.127224027069291</v>
      </c>
      <c r="H112" s="409">
        <f t="shared" ref="H112:Q112" si="100">SUBTOTAL(9,H100:H108,H110)</f>
        <v>121626113.64400084</v>
      </c>
      <c r="I112" s="409">
        <f t="shared" si="100"/>
        <v>19793.295706462835</v>
      </c>
      <c r="J112" s="409">
        <f t="shared" si="100"/>
        <v>3942171.771815144</v>
      </c>
      <c r="K112" s="409">
        <f t="shared" si="100"/>
        <v>22588.454210198805</v>
      </c>
      <c r="L112" s="409">
        <f t="shared" si="100"/>
        <v>23793.036222405004</v>
      </c>
      <c r="M112" s="409">
        <f t="shared" si="100"/>
        <v>822957477.9777565</v>
      </c>
      <c r="N112" s="409">
        <f t="shared" si="100"/>
        <v>33938797.107821733</v>
      </c>
      <c r="O112" s="409">
        <f t="shared" si="100"/>
        <v>130234.38451642412</v>
      </c>
      <c r="P112" s="409">
        <f t="shared" si="100"/>
        <v>208572.23194364223</v>
      </c>
      <c r="Q112" s="424">
        <f t="shared" si="100"/>
        <v>0</v>
      </c>
    </row>
    <row r="113" spans="2:17" ht="15" thickBot="1">
      <c r="B113" s="379" t="s">
        <v>936</v>
      </c>
      <c r="C113" s="397"/>
      <c r="D113" s="821">
        <f>SUBTOTAL(9,D9:D111)</f>
        <v>675923230.08316493</v>
      </c>
      <c r="E113" s="821">
        <f t="shared" ref="E113:J113" si="101">SUBTOTAL(9,E9:E111)</f>
        <v>2532862210.0578904</v>
      </c>
      <c r="F113" s="862">
        <v>1.2804157090982733</v>
      </c>
      <c r="G113" s="862">
        <v>3.802815130622796</v>
      </c>
      <c r="H113" s="410">
        <f t="shared" si="101"/>
        <v>3643511834.3750052</v>
      </c>
      <c r="I113" s="410">
        <f t="shared" si="101"/>
        <v>712215.49206221569</v>
      </c>
      <c r="J113" s="410">
        <f t="shared" si="101"/>
        <v>55146704.710800245</v>
      </c>
      <c r="K113" s="410">
        <f t="shared" ref="K113:L113" si="102">SUBTOTAL(9,K9:K111)</f>
        <v>537928.29222655133</v>
      </c>
      <c r="L113" s="410">
        <f t="shared" si="102"/>
        <v>328513.74008006853</v>
      </c>
      <c r="M113" s="410">
        <f t="shared" ref="M113:P113" si="103">SUBTOTAL(9,M9:M111)</f>
        <v>46221594569.714554</v>
      </c>
      <c r="N113" s="410">
        <f t="shared" si="103"/>
        <v>662158203.36052656</v>
      </c>
      <c r="O113" s="410">
        <f t="shared" si="103"/>
        <v>7410657.2562401332</v>
      </c>
      <c r="P113" s="410">
        <f t="shared" si="103"/>
        <v>3954416.3526862753</v>
      </c>
      <c r="Q113" s="425">
        <f t="shared" ref="Q113" si="104">SUBTOTAL(9,Q9:Q111)</f>
        <v>0</v>
      </c>
    </row>
    <row r="114" spans="2:17" ht="15" thickBot="1">
      <c r="B114" s="379" t="s">
        <v>937</v>
      </c>
      <c r="C114" s="397"/>
      <c r="D114" s="821">
        <f>+D113-D109-D96-D83-D70-D57-D44-D31-D18</f>
        <v>638694575.48786521</v>
      </c>
      <c r="E114" s="821">
        <f>+E113-E109-E96-E83-E70-E57-E44-E31-E18</f>
        <v>651832227.87569785</v>
      </c>
      <c r="F114" s="863">
        <f>+'7.1 PA Budget 8 Yr Summary-Seg'!F57</f>
        <v>0.86221732342976332</v>
      </c>
      <c r="G114" s="863">
        <f>+'7.1 PA Budget 8 Yr Summary-Seg'!G57</f>
        <v>1.0413744749937501</v>
      </c>
      <c r="H114" s="410">
        <f t="shared" ref="H114:Q114" si="105">+H113-H109-H96-H83-H70-H57-H44-H31-H18</f>
        <v>960618379.75115061</v>
      </c>
      <c r="I114" s="410">
        <f t="shared" si="105"/>
        <v>156052.45911507422</v>
      </c>
      <c r="J114" s="410">
        <f t="shared" si="105"/>
        <v>30696440.718965299</v>
      </c>
      <c r="K114" s="410">
        <f t="shared" si="105"/>
        <v>170327.63952733722</v>
      </c>
      <c r="L114" s="410">
        <f t="shared" si="105"/>
        <v>185479.69572783425</v>
      </c>
      <c r="M114" s="410">
        <f t="shared" si="105"/>
        <v>6562947164.9940062</v>
      </c>
      <c r="N114" s="410">
        <f t="shared" si="105"/>
        <v>263375998.26521516</v>
      </c>
      <c r="O114" s="410">
        <f t="shared" si="105"/>
        <v>1031194.470239056</v>
      </c>
      <c r="P114" s="410">
        <f t="shared" si="105"/>
        <v>1621540.4528787045</v>
      </c>
      <c r="Q114" s="425">
        <f t="shared" si="105"/>
        <v>0</v>
      </c>
    </row>
    <row r="116" spans="2:17" ht="15.6" customHeight="1">
      <c r="B116" s="1198" t="s">
        <v>928</v>
      </c>
      <c r="C116" s="1189" t="s">
        <v>17</v>
      </c>
      <c r="D116" s="1217">
        <f t="shared" ref="D116:D126" si="106">D9+D22+D35+D48</f>
        <v>87777972.348627433</v>
      </c>
      <c r="E116" s="1218">
        <f t="shared" ref="E116:E125" si="107">+E9+E22+E35+E48</f>
        <v>95025913.609740213</v>
      </c>
      <c r="F116" s="1219">
        <v>0.91810404713780802</v>
      </c>
      <c r="G116" s="1219">
        <v>1.0307750488320779</v>
      </c>
      <c r="H116" s="1200">
        <f t="shared" ref="H116:Q116" si="108">H9+H22+H35+H48</f>
        <v>228645175.06474864</v>
      </c>
      <c r="I116" s="1200">
        <f t="shared" si="108"/>
        <v>44135.617244465597</v>
      </c>
      <c r="J116" s="1200">
        <f t="shared" si="108"/>
        <v>7873709.5584787987</v>
      </c>
      <c r="K116" s="1200">
        <f t="shared" si="108"/>
        <v>44347.8731281863</v>
      </c>
      <c r="L116" s="1200">
        <f t="shared" si="108"/>
        <v>48876.112351664924</v>
      </c>
      <c r="M116" s="1200">
        <f t="shared" si="108"/>
        <v>846697389.9453733</v>
      </c>
      <c r="N116" s="1200">
        <f t="shared" si="108"/>
        <v>43170032.513669632</v>
      </c>
      <c r="O116" s="1200">
        <f t="shared" si="108"/>
        <v>123342.21862779607</v>
      </c>
      <c r="P116" s="1200">
        <f t="shared" si="108"/>
        <v>291561.67119884881</v>
      </c>
      <c r="Q116" s="1200">
        <f t="shared" si="108"/>
        <v>0</v>
      </c>
    </row>
    <row r="117" spans="2:17">
      <c r="B117" s="1198"/>
      <c r="C117" s="1189" t="s">
        <v>22</v>
      </c>
      <c r="D117" s="1217">
        <f t="shared" si="106"/>
        <v>98942803.250668421</v>
      </c>
      <c r="E117" s="1218">
        <f t="shared" si="107"/>
        <v>96262047.506415218</v>
      </c>
      <c r="F117" s="1219">
        <v>0.717323742165072</v>
      </c>
      <c r="G117" s="1219">
        <v>0.87060887439618695</v>
      </c>
      <c r="H117" s="1200">
        <f t="shared" ref="H117:Q117" si="109">H10+H23+H36+H49</f>
        <v>133817902.89757822</v>
      </c>
      <c r="I117" s="1200">
        <f t="shared" si="109"/>
        <v>15493.153671100092</v>
      </c>
      <c r="J117" s="1200">
        <f t="shared" si="109"/>
        <v>3019517.8467109478</v>
      </c>
      <c r="K117" s="1200">
        <f t="shared" si="109"/>
        <v>20249.919536432149</v>
      </c>
      <c r="L117" s="1200">
        <f t="shared" si="109"/>
        <v>17829.460061436548</v>
      </c>
      <c r="M117" s="1200">
        <f t="shared" si="109"/>
        <v>1149514444.9807904</v>
      </c>
      <c r="N117" s="1200">
        <f t="shared" si="109"/>
        <v>36347969.628808096</v>
      </c>
      <c r="O117" s="1200">
        <f t="shared" si="109"/>
        <v>181208.94544457213</v>
      </c>
      <c r="P117" s="1200">
        <f t="shared" si="109"/>
        <v>214288.42891030217</v>
      </c>
      <c r="Q117" s="1200">
        <f t="shared" si="109"/>
        <v>0</v>
      </c>
    </row>
    <row r="118" spans="2:17">
      <c r="B118" s="1198"/>
      <c r="C118" s="1189" t="s">
        <v>25</v>
      </c>
      <c r="D118" s="1217">
        <f t="shared" si="106"/>
        <v>23174954.484292883</v>
      </c>
      <c r="E118" s="1218">
        <f t="shared" si="107"/>
        <v>43360696.662026875</v>
      </c>
      <c r="F118" s="1219">
        <v>1.3341950701726852</v>
      </c>
      <c r="G118" s="1219">
        <v>1.8948449457532486</v>
      </c>
      <c r="H118" s="1200">
        <f t="shared" ref="H118:Q118" si="110">H11+H24+H37+H50</f>
        <v>44316137.75306198</v>
      </c>
      <c r="I118" s="1200">
        <f t="shared" si="110"/>
        <v>5584.0782490666043</v>
      </c>
      <c r="J118" s="1200">
        <f t="shared" si="110"/>
        <v>1373900.5210013287</v>
      </c>
      <c r="K118" s="1200">
        <f t="shared" si="110"/>
        <v>5629.2268294590858</v>
      </c>
      <c r="L118" s="1200">
        <f t="shared" si="110"/>
        <v>8037.3180478577724</v>
      </c>
      <c r="M118" s="1200">
        <f t="shared" si="110"/>
        <v>477968515.55849671</v>
      </c>
      <c r="N118" s="1200">
        <f t="shared" si="110"/>
        <v>16941675.09806893</v>
      </c>
      <c r="O118" s="1200">
        <f t="shared" si="110"/>
        <v>70640.612019208289</v>
      </c>
      <c r="P118" s="1200">
        <f t="shared" si="110"/>
        <v>99108.799323703235</v>
      </c>
      <c r="Q118" s="1200">
        <f t="shared" si="110"/>
        <v>0</v>
      </c>
    </row>
    <row r="119" spans="2:17">
      <c r="B119" s="1198"/>
      <c r="C119" s="1189" t="s">
        <v>27</v>
      </c>
      <c r="D119" s="1217">
        <f t="shared" si="106"/>
        <v>4866969.5535406731</v>
      </c>
      <c r="E119" s="1218">
        <f t="shared" si="107"/>
        <v>6384676.2604903877</v>
      </c>
      <c r="F119" s="1219">
        <v>0.84207931880527775</v>
      </c>
      <c r="G119" s="1219">
        <v>1.212767383589529</v>
      </c>
      <c r="H119" s="1200">
        <f t="shared" ref="H119:Q119" si="111">H12+H25+H38+H51</f>
        <v>4284364.89152468</v>
      </c>
      <c r="I119" s="1200">
        <f t="shared" si="111"/>
        <v>803.27255935233381</v>
      </c>
      <c r="J119" s="1200">
        <f t="shared" si="111"/>
        <v>191081.68423582148</v>
      </c>
      <c r="K119" s="1200">
        <f t="shared" si="111"/>
        <v>666.43918320024511</v>
      </c>
      <c r="L119" s="1200">
        <f t="shared" si="111"/>
        <v>1117.8278527795558</v>
      </c>
      <c r="M119" s="1200">
        <f t="shared" si="111"/>
        <v>64265473.372870207</v>
      </c>
      <c r="N119" s="1200">
        <f t="shared" si="111"/>
        <v>2866225.2635373222</v>
      </c>
      <c r="O119" s="1200">
        <f t="shared" si="111"/>
        <v>11966.455600104178</v>
      </c>
      <c r="P119" s="1200">
        <f t="shared" si="111"/>
        <v>16767.41779169334</v>
      </c>
      <c r="Q119" s="1200">
        <f t="shared" si="111"/>
        <v>0</v>
      </c>
    </row>
    <row r="120" spans="2:17">
      <c r="B120" s="1198"/>
      <c r="C120" s="1189" t="s">
        <v>29</v>
      </c>
      <c r="D120" s="1217">
        <f t="shared" si="106"/>
        <v>14480772.224100001</v>
      </c>
      <c r="E120" s="1218">
        <f t="shared" si="107"/>
        <v>0</v>
      </c>
      <c r="F120" s="1219">
        <v>0</v>
      </c>
      <c r="G120" s="1219">
        <v>0</v>
      </c>
      <c r="H120" s="1200">
        <f t="shared" ref="H120:Q120" si="112">H13+H26+H39+H52</f>
        <v>0</v>
      </c>
      <c r="I120" s="1200">
        <f t="shared" si="112"/>
        <v>0</v>
      </c>
      <c r="J120" s="1200">
        <f t="shared" si="112"/>
        <v>0</v>
      </c>
      <c r="K120" s="1200">
        <f t="shared" si="112"/>
        <v>0</v>
      </c>
      <c r="L120" s="1200">
        <f t="shared" si="112"/>
        <v>0</v>
      </c>
      <c r="M120" s="1200">
        <f t="shared" si="112"/>
        <v>0</v>
      </c>
      <c r="N120" s="1200">
        <f t="shared" si="112"/>
        <v>0</v>
      </c>
      <c r="O120" s="1200">
        <f t="shared" si="112"/>
        <v>0</v>
      </c>
      <c r="P120" s="1200">
        <f t="shared" si="112"/>
        <v>0</v>
      </c>
      <c r="Q120" s="1200">
        <f t="shared" si="112"/>
        <v>0</v>
      </c>
    </row>
    <row r="121" spans="2:17">
      <c r="B121" s="1198"/>
      <c r="C121" s="1189" t="s">
        <v>30</v>
      </c>
      <c r="D121" s="1217">
        <f t="shared" si="106"/>
        <v>53578592.514216937</v>
      </c>
      <c r="E121" s="1218">
        <f t="shared" si="107"/>
        <v>66424657.66460523</v>
      </c>
      <c r="F121" s="1219">
        <v>0.94855309147844447</v>
      </c>
      <c r="G121" s="1219">
        <v>1.2555202097573126</v>
      </c>
      <c r="H121" s="1200">
        <f t="shared" ref="H121:Q121" si="113">H14+H27+H40+H53</f>
        <v>63050344.568234131</v>
      </c>
      <c r="I121" s="1200">
        <f t="shared" si="113"/>
        <v>10863.154565238114</v>
      </c>
      <c r="J121" s="1200">
        <f t="shared" si="113"/>
        <v>2469544.0212778314</v>
      </c>
      <c r="K121" s="1200">
        <f t="shared" si="113"/>
        <v>9080.3640092640453</v>
      </c>
      <c r="L121" s="1200">
        <f t="shared" si="113"/>
        <v>14446.832524475314</v>
      </c>
      <c r="M121" s="1200">
        <f t="shared" si="113"/>
        <v>732671429.22544312</v>
      </c>
      <c r="N121" s="1200">
        <f t="shared" si="113"/>
        <v>28294907.329844154</v>
      </c>
      <c r="O121" s="1200">
        <f t="shared" si="113"/>
        <v>123098.70048167952</v>
      </c>
      <c r="P121" s="1200">
        <f t="shared" si="113"/>
        <v>165525.2078795883</v>
      </c>
      <c r="Q121" s="1200">
        <f t="shared" si="113"/>
        <v>0</v>
      </c>
    </row>
    <row r="122" spans="2:17">
      <c r="B122" s="1198"/>
      <c r="C122" s="1189" t="s">
        <v>32</v>
      </c>
      <c r="D122" s="1217">
        <f t="shared" si="106"/>
        <v>15218583.2103</v>
      </c>
      <c r="E122" s="1218">
        <f t="shared" si="107"/>
        <v>0</v>
      </c>
      <c r="F122" s="1219">
        <v>0</v>
      </c>
      <c r="G122" s="1219">
        <v>0</v>
      </c>
      <c r="H122" s="1200">
        <f t="shared" ref="H122:Q122" si="114">H15+H28+H41+H54</f>
        <v>0</v>
      </c>
      <c r="I122" s="1200">
        <f t="shared" si="114"/>
        <v>0</v>
      </c>
      <c r="J122" s="1200">
        <f t="shared" si="114"/>
        <v>0</v>
      </c>
      <c r="K122" s="1200">
        <f t="shared" si="114"/>
        <v>0</v>
      </c>
      <c r="L122" s="1200">
        <f t="shared" si="114"/>
        <v>0</v>
      </c>
      <c r="M122" s="1200">
        <f t="shared" si="114"/>
        <v>0</v>
      </c>
      <c r="N122" s="1200">
        <f t="shared" si="114"/>
        <v>0</v>
      </c>
      <c r="O122" s="1200">
        <f t="shared" si="114"/>
        <v>0</v>
      </c>
      <c r="P122" s="1200">
        <f t="shared" si="114"/>
        <v>0</v>
      </c>
      <c r="Q122" s="1200">
        <f t="shared" si="114"/>
        <v>0</v>
      </c>
    </row>
    <row r="123" spans="2:17">
      <c r="B123" s="1198"/>
      <c r="C123" s="1189" t="s">
        <v>34</v>
      </c>
      <c r="D123" s="1217">
        <f t="shared" si="106"/>
        <v>2342014.3007999999</v>
      </c>
      <c r="E123" s="1218">
        <f t="shared" si="107"/>
        <v>0</v>
      </c>
      <c r="F123" s="1219">
        <v>0</v>
      </c>
      <c r="G123" s="1219">
        <v>0</v>
      </c>
      <c r="H123" s="1200">
        <f t="shared" ref="H123:Q123" si="115">H16+H29+H42+H55</f>
        <v>0</v>
      </c>
      <c r="I123" s="1200">
        <f t="shared" si="115"/>
        <v>0</v>
      </c>
      <c r="J123" s="1200">
        <f t="shared" si="115"/>
        <v>0</v>
      </c>
      <c r="K123" s="1200">
        <f t="shared" si="115"/>
        <v>0</v>
      </c>
      <c r="L123" s="1200">
        <f t="shared" si="115"/>
        <v>0</v>
      </c>
      <c r="M123" s="1200">
        <f t="shared" si="115"/>
        <v>0</v>
      </c>
      <c r="N123" s="1200">
        <f t="shared" si="115"/>
        <v>0</v>
      </c>
      <c r="O123" s="1200">
        <f t="shared" si="115"/>
        <v>0</v>
      </c>
      <c r="P123" s="1200">
        <f t="shared" si="115"/>
        <v>0</v>
      </c>
      <c r="Q123" s="1200">
        <f t="shared" si="115"/>
        <v>0</v>
      </c>
    </row>
    <row r="124" spans="2:17">
      <c r="B124" s="1198"/>
      <c r="C124" s="1189" t="s">
        <v>36</v>
      </c>
      <c r="D124" s="1217">
        <f t="shared" si="106"/>
        <v>0</v>
      </c>
      <c r="E124" s="1218">
        <f t="shared" si="107"/>
        <v>0</v>
      </c>
      <c r="F124" s="1219"/>
      <c r="G124" s="1219"/>
      <c r="H124" s="1200">
        <f t="shared" ref="H124:Q124" si="116">H17+H30+H43+H56</f>
        <v>0</v>
      </c>
      <c r="I124" s="1200">
        <f t="shared" si="116"/>
        <v>0</v>
      </c>
      <c r="J124" s="1200">
        <f t="shared" si="116"/>
        <v>0</v>
      </c>
      <c r="K124" s="1200">
        <f t="shared" si="116"/>
        <v>0</v>
      </c>
      <c r="L124" s="1200">
        <f t="shared" si="116"/>
        <v>0</v>
      </c>
      <c r="M124" s="1200">
        <f t="shared" si="116"/>
        <v>0</v>
      </c>
      <c r="N124" s="1200">
        <f t="shared" si="116"/>
        <v>0</v>
      </c>
      <c r="O124" s="1200">
        <f t="shared" si="116"/>
        <v>0</v>
      </c>
      <c r="P124" s="1200">
        <f t="shared" si="116"/>
        <v>0</v>
      </c>
      <c r="Q124" s="1200">
        <f t="shared" si="116"/>
        <v>0</v>
      </c>
    </row>
    <row r="125" spans="2:17">
      <c r="B125" s="1198"/>
      <c r="C125" s="1189" t="s">
        <v>28</v>
      </c>
      <c r="D125" s="1217">
        <f t="shared" si="106"/>
        <v>18490655.892099999</v>
      </c>
      <c r="E125" s="1218">
        <f t="shared" si="107"/>
        <v>978727475.07680976</v>
      </c>
      <c r="F125" s="1219">
        <v>1.5606788967657357</v>
      </c>
      <c r="G125" s="1219">
        <v>52.930922553713771</v>
      </c>
      <c r="H125" s="1200">
        <f t="shared" ref="H125:Q125" si="117">H18+H31+H44+H57</f>
        <v>1448936675.6411753</v>
      </c>
      <c r="I125" s="1200">
        <f t="shared" si="117"/>
        <v>295623.28089073475</v>
      </c>
      <c r="J125" s="1200">
        <f t="shared" si="117"/>
        <v>13578557.804484814</v>
      </c>
      <c r="K125" s="1200">
        <f t="shared" si="117"/>
        <v>193081.75798030241</v>
      </c>
      <c r="L125" s="1200">
        <f t="shared" si="117"/>
        <v>79434.563156236109</v>
      </c>
      <c r="M125" s="1200">
        <f t="shared" si="117"/>
        <v>21156562229.979855</v>
      </c>
      <c r="N125" s="1200">
        <f t="shared" si="117"/>
        <v>215365553.02070165</v>
      </c>
      <c r="O125" s="1200">
        <f t="shared" si="117"/>
        <v>3361879.5454999194</v>
      </c>
      <c r="P125" s="1200">
        <f t="shared" si="117"/>
        <v>1259888.4851711043</v>
      </c>
      <c r="Q125" s="1200">
        <f t="shared" si="117"/>
        <v>0</v>
      </c>
    </row>
    <row r="126" spans="2:17" ht="15.6">
      <c r="B126" s="1198"/>
      <c r="C126" s="1189" t="s">
        <v>660</v>
      </c>
      <c r="D126" s="1217">
        <f t="shared" si="106"/>
        <v>13286388.24</v>
      </c>
      <c r="E126" s="1214"/>
      <c r="F126" s="1215"/>
      <c r="G126" s="1215"/>
      <c r="H126" s="459"/>
      <c r="I126" s="459"/>
      <c r="J126" s="459"/>
      <c r="K126" s="459"/>
      <c r="L126" s="459"/>
      <c r="M126" s="459"/>
      <c r="N126" s="459"/>
      <c r="O126" s="459"/>
      <c r="P126" s="459"/>
      <c r="Q126" s="460"/>
    </row>
    <row r="127" spans="2:17">
      <c r="B127" s="1198"/>
      <c r="C127" s="1220" t="s">
        <v>934</v>
      </c>
      <c r="D127" s="1204">
        <f>SUBTOTAL(9,D9:D59)</f>
        <v>332159706.01864642</v>
      </c>
      <c r="E127" s="1204">
        <f>SUBTOTAL(9,E9:E59)</f>
        <v>1286185466.7800877</v>
      </c>
      <c r="F127" s="1221">
        <v>1.2808809549164824</v>
      </c>
      <c r="G127" s="1221">
        <v>3.9054527824194945</v>
      </c>
      <c r="H127" s="1206">
        <f t="shared" ref="H127:Q127" si="118">SUBTOTAL(9,H9:H59)</f>
        <v>1923050600.8163233</v>
      </c>
      <c r="I127" s="1206">
        <f t="shared" si="118"/>
        <v>372502.55717995757</v>
      </c>
      <c r="J127" s="1206">
        <f t="shared" si="118"/>
        <v>28506311.436189547</v>
      </c>
      <c r="K127" s="1206">
        <f t="shared" si="118"/>
        <v>273055.58066684421</v>
      </c>
      <c r="L127" s="1206">
        <f t="shared" si="118"/>
        <v>169742.11399445022</v>
      </c>
      <c r="M127" s="1206">
        <f t="shared" si="118"/>
        <v>24427679483.062832</v>
      </c>
      <c r="N127" s="1206">
        <f t="shared" si="118"/>
        <v>342986362.85462981</v>
      </c>
      <c r="O127" s="1206">
        <f t="shared" si="118"/>
        <v>3872136.4776732801</v>
      </c>
      <c r="P127" s="1206">
        <f t="shared" si="118"/>
        <v>2047140.0102752398</v>
      </c>
      <c r="Q127" s="1206">
        <f t="shared" si="118"/>
        <v>0</v>
      </c>
    </row>
    <row r="128" spans="2:17">
      <c r="D128" s="1185" t="str">
        <f t="shared" ref="D128:Q128" si="119">IF(D127=(D20+D33+D46+D59),"QC ok","BAD")</f>
        <v>QC ok</v>
      </c>
      <c r="E128" s="1185" t="str">
        <f t="shared" si="119"/>
        <v>QC ok</v>
      </c>
      <c r="F128" s="864" t="str">
        <f t="shared" si="119"/>
        <v>BAD</v>
      </c>
      <c r="G128" s="864" t="str">
        <f t="shared" si="119"/>
        <v>BAD</v>
      </c>
      <c r="H128" s="452" t="str">
        <f t="shared" si="119"/>
        <v>QC ok</v>
      </c>
      <c r="I128" s="452" t="str">
        <f t="shared" si="119"/>
        <v>QC ok</v>
      </c>
      <c r="J128" s="452" t="str">
        <f t="shared" si="119"/>
        <v>QC ok</v>
      </c>
      <c r="K128" s="452" t="str">
        <f t="shared" si="119"/>
        <v>QC ok</v>
      </c>
      <c r="L128" s="452" t="str">
        <f t="shared" si="119"/>
        <v>QC ok</v>
      </c>
      <c r="M128" s="452" t="str">
        <f t="shared" si="119"/>
        <v>QC ok</v>
      </c>
      <c r="N128" s="452" t="str">
        <f t="shared" si="119"/>
        <v>QC ok</v>
      </c>
      <c r="O128" s="452" t="str">
        <f t="shared" si="119"/>
        <v>QC ok</v>
      </c>
      <c r="P128" s="452" t="str">
        <f t="shared" si="119"/>
        <v>QC ok</v>
      </c>
      <c r="Q128" s="452" t="str">
        <f t="shared" si="119"/>
        <v>QC ok</v>
      </c>
    </row>
    <row r="131" spans="2:2">
      <c r="B131" s="1208"/>
    </row>
    <row r="132" spans="2:2">
      <c r="B132" s="1208" t="s">
        <v>938</v>
      </c>
    </row>
  </sheetData>
  <mergeCells count="11">
    <mergeCell ref="B116:B127"/>
    <mergeCell ref="B100:B111"/>
    <mergeCell ref="B48:B59"/>
    <mergeCell ref="B61:B72"/>
    <mergeCell ref="B74:B85"/>
    <mergeCell ref="B87:B98"/>
    <mergeCell ref="B22:B33"/>
    <mergeCell ref="B35:B46"/>
    <mergeCell ref="B5:J5"/>
    <mergeCell ref="B6:J6"/>
    <mergeCell ref="B9:B20"/>
  </mergeCells>
  <phoneticPr fontId="210" type="noConversion"/>
  <pageMargins left="0.7" right="0.7" top="0.75" bottom="0.75" header="0.3" footer="0.3"/>
  <pageSetup scale="33" orientation="portrait" r:id="rId1"/>
  <headerFooter>
    <oddFooter>&amp;C&amp;A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B10941-D433-4294-9828-E6A6C78018D2}">
  <sheetPr codeName="Sheet12">
    <pageSetUpPr fitToPage="1"/>
  </sheetPr>
  <dimension ref="A1:BE102"/>
  <sheetViews>
    <sheetView showGridLines="0" zoomScaleNormal="100" workbookViewId="0">
      <pane xSplit="2" ySplit="5" topLeftCell="C6" activePane="bottomRight" state="frozen"/>
      <selection pane="bottomRight"/>
      <selection pane="bottomLeft"/>
      <selection pane="topRight"/>
    </sheetView>
  </sheetViews>
  <sheetFormatPr defaultColWidth="8.125" defaultRowHeight="15.6"/>
  <cols>
    <col min="1" max="1" width="13.125" style="128" customWidth="1"/>
    <col min="2" max="2" width="39.625" style="128" customWidth="1"/>
    <col min="3" max="3" width="25.625" style="128" customWidth="1"/>
    <col min="4" max="4" width="13.125" style="129" customWidth="1"/>
    <col min="5" max="5" width="11.125" style="128" customWidth="1"/>
    <col min="6" max="6" width="14.125" style="128" customWidth="1"/>
    <col min="7" max="8" width="11.125" style="128" customWidth="1"/>
    <col min="9" max="9" width="25.625" style="128" customWidth="1"/>
    <col min="10" max="10" width="13.125" style="129" customWidth="1"/>
    <col min="11" max="11" width="11.125" style="128" customWidth="1"/>
    <col min="12" max="12" width="14.125" style="128" customWidth="1"/>
    <col min="13" max="14" width="11.125" style="128" customWidth="1"/>
    <col min="15" max="15" width="25.625" style="128" customWidth="1"/>
    <col min="16" max="16" width="13.125" style="129" customWidth="1"/>
    <col min="17" max="17" width="11.125" style="128" customWidth="1"/>
    <col min="18" max="18" width="14.125" style="128" customWidth="1"/>
    <col min="19" max="20" width="11.125" style="128" customWidth="1"/>
    <col min="21" max="21" width="25.625" style="128" customWidth="1"/>
    <col min="22" max="22" width="13.125" style="129" customWidth="1"/>
    <col min="23" max="23" width="11.125" style="128" customWidth="1"/>
    <col min="24" max="24" width="14.125" style="128" customWidth="1"/>
    <col min="25" max="26" width="11.125" style="128" customWidth="1"/>
    <col min="27" max="27" width="25.625" style="128" customWidth="1"/>
    <col min="28" max="28" width="13.125" style="129" customWidth="1"/>
    <col min="29" max="29" width="11.125" style="128" customWidth="1"/>
    <col min="30" max="30" width="14.125" style="128" customWidth="1"/>
    <col min="31" max="32" width="11.125" style="128" customWidth="1"/>
    <col min="33" max="33" width="25.625" style="128" customWidth="1"/>
    <col min="34" max="34" width="13.125" style="129" customWidth="1"/>
    <col min="35" max="35" width="11.125" style="128" customWidth="1"/>
    <col min="36" max="36" width="14.125" style="128" customWidth="1"/>
    <col min="37" max="38" width="11.125" style="128" customWidth="1"/>
    <col min="39" max="39" width="25.625" style="128" customWidth="1"/>
    <col min="40" max="40" width="13.125" style="129" customWidth="1"/>
    <col min="41" max="41" width="11.125" style="128" customWidth="1"/>
    <col min="42" max="42" width="14.125" style="128" customWidth="1"/>
    <col min="43" max="44" width="11.125" style="128" customWidth="1"/>
    <col min="45" max="45" width="25.625" style="128" customWidth="1"/>
    <col min="46" max="46" width="13.125" style="129" customWidth="1"/>
    <col min="47" max="47" width="11.125" style="128" customWidth="1"/>
    <col min="48" max="48" width="14.125" style="128" customWidth="1"/>
    <col min="49" max="50" width="11.125" style="128" customWidth="1"/>
    <col min="51" max="51" width="2.125" style="128" customWidth="1"/>
    <col min="52" max="52" width="255.625" style="130" bestFit="1" customWidth="1"/>
    <col min="53" max="53" width="12.625" style="128" customWidth="1"/>
    <col min="54" max="54" width="19.625" style="131" bestFit="1" customWidth="1"/>
    <col min="55" max="55" width="11.125" style="128" customWidth="1"/>
    <col min="56" max="56" width="21.125" style="128" bestFit="1" customWidth="1"/>
    <col min="57" max="57" width="11.375" style="128" bestFit="1" customWidth="1"/>
    <col min="58" max="16384" width="8.125" style="128"/>
  </cols>
  <sheetData>
    <row r="1" spans="1:57">
      <c r="A1" s="20" t="s">
        <v>98</v>
      </c>
      <c r="B1" s="621" t="str">
        <f>PA_NAME</f>
        <v>San Diego Gas &amp; Electric Co</v>
      </c>
    </row>
    <row r="2" spans="1:57">
      <c r="A2" s="20" t="s">
        <v>99</v>
      </c>
      <c r="B2" s="621" t="str">
        <f>RPT_YEAR</f>
        <v>2024-2031</v>
      </c>
    </row>
    <row r="3" spans="1:57" ht="16.149999999999999" thickBot="1">
      <c r="A3" s="348" t="s">
        <v>939</v>
      </c>
      <c r="B3" s="348"/>
      <c r="C3" s="413" t="s">
        <v>940</v>
      </c>
      <c r="D3" s="348"/>
    </row>
    <row r="4" spans="1:57" ht="15" customHeight="1" thickTop="1">
      <c r="C4" s="132"/>
      <c r="D4" s="986" t="s">
        <v>941</v>
      </c>
      <c r="E4" s="987"/>
      <c r="F4" s="987"/>
      <c r="G4" s="987"/>
      <c r="H4" s="988"/>
      <c r="I4" s="132"/>
      <c r="J4" s="986" t="s">
        <v>942</v>
      </c>
      <c r="K4" s="987"/>
      <c r="L4" s="987"/>
      <c r="M4" s="987"/>
      <c r="N4" s="988"/>
      <c r="O4" s="132"/>
      <c r="P4" s="986" t="s">
        <v>943</v>
      </c>
      <c r="Q4" s="987"/>
      <c r="R4" s="987"/>
      <c r="S4" s="987"/>
      <c r="T4" s="988"/>
      <c r="U4" s="132"/>
      <c r="V4" s="986" t="s">
        <v>944</v>
      </c>
      <c r="W4" s="987"/>
      <c r="X4" s="987"/>
      <c r="Y4" s="987"/>
      <c r="Z4" s="988"/>
      <c r="AA4" s="132"/>
      <c r="AB4" s="986" t="s">
        <v>945</v>
      </c>
      <c r="AC4" s="987"/>
      <c r="AD4" s="987"/>
      <c r="AE4" s="987"/>
      <c r="AF4" s="988"/>
      <c r="AG4" s="132"/>
      <c r="AH4" s="986" t="s">
        <v>946</v>
      </c>
      <c r="AI4" s="987"/>
      <c r="AJ4" s="987"/>
      <c r="AK4" s="987"/>
      <c r="AL4" s="988"/>
      <c r="AM4" s="132"/>
      <c r="AN4" s="986" t="s">
        <v>947</v>
      </c>
      <c r="AO4" s="987"/>
      <c r="AP4" s="987"/>
      <c r="AQ4" s="987"/>
      <c r="AR4" s="988"/>
      <c r="AS4" s="132"/>
      <c r="AT4" s="986" t="s">
        <v>948</v>
      </c>
      <c r="AU4" s="987"/>
      <c r="AV4" s="987"/>
      <c r="AW4" s="987"/>
      <c r="AX4" s="988"/>
      <c r="AY4" s="133"/>
      <c r="AZ4" s="134"/>
      <c r="BA4" s="133"/>
      <c r="BB4" s="135"/>
      <c r="BC4" s="136"/>
    </row>
    <row r="5" spans="1:57" ht="31.7" customHeight="1" thickBot="1">
      <c r="A5" s="342" t="s">
        <v>949</v>
      </c>
      <c r="B5" s="137" t="s">
        <v>932</v>
      </c>
      <c r="C5" s="138" t="s">
        <v>950</v>
      </c>
      <c r="D5" s="1222" t="s">
        <v>951</v>
      </c>
      <c r="E5" s="1222" t="s">
        <v>952</v>
      </c>
      <c r="F5" s="1223" t="s">
        <v>953</v>
      </c>
      <c r="G5" s="1224" t="s">
        <v>924</v>
      </c>
      <c r="H5" s="1222" t="s">
        <v>335</v>
      </c>
      <c r="I5" s="138" t="s">
        <v>954</v>
      </c>
      <c r="J5" s="1222" t="s">
        <v>951</v>
      </c>
      <c r="K5" s="1222" t="s">
        <v>952</v>
      </c>
      <c r="L5" s="1223" t="s">
        <v>953</v>
      </c>
      <c r="M5" s="1224" t="s">
        <v>924</v>
      </c>
      <c r="N5" s="1222" t="s">
        <v>335</v>
      </c>
      <c r="O5" s="138" t="s">
        <v>955</v>
      </c>
      <c r="P5" s="1222" t="s">
        <v>951</v>
      </c>
      <c r="Q5" s="1222" t="s">
        <v>952</v>
      </c>
      <c r="R5" s="1223" t="s">
        <v>953</v>
      </c>
      <c r="S5" s="1224" t="s">
        <v>924</v>
      </c>
      <c r="T5" s="1222" t="s">
        <v>335</v>
      </c>
      <c r="U5" s="138" t="s">
        <v>956</v>
      </c>
      <c r="V5" s="1222" t="s">
        <v>951</v>
      </c>
      <c r="W5" s="1222" t="s">
        <v>952</v>
      </c>
      <c r="X5" s="1223" t="s">
        <v>953</v>
      </c>
      <c r="Y5" s="1224" t="s">
        <v>924</v>
      </c>
      <c r="Z5" s="1222" t="s">
        <v>335</v>
      </c>
      <c r="AA5" s="138" t="s">
        <v>957</v>
      </c>
      <c r="AB5" s="1222" t="s">
        <v>951</v>
      </c>
      <c r="AC5" s="1222" t="s">
        <v>952</v>
      </c>
      <c r="AD5" s="1223" t="s">
        <v>953</v>
      </c>
      <c r="AE5" s="1224" t="s">
        <v>924</v>
      </c>
      <c r="AF5" s="1222" t="s">
        <v>335</v>
      </c>
      <c r="AG5" s="138" t="s">
        <v>958</v>
      </c>
      <c r="AH5" s="1222" t="s">
        <v>951</v>
      </c>
      <c r="AI5" s="1222" t="s">
        <v>952</v>
      </c>
      <c r="AJ5" s="1223" t="s">
        <v>953</v>
      </c>
      <c r="AK5" s="1224" t="s">
        <v>924</v>
      </c>
      <c r="AL5" s="1222" t="s">
        <v>335</v>
      </c>
      <c r="AM5" s="138" t="s">
        <v>959</v>
      </c>
      <c r="AN5" s="1222" t="s">
        <v>951</v>
      </c>
      <c r="AO5" s="1222" t="s">
        <v>952</v>
      </c>
      <c r="AP5" s="1223" t="s">
        <v>953</v>
      </c>
      <c r="AQ5" s="1224" t="s">
        <v>924</v>
      </c>
      <c r="AR5" s="1222" t="s">
        <v>335</v>
      </c>
      <c r="AS5" s="138" t="s">
        <v>960</v>
      </c>
      <c r="AT5" s="1222" t="s">
        <v>951</v>
      </c>
      <c r="AU5" s="1222" t="s">
        <v>952</v>
      </c>
      <c r="AV5" s="1223" t="s">
        <v>953</v>
      </c>
      <c r="AW5" s="1224" t="s">
        <v>924</v>
      </c>
      <c r="AX5" s="1222" t="s">
        <v>335</v>
      </c>
      <c r="AZ5" s="139" t="s">
        <v>961</v>
      </c>
    </row>
    <row r="6" spans="1:57" ht="31.7" customHeight="1" thickTop="1" thickBot="1">
      <c r="B6" s="296" t="s">
        <v>18</v>
      </c>
      <c r="C6" s="297"/>
      <c r="D6" s="298"/>
      <c r="E6" s="298"/>
      <c r="F6" s="299"/>
      <c r="G6" s="298"/>
      <c r="H6" s="298"/>
      <c r="I6" s="297"/>
      <c r="J6" s="298"/>
      <c r="K6" s="298"/>
      <c r="L6" s="299"/>
      <c r="M6" s="298"/>
      <c r="N6" s="298"/>
      <c r="O6" s="297"/>
      <c r="P6" s="298"/>
      <c r="Q6" s="298"/>
      <c r="R6" s="299"/>
      <c r="S6" s="298"/>
      <c r="T6" s="298"/>
      <c r="U6" s="297"/>
      <c r="V6" s="298"/>
      <c r="W6" s="298"/>
      <c r="X6" s="299"/>
      <c r="Y6" s="298"/>
      <c r="Z6" s="298"/>
      <c r="AA6" s="297"/>
      <c r="AB6" s="298"/>
      <c r="AC6" s="298"/>
      <c r="AD6" s="299"/>
      <c r="AE6" s="298"/>
      <c r="AF6" s="298"/>
      <c r="AG6" s="297"/>
      <c r="AH6" s="298"/>
      <c r="AI6" s="298"/>
      <c r="AJ6" s="299"/>
      <c r="AK6" s="298"/>
      <c r="AL6" s="298"/>
      <c r="AM6" s="297"/>
      <c r="AN6" s="298"/>
      <c r="AO6" s="298"/>
      <c r="AP6" s="299"/>
      <c r="AQ6" s="298"/>
      <c r="AR6" s="298"/>
      <c r="AS6" s="297"/>
      <c r="AT6" s="298"/>
      <c r="AU6" s="298"/>
      <c r="AV6" s="299"/>
      <c r="AW6" s="298"/>
      <c r="AX6" s="298"/>
      <c r="AZ6" s="139"/>
    </row>
    <row r="7" spans="1:57" ht="16.5" customHeight="1" thickTop="1" thickBot="1">
      <c r="B7" s="140" t="s">
        <v>17</v>
      </c>
      <c r="C7" s="178">
        <f>SUMIFS('4.1 Program Budget - 2024-2027'!S:S,'4.1 Program Budget - 2024-2027'!$G:$G,$B7,'4.1 Program Budget - 2024-2027'!$H:$H,README!$M$8)</f>
        <v>14871928.1008</v>
      </c>
      <c r="D7" s="177">
        <f>SUMIFS('4.1 Program Budget - 2024-2027'!W:W,'4.1 Program Budget - 2024-2027'!$G:$G,$B7,'4.1 Program Budget - 2024-2027'!$H:$H,README!$M$8)</f>
        <v>51368659.400932781</v>
      </c>
      <c r="E7" s="177">
        <f>SUMIFS('4.1 Program Budget - 2024-2027'!X:X,'4.1 Program Budget - 2024-2027'!$G:$G,$B7,'4.1 Program Budget - 2024-2027'!$H:$H,README!$M$8)</f>
        <v>10364.15379455631</v>
      </c>
      <c r="F7" s="177">
        <f>SUMIFS('4.1 Program Budget - 2024-2027'!Y:Y,'4.1 Program Budget - 2024-2027'!$G:$G,$B7,'4.1 Program Budget - 2024-2027'!$H:$H,README!$M$8)</f>
        <v>1655994.2717636218</v>
      </c>
      <c r="G7" s="177">
        <f>SUMIFS('4.1 Program Budget - 2024-2027'!Z:Z,'4.1 Program Budget - 2024-2027'!$G:$G,$B7,'4.1 Program Budget - 2024-2027'!$H:$H,README!$M$8)</f>
        <v>9764.7354191801041</v>
      </c>
      <c r="H7" s="177">
        <f>SUMIFS('4.1 Program Budget - 2024-2027'!AA:AA,'4.1 Program Budget - 2024-2027'!$G:$G,$B7,'4.1 Program Budget - 2024-2027'!$H:$H,README!$M$8)</f>
        <v>9687.5664898171872</v>
      </c>
      <c r="I7" s="178">
        <f>SUMIFS('4.1 Program Budget - 2024-2027'!AK:AK,'4.1 Program Budget - 2024-2027'!$G:$G,$B7,'4.1 Program Budget - 2024-2027'!$H:$H,README!$M$8)</f>
        <v>14978895.328104798</v>
      </c>
      <c r="J7" s="1225">
        <f>SUMIFS('4.1 Program Budget - 2024-2027'!AO:AO,'4.1 Program Budget - 2024-2027'!$G:$G,$B7,'4.1 Program Budget - 2024-2027'!$H:$H,README!$M$8)</f>
        <v>51133699.741799995</v>
      </c>
      <c r="K7" s="1225">
        <f>SUMIFS('4.1 Program Budget - 2024-2027'!AP:AP,'4.1 Program Budget - 2024-2027'!$G:$G,$B7,'4.1 Program Budget - 2024-2027'!$H:$H,README!$M$8)</f>
        <v>9938.3982099999994</v>
      </c>
      <c r="L7" s="1225">
        <f>SUMIFS('4.1 Program Budget - 2024-2027'!AQ:AQ,'4.1 Program Budget - 2024-2027'!$G:$G,$B7,'4.1 Program Budget - 2024-2027'!$H:$H,README!$M$8)</f>
        <v>1787278.0969750001</v>
      </c>
      <c r="M7" s="177">
        <f>SUMIFS('4.1 Program Budget - 2024-2027'!AR:AR,'4.1 Program Budget - 2024-2027'!$G:$G,$B7,'4.1 Program Budget - 2024-2027'!$H:$H,README!$M$8)</f>
        <v>10950.466327183267</v>
      </c>
      <c r="N7" s="177">
        <f>SUMIFS('4.1 Program Budget - 2024-2027'!AS:AS,'4.1 Program Budget - 2024-2027'!$G:$G,$B7,'4.1 Program Budget - 2024-2027'!$H:$H,README!$M$8)</f>
        <v>10455.576867303747</v>
      </c>
      <c r="O7" s="178">
        <f>SUMIFS('4.1 Program Budget - 2024-2027'!BC:BC,'4.1 Program Budget - 2024-2027'!$G:$G,$B7,'4.1 Program Budget - 2024-2027'!$H:$H,README!$M$8)</f>
        <v>15135088.129164001</v>
      </c>
      <c r="P7" s="1225">
        <f>SUMIFS('4.1 Program Budget - 2024-2027'!BG:BG,'4.1 Program Budget - 2024-2027'!$G:$G,$B7,'4.1 Program Budget - 2024-2027'!$H:$H,README!$M$8)</f>
        <v>51445895.338399999</v>
      </c>
      <c r="Q7" s="1225">
        <f>SUMIFS('4.1 Program Budget - 2024-2027'!BH:BH,'4.1 Program Budget - 2024-2027'!$G:$G,$B7,'4.1 Program Budget - 2024-2027'!$H:$H,README!$M$8)</f>
        <v>10090.87184</v>
      </c>
      <c r="R7" s="1225">
        <f>SUMIFS('4.1 Program Budget - 2024-2027'!BI:BI,'4.1 Program Budget - 2024-2027'!$G:$G,$B7,'4.1 Program Budget - 2024-2027'!$H:$H,README!$M$8)</f>
        <v>1750582.40839</v>
      </c>
      <c r="S7" s="177">
        <f>SUMIFS('4.1 Program Budget - 2024-2027'!BJ:BJ,'4.1 Program Budget - 2024-2027'!$G:$G,$B7,'4.1 Program Budget - 2024-2027'!$H:$H,README!$M$8)</f>
        <v>11348.515771880877</v>
      </c>
      <c r="T7" s="177">
        <f>SUMIFS('4.1 Program Budget - 2024-2027'!BK:BK,'4.1 Program Budget - 2024-2027'!$G:$G,$B7,'4.1 Program Budget - 2024-2027'!$H:$H,README!$M$8)</f>
        <v>10240.9070890815</v>
      </c>
      <c r="U7" s="178">
        <f>SUMIFS('4.1 Program Budget - 2024-2027'!BU:BU,'4.1 Program Budget - 2024-2027'!$G:$G,$B7,'4.1 Program Budget - 2024-2027'!$H:$H,README!$M$8)</f>
        <v>15761368.760946799</v>
      </c>
      <c r="V7" s="1225">
        <f>SUMIFS('4.1 Program Budget - 2024-2027'!BY:BY,'4.1 Program Budget - 2024-2027'!$G:$G,$B7,'4.1 Program Budget - 2024-2027'!$H:$H,README!$M$8)</f>
        <v>52200008.41855</v>
      </c>
      <c r="W7" s="1225">
        <f>SUMIFS('4.1 Program Budget - 2024-2027'!BZ:BZ,'4.1 Program Budget - 2024-2027'!$G:$G,$B7,'4.1 Program Budget - 2024-2027'!$H:$H,README!$M$8)</f>
        <v>10234.908438999999</v>
      </c>
      <c r="X7" s="1225">
        <f>SUMIFS('4.1 Program Budget - 2024-2027'!CA:CA,'4.1 Program Budget - 2024-2027'!$G:$G,$B7,'4.1 Program Budget - 2024-2027'!$H:$H,README!$M$8)</f>
        <v>1752988.7636400003</v>
      </c>
      <c r="Y7" s="177">
        <f>SUMIFS('4.1 Program Budget - 2024-2027'!CB:CB,'4.1 Program Budget - 2024-2027'!$G:$G,$B7,'4.1 Program Budget - 2024-2027'!$H:$H,README!$M$8)</f>
        <v>12237.467356410172</v>
      </c>
      <c r="Z7" s="177">
        <f>SUMIFS('4.1 Program Budget - 2024-2027'!CC:CC,'4.1 Program Budget - 2024-2027'!$G:$G,$B7,'4.1 Program Budget - 2024-2027'!$H:$H,README!$M$8)</f>
        <v>10254.984267293999</v>
      </c>
      <c r="AA7" s="178">
        <f>SUMIFS('4.2 Program Budget 2028-2031'!I:I,'4.2 Program Budget 2028-2031'!D:D,B7,'4.2 Program Budget 2028-2031'!F:F,README!$M$8)</f>
        <v>15761368.760946799</v>
      </c>
      <c r="AB7" s="1225">
        <f>SUMIFS('4.2 Program Budget 2028-2031'!J:J,'4.2 Program Budget 2028-2031'!$D:$D,$B7,'4.2 Program Budget 2028-2031'!$F:$F,README!$M$8)</f>
        <v>52200008.41855</v>
      </c>
      <c r="AC7" s="1225">
        <f>SUMIFS('4.2 Program Budget 2028-2031'!K:K,'4.2 Program Budget 2028-2031'!$D:$D,$B7,'4.2 Program Budget 2028-2031'!$F:$F,README!$M$8)</f>
        <v>10234.908438999999</v>
      </c>
      <c r="AD7" s="1225">
        <f>SUMIFS('4.2 Program Budget 2028-2031'!L:L,'4.2 Program Budget 2028-2031'!$D:$D,$B7,'4.2 Program Budget 2028-2031'!$F:$F,README!$M$8)</f>
        <v>1752988.7636400003</v>
      </c>
      <c r="AE7" s="1225">
        <f>SUMIFS('4.2 Program Budget 2028-2031'!M:M,'4.2 Program Budget 2028-2031'!$D:$D,$B7,'4.2 Program Budget 2028-2031'!$F:$F,README!$M$8)</f>
        <v>12237.467356410172</v>
      </c>
      <c r="AF7" s="1225">
        <f>SUMIFS('4.2 Program Budget 2028-2031'!N:N,'4.2 Program Budget 2028-2031'!$D:$D,$B7,'4.2 Program Budget 2028-2031'!$F:$F,README!$M$8)</f>
        <v>10254.984267293999</v>
      </c>
      <c r="AG7" s="178">
        <f>SUMIFS('4.2 Program Budget 2028-2031'!T:T,'4.2 Program Budget 2028-2031'!$D:$D,$B7,'4.2 Program Budget 2028-2031'!$F:$F,README!$M$8)</f>
        <v>15761368.760946799</v>
      </c>
      <c r="AH7" s="1225">
        <f>SUMIFS('4.2 Program Budget 2028-2031'!U:U,'4.2 Program Budget 2028-2031'!$D:$D,$B7,'4.2 Program Budget 2028-2031'!$F:$F,README!$M$8)</f>
        <v>52200008.41855</v>
      </c>
      <c r="AI7" s="1225">
        <f>SUMIFS('4.2 Program Budget 2028-2031'!V:V,'4.2 Program Budget 2028-2031'!$D:$D,$B7,'4.2 Program Budget 2028-2031'!$F:$F,README!$M$8)</f>
        <v>10234.908438999999</v>
      </c>
      <c r="AJ7" s="1225">
        <f>SUMIFS('4.2 Program Budget 2028-2031'!W:W,'4.2 Program Budget 2028-2031'!$D:$D,$B7,'4.2 Program Budget 2028-2031'!$F:$F,README!$M$8)</f>
        <v>1752988.7636400003</v>
      </c>
      <c r="AK7" s="1225">
        <f>SUMIFS('4.2 Program Budget 2028-2031'!X:X,'4.2 Program Budget 2028-2031'!$D:$D,$B7,'4.2 Program Budget 2028-2031'!$F:$F,README!$M$8)</f>
        <v>12237.467356410172</v>
      </c>
      <c r="AL7" s="1225">
        <f>SUMIFS('4.2 Program Budget 2028-2031'!Y:Y,'4.2 Program Budget 2028-2031'!$D:$D,$B7,'4.2 Program Budget 2028-2031'!$F:$F,README!$M$8)</f>
        <v>10254.984267293999</v>
      </c>
      <c r="AM7" s="178">
        <f>SUMIFS('4.2 Program Budget 2028-2031'!AE:AE,'4.2 Program Budget 2028-2031'!$D:$D,$B7,'4.2 Program Budget 2028-2031'!$F:$F,README!$M$8)</f>
        <v>15761368.760946799</v>
      </c>
      <c r="AN7" s="1225">
        <f>SUMIFS('4.2 Program Budget 2028-2031'!AF:AF,'4.2 Program Budget 2028-2031'!$D:$D,$B7,'4.2 Program Budget 2028-2031'!$F:$F,README!$M$8)</f>
        <v>52200008.41855</v>
      </c>
      <c r="AO7" s="1225">
        <f>SUMIFS('4.2 Program Budget 2028-2031'!AG:AG,'4.2 Program Budget 2028-2031'!$D:$D,$B7,'4.2 Program Budget 2028-2031'!$F:$F,README!$M$8)</f>
        <v>10234.908438999999</v>
      </c>
      <c r="AP7" s="1225">
        <f>SUMIFS('4.2 Program Budget 2028-2031'!AH:AH,'4.2 Program Budget 2028-2031'!$D:$D,$B7,'4.2 Program Budget 2028-2031'!$F:$F,README!$M$8)</f>
        <v>1752988.7636400003</v>
      </c>
      <c r="AQ7" s="1225">
        <f>SUMIFS('4.2 Program Budget 2028-2031'!AI:AI,'4.2 Program Budget 2028-2031'!$D:$D,$B7,'4.2 Program Budget 2028-2031'!$F:$F,README!$M$8)</f>
        <v>12237.467356410172</v>
      </c>
      <c r="AR7" s="1225">
        <f>SUMIFS('4.2 Program Budget 2028-2031'!AJ:AJ,'4.2 Program Budget 2028-2031'!$D:$D,$B7,'4.2 Program Budget 2028-2031'!$F:$F,README!$M$8)</f>
        <v>10254.984267293999</v>
      </c>
      <c r="AS7" s="178">
        <f>SUMIFS('4.2 Program Budget 2028-2031'!AP:AP,'4.2 Program Budget 2028-2031'!$D:$D,$B7,'4.2 Program Budget 2028-2031'!$F:$F,README!$M$8)</f>
        <v>15761368.760946799</v>
      </c>
      <c r="AT7" s="1225">
        <f>SUMIFS('4.2 Program Budget 2028-2031'!AQ:AQ,'4.2 Program Budget 2028-2031'!$D:$D,$B7,'4.2 Program Budget 2028-2031'!$F:$F,README!$M$8)</f>
        <v>52200008.41855</v>
      </c>
      <c r="AU7" s="1225">
        <f>SUMIFS('4.2 Program Budget 2028-2031'!AR:AR,'4.2 Program Budget 2028-2031'!$D:$D,$B7,'4.2 Program Budget 2028-2031'!$F:$F,README!$M$8)</f>
        <v>10234.908438999999</v>
      </c>
      <c r="AV7" s="1225">
        <f>SUMIFS('4.2 Program Budget 2028-2031'!AS:AS,'4.2 Program Budget 2028-2031'!$D:$D,$B7,'4.2 Program Budget 2028-2031'!$F:$F,README!$M$8)</f>
        <v>1752988.7636400003</v>
      </c>
      <c r="AW7" s="1225">
        <f>SUMIFS('4.2 Program Budget 2028-2031'!AT:AT,'4.2 Program Budget 2028-2031'!$D:$D,$B7,'4.2 Program Budget 2028-2031'!$F:$F,README!$M$8)</f>
        <v>12237.467356410172</v>
      </c>
      <c r="AX7" s="1225">
        <f>SUMIFS('4.2 Program Budget 2028-2031'!AU:AU,'4.2 Program Budget 2028-2031'!$D:$D,$B7,'4.2 Program Budget 2028-2031'!$F:$F,README!$M$8)</f>
        <v>10254.984267293999</v>
      </c>
      <c r="AZ7" s="141" t="s">
        <v>962</v>
      </c>
    </row>
    <row r="8" spans="1:57" ht="16.899999999999999" thickTop="1" thickBot="1">
      <c r="B8" s="140" t="s">
        <v>22</v>
      </c>
      <c r="C8" s="178">
        <f>SUMIFS('4.1 Program Budget - 2024-2027'!S:S,'4.1 Program Budget - 2024-2027'!$G:$G,$B8,'4.1 Program Budget - 2024-2027'!$H:$H,README!$M$8)</f>
        <v>14969613.701780675</v>
      </c>
      <c r="D8" s="177">
        <f>SUMIFS('4.1 Program Budget - 2024-2027'!W:W,'4.1 Program Budget - 2024-2027'!$G:$G,$B8,'4.1 Program Budget - 2024-2027'!$H:$H,README!$M$8)</f>
        <v>23475444.502959345</v>
      </c>
      <c r="E8" s="177">
        <f>SUMIFS('4.1 Program Budget - 2024-2027'!X:X,'4.1 Program Budget - 2024-2027'!$G:$G,$B8,'4.1 Program Budget - 2024-2027'!$H:$H,README!$M$8)</f>
        <v>2326.3355984126242</v>
      </c>
      <c r="F8" s="177">
        <f>SUMIFS('4.1 Program Budget - 2024-2027'!Y:Y,'4.1 Program Budget - 2024-2027'!$G:$G,$B8,'4.1 Program Budget - 2024-2027'!$H:$H,README!$M$8)</f>
        <v>836190.11407553451</v>
      </c>
      <c r="G8" s="177">
        <f>SUMIFS('4.1 Program Budget - 2024-2027'!Z:Z,'4.1 Program Budget - 2024-2027'!$G:$G,$B8,'4.1 Program Budget - 2024-2027'!$H:$H,README!$M$8)</f>
        <v>3435.0619711433774</v>
      </c>
      <c r="H8" s="177">
        <f>SUMIFS('4.1 Program Budget - 2024-2027'!AA:AA,'4.1 Program Budget - 2024-2027'!$G:$G,$B8,'4.1 Program Budget - 2024-2027'!$H:$H,README!$M$8)</f>
        <v>4899.9657217418708</v>
      </c>
      <c r="I8" s="178">
        <f>SUMIFS('4.1 Program Budget - 2024-2027'!AK:AK,'4.1 Program Budget - 2024-2027'!$G:$G,$B8,'4.1 Program Budget - 2024-2027'!$H:$H,README!$M$8)</f>
        <v>17105582.357335936</v>
      </c>
      <c r="J8" s="1225">
        <f>SUMIFS('4.1 Program Budget - 2024-2027'!AO:AO,'4.1 Program Budget - 2024-2027'!$G:$G,$B8,'4.1 Program Budget - 2024-2027'!$H:$H,README!$M$8)</f>
        <v>33843565.670703515</v>
      </c>
      <c r="K8" s="1225">
        <f>SUMIFS('4.1 Program Budget - 2024-2027'!AP:AP,'4.1 Program Budget - 2024-2027'!$G:$G,$B8,'4.1 Program Budget - 2024-2027'!$H:$H,README!$M$8)</f>
        <v>3930.3079570705299</v>
      </c>
      <c r="L8" s="1225">
        <f>SUMIFS('4.1 Program Budget - 2024-2027'!AQ:AQ,'4.1 Program Budget - 2024-2027'!$G:$G,$B8,'4.1 Program Budget - 2024-2027'!$H:$H,README!$M$8)</f>
        <v>698493.6036781579</v>
      </c>
      <c r="M8" s="177">
        <f>SUMIFS('4.1 Program Budget - 2024-2027'!AR:AR,'4.1 Program Budget - 2024-2027'!$G:$G,$B8,'4.1 Program Budget - 2024-2027'!$H:$H,README!$M$8)</f>
        <v>4870.6008112230802</v>
      </c>
      <c r="N8" s="177">
        <f>SUMIFS('4.1 Program Budget - 2024-2027'!AS:AS,'4.1 Program Budget - 2024-2027'!$G:$G,$B8,'4.1 Program Budget - 2024-2027'!$H:$H,README!$M$8)</f>
        <v>4094.7359057172234</v>
      </c>
      <c r="O8" s="178">
        <f>SUMIFS('4.1 Program Budget - 2024-2027'!BC:BC,'4.1 Program Budget - 2024-2027'!$G:$G,$B8,'4.1 Program Budget - 2024-2027'!$H:$H,README!$M$8)</f>
        <v>17887660.166232944</v>
      </c>
      <c r="P8" s="1225">
        <f>SUMIFS('4.1 Program Budget - 2024-2027'!BG:BG,'4.1 Program Budget - 2024-2027'!$G:$G,$B8,'4.1 Program Budget - 2024-2027'!$H:$H,README!$M$8)</f>
        <v>34643851.851502672</v>
      </c>
      <c r="Q8" s="1225">
        <f>SUMIFS('4.1 Program Budget - 2024-2027'!BH:BH,'4.1 Program Budget - 2024-2027'!$G:$G,$B8,'4.1 Program Budget - 2024-2027'!$H:$H,README!$M$8)</f>
        <v>3801.1612866116802</v>
      </c>
      <c r="R8" s="1225">
        <f>SUMIFS('4.1 Program Budget - 2024-2027'!BI:BI,'4.1 Program Budget - 2024-2027'!$G:$G,$B8,'4.1 Program Budget - 2024-2027'!$H:$H,README!$M$8)</f>
        <v>596543.77974288468</v>
      </c>
      <c r="S8" s="177">
        <f>SUMIFS('4.1 Program Budget - 2024-2027'!BJ:BJ,'4.1 Program Budget - 2024-2027'!$G:$G,$B8,'4.1 Program Budget - 2024-2027'!$H:$H,README!$M$8)</f>
        <v>5214.9345952538342</v>
      </c>
      <c r="T8" s="177">
        <f>SUMIFS('4.1 Program Budget - 2024-2027'!BK:BK,'4.1 Program Budget - 2024-2027'!$G:$G,$B8,'4.1 Program Budget - 2024-2027'!$H:$H,README!$M$8)</f>
        <v>3498.6242054958748</v>
      </c>
      <c r="U8" s="178">
        <f>SUMIFS('4.1 Program Budget - 2024-2027'!BU:BU,'4.1 Program Budget - 2024-2027'!$G:$G,$B8,'4.1 Program Budget - 2024-2027'!$H:$H,README!$M$8)</f>
        <v>19100581.332309026</v>
      </c>
      <c r="V8" s="1225">
        <f>SUMIFS('4.1 Program Budget - 2024-2027'!BY:BY,'4.1 Program Budget - 2024-2027'!$G:$G,$B8,'4.1 Program Budget - 2024-2027'!$H:$H,README!$M$8)</f>
        <v>37210692.730315432</v>
      </c>
      <c r="W8" s="1225">
        <f>SUMIFS('4.1 Program Budget - 2024-2027'!BZ:BZ,'4.1 Program Budget - 2024-2027'!$G:$G,$B8,'4.1 Program Budget - 2024-2027'!$H:$H,README!$M$8)</f>
        <v>4226.8378205636081</v>
      </c>
      <c r="X8" s="1225">
        <f>SUMIFS('4.1 Program Budget - 2024-2027'!CA:CA,'4.1 Program Budget - 2024-2027'!$G:$G,$B8,'4.1 Program Budget - 2024-2027'!$H:$H,README!$M$8)</f>
        <v>841092.56543024746</v>
      </c>
      <c r="Y8" s="177">
        <f>SUMIFS('4.1 Program Budget - 2024-2027'!CB:CB,'4.1 Program Budget - 2024-2027'!$G:$G,$B8,'4.1 Program Budget - 2024-2027'!$H:$H,README!$M$8)</f>
        <v>6202.49771743778</v>
      </c>
      <c r="Z8" s="177">
        <f>SUMIFS('4.1 Program Budget - 2024-2027'!CC:CC,'4.1 Program Budget - 2024-2027'!$G:$G,$B8,'4.1 Program Budget - 2024-2027'!$H:$H,README!$M$8)</f>
        <v>4929.8241413669466</v>
      </c>
      <c r="AA8" s="178">
        <f>SUMIFS('4.2 Program Budget 2028-2031'!I:I,'4.2 Program Budget 2028-2031'!D:D,B8,'4.2 Program Budget 2028-2031'!F:F,README!$M$8)</f>
        <v>19100581.332309026</v>
      </c>
      <c r="AB8" s="1225">
        <f>SUMIFS('4.2 Program Budget 2028-2031'!J:J,'4.2 Program Budget 2028-2031'!$D:$D,$B8,'4.2 Program Budget 2028-2031'!$F:$F,README!$M$8)</f>
        <v>37210692.730315432</v>
      </c>
      <c r="AC8" s="1225">
        <f>SUMIFS('4.2 Program Budget 2028-2031'!K:K,'4.2 Program Budget 2028-2031'!$D:$D,$B8,'4.2 Program Budget 2028-2031'!$F:$F,README!$M$8)</f>
        <v>4226.8378205636081</v>
      </c>
      <c r="AD8" s="1225">
        <f>SUMIFS('4.2 Program Budget 2028-2031'!L:L,'4.2 Program Budget 2028-2031'!$D:$D,$B8,'4.2 Program Budget 2028-2031'!$F:$F,README!$M$8)</f>
        <v>841092.56543024746</v>
      </c>
      <c r="AE8" s="1225">
        <f>SUMIFS('4.2 Program Budget 2028-2031'!M:M,'4.2 Program Budget 2028-2031'!$D:$D,$B8,'4.2 Program Budget 2028-2031'!$F:$F,README!$M$8)</f>
        <v>6202.49771743778</v>
      </c>
      <c r="AF8" s="1225">
        <f>SUMIFS('4.2 Program Budget 2028-2031'!N:N,'4.2 Program Budget 2028-2031'!$D:$D,$B8,'4.2 Program Budget 2028-2031'!$F:$F,README!$M$8)</f>
        <v>4929.8241413669466</v>
      </c>
      <c r="AG8" s="178">
        <f>SUMIFS('4.2 Program Budget 2028-2031'!T:T,'4.2 Program Budget 2028-2031'!$D:$D,$B8,'4.2 Program Budget 2028-2031'!$F:$F,README!$M$8)</f>
        <v>19100581.332309026</v>
      </c>
      <c r="AH8" s="1225">
        <f>SUMIFS('4.2 Program Budget 2028-2031'!U:U,'4.2 Program Budget 2028-2031'!$D:$D,$B8,'4.2 Program Budget 2028-2031'!$F:$F,README!$M$8)</f>
        <v>37210692.730315432</v>
      </c>
      <c r="AI8" s="1225">
        <f>SUMIFS('4.2 Program Budget 2028-2031'!V:V,'4.2 Program Budget 2028-2031'!$D:$D,$B8,'4.2 Program Budget 2028-2031'!$F:$F,README!$M$8)</f>
        <v>4226.8378205636081</v>
      </c>
      <c r="AJ8" s="1225">
        <f>SUMIFS('4.2 Program Budget 2028-2031'!W:W,'4.2 Program Budget 2028-2031'!$D:$D,$B8,'4.2 Program Budget 2028-2031'!$F:$F,README!$M$8)</f>
        <v>841092.56543024746</v>
      </c>
      <c r="AK8" s="1225">
        <f>SUMIFS('4.2 Program Budget 2028-2031'!X:X,'4.2 Program Budget 2028-2031'!$D:$D,$B8,'4.2 Program Budget 2028-2031'!$F:$F,README!$M$8)</f>
        <v>6202.49771743778</v>
      </c>
      <c r="AL8" s="1225">
        <f>SUMIFS('4.2 Program Budget 2028-2031'!Y:Y,'4.2 Program Budget 2028-2031'!$D:$D,$B8,'4.2 Program Budget 2028-2031'!$F:$F,README!$M$8)</f>
        <v>4929.8241413669466</v>
      </c>
      <c r="AM8" s="178">
        <f>SUMIFS('4.2 Program Budget 2028-2031'!AE:AE,'4.2 Program Budget 2028-2031'!$D:$D,$B8,'4.2 Program Budget 2028-2031'!$F:$F,README!$M$8)</f>
        <v>19100581.332309026</v>
      </c>
      <c r="AN8" s="1225">
        <f>SUMIFS('4.2 Program Budget 2028-2031'!AF:AF,'4.2 Program Budget 2028-2031'!$D:$D,$B8,'4.2 Program Budget 2028-2031'!$F:$F,README!$M$8)</f>
        <v>37210692.730315432</v>
      </c>
      <c r="AO8" s="1225">
        <f>SUMIFS('4.2 Program Budget 2028-2031'!AG:AG,'4.2 Program Budget 2028-2031'!$D:$D,$B8,'4.2 Program Budget 2028-2031'!$F:$F,README!$M$8)</f>
        <v>4226.8378205636081</v>
      </c>
      <c r="AP8" s="1225">
        <f>SUMIFS('4.2 Program Budget 2028-2031'!AH:AH,'4.2 Program Budget 2028-2031'!$D:$D,$B8,'4.2 Program Budget 2028-2031'!$F:$F,README!$M$8)</f>
        <v>841092.56543024746</v>
      </c>
      <c r="AQ8" s="1225">
        <f>SUMIFS('4.2 Program Budget 2028-2031'!AI:AI,'4.2 Program Budget 2028-2031'!$D:$D,$B8,'4.2 Program Budget 2028-2031'!$F:$F,README!$M$8)</f>
        <v>6202.49771743778</v>
      </c>
      <c r="AR8" s="1225">
        <f>SUMIFS('4.2 Program Budget 2028-2031'!AJ:AJ,'4.2 Program Budget 2028-2031'!$D:$D,$B8,'4.2 Program Budget 2028-2031'!$F:$F,README!$M$8)</f>
        <v>4929.8241413669466</v>
      </c>
      <c r="AS8" s="178">
        <f>SUMIFS('4.2 Program Budget 2028-2031'!AP:AP,'4.2 Program Budget 2028-2031'!$D:$D,$B8,'4.2 Program Budget 2028-2031'!$F:$F,README!$M$8)</f>
        <v>19100581.332309026</v>
      </c>
      <c r="AT8" s="1225">
        <f>SUMIFS('4.2 Program Budget 2028-2031'!AQ:AQ,'4.2 Program Budget 2028-2031'!$D:$D,$B8,'4.2 Program Budget 2028-2031'!$F:$F,README!$M$8)</f>
        <v>37210692.730315432</v>
      </c>
      <c r="AU8" s="1225">
        <f>SUMIFS('4.2 Program Budget 2028-2031'!AR:AR,'4.2 Program Budget 2028-2031'!$D:$D,$B8,'4.2 Program Budget 2028-2031'!$F:$F,README!$M$8)</f>
        <v>4226.8378205636081</v>
      </c>
      <c r="AV8" s="1225">
        <f>SUMIFS('4.2 Program Budget 2028-2031'!AS:AS,'4.2 Program Budget 2028-2031'!$D:$D,$B8,'4.2 Program Budget 2028-2031'!$F:$F,README!$M$8)</f>
        <v>841092.56543024746</v>
      </c>
      <c r="AW8" s="1225">
        <f>SUMIFS('4.2 Program Budget 2028-2031'!AT:AT,'4.2 Program Budget 2028-2031'!$D:$D,$B8,'4.2 Program Budget 2028-2031'!$F:$F,README!$M$8)</f>
        <v>6202.49771743778</v>
      </c>
      <c r="AX8" s="1225">
        <f>SUMIFS('4.2 Program Budget 2028-2031'!AU:AU,'4.2 Program Budget 2028-2031'!$D:$D,$B8,'4.2 Program Budget 2028-2031'!$F:$F,README!$M$8)</f>
        <v>4929.8241413669466</v>
      </c>
      <c r="AZ8" s="141" t="s">
        <v>963</v>
      </c>
      <c r="BB8" s="142"/>
      <c r="BC8" s="143"/>
      <c r="BD8" s="143"/>
      <c r="BE8" s="143"/>
    </row>
    <row r="9" spans="1:57" ht="16.899999999999999" thickTop="1" thickBot="1">
      <c r="B9" s="140" t="s">
        <v>25</v>
      </c>
      <c r="C9" s="178">
        <f>SUMIFS('4.1 Program Budget - 2024-2027'!S:S,'4.1 Program Budget - 2024-2027'!$G:$G,$B9,'4.1 Program Budget - 2024-2027'!$H:$H,README!$M$8)</f>
        <v>4626781.0455</v>
      </c>
      <c r="D9" s="177">
        <f>SUMIFS('4.1 Program Budget - 2024-2027'!W:W,'4.1 Program Budget - 2024-2027'!$G:$G,$B9,'4.1 Program Budget - 2024-2027'!$H:$H,README!$M$8)</f>
        <v>10843037.993999999</v>
      </c>
      <c r="E9" s="177">
        <f>SUMIFS('4.1 Program Budget - 2024-2027'!X:X,'4.1 Program Budget - 2024-2027'!$G:$G,$B9,'4.1 Program Budget - 2024-2027'!$H:$H,README!$M$8)</f>
        <v>1908.5615700000001</v>
      </c>
      <c r="F9" s="177">
        <f>SUMIFS('4.1 Program Budget - 2024-2027'!Y:Y,'4.1 Program Budget - 2024-2027'!$G:$G,$B9,'4.1 Program Budget - 2024-2027'!$H:$H,README!$M$8)</f>
        <v>201035.57514600002</v>
      </c>
      <c r="G9" s="177">
        <f>SUMIFS('4.1 Program Budget - 2024-2027'!Z:Z,'4.1 Program Budget - 2024-2027'!$G:$G,$B9,'4.1 Program Budget - 2024-2027'!$H:$H,README!$M$8)</f>
        <v>1103.937521353588</v>
      </c>
      <c r="H9" s="177">
        <f>SUMIFS('4.1 Program Budget - 2024-2027'!AA:AA,'4.1 Program Budget - 2024-2027'!$G:$G,$B9,'4.1 Program Budget - 2024-2027'!$H:$H,README!$M$8)</f>
        <v>1176.0581146041</v>
      </c>
      <c r="I9" s="178">
        <f>SUMIFS('4.1 Program Budget - 2024-2027'!AK:AK,'4.1 Program Budget - 2024-2027'!$G:$G,$B9,'4.1 Program Budget - 2024-2027'!$H:$H,README!$M$8)</f>
        <v>4326050.7929999996</v>
      </c>
      <c r="J9" s="1225">
        <f>SUMIFS('4.1 Program Budget - 2024-2027'!AO:AO,'4.1 Program Budget - 2024-2027'!$G:$G,$B9,'4.1 Program Budget - 2024-2027'!$H:$H,README!$M$8)</f>
        <v>9572247.8106000014</v>
      </c>
      <c r="K9" s="1225">
        <f>SUMIFS('4.1 Program Budget - 2024-2027'!AP:AP,'4.1 Program Budget - 2024-2027'!$G:$G,$B9,'4.1 Program Budget - 2024-2027'!$H:$H,README!$M$8)</f>
        <v>893.43154800000002</v>
      </c>
      <c r="L9" s="1225">
        <f>SUMIFS('4.1 Program Budget - 2024-2027'!AQ:AQ,'4.1 Program Budget - 2024-2027'!$G:$G,$B9,'4.1 Program Budget - 2024-2027'!$H:$H,README!$M$8)</f>
        <v>212395.83744</v>
      </c>
      <c r="M9" s="177">
        <f>SUMIFS('4.1 Program Budget - 2024-2027'!AR:AR,'4.1 Program Budget - 2024-2027'!$G:$G,$B9,'4.1 Program Budget - 2024-2027'!$H:$H,README!$M$8)</f>
        <v>1198.2270546186442</v>
      </c>
      <c r="N9" s="177">
        <f>SUMIFS('4.1 Program Budget - 2024-2027'!AS:AS,'4.1 Program Budget - 2024-2027'!$G:$G,$B9,'4.1 Program Budget - 2024-2027'!$H:$H,README!$M$8)</f>
        <v>1242.5156490239999</v>
      </c>
      <c r="O9" s="178">
        <f>SUMIFS('4.1 Program Budget - 2024-2027'!BC:BC,'4.1 Program Budget - 2024-2027'!$G:$G,$B9,'4.1 Program Budget - 2024-2027'!$H:$H,README!$M$8)</f>
        <v>4213072.38148</v>
      </c>
      <c r="P9" s="1225">
        <f>SUMIFS('4.1 Program Budget - 2024-2027'!BG:BG,'4.1 Program Budget - 2024-2027'!$G:$G,$B9,'4.1 Program Budget - 2024-2027'!$H:$H,README!$M$8)</f>
        <v>9076058.0789999999</v>
      </c>
      <c r="Q9" s="1225">
        <f>SUMIFS('4.1 Program Budget - 2024-2027'!BH:BH,'4.1 Program Budget - 2024-2027'!$G:$G,$B9,'4.1 Program Budget - 2024-2027'!$H:$H,README!$M$8)</f>
        <v>781.89758759999995</v>
      </c>
      <c r="R9" s="1225">
        <f>SUMIFS('4.1 Program Budget - 2024-2027'!BI:BI,'4.1 Program Budget - 2024-2027'!$G:$G,$B9,'4.1 Program Budget - 2024-2027'!$H:$H,README!$M$8)</f>
        <v>183582.9051</v>
      </c>
      <c r="S9" s="177">
        <f>SUMIFS('4.1 Program Budget - 2024-2027'!BJ:BJ,'4.1 Program Budget - 2024-2027'!$G:$G,$B9,'4.1 Program Budget - 2024-2027'!$H:$H,README!$M$8)</f>
        <v>1203.2109233210699</v>
      </c>
      <c r="T9" s="177">
        <f>SUMIFS('4.1 Program Budget - 2024-2027'!BK:BK,'4.1 Program Budget - 2024-2027'!$G:$G,$B9,'4.1 Program Budget - 2024-2027'!$H:$H,README!$M$8)</f>
        <v>1073.9599948350001</v>
      </c>
      <c r="U9" s="178">
        <f>SUMIFS('4.1 Program Budget - 2024-2027'!BU:BU,'4.1 Program Budget - 2024-2027'!$G:$G,$B9,'4.1 Program Budget - 2024-2027'!$H:$H,README!$M$8)</f>
        <v>4125283.8206000002</v>
      </c>
      <c r="V9" s="1225">
        <f>SUMIFS('4.1 Program Budget - 2024-2027'!BY:BY,'4.1 Program Budget - 2024-2027'!$G:$G,$B9,'4.1 Program Budget - 2024-2027'!$H:$H,README!$M$8)</f>
        <v>7863366.2638866007</v>
      </c>
      <c r="W9" s="1225">
        <f>SUMIFS('4.1 Program Budget - 2024-2027'!BZ:BZ,'4.1 Program Budget - 2024-2027'!$G:$G,$B9,'4.1 Program Budget - 2024-2027'!$H:$H,README!$M$8)</f>
        <v>730.00518000000011</v>
      </c>
      <c r="X9" s="1225">
        <f>SUMIFS('4.1 Program Budget - 2024-2027'!CA:CA,'4.1 Program Budget - 2024-2027'!$G:$G,$B9,'4.1 Program Budget - 2024-2027'!$H:$H,README!$M$8)</f>
        <v>136352.22570419998</v>
      </c>
      <c r="Y9" s="177">
        <f>SUMIFS('4.1 Program Budget - 2024-2027'!CB:CB,'4.1 Program Budget - 2024-2027'!$G:$G,$B9,'4.1 Program Budget - 2024-2027'!$H:$H,README!$M$8)</f>
        <v>1199.4594149885081</v>
      </c>
      <c r="Z9" s="177">
        <f>SUMIFS('4.1 Program Budget - 2024-2027'!CC:CC,'4.1 Program Budget - 2024-2027'!$G:$G,$B9,'4.1 Program Budget - 2024-2027'!$H:$H,README!$M$8)</f>
        <v>797.66052036957001</v>
      </c>
      <c r="AA9" s="178">
        <f>SUMIFS('4.2 Program Budget 2028-2031'!I:I,'4.2 Program Budget 2028-2031'!D:D,B9,'4.2 Program Budget 2028-2031'!F:F,README!$M$8)</f>
        <v>4125283.8206000002</v>
      </c>
      <c r="AB9" s="1225">
        <f>SUMIFS('4.2 Program Budget 2028-2031'!J:J,'4.2 Program Budget 2028-2031'!$D:$D,$B9,'4.2 Program Budget 2028-2031'!$F:$F,README!$M$8)</f>
        <v>7863366.2638866007</v>
      </c>
      <c r="AC9" s="1225">
        <f>SUMIFS('4.2 Program Budget 2028-2031'!K:K,'4.2 Program Budget 2028-2031'!$D:$D,$B9,'4.2 Program Budget 2028-2031'!$F:$F,README!$M$8)</f>
        <v>730.00518000000011</v>
      </c>
      <c r="AD9" s="1225">
        <f>SUMIFS('4.2 Program Budget 2028-2031'!L:L,'4.2 Program Budget 2028-2031'!$D:$D,$B9,'4.2 Program Budget 2028-2031'!$F:$F,README!$M$8)</f>
        <v>136352.22570419998</v>
      </c>
      <c r="AE9" s="1225">
        <f>SUMIFS('4.2 Program Budget 2028-2031'!M:M,'4.2 Program Budget 2028-2031'!$D:$D,$B9,'4.2 Program Budget 2028-2031'!$F:$F,README!$M$8)</f>
        <v>1199.4594149885081</v>
      </c>
      <c r="AF9" s="1225">
        <f>SUMIFS('4.2 Program Budget 2028-2031'!N:N,'4.2 Program Budget 2028-2031'!$D:$D,$B9,'4.2 Program Budget 2028-2031'!$F:$F,README!$M$8)</f>
        <v>797.66052036957001</v>
      </c>
      <c r="AG9" s="178">
        <f>SUMIFS('4.2 Program Budget 2028-2031'!T:T,'4.2 Program Budget 2028-2031'!$D:$D,$B9,'4.2 Program Budget 2028-2031'!$F:$F,README!$M$8)</f>
        <v>4125283.8206000002</v>
      </c>
      <c r="AH9" s="1225">
        <f>SUMIFS('4.2 Program Budget 2028-2031'!U:U,'4.2 Program Budget 2028-2031'!$D:$D,$B9,'4.2 Program Budget 2028-2031'!$F:$F,README!$M$8)</f>
        <v>7863366.2638866007</v>
      </c>
      <c r="AI9" s="1225">
        <f>SUMIFS('4.2 Program Budget 2028-2031'!V:V,'4.2 Program Budget 2028-2031'!$D:$D,$B9,'4.2 Program Budget 2028-2031'!$F:$F,README!$M$8)</f>
        <v>730.00518000000011</v>
      </c>
      <c r="AJ9" s="1225">
        <f>SUMIFS('4.2 Program Budget 2028-2031'!W:W,'4.2 Program Budget 2028-2031'!$D:$D,$B9,'4.2 Program Budget 2028-2031'!$F:$F,README!$M$8)</f>
        <v>136352.22570419998</v>
      </c>
      <c r="AK9" s="1225">
        <f>SUMIFS('4.2 Program Budget 2028-2031'!X:X,'4.2 Program Budget 2028-2031'!$D:$D,$B9,'4.2 Program Budget 2028-2031'!$F:$F,README!$M$8)</f>
        <v>1199.4594149885081</v>
      </c>
      <c r="AL9" s="1225">
        <f>SUMIFS('4.2 Program Budget 2028-2031'!Y:Y,'4.2 Program Budget 2028-2031'!$D:$D,$B9,'4.2 Program Budget 2028-2031'!$F:$F,README!$M$8)</f>
        <v>797.66052036957001</v>
      </c>
      <c r="AM9" s="178">
        <f>SUMIFS('4.2 Program Budget 2028-2031'!AE:AE,'4.2 Program Budget 2028-2031'!$D:$D,$B9,'4.2 Program Budget 2028-2031'!$F:$F,README!$M$8)</f>
        <v>4125283.8206000002</v>
      </c>
      <c r="AN9" s="1225">
        <f>SUMIFS('4.2 Program Budget 2028-2031'!AF:AF,'4.2 Program Budget 2028-2031'!$D:$D,$B9,'4.2 Program Budget 2028-2031'!$F:$F,README!$M$8)</f>
        <v>7863366.2638866007</v>
      </c>
      <c r="AO9" s="1225">
        <f>SUMIFS('4.2 Program Budget 2028-2031'!AG:AG,'4.2 Program Budget 2028-2031'!$D:$D,$B9,'4.2 Program Budget 2028-2031'!$F:$F,README!$M$8)</f>
        <v>730.00518000000011</v>
      </c>
      <c r="AP9" s="1225">
        <f>SUMIFS('4.2 Program Budget 2028-2031'!AH:AH,'4.2 Program Budget 2028-2031'!$D:$D,$B9,'4.2 Program Budget 2028-2031'!$F:$F,README!$M$8)</f>
        <v>136352.22570419998</v>
      </c>
      <c r="AQ9" s="1225">
        <f>SUMIFS('4.2 Program Budget 2028-2031'!AI:AI,'4.2 Program Budget 2028-2031'!$D:$D,$B9,'4.2 Program Budget 2028-2031'!$F:$F,README!$M$8)</f>
        <v>1199.4594149885081</v>
      </c>
      <c r="AR9" s="1225">
        <f>SUMIFS('4.2 Program Budget 2028-2031'!AJ:AJ,'4.2 Program Budget 2028-2031'!$D:$D,$B9,'4.2 Program Budget 2028-2031'!$F:$F,README!$M$8)</f>
        <v>797.66052036957001</v>
      </c>
      <c r="AS9" s="178">
        <f>SUMIFS('4.2 Program Budget 2028-2031'!AP:AP,'4.2 Program Budget 2028-2031'!$D:$D,$B9,'4.2 Program Budget 2028-2031'!$F:$F,README!$M$8)</f>
        <v>4125283.8206000002</v>
      </c>
      <c r="AT9" s="1225">
        <f>SUMIFS('4.2 Program Budget 2028-2031'!AQ:AQ,'4.2 Program Budget 2028-2031'!$D:$D,$B9,'4.2 Program Budget 2028-2031'!$F:$F,README!$M$8)</f>
        <v>7863366.2638866007</v>
      </c>
      <c r="AU9" s="1225">
        <f>SUMIFS('4.2 Program Budget 2028-2031'!AR:AR,'4.2 Program Budget 2028-2031'!$D:$D,$B9,'4.2 Program Budget 2028-2031'!$F:$F,README!$M$8)</f>
        <v>730.00518000000011</v>
      </c>
      <c r="AV9" s="1225">
        <f>SUMIFS('4.2 Program Budget 2028-2031'!AS:AS,'4.2 Program Budget 2028-2031'!$D:$D,$B9,'4.2 Program Budget 2028-2031'!$F:$F,README!$M$8)</f>
        <v>136352.22570419998</v>
      </c>
      <c r="AW9" s="1225">
        <f>SUMIFS('4.2 Program Budget 2028-2031'!AT:AT,'4.2 Program Budget 2028-2031'!$D:$D,$B9,'4.2 Program Budget 2028-2031'!$F:$F,README!$M$8)</f>
        <v>1199.4594149885081</v>
      </c>
      <c r="AX9" s="1225">
        <f>SUMIFS('4.2 Program Budget 2028-2031'!AU:AU,'4.2 Program Budget 2028-2031'!$D:$D,$B9,'4.2 Program Budget 2028-2031'!$F:$F,README!$M$8)</f>
        <v>797.66052036957001</v>
      </c>
      <c r="AZ9" s="141"/>
      <c r="BB9" s="142"/>
      <c r="BC9" s="143"/>
      <c r="BD9" s="143"/>
      <c r="BE9" s="143"/>
    </row>
    <row r="10" spans="1:57" ht="16.899999999999999" thickTop="1" thickBot="1">
      <c r="B10" s="140" t="s">
        <v>27</v>
      </c>
      <c r="C10" s="178">
        <f>SUMIFS('4.1 Program Budget - 2024-2027'!S:S,'4.1 Program Budget - 2024-2027'!$G:$G,$B10,'4.1 Program Budget - 2024-2027'!$H:$H,README!$M$8)</f>
        <v>770283.66370000003</v>
      </c>
      <c r="D10" s="177">
        <f>SUMIFS('4.1 Program Budget - 2024-2027'!W:W,'4.1 Program Budget - 2024-2027'!$G:$G,$B10,'4.1 Program Budget - 2024-2027'!$H:$H,README!$M$8)</f>
        <v>443598.94361999998</v>
      </c>
      <c r="E10" s="177">
        <f>SUMIFS('4.1 Program Budget - 2024-2027'!X:X,'4.1 Program Budget - 2024-2027'!$G:$G,$B10,'4.1 Program Budget - 2024-2027'!$H:$H,README!$M$8)</f>
        <v>67.658454000000006</v>
      </c>
      <c r="F10" s="177">
        <f>SUMIFS('4.1 Program Budget - 2024-2027'!Y:Y,'4.1 Program Budget - 2024-2027'!$G:$G,$B10,'4.1 Program Budget - 2024-2027'!$H:$H,README!$M$8)</f>
        <v>26902.515179999999</v>
      </c>
      <c r="G10" s="177">
        <f>SUMIFS('4.1 Program Budget - 2024-2027'!Z:Z,'4.1 Program Budget - 2024-2027'!$G:$G,$B10,'4.1 Program Budget - 2024-2027'!$H:$H,README!$M$8)</f>
        <v>66.768211335206601</v>
      </c>
      <c r="H10" s="177">
        <f>SUMIFS('4.1 Program Budget - 2024-2027'!AA:AA,'4.1 Program Budget - 2024-2027'!$G:$G,$B10,'4.1 Program Budget - 2024-2027'!$H:$H,README!$M$8)</f>
        <v>157.37971380299999</v>
      </c>
      <c r="I10" s="178">
        <f>SUMIFS('4.1 Program Budget - 2024-2027'!AK:AK,'4.1 Program Budget - 2024-2027'!$G:$G,$B10,'4.1 Program Budget - 2024-2027'!$H:$H,README!$M$8)</f>
        <v>784647.6531</v>
      </c>
      <c r="J10" s="1225">
        <f>SUMIFS('4.1 Program Budget - 2024-2027'!AO:AO,'4.1 Program Budget - 2024-2027'!$G:$G,$B10,'4.1 Program Budget - 2024-2027'!$H:$H,README!$M$8)</f>
        <v>465778.89078000002</v>
      </c>
      <c r="K10" s="1225">
        <f>SUMIFS('4.1 Program Budget - 2024-2027'!AP:AP,'4.1 Program Budget - 2024-2027'!$G:$G,$B10,'4.1 Program Budget - 2024-2027'!$H:$H,README!$M$8)</f>
        <v>71.041376700000001</v>
      </c>
      <c r="L10" s="1225">
        <f>SUMIFS('4.1 Program Budget - 2024-2027'!AQ:AQ,'4.1 Program Budget - 2024-2027'!$G:$G,$B10,'4.1 Program Budget - 2024-2027'!$H:$H,README!$M$8)</f>
        <v>28247.640942000002</v>
      </c>
      <c r="M10" s="177">
        <f>SUMIFS('4.1 Program Budget - 2024-2027'!AR:AR,'4.1 Program Budget - 2024-2027'!$G:$G,$B10,'4.1 Program Budget - 2024-2027'!$H:$H,README!$M$8)</f>
        <v>78.121435062094207</v>
      </c>
      <c r="N10" s="177">
        <f>SUMIFS('4.1 Program Budget - 2024-2027'!AS:AS,'4.1 Program Budget - 2024-2027'!$G:$G,$B10,'4.1 Program Budget - 2024-2027'!$H:$H,README!$M$8)</f>
        <v>165.24869951069999</v>
      </c>
      <c r="O10" s="178">
        <f>SUMIFS('4.1 Program Budget - 2024-2027'!BC:BC,'4.1 Program Budget - 2024-2027'!$G:$G,$B10,'4.1 Program Budget - 2024-2027'!$H:$H,README!$M$8)</f>
        <v>816197.96779999998</v>
      </c>
      <c r="P10" s="1225">
        <f>SUMIFS('4.1 Program Budget - 2024-2027'!BG:BG,'4.1 Program Budget - 2024-2027'!$G:$G,$B10,'4.1 Program Budget - 2024-2027'!$H:$H,README!$M$8)</f>
        <v>489067.83533999999</v>
      </c>
      <c r="Q10" s="1225">
        <f>SUMIFS('4.1 Program Budget - 2024-2027'!BH:BH,'4.1 Program Budget - 2024-2027'!$G:$G,$B10,'4.1 Program Budget - 2024-2027'!$H:$H,README!$M$8)</f>
        <v>74.593445520000003</v>
      </c>
      <c r="R10" s="1225">
        <f>SUMIFS('4.1 Program Budget - 2024-2027'!BI:BI,'4.1 Program Budget - 2024-2027'!$G:$G,$B10,'4.1 Program Budget - 2024-2027'!$H:$H,README!$M$8)</f>
        <v>29660.022983999999</v>
      </c>
      <c r="S10" s="177">
        <f>SUMIFS('4.1 Program Budget - 2024-2027'!BJ:BJ,'4.1 Program Budget - 2024-2027'!$G:$G,$B10,'4.1 Program Budget - 2024-2027'!$H:$H,README!$M$8)</f>
        <v>87.193537119557305</v>
      </c>
      <c r="T10" s="177">
        <f>SUMIFS('4.1 Program Budget - 2024-2027'!BK:BK,'4.1 Program Budget - 2024-2027'!$G:$G,$B10,'4.1 Program Budget - 2024-2027'!$H:$H,README!$M$8)</f>
        <v>173.51113445639999</v>
      </c>
      <c r="U10" s="178">
        <f>SUMIFS('4.1 Program Budget - 2024-2027'!BU:BU,'4.1 Program Budget - 2024-2027'!$G:$G,$B10,'4.1 Program Budget - 2024-2027'!$H:$H,README!$M$8)</f>
        <v>848285.46900000004</v>
      </c>
      <c r="V10" s="1225">
        <f>SUMIFS('4.1 Program Budget - 2024-2027'!BY:BY,'4.1 Program Budget - 2024-2027'!$G:$G,$B10,'4.1 Program Budget - 2024-2027'!$H:$H,README!$M$8)</f>
        <v>513521.22707999998</v>
      </c>
      <c r="W10" s="1225">
        <f>SUMIFS('4.1 Program Budget - 2024-2027'!BZ:BZ,'4.1 Program Budget - 2024-2027'!$G:$G,$B10,'4.1 Program Budget - 2024-2027'!$H:$H,README!$M$8)</f>
        <v>78.323117819999993</v>
      </c>
      <c r="X10" s="1225">
        <f>SUMIFS('4.1 Program Budget - 2024-2027'!CA:CA,'4.1 Program Budget - 2024-2027'!$G:$G,$B10,'4.1 Program Budget - 2024-2027'!$H:$H,README!$M$8)</f>
        <v>31143.024138000001</v>
      </c>
      <c r="Y10" s="177">
        <f>SUMIFS('4.1 Program Budget - 2024-2027'!CB:CB,'4.1 Program Budget - 2024-2027'!$G:$G,$B10,'4.1 Program Budget - 2024-2027'!$H:$H,README!$M$8)</f>
        <v>95.823962788553004</v>
      </c>
      <c r="Z10" s="177">
        <f>SUMIFS('4.1 Program Budget - 2024-2027'!CC:CC,'4.1 Program Budget - 2024-2027'!$G:$G,$B10,'4.1 Program Budget - 2024-2027'!$H:$H,README!$M$8)</f>
        <v>182.18669120729999</v>
      </c>
      <c r="AA10" s="178">
        <f>SUMIFS('4.2 Program Budget 2028-2031'!I:I,'4.2 Program Budget 2028-2031'!D:D,B10,'4.2 Program Budget 2028-2031'!F:F,README!$M$8)</f>
        <v>848285.46900000004</v>
      </c>
      <c r="AB10" s="1225">
        <f>SUMIFS('4.2 Program Budget 2028-2031'!J:J,'4.2 Program Budget 2028-2031'!$D:$D,$B10,'4.2 Program Budget 2028-2031'!$F:$F,README!$M$8)</f>
        <v>513521.22707999998</v>
      </c>
      <c r="AC10" s="1225">
        <f>SUMIFS('4.2 Program Budget 2028-2031'!K:K,'4.2 Program Budget 2028-2031'!$D:$D,$B10,'4.2 Program Budget 2028-2031'!$F:$F,README!$M$8)</f>
        <v>78.323117819999993</v>
      </c>
      <c r="AD10" s="1225">
        <f>SUMIFS('4.2 Program Budget 2028-2031'!L:L,'4.2 Program Budget 2028-2031'!$D:$D,$B10,'4.2 Program Budget 2028-2031'!$F:$F,README!$M$8)</f>
        <v>31143.024138000001</v>
      </c>
      <c r="AE10" s="1225">
        <f>SUMIFS('4.2 Program Budget 2028-2031'!M:M,'4.2 Program Budget 2028-2031'!$D:$D,$B10,'4.2 Program Budget 2028-2031'!$F:$F,README!$M$8)</f>
        <v>95.823962788553004</v>
      </c>
      <c r="AF10" s="1225">
        <f>SUMIFS('4.2 Program Budget 2028-2031'!N:N,'4.2 Program Budget 2028-2031'!$D:$D,$B10,'4.2 Program Budget 2028-2031'!$F:$F,README!$M$8)</f>
        <v>182.18669120729999</v>
      </c>
      <c r="AG10" s="178">
        <f>SUMIFS('4.2 Program Budget 2028-2031'!T:T,'4.2 Program Budget 2028-2031'!$D:$D,$B10,'4.2 Program Budget 2028-2031'!$F:$F,README!$M$8)</f>
        <v>848285.46900000004</v>
      </c>
      <c r="AH10" s="1225">
        <f>SUMIFS('4.2 Program Budget 2028-2031'!U:U,'4.2 Program Budget 2028-2031'!$D:$D,$B10,'4.2 Program Budget 2028-2031'!$F:$F,README!$M$8)</f>
        <v>513521.22707999998</v>
      </c>
      <c r="AI10" s="1225">
        <f>SUMIFS('4.2 Program Budget 2028-2031'!V:V,'4.2 Program Budget 2028-2031'!$D:$D,$B10,'4.2 Program Budget 2028-2031'!$F:$F,README!$M$8)</f>
        <v>78.323117819999993</v>
      </c>
      <c r="AJ10" s="1225">
        <f>SUMIFS('4.2 Program Budget 2028-2031'!W:W,'4.2 Program Budget 2028-2031'!$D:$D,$B10,'4.2 Program Budget 2028-2031'!$F:$F,README!$M$8)</f>
        <v>31143.024138000001</v>
      </c>
      <c r="AK10" s="1225">
        <f>SUMIFS('4.2 Program Budget 2028-2031'!X:X,'4.2 Program Budget 2028-2031'!$D:$D,$B10,'4.2 Program Budget 2028-2031'!$F:$F,README!$M$8)</f>
        <v>95.823962788553004</v>
      </c>
      <c r="AL10" s="1225">
        <f>SUMIFS('4.2 Program Budget 2028-2031'!Y:Y,'4.2 Program Budget 2028-2031'!$D:$D,$B10,'4.2 Program Budget 2028-2031'!$F:$F,README!$M$8)</f>
        <v>182.18669120729999</v>
      </c>
      <c r="AM10" s="178">
        <f>SUMIFS('4.2 Program Budget 2028-2031'!AE:AE,'4.2 Program Budget 2028-2031'!$D:$D,$B10,'4.2 Program Budget 2028-2031'!$F:$F,README!$M$8)</f>
        <v>848285.46900000004</v>
      </c>
      <c r="AN10" s="1225">
        <f>SUMIFS('4.2 Program Budget 2028-2031'!AF:AF,'4.2 Program Budget 2028-2031'!$D:$D,$B10,'4.2 Program Budget 2028-2031'!$F:$F,README!$M$8)</f>
        <v>513521.22707999998</v>
      </c>
      <c r="AO10" s="1225">
        <f>SUMIFS('4.2 Program Budget 2028-2031'!AG:AG,'4.2 Program Budget 2028-2031'!$D:$D,$B10,'4.2 Program Budget 2028-2031'!$F:$F,README!$M$8)</f>
        <v>78.323117819999993</v>
      </c>
      <c r="AP10" s="1225">
        <f>SUMIFS('4.2 Program Budget 2028-2031'!AH:AH,'4.2 Program Budget 2028-2031'!$D:$D,$B10,'4.2 Program Budget 2028-2031'!$F:$F,README!$M$8)</f>
        <v>31143.024138000001</v>
      </c>
      <c r="AQ10" s="1225">
        <f>SUMIFS('4.2 Program Budget 2028-2031'!AI:AI,'4.2 Program Budget 2028-2031'!$D:$D,$B10,'4.2 Program Budget 2028-2031'!$F:$F,README!$M$8)</f>
        <v>95.823962788553004</v>
      </c>
      <c r="AR10" s="1225">
        <f>SUMIFS('4.2 Program Budget 2028-2031'!AJ:AJ,'4.2 Program Budget 2028-2031'!$D:$D,$B10,'4.2 Program Budget 2028-2031'!$F:$F,README!$M$8)</f>
        <v>182.18669120729999</v>
      </c>
      <c r="AS10" s="178">
        <f>SUMIFS('4.2 Program Budget 2028-2031'!AP:AP,'4.2 Program Budget 2028-2031'!$D:$D,$B10,'4.2 Program Budget 2028-2031'!$F:$F,README!$M$8)</f>
        <v>848285.46900000004</v>
      </c>
      <c r="AT10" s="1225">
        <f>SUMIFS('4.2 Program Budget 2028-2031'!AQ:AQ,'4.2 Program Budget 2028-2031'!$D:$D,$B10,'4.2 Program Budget 2028-2031'!$F:$F,README!$M$8)</f>
        <v>513521.22707999998</v>
      </c>
      <c r="AU10" s="1225">
        <f>SUMIFS('4.2 Program Budget 2028-2031'!AR:AR,'4.2 Program Budget 2028-2031'!$D:$D,$B10,'4.2 Program Budget 2028-2031'!$F:$F,README!$M$8)</f>
        <v>78.323117819999993</v>
      </c>
      <c r="AV10" s="1225">
        <f>SUMIFS('4.2 Program Budget 2028-2031'!AS:AS,'4.2 Program Budget 2028-2031'!$D:$D,$B10,'4.2 Program Budget 2028-2031'!$F:$F,README!$M$8)</f>
        <v>31143.024138000001</v>
      </c>
      <c r="AW10" s="1225">
        <f>SUMIFS('4.2 Program Budget 2028-2031'!AT:AT,'4.2 Program Budget 2028-2031'!$D:$D,$B10,'4.2 Program Budget 2028-2031'!$F:$F,README!$M$8)</f>
        <v>95.823962788553004</v>
      </c>
      <c r="AX10" s="1225">
        <f>SUMIFS('4.2 Program Budget 2028-2031'!AU:AU,'4.2 Program Budget 2028-2031'!$D:$D,$B10,'4.2 Program Budget 2028-2031'!$F:$F,README!$M$8)</f>
        <v>182.18669120729999</v>
      </c>
      <c r="AZ10" s="141"/>
      <c r="BB10" s="142"/>
      <c r="BC10" s="143"/>
      <c r="BD10" s="143"/>
      <c r="BE10" s="143"/>
    </row>
    <row r="11" spans="1:57" ht="16.899999999999999" thickTop="1" thickBot="1">
      <c r="B11" s="140" t="s">
        <v>29</v>
      </c>
      <c r="C11" s="178">
        <f>SUMIFS('4.1 Program Budget - 2024-2027'!S:S,'4.1 Program Budget - 2024-2027'!$G:$G,$B11,'4.1 Program Budget - 2024-2027'!$H:$H,README!$M$8)</f>
        <v>0</v>
      </c>
      <c r="D11" s="177">
        <f>SUMIFS('4.1 Program Budget - 2024-2027'!W:W,'4.1 Program Budget - 2024-2027'!$G:$G,$B11,'4.1 Program Budget - 2024-2027'!$H:$H,README!$M$8)</f>
        <v>0</v>
      </c>
      <c r="E11" s="177">
        <f>SUMIFS('4.1 Program Budget - 2024-2027'!X:X,'4.1 Program Budget - 2024-2027'!$G:$G,$B11,'4.1 Program Budget - 2024-2027'!$H:$H,README!$M$8)</f>
        <v>0</v>
      </c>
      <c r="F11" s="177">
        <f>SUMIFS('4.1 Program Budget - 2024-2027'!Y:Y,'4.1 Program Budget - 2024-2027'!$G:$G,$B11,'4.1 Program Budget - 2024-2027'!$H:$H,README!$M$8)</f>
        <v>0</v>
      </c>
      <c r="G11" s="177">
        <f>SUMIFS('4.1 Program Budget - 2024-2027'!Z:Z,'4.1 Program Budget - 2024-2027'!$G:$G,$B11,'4.1 Program Budget - 2024-2027'!$H:$H,README!$M$8)</f>
        <v>0</v>
      </c>
      <c r="H11" s="177">
        <f>SUMIFS('4.1 Program Budget - 2024-2027'!AA:AA,'4.1 Program Budget - 2024-2027'!$G:$G,$B11,'4.1 Program Budget - 2024-2027'!$H:$H,README!$M$8)</f>
        <v>0</v>
      </c>
      <c r="I11" s="178">
        <f>SUMIFS('4.1 Program Budget - 2024-2027'!AK:AK,'4.1 Program Budget - 2024-2027'!$G:$G,$B11,'4.1 Program Budget - 2024-2027'!$H:$H,README!$M$8)</f>
        <v>0</v>
      </c>
      <c r="J11" s="1225">
        <f>SUMIFS('4.1 Program Budget - 2024-2027'!AO:AO,'4.1 Program Budget - 2024-2027'!$G:$G,$B11,'4.1 Program Budget - 2024-2027'!$H:$H,README!$M$8)</f>
        <v>0</v>
      </c>
      <c r="K11" s="1225">
        <f>SUMIFS('4.1 Program Budget - 2024-2027'!AP:AP,'4.1 Program Budget - 2024-2027'!$G:$G,$B11,'4.1 Program Budget - 2024-2027'!$H:$H,README!$M$8)</f>
        <v>0</v>
      </c>
      <c r="L11" s="1225">
        <f>SUMIFS('4.1 Program Budget - 2024-2027'!AQ:AQ,'4.1 Program Budget - 2024-2027'!$G:$G,$B11,'4.1 Program Budget - 2024-2027'!$H:$H,README!$M$8)</f>
        <v>0</v>
      </c>
      <c r="M11" s="177">
        <f>SUMIFS('4.1 Program Budget - 2024-2027'!AR:AR,'4.1 Program Budget - 2024-2027'!$G:$G,$B11,'4.1 Program Budget - 2024-2027'!$H:$H,README!$M$8)</f>
        <v>0</v>
      </c>
      <c r="N11" s="177">
        <f>SUMIFS('4.1 Program Budget - 2024-2027'!AS:AS,'4.1 Program Budget - 2024-2027'!$G:$G,$B11,'4.1 Program Budget - 2024-2027'!$H:$H,README!$M$8)</f>
        <v>0</v>
      </c>
      <c r="O11" s="178">
        <f>SUMIFS('4.1 Program Budget - 2024-2027'!BC:BC,'4.1 Program Budget - 2024-2027'!$G:$G,$B11,'4.1 Program Budget - 2024-2027'!$H:$H,README!$M$8)</f>
        <v>0</v>
      </c>
      <c r="P11" s="1225">
        <f>SUMIFS('4.1 Program Budget - 2024-2027'!BG:BG,'4.1 Program Budget - 2024-2027'!$G:$G,$B11,'4.1 Program Budget - 2024-2027'!$H:$H,README!$M$8)</f>
        <v>0</v>
      </c>
      <c r="Q11" s="1225">
        <f>SUMIFS('4.1 Program Budget - 2024-2027'!BH:BH,'4.1 Program Budget - 2024-2027'!$G:$G,$B11,'4.1 Program Budget - 2024-2027'!$H:$H,README!$M$8)</f>
        <v>0</v>
      </c>
      <c r="R11" s="1225">
        <f>SUMIFS('4.1 Program Budget - 2024-2027'!BI:BI,'4.1 Program Budget - 2024-2027'!$G:$G,$B11,'4.1 Program Budget - 2024-2027'!$H:$H,README!$M$8)</f>
        <v>0</v>
      </c>
      <c r="S11" s="177">
        <f>SUMIFS('4.1 Program Budget - 2024-2027'!BJ:BJ,'4.1 Program Budget - 2024-2027'!$G:$G,$B11,'4.1 Program Budget - 2024-2027'!$H:$H,README!$M$8)</f>
        <v>0</v>
      </c>
      <c r="T11" s="177">
        <f>SUMIFS('4.1 Program Budget - 2024-2027'!BK:BK,'4.1 Program Budget - 2024-2027'!$G:$G,$B11,'4.1 Program Budget - 2024-2027'!$H:$H,README!$M$8)</f>
        <v>0</v>
      </c>
      <c r="U11" s="178">
        <f>SUMIFS('4.1 Program Budget - 2024-2027'!BU:BU,'4.1 Program Budget - 2024-2027'!$G:$G,$B11,'4.1 Program Budget - 2024-2027'!$H:$H,README!$M$8)</f>
        <v>0</v>
      </c>
      <c r="V11" s="1225">
        <f>SUMIFS('4.1 Program Budget - 2024-2027'!BY:BY,'4.1 Program Budget - 2024-2027'!$G:$G,$B11,'4.1 Program Budget - 2024-2027'!$H:$H,README!$M$8)</f>
        <v>0</v>
      </c>
      <c r="W11" s="1225">
        <f>SUMIFS('4.1 Program Budget - 2024-2027'!BZ:BZ,'4.1 Program Budget - 2024-2027'!$G:$G,$B11,'4.1 Program Budget - 2024-2027'!$H:$H,README!$M$8)</f>
        <v>0</v>
      </c>
      <c r="X11" s="1225">
        <f>SUMIFS('4.1 Program Budget - 2024-2027'!CA:CA,'4.1 Program Budget - 2024-2027'!$G:$G,$B11,'4.1 Program Budget - 2024-2027'!$H:$H,README!$M$8)</f>
        <v>0</v>
      </c>
      <c r="Y11" s="177">
        <f>SUMIFS('4.1 Program Budget - 2024-2027'!CB:CB,'4.1 Program Budget - 2024-2027'!$G:$G,$B11,'4.1 Program Budget - 2024-2027'!$H:$H,README!$M$8)</f>
        <v>0</v>
      </c>
      <c r="Z11" s="177">
        <f>SUMIFS('4.1 Program Budget - 2024-2027'!CC:CC,'4.1 Program Budget - 2024-2027'!$G:$G,$B11,'4.1 Program Budget - 2024-2027'!$H:$H,README!$M$8)</f>
        <v>0</v>
      </c>
      <c r="AA11" s="178">
        <f>SUMIFS('4.2 Program Budget 2028-2031'!I:I,'4.2 Program Budget 2028-2031'!D:D,B11,'4.2 Program Budget 2028-2031'!F:F,README!$M$8)</f>
        <v>0</v>
      </c>
      <c r="AB11" s="1225">
        <f>SUMIFS('4.2 Program Budget 2028-2031'!J:J,'4.2 Program Budget 2028-2031'!$D:$D,$B11,'4.2 Program Budget 2028-2031'!$F:$F,README!$M$8)</f>
        <v>0</v>
      </c>
      <c r="AC11" s="1225">
        <f>SUMIFS('4.2 Program Budget 2028-2031'!K:K,'4.2 Program Budget 2028-2031'!$D:$D,$B11,'4.2 Program Budget 2028-2031'!$F:$F,README!$M$8)</f>
        <v>0</v>
      </c>
      <c r="AD11" s="1225">
        <f>SUMIFS('4.2 Program Budget 2028-2031'!L:L,'4.2 Program Budget 2028-2031'!$D:$D,$B11,'4.2 Program Budget 2028-2031'!$F:$F,README!$M$8)</f>
        <v>0</v>
      </c>
      <c r="AE11" s="1225">
        <f>SUMIFS('4.2 Program Budget 2028-2031'!M:M,'4.2 Program Budget 2028-2031'!$D:$D,$B11,'4.2 Program Budget 2028-2031'!$F:$F,README!$M$8)</f>
        <v>0</v>
      </c>
      <c r="AF11" s="1225">
        <f>SUMIFS('4.2 Program Budget 2028-2031'!N:N,'4.2 Program Budget 2028-2031'!$D:$D,$B11,'4.2 Program Budget 2028-2031'!$F:$F,README!$M$8)</f>
        <v>0</v>
      </c>
      <c r="AG11" s="178">
        <f>SUMIFS('4.2 Program Budget 2028-2031'!T:T,'4.2 Program Budget 2028-2031'!$D:$D,$B11,'4.2 Program Budget 2028-2031'!$F:$F,README!$M$8)</f>
        <v>0</v>
      </c>
      <c r="AH11" s="1225">
        <f>SUMIFS('4.2 Program Budget 2028-2031'!U:U,'4.2 Program Budget 2028-2031'!$D:$D,$B11,'4.2 Program Budget 2028-2031'!$F:$F,README!$M$8)</f>
        <v>0</v>
      </c>
      <c r="AI11" s="1225">
        <f>SUMIFS('4.2 Program Budget 2028-2031'!V:V,'4.2 Program Budget 2028-2031'!$D:$D,$B11,'4.2 Program Budget 2028-2031'!$F:$F,README!$M$8)</f>
        <v>0</v>
      </c>
      <c r="AJ11" s="1225">
        <f>SUMIFS('4.2 Program Budget 2028-2031'!W:W,'4.2 Program Budget 2028-2031'!$D:$D,$B11,'4.2 Program Budget 2028-2031'!$F:$F,README!$M$8)</f>
        <v>0</v>
      </c>
      <c r="AK11" s="1225">
        <f>SUMIFS('4.2 Program Budget 2028-2031'!X:X,'4.2 Program Budget 2028-2031'!$D:$D,$B11,'4.2 Program Budget 2028-2031'!$F:$F,README!$M$8)</f>
        <v>0</v>
      </c>
      <c r="AL11" s="1225">
        <f>SUMIFS('4.2 Program Budget 2028-2031'!Y:Y,'4.2 Program Budget 2028-2031'!$D:$D,$B11,'4.2 Program Budget 2028-2031'!$F:$F,README!$M$8)</f>
        <v>0</v>
      </c>
      <c r="AM11" s="178">
        <f>SUMIFS('4.2 Program Budget 2028-2031'!AE:AE,'4.2 Program Budget 2028-2031'!$D:$D,$B11,'4.2 Program Budget 2028-2031'!$F:$F,README!$M$8)</f>
        <v>0</v>
      </c>
      <c r="AN11" s="1225">
        <f>SUMIFS('4.2 Program Budget 2028-2031'!AF:AF,'4.2 Program Budget 2028-2031'!$D:$D,$B11,'4.2 Program Budget 2028-2031'!$F:$F,README!$M$8)</f>
        <v>0</v>
      </c>
      <c r="AO11" s="1225">
        <f>SUMIFS('4.2 Program Budget 2028-2031'!AG:AG,'4.2 Program Budget 2028-2031'!$D:$D,$B11,'4.2 Program Budget 2028-2031'!$F:$F,README!$M$8)</f>
        <v>0</v>
      </c>
      <c r="AP11" s="1225">
        <f>SUMIFS('4.2 Program Budget 2028-2031'!AH:AH,'4.2 Program Budget 2028-2031'!$D:$D,$B11,'4.2 Program Budget 2028-2031'!$F:$F,README!$M$8)</f>
        <v>0</v>
      </c>
      <c r="AQ11" s="1225">
        <f>SUMIFS('4.2 Program Budget 2028-2031'!AI:AI,'4.2 Program Budget 2028-2031'!$D:$D,$B11,'4.2 Program Budget 2028-2031'!$F:$F,README!$M$8)</f>
        <v>0</v>
      </c>
      <c r="AR11" s="1225">
        <f>SUMIFS('4.2 Program Budget 2028-2031'!AJ:AJ,'4.2 Program Budget 2028-2031'!$D:$D,$B11,'4.2 Program Budget 2028-2031'!$F:$F,README!$M$8)</f>
        <v>0</v>
      </c>
      <c r="AS11" s="178">
        <f>SUMIFS('4.2 Program Budget 2028-2031'!AP:AP,'4.2 Program Budget 2028-2031'!$D:$D,$B11,'4.2 Program Budget 2028-2031'!$F:$F,README!$M$8)</f>
        <v>0</v>
      </c>
      <c r="AT11" s="1225">
        <f>SUMIFS('4.2 Program Budget 2028-2031'!AQ:AQ,'4.2 Program Budget 2028-2031'!$D:$D,$B11,'4.2 Program Budget 2028-2031'!$F:$F,README!$M$8)</f>
        <v>0</v>
      </c>
      <c r="AU11" s="1225">
        <f>SUMIFS('4.2 Program Budget 2028-2031'!AR:AR,'4.2 Program Budget 2028-2031'!$D:$D,$B11,'4.2 Program Budget 2028-2031'!$F:$F,README!$M$8)</f>
        <v>0</v>
      </c>
      <c r="AV11" s="1225">
        <f>SUMIFS('4.2 Program Budget 2028-2031'!AS:AS,'4.2 Program Budget 2028-2031'!$D:$D,$B11,'4.2 Program Budget 2028-2031'!$F:$F,README!$M$8)</f>
        <v>0</v>
      </c>
      <c r="AW11" s="1225">
        <f>SUMIFS('4.2 Program Budget 2028-2031'!AT:AT,'4.2 Program Budget 2028-2031'!$D:$D,$B11,'4.2 Program Budget 2028-2031'!$F:$F,README!$M$8)</f>
        <v>0</v>
      </c>
      <c r="AX11" s="1225">
        <f>SUMIFS('4.2 Program Budget 2028-2031'!AU:AU,'4.2 Program Budget 2028-2031'!$D:$D,$B11,'4.2 Program Budget 2028-2031'!$F:$F,README!$M$8)</f>
        <v>0</v>
      </c>
      <c r="AZ11" s="141"/>
      <c r="BB11" s="142"/>
      <c r="BC11" s="143"/>
      <c r="BD11" s="143"/>
      <c r="BE11" s="143"/>
    </row>
    <row r="12" spans="1:57" ht="16.899999999999999" thickTop="1" thickBot="1">
      <c r="B12" s="140" t="s">
        <v>30</v>
      </c>
      <c r="C12" s="178">
        <f>SUMIFS('4.1 Program Budget - 2024-2027'!S:S,'4.1 Program Budget - 2024-2027'!$G:$G,$B12,'4.1 Program Budget - 2024-2027'!$H:$H,README!$M$8)</f>
        <v>12876944.27439912</v>
      </c>
      <c r="D12" s="177">
        <f>SUMIFS('4.1 Program Budget - 2024-2027'!W:W,'4.1 Program Budget - 2024-2027'!$G:$G,$B12,'4.1 Program Budget - 2024-2027'!$H:$H,README!$M$8)</f>
        <v>17064241.329478081</v>
      </c>
      <c r="E12" s="177">
        <f>SUMIFS('4.1 Program Budget - 2024-2027'!X:X,'4.1 Program Budget - 2024-2027'!$G:$G,$B12,'4.1 Program Budget - 2024-2027'!$H:$H,README!$M$8)</f>
        <v>2523.6272020189776</v>
      </c>
      <c r="F12" s="177">
        <f>SUMIFS('4.1 Program Budget - 2024-2027'!Y:Y,'4.1 Program Budget - 2024-2027'!$G:$G,$B12,'4.1 Program Budget - 2024-2027'!$H:$H,README!$M$8)</f>
        <v>177491.53743567143</v>
      </c>
      <c r="G12" s="177">
        <f>SUMIFS('4.1 Program Budget - 2024-2027'!Z:Z,'4.1 Program Budget - 2024-2027'!$G:$G,$B12,'4.1 Program Budget - 2024-2027'!$H:$H,README!$M$8)</f>
        <v>2606.4345890487289</v>
      </c>
      <c r="H12" s="177">
        <f>SUMIFS('4.1 Program Budget - 2024-2027'!AA:AA,'4.1 Program Budget - 2024-2027'!$G:$G,$B12,'4.1 Program Budget - 2024-2027'!$H:$H,README!$M$8)</f>
        <v>1038.3254939986784</v>
      </c>
      <c r="I12" s="178">
        <f>SUMIFS('4.1 Program Budget - 2024-2027'!AK:AK,'4.1 Program Budget - 2024-2027'!$G:$G,$B12,'4.1 Program Budget - 2024-2027'!$H:$H,README!$M$8)</f>
        <v>13629092.95880352</v>
      </c>
      <c r="J12" s="1225">
        <f>SUMIFS('4.1 Program Budget - 2024-2027'!AO:AO,'4.1 Program Budget - 2024-2027'!$G:$G,$B12,'4.1 Program Budget - 2024-2027'!$H:$H,README!$M$8)</f>
        <v>15612202.212016944</v>
      </c>
      <c r="K12" s="1225">
        <f>SUMIFS('4.1 Program Budget - 2024-2027'!AP:AP,'4.1 Program Budget - 2024-2027'!$G:$G,$B12,'4.1 Program Budget - 2024-2027'!$H:$H,README!$M$8)</f>
        <v>2289.5878937097596</v>
      </c>
      <c r="L12" s="1225">
        <f>SUMIFS('4.1 Program Budget - 2024-2027'!AQ:AQ,'4.1 Program Budget - 2024-2027'!$G:$G,$B12,'4.1 Program Budget - 2024-2027'!$H:$H,README!$M$8)</f>
        <v>582418.62211542879</v>
      </c>
      <c r="M12" s="177">
        <f>SUMIFS('4.1 Program Budget - 2024-2027'!AR:AR,'4.1 Program Budget - 2024-2027'!$G:$G,$B12,'4.1 Program Budget - 2024-2027'!$H:$H,README!$M$8)</f>
        <v>2010.611919534653</v>
      </c>
      <c r="N12" s="177">
        <f>SUMIFS('4.1 Program Budget - 2024-2027'!AS:AS,'4.1 Program Budget - 2024-2027'!$G:$G,$B12,'4.1 Program Budget - 2024-2027'!$H:$H,README!$M$8)</f>
        <v>3407.1489393752577</v>
      </c>
      <c r="O12" s="178">
        <f>SUMIFS('4.1 Program Budget - 2024-2027'!BC:BC,'4.1 Program Budget - 2024-2027'!$G:$G,$B12,'4.1 Program Budget - 2024-2027'!$H:$H,README!$M$8)</f>
        <v>11892584.788334159</v>
      </c>
      <c r="P12" s="1225">
        <f>SUMIFS('4.1 Program Budget - 2024-2027'!BG:BG,'4.1 Program Budget - 2024-2027'!$G:$G,$B12,'4.1 Program Budget - 2024-2027'!$H:$H,README!$M$8)</f>
        <v>12693259.495207135</v>
      </c>
      <c r="Q12" s="1225">
        <f>SUMIFS('4.1 Program Budget - 2024-2027'!BH:BH,'4.1 Program Budget - 2024-2027'!$G:$G,$B12,'4.1 Program Budget - 2024-2027'!$H:$H,README!$M$8)</f>
        <v>2400.6819153752595</v>
      </c>
      <c r="R12" s="1225">
        <f>SUMIFS('4.1 Program Budget - 2024-2027'!BI:BI,'4.1 Program Budget - 2024-2027'!$G:$G,$B12,'4.1 Program Budget - 2024-2027'!$H:$H,README!$M$8)</f>
        <v>777346.88079864567</v>
      </c>
      <c r="S12" s="177">
        <f>SUMIFS('4.1 Program Budget - 2024-2027'!BJ:BJ,'4.1 Program Budget - 2024-2027'!$G:$G,$B12,'4.1 Program Budget - 2024-2027'!$H:$H,README!$M$8)</f>
        <v>1775.1496418505117</v>
      </c>
      <c r="T12" s="177">
        <f>SUMIFS('4.1 Program Budget - 2024-2027'!BK:BK,'4.1 Program Budget - 2024-2027'!$G:$G,$B12,'4.1 Program Budget - 2024-2027'!$H:$H,README!$M$8)</f>
        <v>4547.4792526720767</v>
      </c>
      <c r="U12" s="178">
        <f>SUMIFS('4.1 Program Budget - 2024-2027'!BU:BU,'4.1 Program Budget - 2024-2027'!$G:$G,$B12,'4.1 Program Budget - 2024-2027'!$H:$H,README!$M$8)</f>
        <v>12785067.671666242</v>
      </c>
      <c r="V12" s="1225">
        <f>SUMIFS('4.1 Program Budget - 2024-2027'!BY:BY,'4.1 Program Budget - 2024-2027'!$G:$G,$B12,'4.1 Program Budget - 2024-2027'!$H:$H,README!$M$8)</f>
        <v>14465219.276230134</v>
      </c>
      <c r="W12" s="1225">
        <f>SUMIFS('4.1 Program Budget - 2024-2027'!BZ:BZ,'4.1 Program Budget - 2024-2027'!$G:$G,$B12,'4.1 Program Budget - 2024-2027'!$H:$H,README!$M$8)</f>
        <v>2514.9782482033188</v>
      </c>
      <c r="X12" s="1225">
        <f>SUMIFS('4.1 Program Budget - 2024-2027'!CA:CA,'4.1 Program Budget - 2024-2027'!$G:$G,$B12,'4.1 Program Budget - 2024-2027'!$H:$H,README!$M$8)</f>
        <v>780557.0611343059</v>
      </c>
      <c r="Y12" s="177">
        <f>SUMIFS('4.1 Program Budget - 2024-2027'!CB:CB,'4.1 Program Budget - 2024-2027'!$G:$G,$B12,'4.1 Program Budget - 2024-2027'!$H:$H,README!$M$8)</f>
        <v>2240.597561616456</v>
      </c>
      <c r="Z12" s="177">
        <f>SUMIFS('4.1 Program Budget - 2024-2027'!CC:CC,'4.1 Program Budget - 2024-2027'!$G:$G,$B12,'4.1 Program Budget - 2024-2027'!$H:$H,README!$M$8)</f>
        <v>4566.2588076356897</v>
      </c>
      <c r="AA12" s="178">
        <f>SUMIFS('4.2 Program Budget 2028-2031'!I:I,'4.2 Program Budget 2028-2031'!D:D,B12,'4.2 Program Budget 2028-2031'!F:F,README!$M$8)</f>
        <v>12785067.671666242</v>
      </c>
      <c r="AB12" s="1225">
        <f>SUMIFS('4.2 Program Budget 2028-2031'!J:J,'4.2 Program Budget 2028-2031'!$D:$D,$B12,'4.2 Program Budget 2028-2031'!$F:$F,README!$M$8)</f>
        <v>14465219.276230134</v>
      </c>
      <c r="AC12" s="1225">
        <f>SUMIFS('4.2 Program Budget 2028-2031'!K:K,'4.2 Program Budget 2028-2031'!$D:$D,$B12,'4.2 Program Budget 2028-2031'!$F:$F,README!$M$8)</f>
        <v>2514.9782482033188</v>
      </c>
      <c r="AD12" s="1225">
        <f>SUMIFS('4.2 Program Budget 2028-2031'!L:L,'4.2 Program Budget 2028-2031'!$D:$D,$B12,'4.2 Program Budget 2028-2031'!$F:$F,README!$M$8)</f>
        <v>780557.0611343059</v>
      </c>
      <c r="AE12" s="1225">
        <f>SUMIFS('4.2 Program Budget 2028-2031'!M:M,'4.2 Program Budget 2028-2031'!$D:$D,$B12,'4.2 Program Budget 2028-2031'!$F:$F,README!$M$8)</f>
        <v>2240.597561616456</v>
      </c>
      <c r="AF12" s="1225">
        <f>SUMIFS('4.2 Program Budget 2028-2031'!N:N,'4.2 Program Budget 2028-2031'!$D:$D,$B12,'4.2 Program Budget 2028-2031'!$F:$F,README!$M$8)</f>
        <v>4566.2588076356897</v>
      </c>
      <c r="AG12" s="178">
        <f>SUMIFS('4.2 Program Budget 2028-2031'!T:T,'4.2 Program Budget 2028-2031'!$D:$D,$B12,'4.2 Program Budget 2028-2031'!$F:$F,README!$M$8)</f>
        <v>12785067.671666242</v>
      </c>
      <c r="AH12" s="1225">
        <f>SUMIFS('4.2 Program Budget 2028-2031'!U:U,'4.2 Program Budget 2028-2031'!$D:$D,$B12,'4.2 Program Budget 2028-2031'!$F:$F,README!$M$8)</f>
        <v>14465219.276230134</v>
      </c>
      <c r="AI12" s="1225">
        <f>SUMIFS('4.2 Program Budget 2028-2031'!V:V,'4.2 Program Budget 2028-2031'!$D:$D,$B12,'4.2 Program Budget 2028-2031'!$F:$F,README!$M$8)</f>
        <v>2514.9782482033188</v>
      </c>
      <c r="AJ12" s="1225">
        <f>SUMIFS('4.2 Program Budget 2028-2031'!W:W,'4.2 Program Budget 2028-2031'!$D:$D,$B12,'4.2 Program Budget 2028-2031'!$F:$F,README!$M$8)</f>
        <v>780557.0611343059</v>
      </c>
      <c r="AK12" s="1225">
        <f>SUMIFS('4.2 Program Budget 2028-2031'!X:X,'4.2 Program Budget 2028-2031'!$D:$D,$B12,'4.2 Program Budget 2028-2031'!$F:$F,README!$M$8)</f>
        <v>2240.597561616456</v>
      </c>
      <c r="AL12" s="1225">
        <f>SUMIFS('4.2 Program Budget 2028-2031'!Y:Y,'4.2 Program Budget 2028-2031'!$D:$D,$B12,'4.2 Program Budget 2028-2031'!$F:$F,README!$M$8)</f>
        <v>4566.2588076356897</v>
      </c>
      <c r="AM12" s="178">
        <f>SUMIFS('4.2 Program Budget 2028-2031'!AE:AE,'4.2 Program Budget 2028-2031'!$D:$D,$B12,'4.2 Program Budget 2028-2031'!$F:$F,README!$M$8)</f>
        <v>12785067.671666242</v>
      </c>
      <c r="AN12" s="1225">
        <f>SUMIFS('4.2 Program Budget 2028-2031'!AF:AF,'4.2 Program Budget 2028-2031'!$D:$D,$B12,'4.2 Program Budget 2028-2031'!$F:$F,README!$M$8)</f>
        <v>14465219.276230134</v>
      </c>
      <c r="AO12" s="1225">
        <f>SUMIFS('4.2 Program Budget 2028-2031'!AG:AG,'4.2 Program Budget 2028-2031'!$D:$D,$B12,'4.2 Program Budget 2028-2031'!$F:$F,README!$M$8)</f>
        <v>2514.9782482033188</v>
      </c>
      <c r="AP12" s="1225">
        <f>SUMIFS('4.2 Program Budget 2028-2031'!AH:AH,'4.2 Program Budget 2028-2031'!$D:$D,$B12,'4.2 Program Budget 2028-2031'!$F:$F,README!$M$8)</f>
        <v>780557.0611343059</v>
      </c>
      <c r="AQ12" s="1225">
        <f>SUMIFS('4.2 Program Budget 2028-2031'!AI:AI,'4.2 Program Budget 2028-2031'!$D:$D,$B12,'4.2 Program Budget 2028-2031'!$F:$F,README!$M$8)</f>
        <v>2240.597561616456</v>
      </c>
      <c r="AR12" s="1225">
        <f>SUMIFS('4.2 Program Budget 2028-2031'!AJ:AJ,'4.2 Program Budget 2028-2031'!$D:$D,$B12,'4.2 Program Budget 2028-2031'!$F:$F,README!$M$8)</f>
        <v>4566.2588076356897</v>
      </c>
      <c r="AS12" s="178">
        <f>SUMIFS('4.2 Program Budget 2028-2031'!AP:AP,'4.2 Program Budget 2028-2031'!$D:$D,$B12,'4.2 Program Budget 2028-2031'!$F:$F,README!$M$8)</f>
        <v>12785067.671666242</v>
      </c>
      <c r="AT12" s="1225">
        <f>SUMIFS('4.2 Program Budget 2028-2031'!AQ:AQ,'4.2 Program Budget 2028-2031'!$D:$D,$B12,'4.2 Program Budget 2028-2031'!$F:$F,README!$M$8)</f>
        <v>14465219.276230134</v>
      </c>
      <c r="AU12" s="1225">
        <f>SUMIFS('4.2 Program Budget 2028-2031'!AR:AR,'4.2 Program Budget 2028-2031'!$D:$D,$B12,'4.2 Program Budget 2028-2031'!$F:$F,README!$M$8)</f>
        <v>2514.9782482033188</v>
      </c>
      <c r="AV12" s="1225">
        <f>SUMIFS('4.2 Program Budget 2028-2031'!AS:AS,'4.2 Program Budget 2028-2031'!$D:$D,$B12,'4.2 Program Budget 2028-2031'!$F:$F,README!$M$8)</f>
        <v>780557.0611343059</v>
      </c>
      <c r="AW12" s="1225">
        <f>SUMIFS('4.2 Program Budget 2028-2031'!AT:AT,'4.2 Program Budget 2028-2031'!$D:$D,$B12,'4.2 Program Budget 2028-2031'!$F:$F,README!$M$8)</f>
        <v>2240.597561616456</v>
      </c>
      <c r="AX12" s="1225">
        <f>SUMIFS('4.2 Program Budget 2028-2031'!AU:AU,'4.2 Program Budget 2028-2031'!$D:$D,$B12,'4.2 Program Budget 2028-2031'!$F:$F,README!$M$8)</f>
        <v>4566.2588076356897</v>
      </c>
      <c r="AZ12" s="141"/>
      <c r="BB12" s="142"/>
      <c r="BC12" s="143"/>
      <c r="BD12" s="143"/>
      <c r="BE12" s="143"/>
    </row>
    <row r="13" spans="1:57" ht="16.899999999999999" thickTop="1" thickBot="1">
      <c r="A13" s="128">
        <v>1</v>
      </c>
      <c r="B13" s="140" t="s">
        <v>32</v>
      </c>
      <c r="C13" s="178">
        <f>SUMIFS('4.1 Program Budget - 2024-2027'!S:S,'4.1 Program Budget - 2024-2027'!$G:$G,$B13,'4.1 Program Budget - 2024-2027'!$H:$H,README!$M$8)</f>
        <v>0</v>
      </c>
      <c r="D13" s="177">
        <f>SUMIFS('4.1 Program Budget - 2024-2027'!W:W,'4.1 Program Budget - 2024-2027'!$G:$G,$B13,'4.1 Program Budget - 2024-2027'!$H:$H,README!$M$8)</f>
        <v>0</v>
      </c>
      <c r="E13" s="177">
        <f>SUMIFS('4.1 Program Budget - 2024-2027'!X:X,'4.1 Program Budget - 2024-2027'!$G:$G,$B13,'4.1 Program Budget - 2024-2027'!$H:$H,README!$M$8)</f>
        <v>0</v>
      </c>
      <c r="F13" s="177">
        <f>SUMIFS('4.1 Program Budget - 2024-2027'!Y:Y,'4.1 Program Budget - 2024-2027'!$G:$G,$B13,'4.1 Program Budget - 2024-2027'!$H:$H,README!$M$8)</f>
        <v>0</v>
      </c>
      <c r="G13" s="177">
        <f>SUMIFS('4.1 Program Budget - 2024-2027'!Z:Z,'4.1 Program Budget - 2024-2027'!$G:$G,$B13,'4.1 Program Budget - 2024-2027'!$H:$H,README!$M$8)</f>
        <v>0</v>
      </c>
      <c r="H13" s="177">
        <f>SUMIFS('4.1 Program Budget - 2024-2027'!AA:AA,'4.1 Program Budget - 2024-2027'!$G:$G,$B13,'4.1 Program Budget - 2024-2027'!$H:$H,README!$M$8)</f>
        <v>0</v>
      </c>
      <c r="I13" s="178">
        <f>SUMIFS('4.1 Program Budget - 2024-2027'!AK:AK,'4.1 Program Budget - 2024-2027'!$G:$G,$B13,'4.1 Program Budget - 2024-2027'!$H:$H,README!$M$8)</f>
        <v>0</v>
      </c>
      <c r="J13" s="1225">
        <f>SUMIFS('4.1 Program Budget - 2024-2027'!AO:AO,'4.1 Program Budget - 2024-2027'!$G:$G,$B13,'4.1 Program Budget - 2024-2027'!$H:$H,README!$M$8)</f>
        <v>0</v>
      </c>
      <c r="K13" s="1225">
        <f>SUMIFS('4.1 Program Budget - 2024-2027'!AP:AP,'4.1 Program Budget - 2024-2027'!$G:$G,$B13,'4.1 Program Budget - 2024-2027'!$H:$H,README!$M$8)</f>
        <v>0</v>
      </c>
      <c r="L13" s="1225">
        <f>SUMIFS('4.1 Program Budget - 2024-2027'!AQ:AQ,'4.1 Program Budget - 2024-2027'!$G:$G,$B13,'4.1 Program Budget - 2024-2027'!$H:$H,README!$M$8)</f>
        <v>0</v>
      </c>
      <c r="M13" s="177">
        <f>SUMIFS('4.1 Program Budget - 2024-2027'!AR:AR,'4.1 Program Budget - 2024-2027'!$G:$G,$B13,'4.1 Program Budget - 2024-2027'!$H:$H,README!$M$8)</f>
        <v>0</v>
      </c>
      <c r="N13" s="177">
        <f>SUMIFS('4.1 Program Budget - 2024-2027'!AS:AS,'4.1 Program Budget - 2024-2027'!$G:$G,$B13,'4.1 Program Budget - 2024-2027'!$H:$H,README!$M$8)</f>
        <v>0</v>
      </c>
      <c r="O13" s="178">
        <f>SUMIFS('4.1 Program Budget - 2024-2027'!BC:BC,'4.1 Program Budget - 2024-2027'!$G:$G,$B13,'4.1 Program Budget - 2024-2027'!$H:$H,README!$M$8)</f>
        <v>0</v>
      </c>
      <c r="P13" s="1225">
        <f>SUMIFS('4.1 Program Budget - 2024-2027'!BG:BG,'4.1 Program Budget - 2024-2027'!$G:$G,$B13,'4.1 Program Budget - 2024-2027'!$H:$H,README!$M$8)</f>
        <v>0</v>
      </c>
      <c r="Q13" s="1225">
        <f>SUMIFS('4.1 Program Budget - 2024-2027'!BH:BH,'4.1 Program Budget - 2024-2027'!$G:$G,$B13,'4.1 Program Budget - 2024-2027'!$H:$H,README!$M$8)</f>
        <v>0</v>
      </c>
      <c r="R13" s="1225">
        <f>SUMIFS('4.1 Program Budget - 2024-2027'!BI:BI,'4.1 Program Budget - 2024-2027'!$G:$G,$B13,'4.1 Program Budget - 2024-2027'!$H:$H,README!$M$8)</f>
        <v>0</v>
      </c>
      <c r="S13" s="177">
        <f>SUMIFS('4.1 Program Budget - 2024-2027'!BJ:BJ,'4.1 Program Budget - 2024-2027'!$G:$G,$B13,'4.1 Program Budget - 2024-2027'!$H:$H,README!$M$8)</f>
        <v>0</v>
      </c>
      <c r="T13" s="177">
        <f>SUMIFS('4.1 Program Budget - 2024-2027'!BK:BK,'4.1 Program Budget - 2024-2027'!$G:$G,$B13,'4.1 Program Budget - 2024-2027'!$H:$H,README!$M$8)</f>
        <v>0</v>
      </c>
      <c r="U13" s="178">
        <f>SUMIFS('4.1 Program Budget - 2024-2027'!BU:BU,'4.1 Program Budget - 2024-2027'!$G:$G,$B13,'4.1 Program Budget - 2024-2027'!$H:$H,README!$M$8)</f>
        <v>0</v>
      </c>
      <c r="V13" s="1225">
        <f>SUMIFS('4.1 Program Budget - 2024-2027'!BY:BY,'4.1 Program Budget - 2024-2027'!$G:$G,$B13,'4.1 Program Budget - 2024-2027'!$H:$H,README!$M$8)</f>
        <v>0</v>
      </c>
      <c r="W13" s="1225">
        <f>SUMIFS('4.1 Program Budget - 2024-2027'!BZ:BZ,'4.1 Program Budget - 2024-2027'!$G:$G,$B13,'4.1 Program Budget - 2024-2027'!$H:$H,README!$M$8)</f>
        <v>0</v>
      </c>
      <c r="X13" s="1225">
        <f>SUMIFS('4.1 Program Budget - 2024-2027'!CA:CA,'4.1 Program Budget - 2024-2027'!$G:$G,$B13,'4.1 Program Budget - 2024-2027'!$H:$H,README!$M$8)</f>
        <v>0</v>
      </c>
      <c r="Y13" s="177">
        <f>SUMIFS('4.1 Program Budget - 2024-2027'!CB:CB,'4.1 Program Budget - 2024-2027'!$G:$G,$B13,'4.1 Program Budget - 2024-2027'!$H:$H,README!$M$8)</f>
        <v>0</v>
      </c>
      <c r="Z13" s="177">
        <f>SUMIFS('4.1 Program Budget - 2024-2027'!CC:CC,'4.1 Program Budget - 2024-2027'!$G:$G,$B13,'4.1 Program Budget - 2024-2027'!$H:$H,README!$M$8)</f>
        <v>0</v>
      </c>
      <c r="AA13" s="178">
        <f>SUMIFS('4.2 Program Budget 2028-2031'!I:I,'4.2 Program Budget 2028-2031'!D:D,B13,'4.2 Program Budget 2028-2031'!F:F,README!$M$8)</f>
        <v>0</v>
      </c>
      <c r="AB13" s="1225">
        <f>SUMIFS('4.2 Program Budget 2028-2031'!J:J,'4.2 Program Budget 2028-2031'!$D:$D,$B13,'4.2 Program Budget 2028-2031'!$F:$F,README!$M$8)</f>
        <v>0</v>
      </c>
      <c r="AC13" s="1225">
        <f>SUMIFS('4.2 Program Budget 2028-2031'!K:K,'4.2 Program Budget 2028-2031'!$D:$D,$B13,'4.2 Program Budget 2028-2031'!$F:$F,README!$M$8)</f>
        <v>0</v>
      </c>
      <c r="AD13" s="1225">
        <f>SUMIFS('4.2 Program Budget 2028-2031'!L:L,'4.2 Program Budget 2028-2031'!$D:$D,$B13,'4.2 Program Budget 2028-2031'!$F:$F,README!$M$8)</f>
        <v>0</v>
      </c>
      <c r="AE13" s="1225">
        <f>SUMIFS('4.2 Program Budget 2028-2031'!M:M,'4.2 Program Budget 2028-2031'!$D:$D,$B13,'4.2 Program Budget 2028-2031'!$F:$F,README!$M$8)</f>
        <v>0</v>
      </c>
      <c r="AF13" s="1225">
        <f>SUMIFS('4.2 Program Budget 2028-2031'!N:N,'4.2 Program Budget 2028-2031'!$D:$D,$B13,'4.2 Program Budget 2028-2031'!$F:$F,README!$M$8)</f>
        <v>0</v>
      </c>
      <c r="AG13" s="178">
        <f>SUMIFS('4.2 Program Budget 2028-2031'!T:T,'4.2 Program Budget 2028-2031'!$D:$D,$B13,'4.2 Program Budget 2028-2031'!$F:$F,README!$M$8)</f>
        <v>0</v>
      </c>
      <c r="AH13" s="1225">
        <f>SUMIFS('4.2 Program Budget 2028-2031'!U:U,'4.2 Program Budget 2028-2031'!$D:$D,$B13,'4.2 Program Budget 2028-2031'!$F:$F,README!$M$8)</f>
        <v>0</v>
      </c>
      <c r="AI13" s="1225">
        <f>SUMIFS('4.2 Program Budget 2028-2031'!V:V,'4.2 Program Budget 2028-2031'!$D:$D,$B13,'4.2 Program Budget 2028-2031'!$F:$F,README!$M$8)</f>
        <v>0</v>
      </c>
      <c r="AJ13" s="1225">
        <f>SUMIFS('4.2 Program Budget 2028-2031'!W:W,'4.2 Program Budget 2028-2031'!$D:$D,$B13,'4.2 Program Budget 2028-2031'!$F:$F,README!$M$8)</f>
        <v>0</v>
      </c>
      <c r="AK13" s="1225">
        <f>SUMIFS('4.2 Program Budget 2028-2031'!X:X,'4.2 Program Budget 2028-2031'!$D:$D,$B13,'4.2 Program Budget 2028-2031'!$F:$F,README!$M$8)</f>
        <v>0</v>
      </c>
      <c r="AL13" s="1225">
        <f>SUMIFS('4.2 Program Budget 2028-2031'!Y:Y,'4.2 Program Budget 2028-2031'!$D:$D,$B13,'4.2 Program Budget 2028-2031'!$F:$F,README!$M$8)</f>
        <v>0</v>
      </c>
      <c r="AM13" s="178">
        <f>SUMIFS('4.2 Program Budget 2028-2031'!AE:AE,'4.2 Program Budget 2028-2031'!$D:$D,$B13,'4.2 Program Budget 2028-2031'!$F:$F,README!$M$8)</f>
        <v>0</v>
      </c>
      <c r="AN13" s="1225">
        <f>SUMIFS('4.2 Program Budget 2028-2031'!AF:AF,'4.2 Program Budget 2028-2031'!$D:$D,$B13,'4.2 Program Budget 2028-2031'!$F:$F,README!$M$8)</f>
        <v>0</v>
      </c>
      <c r="AO13" s="1225">
        <f>SUMIFS('4.2 Program Budget 2028-2031'!AG:AG,'4.2 Program Budget 2028-2031'!$D:$D,$B13,'4.2 Program Budget 2028-2031'!$F:$F,README!$M$8)</f>
        <v>0</v>
      </c>
      <c r="AP13" s="1225">
        <f>SUMIFS('4.2 Program Budget 2028-2031'!AH:AH,'4.2 Program Budget 2028-2031'!$D:$D,$B13,'4.2 Program Budget 2028-2031'!$F:$F,README!$M$8)</f>
        <v>0</v>
      </c>
      <c r="AQ13" s="1225">
        <f>SUMIFS('4.2 Program Budget 2028-2031'!AI:AI,'4.2 Program Budget 2028-2031'!$D:$D,$B13,'4.2 Program Budget 2028-2031'!$F:$F,README!$M$8)</f>
        <v>0</v>
      </c>
      <c r="AR13" s="1225">
        <f>SUMIFS('4.2 Program Budget 2028-2031'!AJ:AJ,'4.2 Program Budget 2028-2031'!$D:$D,$B13,'4.2 Program Budget 2028-2031'!$F:$F,README!$M$8)</f>
        <v>0</v>
      </c>
      <c r="AS13" s="178">
        <f>SUMIFS('4.2 Program Budget 2028-2031'!AP:AP,'4.2 Program Budget 2028-2031'!$D:$D,$B13,'4.2 Program Budget 2028-2031'!$F:$F,README!$M$8)</f>
        <v>0</v>
      </c>
      <c r="AT13" s="1225">
        <f>SUMIFS('4.2 Program Budget 2028-2031'!AQ:AQ,'4.2 Program Budget 2028-2031'!$D:$D,$B13,'4.2 Program Budget 2028-2031'!$F:$F,README!$M$8)</f>
        <v>0</v>
      </c>
      <c r="AU13" s="1225">
        <f>SUMIFS('4.2 Program Budget 2028-2031'!AR:AR,'4.2 Program Budget 2028-2031'!$D:$D,$B13,'4.2 Program Budget 2028-2031'!$F:$F,README!$M$8)</f>
        <v>0</v>
      </c>
      <c r="AV13" s="1225">
        <f>SUMIFS('4.2 Program Budget 2028-2031'!AS:AS,'4.2 Program Budget 2028-2031'!$D:$D,$B13,'4.2 Program Budget 2028-2031'!$F:$F,README!$M$8)</f>
        <v>0</v>
      </c>
      <c r="AW13" s="1225">
        <f>SUMIFS('4.2 Program Budget 2028-2031'!AT:AT,'4.2 Program Budget 2028-2031'!$D:$D,$B13,'4.2 Program Budget 2028-2031'!$F:$F,README!$M$8)</f>
        <v>0</v>
      </c>
      <c r="AX13" s="1225">
        <f>SUMIFS('4.2 Program Budget 2028-2031'!AU:AU,'4.2 Program Budget 2028-2031'!$D:$D,$B13,'4.2 Program Budget 2028-2031'!$F:$F,README!$M$8)</f>
        <v>0</v>
      </c>
      <c r="AZ13" s="141"/>
      <c r="BB13" s="142"/>
      <c r="BC13" s="143"/>
      <c r="BD13" s="143"/>
      <c r="BE13" s="143"/>
    </row>
    <row r="14" spans="1:57" ht="16.899999999999999" thickTop="1" thickBot="1">
      <c r="A14" s="128">
        <v>2</v>
      </c>
      <c r="B14" s="140" t="s">
        <v>34</v>
      </c>
      <c r="C14" s="178">
        <f>SUMIFS('4.1 Program Budget - 2024-2027'!S:S,'4.1 Program Budget - 2024-2027'!$G:$G,$B14,'4.1 Program Budget - 2024-2027'!$H:$H,README!$M$8)</f>
        <v>0</v>
      </c>
      <c r="D14" s="177">
        <f>SUMIFS('4.1 Program Budget - 2024-2027'!W:W,'4.1 Program Budget - 2024-2027'!$G:$G,$B14,'4.1 Program Budget - 2024-2027'!$H:$H,README!$M$8)</f>
        <v>0</v>
      </c>
      <c r="E14" s="177">
        <f>SUMIFS('4.1 Program Budget - 2024-2027'!X:X,'4.1 Program Budget - 2024-2027'!$G:$G,$B14,'4.1 Program Budget - 2024-2027'!$H:$H,README!$M$8)</f>
        <v>0</v>
      </c>
      <c r="F14" s="177">
        <f>SUMIFS('4.1 Program Budget - 2024-2027'!Y:Y,'4.1 Program Budget - 2024-2027'!$G:$G,$B14,'4.1 Program Budget - 2024-2027'!$H:$H,README!$M$8)</f>
        <v>0</v>
      </c>
      <c r="G14" s="177">
        <f>SUMIFS('4.1 Program Budget - 2024-2027'!Z:Z,'4.1 Program Budget - 2024-2027'!$G:$G,$B14,'4.1 Program Budget - 2024-2027'!$H:$H,README!$M$8)</f>
        <v>0</v>
      </c>
      <c r="H14" s="177">
        <f>SUMIFS('4.1 Program Budget - 2024-2027'!AA:AA,'4.1 Program Budget - 2024-2027'!$G:$G,$B14,'4.1 Program Budget - 2024-2027'!$H:$H,README!$M$8)</f>
        <v>0</v>
      </c>
      <c r="I14" s="178">
        <f>SUMIFS('4.1 Program Budget - 2024-2027'!AK:AK,'4.1 Program Budget - 2024-2027'!$G:$G,$B14,'4.1 Program Budget - 2024-2027'!$H:$H,README!$M$8)</f>
        <v>0</v>
      </c>
      <c r="J14" s="1225">
        <f>SUMIFS('4.1 Program Budget - 2024-2027'!AO:AO,'4.1 Program Budget - 2024-2027'!$G:$G,$B14,'4.1 Program Budget - 2024-2027'!$H:$H,README!$M$8)</f>
        <v>0</v>
      </c>
      <c r="K14" s="1225">
        <f>SUMIFS('4.1 Program Budget - 2024-2027'!AP:AP,'4.1 Program Budget - 2024-2027'!$G:$G,$B14,'4.1 Program Budget - 2024-2027'!$H:$H,README!$M$8)</f>
        <v>0</v>
      </c>
      <c r="L14" s="1225">
        <f>SUMIFS('4.1 Program Budget - 2024-2027'!AQ:AQ,'4.1 Program Budget - 2024-2027'!$G:$G,$B14,'4.1 Program Budget - 2024-2027'!$H:$H,README!$M$8)</f>
        <v>0</v>
      </c>
      <c r="M14" s="177">
        <f>SUMIFS('4.1 Program Budget - 2024-2027'!AR:AR,'4.1 Program Budget - 2024-2027'!$G:$G,$B14,'4.1 Program Budget - 2024-2027'!$H:$H,README!$M$8)</f>
        <v>0</v>
      </c>
      <c r="N14" s="177">
        <f>SUMIFS('4.1 Program Budget - 2024-2027'!AS:AS,'4.1 Program Budget - 2024-2027'!$G:$G,$B14,'4.1 Program Budget - 2024-2027'!$H:$H,README!$M$8)</f>
        <v>0</v>
      </c>
      <c r="O14" s="178">
        <f>SUMIFS('4.1 Program Budget - 2024-2027'!BC:BC,'4.1 Program Budget - 2024-2027'!$G:$G,$B14,'4.1 Program Budget - 2024-2027'!$H:$H,README!$M$8)</f>
        <v>0</v>
      </c>
      <c r="P14" s="1225">
        <f>SUMIFS('4.1 Program Budget - 2024-2027'!BG:BG,'4.1 Program Budget - 2024-2027'!$G:$G,$B14,'4.1 Program Budget - 2024-2027'!$H:$H,README!$M$8)</f>
        <v>0</v>
      </c>
      <c r="Q14" s="1225">
        <f>SUMIFS('4.1 Program Budget - 2024-2027'!BH:BH,'4.1 Program Budget - 2024-2027'!$G:$G,$B14,'4.1 Program Budget - 2024-2027'!$H:$H,README!$M$8)</f>
        <v>0</v>
      </c>
      <c r="R14" s="1225">
        <f>SUMIFS('4.1 Program Budget - 2024-2027'!BI:BI,'4.1 Program Budget - 2024-2027'!$G:$G,$B14,'4.1 Program Budget - 2024-2027'!$H:$H,README!$M$8)</f>
        <v>0</v>
      </c>
      <c r="S14" s="177">
        <f>SUMIFS('4.1 Program Budget - 2024-2027'!BJ:BJ,'4.1 Program Budget - 2024-2027'!$G:$G,$B14,'4.1 Program Budget - 2024-2027'!$H:$H,README!$M$8)</f>
        <v>0</v>
      </c>
      <c r="T14" s="177">
        <f>SUMIFS('4.1 Program Budget - 2024-2027'!BK:BK,'4.1 Program Budget - 2024-2027'!$G:$G,$B14,'4.1 Program Budget - 2024-2027'!$H:$H,README!$M$8)</f>
        <v>0</v>
      </c>
      <c r="U14" s="178">
        <f>SUMIFS('4.1 Program Budget - 2024-2027'!BU:BU,'4.1 Program Budget - 2024-2027'!$G:$G,$B14,'4.1 Program Budget - 2024-2027'!$H:$H,README!$M$8)</f>
        <v>0</v>
      </c>
      <c r="V14" s="1225">
        <f>SUMIFS('4.1 Program Budget - 2024-2027'!BY:BY,'4.1 Program Budget - 2024-2027'!$G:$G,$B14,'4.1 Program Budget - 2024-2027'!$H:$H,README!$M$8)</f>
        <v>0</v>
      </c>
      <c r="W14" s="1225">
        <f>SUMIFS('4.1 Program Budget - 2024-2027'!BZ:BZ,'4.1 Program Budget - 2024-2027'!$G:$G,$B14,'4.1 Program Budget - 2024-2027'!$H:$H,README!$M$8)</f>
        <v>0</v>
      </c>
      <c r="X14" s="1225">
        <f>SUMIFS('4.1 Program Budget - 2024-2027'!CA:CA,'4.1 Program Budget - 2024-2027'!$G:$G,$B14,'4.1 Program Budget - 2024-2027'!$H:$H,README!$M$8)</f>
        <v>0</v>
      </c>
      <c r="Y14" s="177">
        <f>SUMIFS('4.1 Program Budget - 2024-2027'!CB:CB,'4.1 Program Budget - 2024-2027'!$G:$G,$B14,'4.1 Program Budget - 2024-2027'!$H:$H,README!$M$8)</f>
        <v>0</v>
      </c>
      <c r="Z14" s="177">
        <f>SUMIFS('4.1 Program Budget - 2024-2027'!CC:CC,'4.1 Program Budget - 2024-2027'!$G:$G,$B14,'4.1 Program Budget - 2024-2027'!$H:$H,README!$M$8)</f>
        <v>0</v>
      </c>
      <c r="AA14" s="178">
        <f>SUMIFS('4.2 Program Budget 2028-2031'!I:I,'4.2 Program Budget 2028-2031'!D:D,B14,'4.2 Program Budget 2028-2031'!F:F,README!$M$8)</f>
        <v>0</v>
      </c>
      <c r="AB14" s="1225">
        <f>SUMIFS('4.2 Program Budget 2028-2031'!J:J,'4.2 Program Budget 2028-2031'!$D:$D,$B14,'4.2 Program Budget 2028-2031'!$F:$F,README!$M$8)</f>
        <v>0</v>
      </c>
      <c r="AC14" s="1225">
        <f>SUMIFS('4.2 Program Budget 2028-2031'!K:K,'4.2 Program Budget 2028-2031'!$D:$D,$B14,'4.2 Program Budget 2028-2031'!$F:$F,README!$M$8)</f>
        <v>0</v>
      </c>
      <c r="AD14" s="1225">
        <f>SUMIFS('4.2 Program Budget 2028-2031'!L:L,'4.2 Program Budget 2028-2031'!$D:$D,$B14,'4.2 Program Budget 2028-2031'!$F:$F,README!$M$8)</f>
        <v>0</v>
      </c>
      <c r="AE14" s="1225">
        <f>SUMIFS('4.2 Program Budget 2028-2031'!M:M,'4.2 Program Budget 2028-2031'!$D:$D,$B14,'4.2 Program Budget 2028-2031'!$F:$F,README!$M$8)</f>
        <v>0</v>
      </c>
      <c r="AF14" s="1225">
        <f>SUMIFS('4.2 Program Budget 2028-2031'!N:N,'4.2 Program Budget 2028-2031'!$D:$D,$B14,'4.2 Program Budget 2028-2031'!$F:$F,README!$M$8)</f>
        <v>0</v>
      </c>
      <c r="AG14" s="178">
        <f>SUMIFS('4.2 Program Budget 2028-2031'!T:T,'4.2 Program Budget 2028-2031'!$D:$D,$B14,'4.2 Program Budget 2028-2031'!$F:$F,README!$M$8)</f>
        <v>0</v>
      </c>
      <c r="AH14" s="1225">
        <f>SUMIFS('4.2 Program Budget 2028-2031'!U:U,'4.2 Program Budget 2028-2031'!$D:$D,$B14,'4.2 Program Budget 2028-2031'!$F:$F,README!$M$8)</f>
        <v>0</v>
      </c>
      <c r="AI14" s="1225">
        <f>SUMIFS('4.2 Program Budget 2028-2031'!V:V,'4.2 Program Budget 2028-2031'!$D:$D,$B14,'4.2 Program Budget 2028-2031'!$F:$F,README!$M$8)</f>
        <v>0</v>
      </c>
      <c r="AJ14" s="1225">
        <f>SUMIFS('4.2 Program Budget 2028-2031'!W:W,'4.2 Program Budget 2028-2031'!$D:$D,$B14,'4.2 Program Budget 2028-2031'!$F:$F,README!$M$8)</f>
        <v>0</v>
      </c>
      <c r="AK14" s="1225">
        <f>SUMIFS('4.2 Program Budget 2028-2031'!X:X,'4.2 Program Budget 2028-2031'!$D:$D,$B14,'4.2 Program Budget 2028-2031'!$F:$F,README!$M$8)</f>
        <v>0</v>
      </c>
      <c r="AL14" s="1225">
        <f>SUMIFS('4.2 Program Budget 2028-2031'!Y:Y,'4.2 Program Budget 2028-2031'!$D:$D,$B14,'4.2 Program Budget 2028-2031'!$F:$F,README!$M$8)</f>
        <v>0</v>
      </c>
      <c r="AM14" s="178">
        <f>SUMIFS('4.2 Program Budget 2028-2031'!AE:AE,'4.2 Program Budget 2028-2031'!$D:$D,$B14,'4.2 Program Budget 2028-2031'!$F:$F,README!$M$8)</f>
        <v>0</v>
      </c>
      <c r="AN14" s="1225">
        <f>SUMIFS('4.2 Program Budget 2028-2031'!AF:AF,'4.2 Program Budget 2028-2031'!$D:$D,$B14,'4.2 Program Budget 2028-2031'!$F:$F,README!$M$8)</f>
        <v>0</v>
      </c>
      <c r="AO14" s="1225">
        <f>SUMIFS('4.2 Program Budget 2028-2031'!AG:AG,'4.2 Program Budget 2028-2031'!$D:$D,$B14,'4.2 Program Budget 2028-2031'!$F:$F,README!$M$8)</f>
        <v>0</v>
      </c>
      <c r="AP14" s="1225">
        <f>SUMIFS('4.2 Program Budget 2028-2031'!AH:AH,'4.2 Program Budget 2028-2031'!$D:$D,$B14,'4.2 Program Budget 2028-2031'!$F:$F,README!$M$8)</f>
        <v>0</v>
      </c>
      <c r="AQ14" s="1225">
        <f>SUMIFS('4.2 Program Budget 2028-2031'!AI:AI,'4.2 Program Budget 2028-2031'!$D:$D,$B14,'4.2 Program Budget 2028-2031'!$F:$F,README!$M$8)</f>
        <v>0</v>
      </c>
      <c r="AR14" s="1225">
        <f>SUMIFS('4.2 Program Budget 2028-2031'!AJ:AJ,'4.2 Program Budget 2028-2031'!$D:$D,$B14,'4.2 Program Budget 2028-2031'!$F:$F,README!$M$8)</f>
        <v>0</v>
      </c>
      <c r="AS14" s="178">
        <f>SUMIFS('4.2 Program Budget 2028-2031'!AP:AP,'4.2 Program Budget 2028-2031'!$D:$D,$B14,'4.2 Program Budget 2028-2031'!$F:$F,README!$M$8)</f>
        <v>0</v>
      </c>
      <c r="AT14" s="1225">
        <f>SUMIFS('4.2 Program Budget 2028-2031'!AQ:AQ,'4.2 Program Budget 2028-2031'!$D:$D,$B14,'4.2 Program Budget 2028-2031'!$F:$F,README!$M$8)</f>
        <v>0</v>
      </c>
      <c r="AU14" s="1225">
        <f>SUMIFS('4.2 Program Budget 2028-2031'!AR:AR,'4.2 Program Budget 2028-2031'!$D:$D,$B14,'4.2 Program Budget 2028-2031'!$F:$F,README!$M$8)</f>
        <v>0</v>
      </c>
      <c r="AV14" s="1225">
        <f>SUMIFS('4.2 Program Budget 2028-2031'!AS:AS,'4.2 Program Budget 2028-2031'!$D:$D,$B14,'4.2 Program Budget 2028-2031'!$F:$F,README!$M$8)</f>
        <v>0</v>
      </c>
      <c r="AW14" s="1225">
        <f>SUMIFS('4.2 Program Budget 2028-2031'!AT:AT,'4.2 Program Budget 2028-2031'!$D:$D,$B14,'4.2 Program Budget 2028-2031'!$F:$F,README!$M$8)</f>
        <v>0</v>
      </c>
      <c r="AX14" s="1225">
        <f>SUMIFS('4.2 Program Budget 2028-2031'!AU:AU,'4.2 Program Budget 2028-2031'!$D:$D,$B14,'4.2 Program Budget 2028-2031'!$F:$F,README!$M$8)</f>
        <v>0</v>
      </c>
      <c r="AZ14" s="141"/>
      <c r="BB14" s="142"/>
      <c r="BC14" s="143"/>
      <c r="BD14" s="143"/>
      <c r="BE14" s="143"/>
    </row>
    <row r="15" spans="1:57" ht="16.899999999999999" thickTop="1" thickBot="1">
      <c r="A15" s="128">
        <v>3</v>
      </c>
      <c r="B15" s="140" t="s">
        <v>36</v>
      </c>
      <c r="C15" s="178">
        <f>SUMIFS('4.1 Program Budget - 2024-2027'!S:S,'4.1 Program Budget - 2024-2027'!$G:$G,$B15,'4.1 Program Budget - 2024-2027'!$H:$H,README!$M$8)</f>
        <v>0</v>
      </c>
      <c r="D15" s="177">
        <f>SUMIFS('4.1 Program Budget - 2024-2027'!W:W,'4.1 Program Budget - 2024-2027'!$G:$G,$B15,'4.1 Program Budget - 2024-2027'!$H:$H,README!$M$8)</f>
        <v>0</v>
      </c>
      <c r="E15" s="177">
        <f>SUMIFS('4.1 Program Budget - 2024-2027'!X:X,'4.1 Program Budget - 2024-2027'!$G:$G,$B15,'4.1 Program Budget - 2024-2027'!$H:$H,README!$M$8)</f>
        <v>0</v>
      </c>
      <c r="F15" s="177">
        <f>SUMIFS('4.1 Program Budget - 2024-2027'!Y:Y,'4.1 Program Budget - 2024-2027'!$G:$G,$B15,'4.1 Program Budget - 2024-2027'!$H:$H,README!$M$8)</f>
        <v>0</v>
      </c>
      <c r="G15" s="177">
        <f>SUMIFS('4.1 Program Budget - 2024-2027'!Z:Z,'4.1 Program Budget - 2024-2027'!$G:$G,$B15,'4.1 Program Budget - 2024-2027'!$H:$H,README!$M$8)</f>
        <v>0</v>
      </c>
      <c r="H15" s="177">
        <f>SUMIFS('4.1 Program Budget - 2024-2027'!AA:AA,'4.1 Program Budget - 2024-2027'!$G:$G,$B15,'4.1 Program Budget - 2024-2027'!$H:$H,README!$M$8)</f>
        <v>0</v>
      </c>
      <c r="I15" s="178">
        <f>SUMIFS('4.1 Program Budget - 2024-2027'!AK:AK,'4.1 Program Budget - 2024-2027'!$G:$G,$B15,'4.1 Program Budget - 2024-2027'!$H:$H,README!$M$8)</f>
        <v>0</v>
      </c>
      <c r="J15" s="1225">
        <f>SUMIFS('4.1 Program Budget - 2024-2027'!AO:AO,'4.1 Program Budget - 2024-2027'!$G:$G,$B15,'4.1 Program Budget - 2024-2027'!$H:$H,README!$M$8)</f>
        <v>0</v>
      </c>
      <c r="K15" s="1225">
        <f>SUMIFS('4.1 Program Budget - 2024-2027'!AP:AP,'4.1 Program Budget - 2024-2027'!$G:$G,$B15,'4.1 Program Budget - 2024-2027'!$H:$H,README!$M$8)</f>
        <v>0</v>
      </c>
      <c r="L15" s="1225">
        <f>SUMIFS('4.1 Program Budget - 2024-2027'!AQ:AQ,'4.1 Program Budget - 2024-2027'!$G:$G,$B15,'4.1 Program Budget - 2024-2027'!$H:$H,README!$M$8)</f>
        <v>0</v>
      </c>
      <c r="M15" s="177">
        <f>SUMIFS('4.1 Program Budget - 2024-2027'!AR:AR,'4.1 Program Budget - 2024-2027'!$G:$G,$B15,'4.1 Program Budget - 2024-2027'!$H:$H,README!$M$8)</f>
        <v>0</v>
      </c>
      <c r="N15" s="177">
        <f>SUMIFS('4.1 Program Budget - 2024-2027'!AS:AS,'4.1 Program Budget - 2024-2027'!$G:$G,$B15,'4.1 Program Budget - 2024-2027'!$H:$H,README!$M$8)</f>
        <v>0</v>
      </c>
      <c r="O15" s="178">
        <f>SUMIFS('4.1 Program Budget - 2024-2027'!BC:BC,'4.1 Program Budget - 2024-2027'!$G:$G,$B15,'4.1 Program Budget - 2024-2027'!$H:$H,README!$M$8)</f>
        <v>0</v>
      </c>
      <c r="P15" s="1225">
        <f>SUMIFS('4.1 Program Budget - 2024-2027'!BG:BG,'4.1 Program Budget - 2024-2027'!$G:$G,$B15,'4.1 Program Budget - 2024-2027'!$H:$H,README!$M$8)</f>
        <v>0</v>
      </c>
      <c r="Q15" s="1225">
        <f>SUMIFS('4.1 Program Budget - 2024-2027'!BH:BH,'4.1 Program Budget - 2024-2027'!$G:$G,$B15,'4.1 Program Budget - 2024-2027'!$H:$H,README!$M$8)</f>
        <v>0</v>
      </c>
      <c r="R15" s="1225">
        <f>SUMIFS('4.1 Program Budget - 2024-2027'!BI:BI,'4.1 Program Budget - 2024-2027'!$G:$G,$B15,'4.1 Program Budget - 2024-2027'!$H:$H,README!$M$8)</f>
        <v>0</v>
      </c>
      <c r="S15" s="177">
        <f>SUMIFS('4.1 Program Budget - 2024-2027'!BJ:BJ,'4.1 Program Budget - 2024-2027'!$G:$G,$B15,'4.1 Program Budget - 2024-2027'!$H:$H,README!$M$8)</f>
        <v>0</v>
      </c>
      <c r="T15" s="177">
        <f>SUMIFS('4.1 Program Budget - 2024-2027'!BK:BK,'4.1 Program Budget - 2024-2027'!$G:$G,$B15,'4.1 Program Budget - 2024-2027'!$H:$H,README!$M$8)</f>
        <v>0</v>
      </c>
      <c r="U15" s="178">
        <f>SUMIFS('4.1 Program Budget - 2024-2027'!BU:BU,'4.1 Program Budget - 2024-2027'!$G:$G,$B15,'4.1 Program Budget - 2024-2027'!$H:$H,README!$M$8)</f>
        <v>0</v>
      </c>
      <c r="V15" s="1225">
        <f>SUMIFS('4.1 Program Budget - 2024-2027'!BY:BY,'4.1 Program Budget - 2024-2027'!$G:$G,$B15,'4.1 Program Budget - 2024-2027'!$H:$H,README!$M$8)</f>
        <v>0</v>
      </c>
      <c r="W15" s="1225">
        <f>SUMIFS('4.1 Program Budget - 2024-2027'!BZ:BZ,'4.1 Program Budget - 2024-2027'!$G:$G,$B15,'4.1 Program Budget - 2024-2027'!$H:$H,README!$M$8)</f>
        <v>0</v>
      </c>
      <c r="X15" s="1225">
        <f>SUMIFS('4.1 Program Budget - 2024-2027'!CA:CA,'4.1 Program Budget - 2024-2027'!$G:$G,$B15,'4.1 Program Budget - 2024-2027'!$H:$H,README!$M$8)</f>
        <v>0</v>
      </c>
      <c r="Y15" s="177">
        <f>SUMIFS('4.1 Program Budget - 2024-2027'!CB:CB,'4.1 Program Budget - 2024-2027'!$G:$G,$B15,'4.1 Program Budget - 2024-2027'!$H:$H,README!$M$8)</f>
        <v>0</v>
      </c>
      <c r="Z15" s="177">
        <f>SUMIFS('4.1 Program Budget - 2024-2027'!CC:CC,'4.1 Program Budget - 2024-2027'!$G:$G,$B15,'4.1 Program Budget - 2024-2027'!$H:$H,README!$M$8)</f>
        <v>0</v>
      </c>
      <c r="AA15" s="178">
        <f>SUMIFS('4.2 Program Budget 2028-2031'!I:I,'4.2 Program Budget 2028-2031'!D:D,B15,'4.2 Program Budget 2028-2031'!F:F,README!$M$8)</f>
        <v>0</v>
      </c>
      <c r="AB15" s="1225">
        <f>SUMIFS('4.2 Program Budget 2028-2031'!J:J,'4.2 Program Budget 2028-2031'!$D:$D,$B15,'4.2 Program Budget 2028-2031'!$F:$F,README!$M$8)</f>
        <v>0</v>
      </c>
      <c r="AC15" s="1225">
        <f>SUMIFS('4.2 Program Budget 2028-2031'!K:K,'4.2 Program Budget 2028-2031'!$D:$D,$B15,'4.2 Program Budget 2028-2031'!$F:$F,README!$M$8)</f>
        <v>0</v>
      </c>
      <c r="AD15" s="1225">
        <f>SUMIFS('4.2 Program Budget 2028-2031'!L:L,'4.2 Program Budget 2028-2031'!$D:$D,$B15,'4.2 Program Budget 2028-2031'!$F:$F,README!$M$8)</f>
        <v>0</v>
      </c>
      <c r="AE15" s="1225">
        <f>SUMIFS('4.2 Program Budget 2028-2031'!M:M,'4.2 Program Budget 2028-2031'!$D:$D,$B15,'4.2 Program Budget 2028-2031'!$F:$F,README!$M$8)</f>
        <v>0</v>
      </c>
      <c r="AF15" s="1225">
        <f>SUMIFS('4.2 Program Budget 2028-2031'!N:N,'4.2 Program Budget 2028-2031'!$D:$D,$B15,'4.2 Program Budget 2028-2031'!$F:$F,README!$M$8)</f>
        <v>0</v>
      </c>
      <c r="AG15" s="178">
        <f>SUMIFS('4.2 Program Budget 2028-2031'!T:T,'4.2 Program Budget 2028-2031'!$D:$D,$B15,'4.2 Program Budget 2028-2031'!$F:$F,README!$M$8)</f>
        <v>0</v>
      </c>
      <c r="AH15" s="1225">
        <f>SUMIFS('4.2 Program Budget 2028-2031'!U:U,'4.2 Program Budget 2028-2031'!$D:$D,$B15,'4.2 Program Budget 2028-2031'!$F:$F,README!$M$8)</f>
        <v>0</v>
      </c>
      <c r="AI15" s="1225">
        <f>SUMIFS('4.2 Program Budget 2028-2031'!V:V,'4.2 Program Budget 2028-2031'!$D:$D,$B15,'4.2 Program Budget 2028-2031'!$F:$F,README!$M$8)</f>
        <v>0</v>
      </c>
      <c r="AJ15" s="1225">
        <f>SUMIFS('4.2 Program Budget 2028-2031'!W:W,'4.2 Program Budget 2028-2031'!$D:$D,$B15,'4.2 Program Budget 2028-2031'!$F:$F,README!$M$8)</f>
        <v>0</v>
      </c>
      <c r="AK15" s="1225">
        <f>SUMIFS('4.2 Program Budget 2028-2031'!X:X,'4.2 Program Budget 2028-2031'!$D:$D,$B15,'4.2 Program Budget 2028-2031'!$F:$F,README!$M$8)</f>
        <v>0</v>
      </c>
      <c r="AL15" s="1225">
        <f>SUMIFS('4.2 Program Budget 2028-2031'!Y:Y,'4.2 Program Budget 2028-2031'!$D:$D,$B15,'4.2 Program Budget 2028-2031'!$F:$F,README!$M$8)</f>
        <v>0</v>
      </c>
      <c r="AM15" s="178">
        <f>SUMIFS('4.2 Program Budget 2028-2031'!AE:AE,'4.2 Program Budget 2028-2031'!$D:$D,$B15,'4.2 Program Budget 2028-2031'!$F:$F,README!$M$8)</f>
        <v>0</v>
      </c>
      <c r="AN15" s="1225">
        <f>SUMIFS('4.2 Program Budget 2028-2031'!AF:AF,'4.2 Program Budget 2028-2031'!$D:$D,$B15,'4.2 Program Budget 2028-2031'!$F:$F,README!$M$8)</f>
        <v>0</v>
      </c>
      <c r="AO15" s="1225">
        <f>SUMIFS('4.2 Program Budget 2028-2031'!AG:AG,'4.2 Program Budget 2028-2031'!$D:$D,$B15,'4.2 Program Budget 2028-2031'!$F:$F,README!$M$8)</f>
        <v>0</v>
      </c>
      <c r="AP15" s="1225">
        <f>SUMIFS('4.2 Program Budget 2028-2031'!AH:AH,'4.2 Program Budget 2028-2031'!$D:$D,$B15,'4.2 Program Budget 2028-2031'!$F:$F,README!$M$8)</f>
        <v>0</v>
      </c>
      <c r="AQ15" s="1225">
        <f>SUMIFS('4.2 Program Budget 2028-2031'!AI:AI,'4.2 Program Budget 2028-2031'!$D:$D,$B15,'4.2 Program Budget 2028-2031'!$F:$F,README!$M$8)</f>
        <v>0</v>
      </c>
      <c r="AR15" s="1225">
        <f>SUMIFS('4.2 Program Budget 2028-2031'!AJ:AJ,'4.2 Program Budget 2028-2031'!$D:$D,$B15,'4.2 Program Budget 2028-2031'!$F:$F,README!$M$8)</f>
        <v>0</v>
      </c>
      <c r="AS15" s="178">
        <f>SUMIFS('4.2 Program Budget 2028-2031'!AP:AP,'4.2 Program Budget 2028-2031'!$D:$D,$B15,'4.2 Program Budget 2028-2031'!$F:$F,README!$M$8)</f>
        <v>0</v>
      </c>
      <c r="AT15" s="1225">
        <f>SUMIFS('4.2 Program Budget 2028-2031'!AQ:AQ,'4.2 Program Budget 2028-2031'!$D:$D,$B15,'4.2 Program Budget 2028-2031'!$F:$F,README!$M$8)</f>
        <v>0</v>
      </c>
      <c r="AU15" s="1225">
        <f>SUMIFS('4.2 Program Budget 2028-2031'!AR:AR,'4.2 Program Budget 2028-2031'!$D:$D,$B15,'4.2 Program Budget 2028-2031'!$F:$F,README!$M$8)</f>
        <v>0</v>
      </c>
      <c r="AV15" s="1225">
        <f>SUMIFS('4.2 Program Budget 2028-2031'!AS:AS,'4.2 Program Budget 2028-2031'!$D:$D,$B15,'4.2 Program Budget 2028-2031'!$F:$F,README!$M$8)</f>
        <v>0</v>
      </c>
      <c r="AW15" s="1225">
        <f>SUMIFS('4.2 Program Budget 2028-2031'!AT:AT,'4.2 Program Budget 2028-2031'!$D:$D,$B15,'4.2 Program Budget 2028-2031'!$F:$F,README!$M$8)</f>
        <v>0</v>
      </c>
      <c r="AX15" s="1225">
        <f>SUMIFS('4.2 Program Budget 2028-2031'!AU:AU,'4.2 Program Budget 2028-2031'!$D:$D,$B15,'4.2 Program Budget 2028-2031'!$F:$F,README!$M$8)</f>
        <v>0</v>
      </c>
      <c r="AZ15" s="141"/>
      <c r="BB15" s="142"/>
      <c r="BC15" s="143"/>
      <c r="BD15" s="143"/>
      <c r="BE15" s="143"/>
    </row>
    <row r="16" spans="1:57" ht="16.899999999999999" thickTop="1" thickBot="1">
      <c r="A16" s="128">
        <v>4</v>
      </c>
      <c r="B16" s="144" t="s">
        <v>964</v>
      </c>
      <c r="C16" s="284">
        <f>SUM(C7:C15)</f>
        <v>48115550.786179796</v>
      </c>
      <c r="D16" s="283">
        <f t="shared" ref="D16:F16" si="0">SUM(D7:D15)</f>
        <v>103194982.17099021</v>
      </c>
      <c r="E16" s="283">
        <f t="shared" si="0"/>
        <v>17190.336618987913</v>
      </c>
      <c r="F16" s="283">
        <f t="shared" si="0"/>
        <v>2897614.0136008277</v>
      </c>
      <c r="G16" s="283">
        <f t="shared" ref="G16" si="1">SUM(G7:G15)</f>
        <v>16976.937712061004</v>
      </c>
      <c r="H16" s="283">
        <f t="shared" ref="H16" si="2">SUM(H7:H15)</f>
        <v>16959.295533964836</v>
      </c>
      <c r="I16" s="284">
        <f>SUM(I7:I15)</f>
        <v>50824269.09034425</v>
      </c>
      <c r="J16" s="285">
        <f t="shared" ref="J16:N16" si="3">SUM(J7:J15)</f>
        <v>110627494.32590045</v>
      </c>
      <c r="K16" s="285">
        <f t="shared" si="3"/>
        <v>17122.766985480288</v>
      </c>
      <c r="L16" s="285">
        <f t="shared" si="3"/>
        <v>3308833.8011505865</v>
      </c>
      <c r="M16" s="283">
        <f t="shared" si="3"/>
        <v>19108.027547621739</v>
      </c>
      <c r="N16" s="283">
        <f t="shared" si="3"/>
        <v>19365.226060930927</v>
      </c>
      <c r="O16" s="284">
        <f>SUM(O7:O15)</f>
        <v>49944603.433011107</v>
      </c>
      <c r="P16" s="285">
        <f t="shared" ref="P16:T16" si="4">SUM(P7:P15)</f>
        <v>108348132.59944978</v>
      </c>
      <c r="Q16" s="285">
        <f t="shared" si="4"/>
        <v>17149.20607510694</v>
      </c>
      <c r="R16" s="285">
        <f t="shared" si="4"/>
        <v>3337715.9970155307</v>
      </c>
      <c r="S16" s="283">
        <f t="shared" si="4"/>
        <v>19629.00446942585</v>
      </c>
      <c r="T16" s="283">
        <f t="shared" si="4"/>
        <v>19534.48167654085</v>
      </c>
      <c r="U16" s="284">
        <f>SUM(U7:U15)</f>
        <v>52620587.054522067</v>
      </c>
      <c r="V16" s="285">
        <f t="shared" ref="V16:Z16" si="5">SUM(V7:V15)</f>
        <v>112252807.91606218</v>
      </c>
      <c r="W16" s="285">
        <f t="shared" si="5"/>
        <v>17785.052805586925</v>
      </c>
      <c r="X16" s="285">
        <f t="shared" si="5"/>
        <v>3542133.6400467535</v>
      </c>
      <c r="Y16" s="283">
        <f t="shared" si="5"/>
        <v>21975.846013241469</v>
      </c>
      <c r="Z16" s="283">
        <f t="shared" si="5"/>
        <v>20730.914427873504</v>
      </c>
      <c r="AA16" s="284">
        <f>SUM(AA7:AA15)</f>
        <v>52620587.054522067</v>
      </c>
      <c r="AB16" s="285">
        <f t="shared" ref="AB16:AF16" si="6">SUM(AB7:AB15)</f>
        <v>112252807.91606218</v>
      </c>
      <c r="AC16" s="285">
        <f t="shared" si="6"/>
        <v>17785.052805586925</v>
      </c>
      <c r="AD16" s="285">
        <f t="shared" si="6"/>
        <v>3542133.6400467535</v>
      </c>
      <c r="AE16" s="283">
        <f t="shared" si="6"/>
        <v>21975.846013241469</v>
      </c>
      <c r="AF16" s="283">
        <f t="shared" si="6"/>
        <v>20730.914427873504</v>
      </c>
      <c r="AG16" s="284">
        <f>SUM(AG7:AG15)</f>
        <v>52620587.054522067</v>
      </c>
      <c r="AH16" s="285">
        <f t="shared" ref="AH16:AL16" si="7">SUM(AH7:AH15)</f>
        <v>112252807.91606218</v>
      </c>
      <c r="AI16" s="285">
        <f t="shared" si="7"/>
        <v>17785.052805586925</v>
      </c>
      <c r="AJ16" s="285">
        <f t="shared" si="7"/>
        <v>3542133.6400467535</v>
      </c>
      <c r="AK16" s="283">
        <f t="shared" si="7"/>
        <v>21975.846013241469</v>
      </c>
      <c r="AL16" s="283">
        <f t="shared" si="7"/>
        <v>20730.914427873504</v>
      </c>
      <c r="AM16" s="284">
        <f>SUM(AM7:AM15)</f>
        <v>52620587.054522067</v>
      </c>
      <c r="AN16" s="285">
        <f t="shared" ref="AN16:AR16" si="8">SUM(AN7:AN15)</f>
        <v>112252807.91606218</v>
      </c>
      <c r="AO16" s="285">
        <f t="shared" si="8"/>
        <v>17785.052805586925</v>
      </c>
      <c r="AP16" s="285">
        <f t="shared" si="8"/>
        <v>3542133.6400467535</v>
      </c>
      <c r="AQ16" s="283">
        <f t="shared" si="8"/>
        <v>21975.846013241469</v>
      </c>
      <c r="AR16" s="283">
        <f t="shared" si="8"/>
        <v>20730.914427873504</v>
      </c>
      <c r="AS16" s="284">
        <f>SUM(AS7:AS15)</f>
        <v>52620587.054522067</v>
      </c>
      <c r="AT16" s="285">
        <f t="shared" ref="AT16:AX16" si="9">SUM(AT7:AT15)</f>
        <v>112252807.91606218</v>
      </c>
      <c r="AU16" s="285">
        <f t="shared" si="9"/>
        <v>17785.052805586925</v>
      </c>
      <c r="AV16" s="285">
        <f t="shared" si="9"/>
        <v>3542133.6400467535</v>
      </c>
      <c r="AW16" s="283">
        <f t="shared" si="9"/>
        <v>21975.846013241469</v>
      </c>
      <c r="AX16" s="283">
        <f t="shared" si="9"/>
        <v>20730.914427873504</v>
      </c>
      <c r="AZ16" s="141" t="s">
        <v>965</v>
      </c>
      <c r="BB16" s="142"/>
      <c r="BC16" s="143"/>
      <c r="BD16" s="143"/>
      <c r="BE16" s="143"/>
    </row>
    <row r="17" spans="1:57" ht="17.100000000000001" customHeight="1" thickTop="1" thickBot="1">
      <c r="B17" s="159" t="s">
        <v>966</v>
      </c>
      <c r="C17" s="287">
        <v>54606186.947956905</v>
      </c>
      <c r="D17" s="245"/>
      <c r="E17" s="246"/>
      <c r="F17" s="247"/>
      <c r="G17" s="246"/>
      <c r="H17" s="246"/>
      <c r="I17" s="287">
        <v>61063918.875103213</v>
      </c>
      <c r="J17" s="245"/>
      <c r="K17" s="246"/>
      <c r="L17" s="247"/>
      <c r="M17" s="246"/>
      <c r="N17" s="246"/>
      <c r="O17" s="287">
        <v>65086419.37299116</v>
      </c>
      <c r="P17" s="245"/>
      <c r="Q17" s="246"/>
      <c r="R17" s="247"/>
      <c r="S17" s="246"/>
      <c r="T17" s="246"/>
      <c r="U17" s="287">
        <v>72874775.958452374</v>
      </c>
      <c r="V17" s="245"/>
      <c r="W17" s="246"/>
      <c r="X17" s="247"/>
      <c r="Y17" s="246"/>
      <c r="Z17" s="246"/>
      <c r="AA17" s="287">
        <f>+U17</f>
        <v>72874775.958452374</v>
      </c>
      <c r="AB17" s="245"/>
      <c r="AC17" s="246"/>
      <c r="AD17" s="247"/>
      <c r="AE17" s="246"/>
      <c r="AF17" s="246"/>
      <c r="AG17" s="287">
        <f>+AA17</f>
        <v>72874775.958452374</v>
      </c>
      <c r="AH17" s="245"/>
      <c r="AI17" s="246"/>
      <c r="AJ17" s="247"/>
      <c r="AK17" s="246"/>
      <c r="AL17" s="246"/>
      <c r="AM17" s="287">
        <f>+AG17</f>
        <v>72874775.958452374</v>
      </c>
      <c r="AN17" s="245"/>
      <c r="AO17" s="246"/>
      <c r="AP17" s="247"/>
      <c r="AQ17" s="246"/>
      <c r="AR17" s="246"/>
      <c r="AS17" s="287">
        <f>+AM17</f>
        <v>72874775.958452374</v>
      </c>
      <c r="AT17" s="245"/>
      <c r="AU17" s="246"/>
      <c r="AV17" s="247"/>
      <c r="AW17" s="246"/>
      <c r="AX17" s="246"/>
      <c r="AZ17" s="1226" t="s">
        <v>967</v>
      </c>
      <c r="BB17" s="142"/>
      <c r="BC17" s="143"/>
      <c r="BD17" s="145"/>
      <c r="BE17" s="143"/>
    </row>
    <row r="18" spans="1:57" ht="16.899999999999999" thickTop="1" thickBot="1">
      <c r="B18" s="159" t="s">
        <v>968</v>
      </c>
      <c r="C18" s="480">
        <v>1.0016340642240389</v>
      </c>
      <c r="D18" s="245"/>
      <c r="E18" s="246"/>
      <c r="F18" s="247"/>
      <c r="G18" s="246"/>
      <c r="H18" s="246"/>
      <c r="I18" s="480">
        <v>1.0254242233029773</v>
      </c>
      <c r="J18" s="245"/>
      <c r="K18" s="246"/>
      <c r="L18" s="247"/>
      <c r="M18" s="246"/>
      <c r="N18" s="246"/>
      <c r="O18" s="480">
        <v>1.0808621407690095</v>
      </c>
      <c r="P18" s="245"/>
      <c r="Q18" s="246"/>
      <c r="R18" s="247"/>
      <c r="S18" s="246"/>
      <c r="T18" s="246"/>
      <c r="U18" s="480">
        <v>1.1314662634960357</v>
      </c>
      <c r="V18" s="245"/>
      <c r="W18" s="246"/>
      <c r="X18" s="247"/>
      <c r="Y18" s="246"/>
      <c r="Z18" s="246"/>
      <c r="AA18" s="480">
        <f t="shared" ref="AA18:AA19" si="10">+U18</f>
        <v>1.1314662634960357</v>
      </c>
      <c r="AB18" s="245"/>
      <c r="AC18" s="246"/>
      <c r="AD18" s="247"/>
      <c r="AE18" s="246"/>
      <c r="AF18" s="246"/>
      <c r="AG18" s="480">
        <f t="shared" ref="AG18:AG19" si="11">+AA18</f>
        <v>1.1314662634960357</v>
      </c>
      <c r="AH18" s="245"/>
      <c r="AI18" s="246"/>
      <c r="AJ18" s="247"/>
      <c r="AK18" s="246"/>
      <c r="AL18" s="246"/>
      <c r="AM18" s="480">
        <f t="shared" ref="AM18:AM19" si="12">+AG18</f>
        <v>1.1314662634960357</v>
      </c>
      <c r="AN18" s="245"/>
      <c r="AO18" s="246"/>
      <c r="AP18" s="247"/>
      <c r="AQ18" s="246"/>
      <c r="AR18" s="246"/>
      <c r="AS18" s="480">
        <f t="shared" ref="AS18:AS19" si="13">+AM18</f>
        <v>1.1314662634960357</v>
      </c>
      <c r="AT18" s="245"/>
      <c r="AU18" s="246"/>
      <c r="AV18" s="247"/>
      <c r="AW18" s="246"/>
      <c r="AX18" s="246"/>
      <c r="AZ18" s="1227" t="s">
        <v>969</v>
      </c>
      <c r="BB18" s="142"/>
      <c r="BC18" s="143"/>
      <c r="BD18" s="145"/>
      <c r="BE18" s="143"/>
    </row>
    <row r="19" spans="1:57" ht="16.899999999999999" thickTop="1" thickBot="1">
      <c r="B19" s="159" t="s">
        <v>970</v>
      </c>
      <c r="C19" s="480">
        <v>1.1593693376061884</v>
      </c>
      <c r="D19" s="245"/>
      <c r="E19" s="246"/>
      <c r="F19" s="247"/>
      <c r="G19" s="246"/>
      <c r="H19" s="246"/>
      <c r="I19" s="480">
        <v>1.2282113195639552</v>
      </c>
      <c r="J19" s="245"/>
      <c r="K19" s="246"/>
      <c r="L19" s="247"/>
      <c r="M19" s="246"/>
      <c r="N19" s="246"/>
      <c r="O19" s="480">
        <v>1.3310852870134995</v>
      </c>
      <c r="P19" s="245"/>
      <c r="Q19" s="246"/>
      <c r="R19" s="247"/>
      <c r="S19" s="246"/>
      <c r="T19" s="246"/>
      <c r="U19" s="480">
        <v>1.4145104231186512</v>
      </c>
      <c r="V19" s="245"/>
      <c r="W19" s="246"/>
      <c r="X19" s="247"/>
      <c r="Y19" s="246"/>
      <c r="Z19" s="246"/>
      <c r="AA19" s="480">
        <f t="shared" si="10"/>
        <v>1.4145104231186512</v>
      </c>
      <c r="AB19" s="245"/>
      <c r="AC19" s="246"/>
      <c r="AD19" s="247"/>
      <c r="AE19" s="246"/>
      <c r="AF19" s="246"/>
      <c r="AG19" s="480">
        <f t="shared" si="11"/>
        <v>1.4145104231186512</v>
      </c>
      <c r="AH19" s="245"/>
      <c r="AI19" s="246"/>
      <c r="AJ19" s="247"/>
      <c r="AK19" s="246"/>
      <c r="AL19" s="246"/>
      <c r="AM19" s="480">
        <f t="shared" si="12"/>
        <v>1.4145104231186512</v>
      </c>
      <c r="AN19" s="245"/>
      <c r="AO19" s="246"/>
      <c r="AP19" s="247"/>
      <c r="AQ19" s="246"/>
      <c r="AR19" s="246"/>
      <c r="AS19" s="480">
        <f t="shared" si="13"/>
        <v>1.4145104231186512</v>
      </c>
      <c r="AT19" s="245"/>
      <c r="AU19" s="246"/>
      <c r="AV19" s="247"/>
      <c r="AW19" s="246"/>
      <c r="AX19" s="246"/>
      <c r="AZ19" s="985"/>
      <c r="BB19" s="142"/>
      <c r="BC19" s="143"/>
      <c r="BD19" s="145"/>
      <c r="BE19" s="143"/>
    </row>
    <row r="20" spans="1:57" ht="31.7" customHeight="1" thickTop="1" thickBot="1">
      <c r="B20" s="296" t="s">
        <v>23</v>
      </c>
      <c r="C20" s="297"/>
      <c r="D20" s="298"/>
      <c r="E20" s="298"/>
      <c r="F20" s="299"/>
      <c r="G20" s="298"/>
      <c r="H20" s="298"/>
      <c r="I20" s="297"/>
      <c r="J20" s="298"/>
      <c r="K20" s="298"/>
      <c r="L20" s="299"/>
      <c r="M20" s="298"/>
      <c r="N20" s="298"/>
      <c r="O20" s="297"/>
      <c r="P20" s="298"/>
      <c r="Q20" s="298"/>
      <c r="R20" s="299"/>
      <c r="S20" s="298"/>
      <c r="T20" s="298"/>
      <c r="U20" s="297"/>
      <c r="V20" s="298"/>
      <c r="W20" s="298"/>
      <c r="X20" s="299"/>
      <c r="Y20" s="298"/>
      <c r="Z20" s="298"/>
      <c r="AA20" s="297"/>
      <c r="AB20" s="825"/>
      <c r="AC20" s="825"/>
      <c r="AD20" s="826"/>
      <c r="AE20" s="825"/>
      <c r="AF20" s="825"/>
      <c r="AG20" s="297"/>
      <c r="AH20" s="298"/>
      <c r="AI20" s="298"/>
      <c r="AJ20" s="299"/>
      <c r="AK20" s="298"/>
      <c r="AL20" s="298"/>
      <c r="AM20" s="297"/>
      <c r="AN20" s="298"/>
      <c r="AO20" s="298"/>
      <c r="AP20" s="299"/>
      <c r="AQ20" s="298"/>
      <c r="AR20" s="298"/>
      <c r="AS20" s="297"/>
      <c r="AT20" s="298"/>
      <c r="AU20" s="298"/>
      <c r="AV20" s="299"/>
      <c r="AW20" s="298"/>
      <c r="AX20" s="298"/>
      <c r="AZ20" s="280"/>
      <c r="BB20" s="281"/>
    </row>
    <row r="21" spans="1:57" ht="16.5" customHeight="1" thickTop="1" thickBot="1">
      <c r="B21" s="140" t="s">
        <v>17</v>
      </c>
      <c r="C21" s="179">
        <f>SUMIFS('4.1 Program Budget - 2024-2027'!S:S,'4.1 Program Budget - 2024-2027'!$G:$G,$B21,'4.1 Program Budget - 2024-2027'!$H:$H,README!$M$9)</f>
        <v>4835545.7845420409</v>
      </c>
      <c r="D21" s="177">
        <f>SUMIFS('4.1 Program Budget - 2024-2027'!W:W,'4.1 Program Budget - 2024-2027'!$G:$G,$B21,'4.1 Program Budget - 2024-2027'!$H:$H,README!$M$9)</f>
        <v>6031712.5456274208</v>
      </c>
      <c r="E21" s="177">
        <f>SUMIFS('4.1 Program Budget - 2024-2027'!X:X,'4.1 Program Budget - 2024-2027'!$G:$G,$B21,'4.1 Program Budget - 2024-2027'!$H:$H,README!$M$9)</f>
        <v>747.79730651795887</v>
      </c>
      <c r="F21" s="177">
        <f>SUMIFS('4.1 Program Budget - 2024-2027'!Y:Y,'4.1 Program Budget - 2024-2027'!$G:$G,$B21,'4.1 Program Budget - 2024-2027'!$H:$H,README!$M$9)</f>
        <v>191595.90662238389</v>
      </c>
      <c r="G21" s="177">
        <f>SUMIFS('4.1 Program Budget - 2024-2027'!Z:Z,'4.1 Program Budget - 2024-2027'!$G:$G,$B21,'4.1 Program Budget - 2024-2027'!$H:$H,README!$M$9)</f>
        <v>56.271437950046355</v>
      </c>
      <c r="H21" s="177">
        <f>SUMIFS('4.1 Program Budget - 2024-2027'!AA:AA,'4.1 Program Budget - 2024-2027'!$G:$G,$B21,'4.1 Program Budget - 2024-2027'!$H:$H,README!$M$9)</f>
        <v>1824.5695984017302</v>
      </c>
      <c r="I21" s="179">
        <f>SUMIFS('4.1 Program Budget - 2024-2027'!AK:AK,'4.1 Program Budget - 2024-2027'!$G:$G,$B21,'4.1 Program Budget - 2024-2027'!$H:$H,README!$M$9)</f>
        <v>6271592.2270698082</v>
      </c>
      <c r="J21" s="1225">
        <f>SUMIFS('4.1 Program Budget - 2024-2027'!AO:AO,'4.1 Program Budget - 2024-2027'!$G:$G,$B21,'4.1 Program Budget - 2024-2027'!$H:$H,README!$M$9)</f>
        <v>5404289.1184287574</v>
      </c>
      <c r="K21" s="1225">
        <f>SUMIFS('4.1 Program Budget - 2024-2027'!AP:AP,'4.1 Program Budget - 2024-2027'!$G:$G,$B21,'4.1 Program Budget - 2024-2027'!$H:$H,README!$M$9)</f>
        <v>867.33836935000511</v>
      </c>
      <c r="L21" s="1225">
        <f>SUMIFS('4.1 Program Budget - 2024-2027'!AQ:AQ,'4.1 Program Budget - 2024-2027'!$G:$G,$B21,'4.1 Program Budget - 2024-2027'!$H:$H,README!$M$9)</f>
        <v>354417.86992590362</v>
      </c>
      <c r="M21" s="177">
        <f>SUMIFS('4.1 Program Budget - 2024-2027'!AR:AR,'4.1 Program Budget - 2024-2027'!$G:$G,$B21,'4.1 Program Budget - 2024-2027'!$H:$H,README!$M$9)</f>
        <v>-22.032895555970171</v>
      </c>
      <c r="N21" s="177">
        <f>SUMIFS('4.1 Program Budget - 2024-2027'!AS:AS,'4.1 Program Budget - 2024-2027'!$G:$G,$B21,'4.1 Program Budget - 2024-2027'!$H:$H,README!$M$9)</f>
        <v>2777.0780837273242</v>
      </c>
      <c r="O21" s="179">
        <f>SUMIFS('4.1 Program Budget - 2024-2027'!BC:BC,'4.1 Program Budget - 2024-2027'!$G:$G,$B21,'4.1 Program Budget - 2024-2027'!$H:$H,README!$M$9)</f>
        <v>5705557.486607234</v>
      </c>
      <c r="P21" s="1225">
        <f>SUMIFS('4.1 Program Budget - 2024-2027'!BG:BG,'4.1 Program Budget - 2024-2027'!$G:$G,$B21,'4.1 Program Budget - 2024-2027'!$H:$H,README!$M$9)</f>
        <v>5589477.005243415</v>
      </c>
      <c r="Q21" s="1225">
        <f>SUMIFS('4.1 Program Budget - 2024-2027'!BH:BH,'4.1 Program Budget - 2024-2027'!$G:$G,$B21,'4.1 Program Budget - 2024-2027'!$H:$H,README!$M$9)</f>
        <v>925.82048103233899</v>
      </c>
      <c r="R21" s="1225">
        <f>SUMIFS('4.1 Program Budget - 2024-2027'!BI:BI,'4.1 Program Budget - 2024-2027'!$G:$G,$B21,'4.1 Program Budget - 2024-2027'!$H:$H,README!$M$9)</f>
        <v>190862.9069987305</v>
      </c>
      <c r="S21" s="177">
        <f>SUMIFS('4.1 Program Budget - 2024-2027'!BJ:BJ,'4.1 Program Budget - 2024-2027'!$G:$G,$B21,'4.1 Program Budget - 2024-2027'!$H:$H,README!$M$9)</f>
        <v>2.063957547102433</v>
      </c>
      <c r="T21" s="177">
        <f>SUMIFS('4.1 Program Budget - 2024-2027'!BK:BK,'4.1 Program Budget - 2024-2027'!$G:$G,$B21,'4.1 Program Budget - 2024-2027'!$H:$H,README!$M$9)</f>
        <v>1820.2701785637621</v>
      </c>
      <c r="U21" s="179">
        <f>SUMIFS('4.1 Program Budget - 2024-2027'!BU:BU,'4.1 Program Budget - 2024-2027'!$G:$G,$B21,'4.1 Program Budget - 2024-2027'!$H:$H,README!$M$9)</f>
        <v>5762511.129092739</v>
      </c>
      <c r="V21" s="1225">
        <f>SUMIFS('4.1 Program Budget - 2024-2027'!BY:BY,'4.1 Program Budget - 2024-2027'!$G:$G,$B21,'4.1 Program Budget - 2024-2027'!$H:$H,README!$M$9)</f>
        <v>5471433.4957663026</v>
      </c>
      <c r="W21" s="1225">
        <f>SUMIFS('4.1 Program Budget - 2024-2027'!BZ:BZ,'4.1 Program Budget - 2024-2027'!$G:$G,$B21,'4.1 Program Budget - 2024-2027'!$H:$H,README!$M$9)</f>
        <v>966.32880400897989</v>
      </c>
      <c r="X21" s="1225">
        <f>SUMIFS('4.1 Program Budget - 2024-2027'!CA:CA,'4.1 Program Budget - 2024-2027'!$G:$G,$B21,'4.1 Program Budget - 2024-2027'!$H:$H,README!$M$9)</f>
        <v>189989.33416315779</v>
      </c>
      <c r="Y21" s="177">
        <f>SUMIFS('4.1 Program Budget - 2024-2027'!CB:CB,'4.1 Program Budget - 2024-2027'!$G:$G,$B21,'4.1 Program Budget - 2024-2027'!$H:$H,README!$M$9)</f>
        <v>10.385753590705633</v>
      </c>
      <c r="Z21" s="177">
        <f>SUMIFS('4.1 Program Budget - 2024-2027'!CC:CC,'4.1 Program Budget - 2024-2027'!$G:$G,$B21,'4.1 Program Budget - 2024-2027'!$H:$H,README!$M$9)</f>
        <v>1815.1597774756615</v>
      </c>
      <c r="AA21" s="178">
        <f>SUMIFS('4.2 Program Budget 2028-2031'!I:I,'4.2 Program Budget 2028-2031'!D:D,B21,'4.2 Program Budget 2028-2031'!F:F,README!$M$9)</f>
        <v>5762511.129092739</v>
      </c>
      <c r="AB21" s="1225">
        <f>SUMIFS('4.2 Program Budget 2028-2031'!J:J,'4.2 Program Budget 2028-2031'!$D:$D,$B21,'4.2 Program Budget 2028-2031'!$F:$F,README!$M$9)</f>
        <v>5471433.4957663026</v>
      </c>
      <c r="AC21" s="1225">
        <f>SUMIFS('4.2 Program Budget 2028-2031'!K:K,'4.2 Program Budget 2028-2031'!$D:$D,$B21,'4.2 Program Budget 2028-2031'!$F:$F,README!$M$9)</f>
        <v>966.32880400897989</v>
      </c>
      <c r="AD21" s="1225">
        <f>SUMIFS('4.2 Program Budget 2028-2031'!L:L,'4.2 Program Budget 2028-2031'!$D:$D,$B21,'4.2 Program Budget 2028-2031'!$F:$F,README!$M$9)</f>
        <v>189989.33416315779</v>
      </c>
      <c r="AE21" s="1225">
        <f>SUMIFS('4.2 Program Budget 2028-2031'!M:M,'4.2 Program Budget 2028-2031'!$D:$D,$B21,'4.2 Program Budget 2028-2031'!$F:$F,README!$M$9)</f>
        <v>10.385753590705633</v>
      </c>
      <c r="AF21" s="1225">
        <f>SUMIFS('4.2 Program Budget 2028-2031'!N:N,'4.2 Program Budget 2028-2031'!$D:$D,$B21,'4.2 Program Budget 2028-2031'!$F:$F,README!$M$9)</f>
        <v>1815.1597774756615</v>
      </c>
      <c r="AG21" s="178">
        <f>SUMIFS('4.2 Program Budget 2028-2031'!T:T,'4.2 Program Budget 2028-2031'!$D:$D,$B21,'4.2 Program Budget 2028-2031'!$F:$F,README!$M$9)</f>
        <v>5762511.129092739</v>
      </c>
      <c r="AH21" s="1225">
        <f>SUMIFS('4.2 Program Budget 2028-2031'!U:U,'4.2 Program Budget 2028-2031'!$D:$D,$B21,'4.2 Program Budget 2028-2031'!$F:$F,README!$M$9)</f>
        <v>5471433.4957663026</v>
      </c>
      <c r="AI21" s="1225">
        <f>SUMIFS('4.2 Program Budget 2028-2031'!V:V,'4.2 Program Budget 2028-2031'!$D:$D,$B21,'4.2 Program Budget 2028-2031'!$F:$F,README!$M$9)</f>
        <v>966.32880400897989</v>
      </c>
      <c r="AJ21" s="1225">
        <f>SUMIFS('4.2 Program Budget 2028-2031'!W:W,'4.2 Program Budget 2028-2031'!$D:$D,$B21,'4.2 Program Budget 2028-2031'!$F:$F,README!$M$9)</f>
        <v>189989.33416315779</v>
      </c>
      <c r="AK21" s="1225">
        <f>SUMIFS('4.2 Program Budget 2028-2031'!X:X,'4.2 Program Budget 2028-2031'!$D:$D,$B21,'4.2 Program Budget 2028-2031'!$F:$F,README!$M$9)</f>
        <v>10.385753590705633</v>
      </c>
      <c r="AL21" s="1225">
        <f>SUMIFS('4.2 Program Budget 2028-2031'!Y:Y,'4.2 Program Budget 2028-2031'!$D:$D,$B21,'4.2 Program Budget 2028-2031'!$F:$F,README!$M$9)</f>
        <v>1815.1597774756615</v>
      </c>
      <c r="AM21" s="178">
        <f>SUMIFS('4.2 Program Budget 2028-2031'!AE:AE,'4.2 Program Budget 2028-2031'!$D:$D,$B21,'4.2 Program Budget 2028-2031'!$F:$F,README!$M$9)</f>
        <v>5762511.129092739</v>
      </c>
      <c r="AN21" s="1225">
        <f>SUMIFS('4.2 Program Budget 2028-2031'!AF:AF,'4.2 Program Budget 2028-2031'!$D:$D,$B21,'4.2 Program Budget 2028-2031'!$F:$F,README!$M$9)</f>
        <v>5471433.4957663026</v>
      </c>
      <c r="AO21" s="1225">
        <f>SUMIFS('4.2 Program Budget 2028-2031'!AG:AG,'4.2 Program Budget 2028-2031'!$D:$D,$B21,'4.2 Program Budget 2028-2031'!$F:$F,README!$M$9)</f>
        <v>966.32880400897989</v>
      </c>
      <c r="AP21" s="1225">
        <f>SUMIFS('4.2 Program Budget 2028-2031'!AH:AH,'4.2 Program Budget 2028-2031'!$D:$D,$B21,'4.2 Program Budget 2028-2031'!$F:$F,README!$M$9)</f>
        <v>189989.33416315779</v>
      </c>
      <c r="AQ21" s="1225">
        <f>SUMIFS('4.2 Program Budget 2028-2031'!AI:AI,'4.2 Program Budget 2028-2031'!$D:$D,$B21,'4.2 Program Budget 2028-2031'!$F:$F,README!$M$9)</f>
        <v>10.385753590705633</v>
      </c>
      <c r="AR21" s="1225">
        <f>SUMIFS('4.2 Program Budget 2028-2031'!AJ:AJ,'4.2 Program Budget 2028-2031'!$D:$D,$B21,'4.2 Program Budget 2028-2031'!$F:$F,README!$M$9)</f>
        <v>1815.1597774756615</v>
      </c>
      <c r="AS21" s="178">
        <f>SUMIFS('4.2 Program Budget 2028-2031'!AP:AP,'4.2 Program Budget 2028-2031'!$D:$D,$B21,'4.2 Program Budget 2028-2031'!$F:$F,README!$M$9)</f>
        <v>5762511.129092739</v>
      </c>
      <c r="AT21" s="1225">
        <f>SUMIFS('4.2 Program Budget 2028-2031'!AQ:AQ,'4.2 Program Budget 2028-2031'!$D:$D,$B21,'4.2 Program Budget 2028-2031'!$F:$F,README!$M$9)</f>
        <v>5471433.4957663026</v>
      </c>
      <c r="AU21" s="1225">
        <f>SUMIFS('4.2 Program Budget 2028-2031'!AR:AR,'4.2 Program Budget 2028-2031'!$D:$D,$B21,'4.2 Program Budget 2028-2031'!$F:$F,README!$M$9)</f>
        <v>966.32880400897989</v>
      </c>
      <c r="AV21" s="1225">
        <f>SUMIFS('4.2 Program Budget 2028-2031'!AS:AS,'4.2 Program Budget 2028-2031'!$D:$D,$B21,'4.2 Program Budget 2028-2031'!$F:$F,README!$M$9)</f>
        <v>189989.33416315779</v>
      </c>
      <c r="AW21" s="1225">
        <f>SUMIFS('4.2 Program Budget 2028-2031'!AT:AT,'4.2 Program Budget 2028-2031'!$D:$D,$B21,'4.2 Program Budget 2028-2031'!$F:$F,README!$M$9)</f>
        <v>10.385753590705633</v>
      </c>
      <c r="AX21" s="1225">
        <f>SUMIFS('4.2 Program Budget 2028-2031'!AU:AU,'4.2 Program Budget 2028-2031'!$D:$D,$B21,'4.2 Program Budget 2028-2031'!$F:$F,README!$M$9)</f>
        <v>1815.1597774756615</v>
      </c>
      <c r="AZ21" s="141" t="s">
        <v>962</v>
      </c>
    </row>
    <row r="22" spans="1:57" ht="16.899999999999999" thickTop="1" thickBot="1">
      <c r="B22" s="140" t="s">
        <v>22</v>
      </c>
      <c r="C22" s="179">
        <f>SUMIFS('4.1 Program Budget - 2024-2027'!S:S,'4.1 Program Budget - 2024-2027'!$G:$G,$B22,'4.1 Program Budget - 2024-2027'!$H:$H,README!$M$9)</f>
        <v>3834811.0833040611</v>
      </c>
      <c r="D22" s="177">
        <f>SUMIFS('4.1 Program Budget - 2024-2027'!W:W,'4.1 Program Budget - 2024-2027'!$G:$G,$B22,'4.1 Program Budget - 2024-2027'!$H:$H,README!$M$9)</f>
        <v>830481.58524246153</v>
      </c>
      <c r="E22" s="177">
        <f>SUMIFS('4.1 Program Budget - 2024-2027'!X:X,'4.1 Program Budget - 2024-2027'!$G:$G,$B22,'4.1 Program Budget - 2024-2027'!$H:$H,README!$M$9)</f>
        <v>198.65672406682472</v>
      </c>
      <c r="F22" s="177">
        <f>SUMIFS('4.1 Program Budget - 2024-2027'!Y:Y,'4.1 Program Budget - 2024-2027'!$G:$G,$B22,'4.1 Program Budget - 2024-2027'!$H:$H,README!$M$9)</f>
        <v>12512.977793657352</v>
      </c>
      <c r="G22" s="177">
        <f>SUMIFS('4.1 Program Budget - 2024-2027'!Z:Z,'4.1 Program Budget - 2024-2027'!$G:$G,$B22,'4.1 Program Budget - 2024-2027'!$H:$H,README!$M$9)</f>
        <v>56.111357095338271</v>
      </c>
      <c r="H22" s="177">
        <f>SUMIFS('4.1 Program Budget - 2024-2027'!AA:AA,'4.1 Program Budget - 2024-2027'!$G:$G,$B22,'4.1 Program Budget - 2024-2027'!$H:$H,README!$M$9)</f>
        <v>113.93269055521033</v>
      </c>
      <c r="I22" s="179">
        <f>SUMIFS('4.1 Program Budget - 2024-2027'!AK:AK,'4.1 Program Budget - 2024-2027'!$G:$G,$B22,'4.1 Program Budget - 2024-2027'!$H:$H,README!$M$9)</f>
        <v>3464657.4425649093</v>
      </c>
      <c r="J22" s="1225">
        <f>SUMIFS('4.1 Program Budget - 2024-2027'!AO:AO,'4.1 Program Budget - 2024-2027'!$G:$G,$B22,'4.1 Program Budget - 2024-2027'!$H:$H,README!$M$9)</f>
        <v>876810.1307118102</v>
      </c>
      <c r="K22" s="1225">
        <f>SUMIFS('4.1 Program Budget - 2024-2027'!AP:AP,'4.1 Program Budget - 2024-2027'!$G:$G,$B22,'4.1 Program Budget - 2024-2027'!$H:$H,README!$M$9)</f>
        <v>205.11558192035088</v>
      </c>
      <c r="L22" s="1225">
        <f>SUMIFS('4.1 Program Budget - 2024-2027'!AQ:AQ,'4.1 Program Budget - 2024-2027'!$G:$G,$B22,'4.1 Program Budget - 2024-2027'!$H:$H,README!$M$9)</f>
        <v>15256.419648961115</v>
      </c>
      <c r="M22" s="177">
        <f>SUMIFS('4.1 Program Budget - 2024-2027'!AR:AR,'4.1 Program Budget - 2024-2027'!$G:$G,$B22,'4.1 Program Budget - 2024-2027'!$H:$H,README!$M$9)</f>
        <v>67.611694469536701</v>
      </c>
      <c r="N22" s="177">
        <f>SUMIFS('4.1 Program Budget - 2024-2027'!AS:AS,'4.1 Program Budget - 2024-2027'!$G:$G,$B22,'4.1 Program Budget - 2024-2027'!$H:$H,README!$M$9)</f>
        <v>136.43936256109316</v>
      </c>
      <c r="O22" s="179">
        <f>SUMIFS('4.1 Program Budget - 2024-2027'!BC:BC,'4.1 Program Budget - 2024-2027'!$G:$G,$B22,'4.1 Program Budget - 2024-2027'!$H:$H,README!$M$9)</f>
        <v>3615616.7787127858</v>
      </c>
      <c r="P22" s="1225">
        <f>SUMIFS('4.1 Program Budget - 2024-2027'!BG:BG,'4.1 Program Budget - 2024-2027'!$G:$G,$B22,'4.1 Program Budget - 2024-2027'!$H:$H,README!$M$9)</f>
        <v>917020.22069178824</v>
      </c>
      <c r="Q22" s="1225">
        <f>SUMIFS('4.1 Program Budget - 2024-2027'!BH:BH,'4.1 Program Budget - 2024-2027'!$G:$G,$B22,'4.1 Program Budget - 2024-2027'!$H:$H,README!$M$9)</f>
        <v>209.78590716767224</v>
      </c>
      <c r="R22" s="1225">
        <f>SUMIFS('4.1 Program Budget - 2024-2027'!BI:BI,'4.1 Program Budget - 2024-2027'!$G:$G,$B22,'4.1 Program Budget - 2024-2027'!$H:$H,README!$M$9)</f>
        <v>6361.1878652995902</v>
      </c>
      <c r="S22" s="177">
        <f>SUMIFS('4.1 Program Budget - 2024-2027'!BJ:BJ,'4.1 Program Budget - 2024-2027'!$G:$G,$B22,'4.1 Program Budget - 2024-2027'!$H:$H,README!$M$9)</f>
        <v>103.54864463167999</v>
      </c>
      <c r="T22" s="177">
        <f>SUMIFS('4.1 Program Budget - 2024-2027'!BK:BK,'4.1 Program Budget - 2024-2027'!$G:$G,$B22,'4.1 Program Budget - 2024-2027'!$H:$H,README!$M$9)</f>
        <v>61.318371847297286</v>
      </c>
      <c r="U22" s="179">
        <f>SUMIFS('4.1 Program Budget - 2024-2027'!BU:BU,'4.1 Program Budget - 2024-2027'!$G:$G,$B22,'4.1 Program Budget - 2024-2027'!$H:$H,README!$M$9)</f>
        <v>3684530.7499280651</v>
      </c>
      <c r="V22" s="1225">
        <f>SUMIFS('4.1 Program Budget - 2024-2027'!BY:BY,'4.1 Program Budget - 2024-2027'!$G:$G,$B22,'4.1 Program Budget - 2024-2027'!$H:$H,README!$M$9)</f>
        <v>852623.25205119955</v>
      </c>
      <c r="W22" s="1225">
        <f>SUMIFS('4.1 Program Budget - 2024-2027'!BZ:BZ,'4.1 Program Budget - 2024-2027'!$G:$G,$B22,'4.1 Program Budget - 2024-2027'!$H:$H,README!$M$9)</f>
        <v>189.76462928680127</v>
      </c>
      <c r="X22" s="1225">
        <f>SUMIFS('4.1 Program Budget - 2024-2027'!CA:CA,'4.1 Program Budget - 2024-2027'!$G:$G,$B22,'4.1 Program Budget - 2024-2027'!$H:$H,README!$M$9)</f>
        <v>4796.6159667056827</v>
      </c>
      <c r="Y22" s="177">
        <f>SUMIFS('4.1 Program Budget - 2024-2027'!CB:CB,'4.1 Program Budget - 2024-2027'!$G:$G,$B22,'4.1 Program Budget - 2024-2027'!$H:$H,README!$M$9)</f>
        <v>109.48933523296742</v>
      </c>
      <c r="Z22" s="177">
        <f>SUMIFS('4.1 Program Budget - 2024-2027'!CC:CC,'4.1 Program Budget - 2024-2027'!$G:$G,$B22,'4.1 Program Budget - 2024-2027'!$H:$H,README!$M$9)</f>
        <v>46.23675447045823</v>
      </c>
      <c r="AA22" s="178">
        <f>SUMIFS('4.2 Program Budget 2028-2031'!I:I,'4.2 Program Budget 2028-2031'!D:D,B22,'4.2 Program Budget 2028-2031'!F:F,README!$M$9)</f>
        <v>3684530.7499280651</v>
      </c>
      <c r="AB22" s="1225">
        <f>SUMIFS('4.2 Program Budget 2028-2031'!J:J,'4.2 Program Budget 2028-2031'!$D:$D,$B22,'4.2 Program Budget 2028-2031'!$F:$F,README!$M$9)</f>
        <v>852623.25205119955</v>
      </c>
      <c r="AC22" s="1225">
        <f>SUMIFS('4.2 Program Budget 2028-2031'!K:K,'4.2 Program Budget 2028-2031'!$D:$D,$B22,'4.2 Program Budget 2028-2031'!$F:$F,README!$M$9)</f>
        <v>189.76462928680127</v>
      </c>
      <c r="AD22" s="1225">
        <f>SUMIFS('4.2 Program Budget 2028-2031'!L:L,'4.2 Program Budget 2028-2031'!$D:$D,$B22,'4.2 Program Budget 2028-2031'!$F:$F,README!$M$9)</f>
        <v>4796.6159667056827</v>
      </c>
      <c r="AE22" s="1225">
        <f>SUMIFS('4.2 Program Budget 2028-2031'!M:M,'4.2 Program Budget 2028-2031'!$D:$D,$B22,'4.2 Program Budget 2028-2031'!$F:$F,README!$M$9)</f>
        <v>109.48933523296742</v>
      </c>
      <c r="AF22" s="1225">
        <f>SUMIFS('4.2 Program Budget 2028-2031'!N:N,'4.2 Program Budget 2028-2031'!$D:$D,$B22,'4.2 Program Budget 2028-2031'!$F:$F,README!$M$9)</f>
        <v>46.23675447045823</v>
      </c>
      <c r="AG22" s="178">
        <f>SUMIFS('4.2 Program Budget 2028-2031'!T:T,'4.2 Program Budget 2028-2031'!$D:$D,$B22,'4.2 Program Budget 2028-2031'!$F:$F,README!$M$9)</f>
        <v>3684530.7499280651</v>
      </c>
      <c r="AH22" s="1225">
        <f>SUMIFS('4.2 Program Budget 2028-2031'!U:U,'4.2 Program Budget 2028-2031'!$D:$D,$B22,'4.2 Program Budget 2028-2031'!$F:$F,README!$M$9)</f>
        <v>852623.25205119955</v>
      </c>
      <c r="AI22" s="1225">
        <f>SUMIFS('4.2 Program Budget 2028-2031'!V:V,'4.2 Program Budget 2028-2031'!$D:$D,$B22,'4.2 Program Budget 2028-2031'!$F:$F,README!$M$9)</f>
        <v>189.76462928680127</v>
      </c>
      <c r="AJ22" s="1225">
        <f>SUMIFS('4.2 Program Budget 2028-2031'!W:W,'4.2 Program Budget 2028-2031'!$D:$D,$B22,'4.2 Program Budget 2028-2031'!$F:$F,README!$M$9)</f>
        <v>4796.6159667056827</v>
      </c>
      <c r="AK22" s="1225">
        <f>SUMIFS('4.2 Program Budget 2028-2031'!X:X,'4.2 Program Budget 2028-2031'!$D:$D,$B22,'4.2 Program Budget 2028-2031'!$F:$F,README!$M$9)</f>
        <v>109.48933523296742</v>
      </c>
      <c r="AL22" s="1225">
        <f>SUMIFS('4.2 Program Budget 2028-2031'!Y:Y,'4.2 Program Budget 2028-2031'!$D:$D,$B22,'4.2 Program Budget 2028-2031'!$F:$F,README!$M$9)</f>
        <v>46.23675447045823</v>
      </c>
      <c r="AM22" s="178">
        <f>SUMIFS('4.2 Program Budget 2028-2031'!AE:AE,'4.2 Program Budget 2028-2031'!$D:$D,$B22,'4.2 Program Budget 2028-2031'!$F:$F,README!$M$9)</f>
        <v>3684530.7499280651</v>
      </c>
      <c r="AN22" s="1225">
        <f>SUMIFS('4.2 Program Budget 2028-2031'!AF:AF,'4.2 Program Budget 2028-2031'!$D:$D,$B22,'4.2 Program Budget 2028-2031'!$F:$F,README!$M$9)</f>
        <v>852623.25205119955</v>
      </c>
      <c r="AO22" s="1225">
        <f>SUMIFS('4.2 Program Budget 2028-2031'!AG:AG,'4.2 Program Budget 2028-2031'!$D:$D,$B22,'4.2 Program Budget 2028-2031'!$F:$F,README!$M$9)</f>
        <v>189.76462928680127</v>
      </c>
      <c r="AP22" s="1225">
        <f>SUMIFS('4.2 Program Budget 2028-2031'!AH:AH,'4.2 Program Budget 2028-2031'!$D:$D,$B22,'4.2 Program Budget 2028-2031'!$F:$F,README!$M$9)</f>
        <v>4796.6159667056827</v>
      </c>
      <c r="AQ22" s="1225">
        <f>SUMIFS('4.2 Program Budget 2028-2031'!AI:AI,'4.2 Program Budget 2028-2031'!$D:$D,$B22,'4.2 Program Budget 2028-2031'!$F:$F,README!$M$9)</f>
        <v>109.48933523296742</v>
      </c>
      <c r="AR22" s="1225">
        <f>SUMIFS('4.2 Program Budget 2028-2031'!AJ:AJ,'4.2 Program Budget 2028-2031'!$D:$D,$B22,'4.2 Program Budget 2028-2031'!$F:$F,README!$M$9)</f>
        <v>46.23675447045823</v>
      </c>
      <c r="AS22" s="178">
        <f>SUMIFS('4.2 Program Budget 2028-2031'!AP:AP,'4.2 Program Budget 2028-2031'!$D:$D,$B22,'4.2 Program Budget 2028-2031'!$F:$F,README!$M$9)</f>
        <v>3684530.7499280651</v>
      </c>
      <c r="AT22" s="1225">
        <f>SUMIFS('4.2 Program Budget 2028-2031'!AQ:AQ,'4.2 Program Budget 2028-2031'!$D:$D,$B22,'4.2 Program Budget 2028-2031'!$F:$F,README!$M$9)</f>
        <v>852623.25205119955</v>
      </c>
      <c r="AU22" s="1225">
        <f>SUMIFS('4.2 Program Budget 2028-2031'!AR:AR,'4.2 Program Budget 2028-2031'!$D:$D,$B22,'4.2 Program Budget 2028-2031'!$F:$F,README!$M$9)</f>
        <v>189.76462928680127</v>
      </c>
      <c r="AV22" s="1225">
        <f>SUMIFS('4.2 Program Budget 2028-2031'!AS:AS,'4.2 Program Budget 2028-2031'!$D:$D,$B22,'4.2 Program Budget 2028-2031'!$F:$F,README!$M$9)</f>
        <v>4796.6159667056827</v>
      </c>
      <c r="AW22" s="1225">
        <f>SUMIFS('4.2 Program Budget 2028-2031'!AT:AT,'4.2 Program Budget 2028-2031'!$D:$D,$B22,'4.2 Program Budget 2028-2031'!$F:$F,README!$M$9)</f>
        <v>109.48933523296742</v>
      </c>
      <c r="AX22" s="1225">
        <f>SUMIFS('4.2 Program Budget 2028-2031'!AU:AU,'4.2 Program Budget 2028-2031'!$D:$D,$B22,'4.2 Program Budget 2028-2031'!$F:$F,README!$M$9)</f>
        <v>46.23675447045823</v>
      </c>
      <c r="AZ22" s="141" t="s">
        <v>963</v>
      </c>
      <c r="BB22" s="142"/>
      <c r="BC22" s="143"/>
      <c r="BD22" s="143"/>
      <c r="BE22" s="143"/>
    </row>
    <row r="23" spans="1:57" ht="16.899999999999999" thickTop="1" thickBot="1">
      <c r="B23" s="140" t="s">
        <v>25</v>
      </c>
      <c r="C23" s="179">
        <f>SUMIFS('4.1 Program Budget - 2024-2027'!S:S,'4.1 Program Budget - 2024-2027'!$G:$G,$B23,'4.1 Program Budget - 2024-2027'!$H:$H,README!$M$9)</f>
        <v>1344996.4028912035</v>
      </c>
      <c r="D23" s="177">
        <f>SUMIFS('4.1 Program Budget - 2024-2027'!W:W,'4.1 Program Budget - 2024-2027'!$G:$G,$B23,'4.1 Program Budget - 2024-2027'!$H:$H,README!$M$9)</f>
        <v>2062046.8503484302</v>
      </c>
      <c r="E23" s="177">
        <f>SUMIFS('4.1 Program Budget - 2024-2027'!X:X,'4.1 Program Budget - 2024-2027'!$G:$G,$B23,'4.1 Program Budget - 2024-2027'!$H:$H,README!$M$9)</f>
        <v>348.76868740279912</v>
      </c>
      <c r="F23" s="177">
        <f>SUMIFS('4.1 Program Budget - 2024-2027'!Y:Y,'4.1 Program Budget - 2024-2027'!$G:$G,$B23,'4.1 Program Budget - 2024-2027'!$H:$H,README!$M$9)</f>
        <v>132015.87269371521</v>
      </c>
      <c r="G23" s="177">
        <f>SUMIFS('4.1 Program Budget - 2024-2027'!Z:Z,'4.1 Program Budget - 2024-2027'!$G:$G,$B23,'4.1 Program Budget - 2024-2027'!$H:$H,README!$M$9)</f>
        <v>227.38902383183392</v>
      </c>
      <c r="H23" s="177">
        <f>SUMIFS('4.1 Program Budget - 2024-2027'!AA:AA,'4.1 Program Budget - 2024-2027'!$G:$G,$B23,'4.1 Program Budget - 2024-2027'!$H:$H,README!$M$9)</f>
        <v>772.29285525823411</v>
      </c>
      <c r="I23" s="179">
        <f>SUMIFS('4.1 Program Budget - 2024-2027'!AK:AK,'4.1 Program Budget - 2024-2027'!$G:$G,$B23,'4.1 Program Budget - 2024-2027'!$H:$H,README!$M$9)</f>
        <v>1535884.4858966633</v>
      </c>
      <c r="J23" s="1225">
        <f>SUMIFS('4.1 Program Budget - 2024-2027'!AO:AO,'4.1 Program Budget - 2024-2027'!$G:$G,$B23,'4.1 Program Budget - 2024-2027'!$H:$H,README!$M$9)</f>
        <v>2110706.4434286612</v>
      </c>
      <c r="K23" s="1225">
        <f>SUMIFS('4.1 Program Budget - 2024-2027'!AP:AP,'4.1 Program Budget - 2024-2027'!$G:$G,$B23,'4.1 Program Budget - 2024-2027'!$H:$H,README!$M$9)</f>
        <v>373.7452291673564</v>
      </c>
      <c r="L23" s="1225">
        <f>SUMIFS('4.1 Program Budget - 2024-2027'!AQ:AQ,'4.1 Program Budget - 2024-2027'!$G:$G,$B23,'4.1 Program Budget - 2024-2027'!$H:$H,README!$M$9)</f>
        <v>170313.66179325615</v>
      </c>
      <c r="M23" s="177">
        <f>SUMIFS('4.1 Program Budget - 2024-2027'!AR:AR,'4.1 Program Budget - 2024-2027'!$G:$G,$B23,'4.1 Program Budget - 2024-2027'!$H:$H,README!$M$9)</f>
        <v>281.18234566118127</v>
      </c>
      <c r="N23" s="177">
        <f>SUMIFS('4.1 Program Budget - 2024-2027'!AS:AS,'4.1 Program Budget - 2024-2027'!$G:$G,$B23,'4.1 Program Budget - 2024-2027'!$H:$H,README!$M$9)</f>
        <v>996.33492149054814</v>
      </c>
      <c r="O23" s="179">
        <f>SUMIFS('4.1 Program Budget - 2024-2027'!BC:BC,'4.1 Program Budget - 2024-2027'!$G:$G,$B23,'4.1 Program Budget - 2024-2027'!$H:$H,README!$M$9)</f>
        <v>1498845.0560675221</v>
      </c>
      <c r="P23" s="1225">
        <f>SUMIFS('4.1 Program Budget - 2024-2027'!BG:BG,'4.1 Program Budget - 2024-2027'!$G:$G,$B23,'4.1 Program Budget - 2024-2027'!$H:$H,README!$M$9)</f>
        <v>1581858.1216928489</v>
      </c>
      <c r="Q23" s="1225">
        <f>SUMIFS('4.1 Program Budget - 2024-2027'!BH:BH,'4.1 Program Budget - 2024-2027'!$G:$G,$B23,'4.1 Program Budget - 2024-2027'!$H:$H,README!$M$9)</f>
        <v>296.68822068032802</v>
      </c>
      <c r="R23" s="1225">
        <f>SUMIFS('4.1 Program Budget - 2024-2027'!BI:BI,'4.1 Program Budget - 2024-2027'!$G:$G,$B23,'4.1 Program Budget - 2024-2027'!$H:$H,README!$M$9)</f>
        <v>162487.86515617196</v>
      </c>
      <c r="S23" s="177">
        <f>SUMIFS('4.1 Program Budget - 2024-2027'!BJ:BJ,'4.1 Program Budget - 2024-2027'!$G:$G,$B23,'4.1 Program Budget - 2024-2027'!$H:$H,README!$M$9)</f>
        <v>225.60255846877297</v>
      </c>
      <c r="T23" s="177">
        <f>SUMIFS('4.1 Program Budget - 2024-2027'!BK:BK,'4.1 Program Budget - 2024-2027'!$G:$G,$B23,'4.1 Program Budget - 2024-2027'!$H:$H,README!$M$9)</f>
        <v>950.55401116360576</v>
      </c>
      <c r="U23" s="179">
        <f>SUMIFS('4.1 Program Budget - 2024-2027'!BU:BU,'4.1 Program Budget - 2024-2027'!$G:$G,$B23,'4.1 Program Budget - 2024-2027'!$H:$H,README!$M$9)</f>
        <v>1504040.4988574944</v>
      </c>
      <c r="V23" s="1225">
        <f>SUMIFS('4.1 Program Budget - 2024-2027'!BY:BY,'4.1 Program Budget - 2024-2027'!$G:$G,$B23,'4.1 Program Budget - 2024-2027'!$H:$H,README!$M$9)</f>
        <v>1206816.1901054427</v>
      </c>
      <c r="W23" s="1225">
        <f>SUMIFS('4.1 Program Budget - 2024-2027'!BZ:BZ,'4.1 Program Budget - 2024-2027'!$G:$G,$B23,'4.1 Program Budget - 2024-2027'!$H:$H,README!$M$9)</f>
        <v>250.98022621612139</v>
      </c>
      <c r="X23" s="1225">
        <f>SUMIFS('4.1 Program Budget - 2024-2027'!CA:CA,'4.1 Program Budget - 2024-2027'!$G:$G,$B23,'4.1 Program Budget - 2024-2027'!$H:$H,README!$M$9)</f>
        <v>175716.57796798536</v>
      </c>
      <c r="Y23" s="177">
        <f>SUMIFS('4.1 Program Budget - 2024-2027'!CB:CB,'4.1 Program Budget - 2024-2027'!$G:$G,$B23,'4.1 Program Budget - 2024-2027'!$H:$H,README!$M$9)</f>
        <v>190.21798721548802</v>
      </c>
      <c r="Z23" s="177">
        <f>SUMIFS('4.1 Program Budget - 2024-2027'!CC:CC,'4.1 Program Budget - 2024-2027'!$G:$G,$B23,'4.1 Program Budget - 2024-2027'!$H:$H,README!$M$9)</f>
        <v>1027.9419811127145</v>
      </c>
      <c r="AA23" s="178">
        <f>SUMIFS('4.2 Program Budget 2028-2031'!I:I,'4.2 Program Budget 2028-2031'!D:D,B23,'4.2 Program Budget 2028-2031'!F:F,README!$M$9)</f>
        <v>1504040.4988574944</v>
      </c>
      <c r="AB23" s="1225">
        <f>SUMIFS('4.2 Program Budget 2028-2031'!J:J,'4.2 Program Budget 2028-2031'!$D:$D,$B23,'4.2 Program Budget 2028-2031'!$F:$F,README!$M$9)</f>
        <v>1206816.1901054427</v>
      </c>
      <c r="AC23" s="1225">
        <f>SUMIFS('4.2 Program Budget 2028-2031'!K:K,'4.2 Program Budget 2028-2031'!$D:$D,$B23,'4.2 Program Budget 2028-2031'!$F:$F,README!$M$9)</f>
        <v>250.98022621612139</v>
      </c>
      <c r="AD23" s="1225">
        <f>SUMIFS('4.2 Program Budget 2028-2031'!L:L,'4.2 Program Budget 2028-2031'!$D:$D,$B23,'4.2 Program Budget 2028-2031'!$F:$F,README!$M$9)</f>
        <v>175716.57796798536</v>
      </c>
      <c r="AE23" s="1225">
        <f>SUMIFS('4.2 Program Budget 2028-2031'!M:M,'4.2 Program Budget 2028-2031'!$D:$D,$B23,'4.2 Program Budget 2028-2031'!$F:$F,README!$M$9)</f>
        <v>190.21798721548802</v>
      </c>
      <c r="AF23" s="1225">
        <f>SUMIFS('4.2 Program Budget 2028-2031'!N:N,'4.2 Program Budget 2028-2031'!$D:$D,$B23,'4.2 Program Budget 2028-2031'!$F:$F,README!$M$9)</f>
        <v>1027.9419811127145</v>
      </c>
      <c r="AG23" s="178">
        <f>SUMIFS('4.2 Program Budget 2028-2031'!T:T,'4.2 Program Budget 2028-2031'!$D:$D,$B23,'4.2 Program Budget 2028-2031'!$F:$F,README!$M$9)</f>
        <v>1504040.4988574944</v>
      </c>
      <c r="AH23" s="1225">
        <f>SUMIFS('4.2 Program Budget 2028-2031'!U:U,'4.2 Program Budget 2028-2031'!$D:$D,$B23,'4.2 Program Budget 2028-2031'!$F:$F,README!$M$9)</f>
        <v>1206816.1901054427</v>
      </c>
      <c r="AI23" s="1225">
        <f>SUMIFS('4.2 Program Budget 2028-2031'!V:V,'4.2 Program Budget 2028-2031'!$D:$D,$B23,'4.2 Program Budget 2028-2031'!$F:$F,README!$M$9)</f>
        <v>250.98022621612139</v>
      </c>
      <c r="AJ23" s="1225">
        <f>SUMIFS('4.2 Program Budget 2028-2031'!W:W,'4.2 Program Budget 2028-2031'!$D:$D,$B23,'4.2 Program Budget 2028-2031'!$F:$F,README!$M$9)</f>
        <v>175716.57796798536</v>
      </c>
      <c r="AK23" s="1225">
        <f>SUMIFS('4.2 Program Budget 2028-2031'!X:X,'4.2 Program Budget 2028-2031'!$D:$D,$B23,'4.2 Program Budget 2028-2031'!$F:$F,README!$M$9)</f>
        <v>190.21798721548802</v>
      </c>
      <c r="AL23" s="1225">
        <f>SUMIFS('4.2 Program Budget 2028-2031'!Y:Y,'4.2 Program Budget 2028-2031'!$D:$D,$B23,'4.2 Program Budget 2028-2031'!$F:$F,README!$M$9)</f>
        <v>1027.9419811127145</v>
      </c>
      <c r="AM23" s="178">
        <f>SUMIFS('4.2 Program Budget 2028-2031'!AE:AE,'4.2 Program Budget 2028-2031'!$D:$D,$B23,'4.2 Program Budget 2028-2031'!$F:$F,README!$M$9)</f>
        <v>1504040.4988574944</v>
      </c>
      <c r="AN23" s="1225">
        <f>SUMIFS('4.2 Program Budget 2028-2031'!AF:AF,'4.2 Program Budget 2028-2031'!$D:$D,$B23,'4.2 Program Budget 2028-2031'!$F:$F,README!$M$9)</f>
        <v>1206816.1901054427</v>
      </c>
      <c r="AO23" s="1225">
        <f>SUMIFS('4.2 Program Budget 2028-2031'!AG:AG,'4.2 Program Budget 2028-2031'!$D:$D,$B23,'4.2 Program Budget 2028-2031'!$F:$F,README!$M$9)</f>
        <v>250.98022621612139</v>
      </c>
      <c r="AP23" s="1225">
        <f>SUMIFS('4.2 Program Budget 2028-2031'!AH:AH,'4.2 Program Budget 2028-2031'!$D:$D,$B23,'4.2 Program Budget 2028-2031'!$F:$F,README!$M$9)</f>
        <v>175716.57796798536</v>
      </c>
      <c r="AQ23" s="1225">
        <f>SUMIFS('4.2 Program Budget 2028-2031'!AI:AI,'4.2 Program Budget 2028-2031'!$D:$D,$B23,'4.2 Program Budget 2028-2031'!$F:$F,README!$M$9)</f>
        <v>190.21798721548802</v>
      </c>
      <c r="AR23" s="1225">
        <f>SUMIFS('4.2 Program Budget 2028-2031'!AJ:AJ,'4.2 Program Budget 2028-2031'!$D:$D,$B23,'4.2 Program Budget 2028-2031'!$F:$F,README!$M$9)</f>
        <v>1027.9419811127145</v>
      </c>
      <c r="AS23" s="178">
        <f>SUMIFS('4.2 Program Budget 2028-2031'!AP:AP,'4.2 Program Budget 2028-2031'!$D:$D,$B23,'4.2 Program Budget 2028-2031'!$F:$F,README!$M$9)</f>
        <v>1504040.4988574944</v>
      </c>
      <c r="AT23" s="1225">
        <f>SUMIFS('4.2 Program Budget 2028-2031'!AQ:AQ,'4.2 Program Budget 2028-2031'!$D:$D,$B23,'4.2 Program Budget 2028-2031'!$F:$F,README!$M$9)</f>
        <v>1206816.1901054427</v>
      </c>
      <c r="AU23" s="1225">
        <f>SUMIFS('4.2 Program Budget 2028-2031'!AR:AR,'4.2 Program Budget 2028-2031'!$D:$D,$B23,'4.2 Program Budget 2028-2031'!$F:$F,README!$M$9)</f>
        <v>250.98022621612139</v>
      </c>
      <c r="AV23" s="1225">
        <f>SUMIFS('4.2 Program Budget 2028-2031'!AS:AS,'4.2 Program Budget 2028-2031'!$D:$D,$B23,'4.2 Program Budget 2028-2031'!$F:$F,README!$M$9)</f>
        <v>175716.57796798536</v>
      </c>
      <c r="AW23" s="1225">
        <f>SUMIFS('4.2 Program Budget 2028-2031'!AT:AT,'4.2 Program Budget 2028-2031'!$D:$D,$B23,'4.2 Program Budget 2028-2031'!$F:$F,README!$M$9)</f>
        <v>190.21798721548802</v>
      </c>
      <c r="AX23" s="1225">
        <f>SUMIFS('4.2 Program Budget 2028-2031'!AU:AU,'4.2 Program Budget 2028-2031'!$D:$D,$B23,'4.2 Program Budget 2028-2031'!$F:$F,README!$M$9)</f>
        <v>1027.9419811127145</v>
      </c>
      <c r="AZ23" s="141"/>
      <c r="BB23" s="142"/>
      <c r="BC23" s="143"/>
      <c r="BD23" s="143"/>
      <c r="BE23" s="143"/>
    </row>
    <row r="24" spans="1:57" ht="16.899999999999999" thickTop="1" thickBot="1">
      <c r="B24" s="140" t="s">
        <v>27</v>
      </c>
      <c r="C24" s="179">
        <f>SUMIFS('4.1 Program Budget - 2024-2027'!S:S,'4.1 Program Budget - 2024-2027'!$G:$G,$B24,'4.1 Program Budget - 2024-2027'!$H:$H,README!$M$9)</f>
        <v>300454.19259702408</v>
      </c>
      <c r="D24" s="177">
        <f>SUMIFS('4.1 Program Budget - 2024-2027'!W:W,'4.1 Program Budget - 2024-2027'!$G:$G,$B24,'4.1 Program Budget - 2024-2027'!$H:$H,README!$M$9)</f>
        <v>536664.99303566688</v>
      </c>
      <c r="E24" s="177">
        <f>SUMIFS('4.1 Program Budget - 2024-2027'!X:X,'4.1 Program Budget - 2024-2027'!$G:$G,$B24,'4.1 Program Budget - 2024-2027'!$H:$H,README!$M$9)</f>
        <v>134.50186780938833</v>
      </c>
      <c r="F24" s="177">
        <f>SUMIFS('4.1 Program Budget - 2024-2027'!Y:Y,'4.1 Program Budget - 2024-2027'!$G:$G,$B24,'4.1 Program Budget - 2024-2027'!$H:$H,README!$M$9)</f>
        <v>11925.022981608849</v>
      </c>
      <c r="G24" s="177">
        <f>SUMIFS('4.1 Program Budget - 2024-2027'!Z:Z,'4.1 Program Budget - 2024-2027'!$G:$G,$B24,'4.1 Program Budget - 2024-2027'!$H:$H,README!$M$9)</f>
        <v>62.025001391161403</v>
      </c>
      <c r="H24" s="177">
        <f>SUMIFS('4.1 Program Budget - 2024-2027'!AA:AA,'4.1 Program Budget - 2024-2027'!$G:$G,$B24,'4.1 Program Budget - 2024-2027'!$H:$H,README!$M$9)</f>
        <v>69.761384442411739</v>
      </c>
      <c r="I24" s="179">
        <f>SUMIFS('4.1 Program Budget - 2024-2027'!AK:AK,'4.1 Program Budget - 2024-2027'!$G:$G,$B24,'4.1 Program Budget - 2024-2027'!$H:$H,README!$M$9)</f>
        <v>390029.76393095817</v>
      </c>
      <c r="J24" s="1225">
        <f>SUMIFS('4.1 Program Budget - 2024-2027'!AO:AO,'4.1 Program Budget - 2024-2027'!$G:$G,$B24,'4.1 Program Budget - 2024-2027'!$H:$H,README!$M$9)</f>
        <v>650556.63363592303</v>
      </c>
      <c r="K24" s="1225">
        <f>SUMIFS('4.1 Program Budget - 2024-2027'!AP:AP,'4.1 Program Budget - 2024-2027'!$G:$G,$B24,'4.1 Program Budget - 2024-2027'!$H:$H,README!$M$9)</f>
        <v>148.07262280473535</v>
      </c>
      <c r="L24" s="1225">
        <f>SUMIFS('4.1 Program Budget - 2024-2027'!AQ:AQ,'4.1 Program Budget - 2024-2027'!$G:$G,$B24,'4.1 Program Budget - 2024-2027'!$H:$H,README!$M$9)</f>
        <v>18502.561856384382</v>
      </c>
      <c r="M24" s="177">
        <f>SUMIFS('4.1 Program Budget - 2024-2027'!AR:AR,'4.1 Program Budget - 2024-2027'!$G:$G,$B24,'4.1 Program Budget - 2024-2027'!$H:$H,README!$M$9)</f>
        <v>90.376340187506315</v>
      </c>
      <c r="N24" s="177">
        <f>SUMIFS('4.1 Program Budget - 2024-2027'!AS:AS,'4.1 Program Budget - 2024-2027'!$G:$G,$B24,'4.1 Program Budget - 2024-2027'!$H:$H,README!$M$9)</f>
        <v>108.23998685984866</v>
      </c>
      <c r="O24" s="179">
        <f>SUMIFS('4.1 Program Budget - 2024-2027'!BC:BC,'4.1 Program Budget - 2024-2027'!$G:$G,$B24,'4.1 Program Budget - 2024-2027'!$H:$H,README!$M$9)</f>
        <v>448145.17693551409</v>
      </c>
      <c r="P24" s="1225">
        <f>SUMIFS('4.1 Program Budget - 2024-2027'!BG:BG,'4.1 Program Budget - 2024-2027'!$G:$G,$B24,'4.1 Program Budget - 2024-2027'!$H:$H,README!$M$9)</f>
        <v>587819.02877131361</v>
      </c>
      <c r="Q24" s="1225">
        <f>SUMIFS('4.1 Program Budget - 2024-2027'!BH:BH,'4.1 Program Budget - 2024-2027'!$G:$G,$B24,'4.1 Program Budget - 2024-2027'!$H:$H,README!$M$9)</f>
        <v>121.2699861599836</v>
      </c>
      <c r="R24" s="1225">
        <f>SUMIFS('4.1 Program Budget - 2024-2027'!BI:BI,'4.1 Program Budget - 2024-2027'!$G:$G,$B24,'4.1 Program Budget - 2024-2027'!$H:$H,README!$M$9)</f>
        <v>20102.772387950259</v>
      </c>
      <c r="S24" s="177">
        <f>SUMIFS('4.1 Program Budget - 2024-2027'!BJ:BJ,'4.1 Program Budget - 2024-2027'!$G:$G,$B24,'4.1 Program Budget - 2024-2027'!$H:$H,README!$M$9)</f>
        <v>88.198873562629359</v>
      </c>
      <c r="T24" s="177">
        <f>SUMIFS('4.1 Program Budget - 2024-2027'!BK:BK,'4.1 Program Budget - 2024-2027'!$G:$G,$B24,'4.1 Program Budget - 2024-2027'!$H:$H,README!$M$9)</f>
        <v>117.60121846950904</v>
      </c>
      <c r="U24" s="179">
        <f>SUMIFS('4.1 Program Budget - 2024-2027'!BU:BU,'4.1 Program Budget - 2024-2027'!$G:$G,$B24,'4.1 Program Budget - 2024-2027'!$H:$H,README!$M$9)</f>
        <v>508925.66647717665</v>
      </c>
      <c r="V24" s="1225">
        <f>SUMIFS('4.1 Program Budget - 2024-2027'!BY:BY,'4.1 Program Budget - 2024-2027'!$G:$G,$B24,'4.1 Program Budget - 2024-2027'!$H:$H,README!$M$9)</f>
        <v>597357.33926177607</v>
      </c>
      <c r="W24" s="1225">
        <f>SUMIFS('4.1 Program Budget - 2024-2027'!BZ:BZ,'4.1 Program Budget - 2024-2027'!$G:$G,$B24,'4.1 Program Budget - 2024-2027'!$H:$H,README!$M$9)</f>
        <v>107.81168853822656</v>
      </c>
      <c r="X24" s="1225">
        <f>SUMIFS('4.1 Program Budget - 2024-2027'!CA:CA,'4.1 Program Budget - 2024-2027'!$G:$G,$B24,'4.1 Program Budget - 2024-2027'!$H:$H,README!$M$9)</f>
        <v>24598.123765878012</v>
      </c>
      <c r="Y24" s="177">
        <f>SUMIFS('4.1 Program Budget - 2024-2027'!CB:CB,'4.1 Program Budget - 2024-2027'!$G:$G,$B24,'4.1 Program Budget - 2024-2027'!$H:$H,README!$M$9)</f>
        <v>97.93182175353698</v>
      </c>
      <c r="Z24" s="177">
        <f>SUMIFS('4.1 Program Budget - 2024-2027'!CC:CC,'4.1 Program Budget - 2024-2027'!$G:$G,$B24,'4.1 Program Budget - 2024-2027'!$H:$H,README!$M$9)</f>
        <v>143.89902403038641</v>
      </c>
      <c r="AA24" s="178">
        <f>SUMIFS('4.2 Program Budget 2028-2031'!I:I,'4.2 Program Budget 2028-2031'!D:D,B24,'4.2 Program Budget 2028-2031'!F:F,README!$M$9)</f>
        <v>508925.66647717665</v>
      </c>
      <c r="AB24" s="1225">
        <f>SUMIFS('4.2 Program Budget 2028-2031'!J:J,'4.2 Program Budget 2028-2031'!$D:$D,$B24,'4.2 Program Budget 2028-2031'!$F:$F,README!$M$9)</f>
        <v>597357.33926177607</v>
      </c>
      <c r="AC24" s="1225">
        <f>SUMIFS('4.2 Program Budget 2028-2031'!K:K,'4.2 Program Budget 2028-2031'!$D:$D,$B24,'4.2 Program Budget 2028-2031'!$F:$F,README!$M$9)</f>
        <v>107.81168853822656</v>
      </c>
      <c r="AD24" s="1225">
        <f>SUMIFS('4.2 Program Budget 2028-2031'!L:L,'4.2 Program Budget 2028-2031'!$D:$D,$B24,'4.2 Program Budget 2028-2031'!$F:$F,README!$M$9)</f>
        <v>24598.123765878012</v>
      </c>
      <c r="AE24" s="1225">
        <f>SUMIFS('4.2 Program Budget 2028-2031'!M:M,'4.2 Program Budget 2028-2031'!$D:$D,$B24,'4.2 Program Budget 2028-2031'!$F:$F,README!$M$9)</f>
        <v>97.93182175353698</v>
      </c>
      <c r="AF24" s="1225">
        <f>SUMIFS('4.2 Program Budget 2028-2031'!N:N,'4.2 Program Budget 2028-2031'!$D:$D,$B24,'4.2 Program Budget 2028-2031'!$F:$F,README!$M$9)</f>
        <v>143.89902403038641</v>
      </c>
      <c r="AG24" s="178">
        <f>SUMIFS('4.2 Program Budget 2028-2031'!T:T,'4.2 Program Budget 2028-2031'!$D:$D,$B24,'4.2 Program Budget 2028-2031'!$F:$F,README!$M$9)</f>
        <v>508925.66647717665</v>
      </c>
      <c r="AH24" s="1225">
        <f>SUMIFS('4.2 Program Budget 2028-2031'!U:U,'4.2 Program Budget 2028-2031'!$D:$D,$B24,'4.2 Program Budget 2028-2031'!$F:$F,README!$M$9)</f>
        <v>597357.33926177607</v>
      </c>
      <c r="AI24" s="1225">
        <f>SUMIFS('4.2 Program Budget 2028-2031'!V:V,'4.2 Program Budget 2028-2031'!$D:$D,$B24,'4.2 Program Budget 2028-2031'!$F:$F,README!$M$9)</f>
        <v>107.81168853822656</v>
      </c>
      <c r="AJ24" s="1225">
        <f>SUMIFS('4.2 Program Budget 2028-2031'!W:W,'4.2 Program Budget 2028-2031'!$D:$D,$B24,'4.2 Program Budget 2028-2031'!$F:$F,README!$M$9)</f>
        <v>24598.123765878012</v>
      </c>
      <c r="AK24" s="1225">
        <f>SUMIFS('4.2 Program Budget 2028-2031'!X:X,'4.2 Program Budget 2028-2031'!$D:$D,$B24,'4.2 Program Budget 2028-2031'!$F:$F,README!$M$9)</f>
        <v>97.93182175353698</v>
      </c>
      <c r="AL24" s="1225">
        <f>SUMIFS('4.2 Program Budget 2028-2031'!Y:Y,'4.2 Program Budget 2028-2031'!$D:$D,$B24,'4.2 Program Budget 2028-2031'!$F:$F,README!$M$9)</f>
        <v>143.89902403038641</v>
      </c>
      <c r="AM24" s="178">
        <f>SUMIFS('4.2 Program Budget 2028-2031'!AE:AE,'4.2 Program Budget 2028-2031'!$D:$D,$B24,'4.2 Program Budget 2028-2031'!$F:$F,README!$M$9)</f>
        <v>508925.66647717665</v>
      </c>
      <c r="AN24" s="1225">
        <f>SUMIFS('4.2 Program Budget 2028-2031'!AF:AF,'4.2 Program Budget 2028-2031'!$D:$D,$B24,'4.2 Program Budget 2028-2031'!$F:$F,README!$M$9)</f>
        <v>597357.33926177607</v>
      </c>
      <c r="AO24" s="1225">
        <f>SUMIFS('4.2 Program Budget 2028-2031'!AG:AG,'4.2 Program Budget 2028-2031'!$D:$D,$B24,'4.2 Program Budget 2028-2031'!$F:$F,README!$M$9)</f>
        <v>107.81168853822656</v>
      </c>
      <c r="AP24" s="1225">
        <f>SUMIFS('4.2 Program Budget 2028-2031'!AH:AH,'4.2 Program Budget 2028-2031'!$D:$D,$B24,'4.2 Program Budget 2028-2031'!$F:$F,README!$M$9)</f>
        <v>24598.123765878012</v>
      </c>
      <c r="AQ24" s="1225">
        <f>SUMIFS('4.2 Program Budget 2028-2031'!AI:AI,'4.2 Program Budget 2028-2031'!$D:$D,$B24,'4.2 Program Budget 2028-2031'!$F:$F,README!$M$9)</f>
        <v>97.93182175353698</v>
      </c>
      <c r="AR24" s="1225">
        <f>SUMIFS('4.2 Program Budget 2028-2031'!AJ:AJ,'4.2 Program Budget 2028-2031'!$D:$D,$B24,'4.2 Program Budget 2028-2031'!$F:$F,README!$M$9)</f>
        <v>143.89902403038641</v>
      </c>
      <c r="AS24" s="178">
        <f>SUMIFS('4.2 Program Budget 2028-2031'!AP:AP,'4.2 Program Budget 2028-2031'!$D:$D,$B24,'4.2 Program Budget 2028-2031'!$F:$F,README!$M$9)</f>
        <v>508925.66647717665</v>
      </c>
      <c r="AT24" s="1225">
        <f>SUMIFS('4.2 Program Budget 2028-2031'!AQ:AQ,'4.2 Program Budget 2028-2031'!$D:$D,$B24,'4.2 Program Budget 2028-2031'!$F:$F,README!$M$9)</f>
        <v>597357.33926177607</v>
      </c>
      <c r="AU24" s="1225">
        <f>SUMIFS('4.2 Program Budget 2028-2031'!AR:AR,'4.2 Program Budget 2028-2031'!$D:$D,$B24,'4.2 Program Budget 2028-2031'!$F:$F,README!$M$9)</f>
        <v>107.81168853822656</v>
      </c>
      <c r="AV24" s="1225">
        <f>SUMIFS('4.2 Program Budget 2028-2031'!AS:AS,'4.2 Program Budget 2028-2031'!$D:$D,$B24,'4.2 Program Budget 2028-2031'!$F:$F,README!$M$9)</f>
        <v>24598.123765878012</v>
      </c>
      <c r="AW24" s="1225">
        <f>SUMIFS('4.2 Program Budget 2028-2031'!AT:AT,'4.2 Program Budget 2028-2031'!$D:$D,$B24,'4.2 Program Budget 2028-2031'!$F:$F,README!$M$9)</f>
        <v>97.93182175353698</v>
      </c>
      <c r="AX24" s="1225">
        <f>SUMIFS('4.2 Program Budget 2028-2031'!AU:AU,'4.2 Program Budget 2028-2031'!$D:$D,$B24,'4.2 Program Budget 2028-2031'!$F:$F,README!$M$9)</f>
        <v>143.89902403038641</v>
      </c>
      <c r="AZ24" s="141"/>
      <c r="BB24" s="142"/>
      <c r="BC24" s="143"/>
      <c r="BD24" s="143"/>
      <c r="BE24" s="143"/>
    </row>
    <row r="25" spans="1:57" ht="16.899999999999999" thickTop="1" thickBot="1">
      <c r="B25" s="140" t="s">
        <v>29</v>
      </c>
      <c r="C25" s="179">
        <f>SUMIFS('4.1 Program Budget - 2024-2027'!S:S,'4.1 Program Budget - 2024-2027'!$G:$G,$B25,'4.1 Program Budget - 2024-2027'!$H:$H,README!$M$9)</f>
        <v>3591173.46</v>
      </c>
      <c r="D25" s="177">
        <f>SUMIFS('4.1 Program Budget - 2024-2027'!W:W,'4.1 Program Budget - 2024-2027'!$G:$G,$B25,'4.1 Program Budget - 2024-2027'!$H:$H,README!$M$9)</f>
        <v>0</v>
      </c>
      <c r="E25" s="177">
        <f>SUMIFS('4.1 Program Budget - 2024-2027'!X:X,'4.1 Program Budget - 2024-2027'!$G:$G,$B25,'4.1 Program Budget - 2024-2027'!$H:$H,README!$M$9)</f>
        <v>0</v>
      </c>
      <c r="F25" s="177">
        <f>SUMIFS('4.1 Program Budget - 2024-2027'!Y:Y,'4.1 Program Budget - 2024-2027'!$G:$G,$B25,'4.1 Program Budget - 2024-2027'!$H:$H,README!$M$9)</f>
        <v>0</v>
      </c>
      <c r="G25" s="177">
        <f>SUMIFS('4.1 Program Budget - 2024-2027'!Z:Z,'4.1 Program Budget - 2024-2027'!$G:$G,$B25,'4.1 Program Budget - 2024-2027'!$H:$H,README!$M$9)</f>
        <v>0</v>
      </c>
      <c r="H25" s="177">
        <f>SUMIFS('4.1 Program Budget - 2024-2027'!AA:AA,'4.1 Program Budget - 2024-2027'!$G:$G,$B25,'4.1 Program Budget - 2024-2027'!$H:$H,README!$M$9)</f>
        <v>0</v>
      </c>
      <c r="I25" s="179">
        <f>SUMIFS('4.1 Program Budget - 2024-2027'!AK:AK,'4.1 Program Budget - 2024-2027'!$G:$G,$B25,'4.1 Program Budget - 2024-2027'!$H:$H,README!$M$9)</f>
        <v>3619103.1725999997</v>
      </c>
      <c r="J25" s="1225">
        <f>SUMIFS('4.1 Program Budget - 2024-2027'!AO:AO,'4.1 Program Budget - 2024-2027'!$G:$G,$B25,'4.1 Program Budget - 2024-2027'!$H:$H,README!$M$9)</f>
        <v>0</v>
      </c>
      <c r="K25" s="1225">
        <f>SUMIFS('4.1 Program Budget - 2024-2027'!AP:AP,'4.1 Program Budget - 2024-2027'!$G:$G,$B25,'4.1 Program Budget - 2024-2027'!$H:$H,README!$M$9)</f>
        <v>0</v>
      </c>
      <c r="L25" s="1225">
        <f>SUMIFS('4.1 Program Budget - 2024-2027'!AQ:AQ,'4.1 Program Budget - 2024-2027'!$G:$G,$B25,'4.1 Program Budget - 2024-2027'!$H:$H,README!$M$9)</f>
        <v>0</v>
      </c>
      <c r="M25" s="177">
        <f>SUMIFS('4.1 Program Budget - 2024-2027'!AR:AR,'4.1 Program Budget - 2024-2027'!$G:$G,$B25,'4.1 Program Budget - 2024-2027'!$H:$H,README!$M$9)</f>
        <v>0</v>
      </c>
      <c r="N25" s="177">
        <f>SUMIFS('4.1 Program Budget - 2024-2027'!AS:AS,'4.1 Program Budget - 2024-2027'!$G:$G,$B25,'4.1 Program Budget - 2024-2027'!$H:$H,README!$M$9)</f>
        <v>0</v>
      </c>
      <c r="O25" s="179">
        <f>SUMIFS('4.1 Program Budget - 2024-2027'!BC:BC,'4.1 Program Budget - 2024-2027'!$G:$G,$B25,'4.1 Program Budget - 2024-2027'!$H:$H,README!$M$9)</f>
        <v>3629529.9392000004</v>
      </c>
      <c r="P25" s="1225">
        <f>SUMIFS('4.1 Program Budget - 2024-2027'!BG:BG,'4.1 Program Budget - 2024-2027'!$G:$G,$B25,'4.1 Program Budget - 2024-2027'!$H:$H,README!$M$9)</f>
        <v>0</v>
      </c>
      <c r="Q25" s="1225">
        <f>SUMIFS('4.1 Program Budget - 2024-2027'!BH:BH,'4.1 Program Budget - 2024-2027'!$G:$G,$B25,'4.1 Program Budget - 2024-2027'!$H:$H,README!$M$9)</f>
        <v>0</v>
      </c>
      <c r="R25" s="1225">
        <f>SUMIFS('4.1 Program Budget - 2024-2027'!BI:BI,'4.1 Program Budget - 2024-2027'!$G:$G,$B25,'4.1 Program Budget - 2024-2027'!$H:$H,README!$M$9)</f>
        <v>0</v>
      </c>
      <c r="S25" s="177">
        <f>SUMIFS('4.1 Program Budget - 2024-2027'!BJ:BJ,'4.1 Program Budget - 2024-2027'!$G:$G,$B25,'4.1 Program Budget - 2024-2027'!$H:$H,README!$M$9)</f>
        <v>0</v>
      </c>
      <c r="T25" s="177">
        <f>SUMIFS('4.1 Program Budget - 2024-2027'!BK:BK,'4.1 Program Budget - 2024-2027'!$G:$G,$B25,'4.1 Program Budget - 2024-2027'!$H:$H,README!$M$9)</f>
        <v>0</v>
      </c>
      <c r="U25" s="179">
        <f>SUMIFS('4.1 Program Budget - 2024-2027'!BU:BU,'4.1 Program Budget - 2024-2027'!$G:$G,$B25,'4.1 Program Budget - 2024-2027'!$H:$H,README!$M$9)</f>
        <v>3640965.6523000002</v>
      </c>
      <c r="V25" s="1225">
        <f>SUMIFS('4.1 Program Budget - 2024-2027'!BY:BY,'4.1 Program Budget - 2024-2027'!$G:$G,$B25,'4.1 Program Budget - 2024-2027'!$H:$H,README!$M$9)</f>
        <v>0</v>
      </c>
      <c r="W25" s="1225">
        <f>SUMIFS('4.1 Program Budget - 2024-2027'!BZ:BZ,'4.1 Program Budget - 2024-2027'!$G:$G,$B25,'4.1 Program Budget - 2024-2027'!$H:$H,README!$M$9)</f>
        <v>0</v>
      </c>
      <c r="X25" s="1225">
        <f>SUMIFS('4.1 Program Budget - 2024-2027'!CA:CA,'4.1 Program Budget - 2024-2027'!$G:$G,$B25,'4.1 Program Budget - 2024-2027'!$H:$H,README!$M$9)</f>
        <v>0</v>
      </c>
      <c r="Y25" s="177">
        <f>SUMIFS('4.1 Program Budget - 2024-2027'!CB:CB,'4.1 Program Budget - 2024-2027'!$G:$G,$B25,'4.1 Program Budget - 2024-2027'!$H:$H,README!$M$9)</f>
        <v>0</v>
      </c>
      <c r="Z25" s="177">
        <f>SUMIFS('4.1 Program Budget - 2024-2027'!CC:CC,'4.1 Program Budget - 2024-2027'!$G:$G,$B25,'4.1 Program Budget - 2024-2027'!$H:$H,README!$M$9)</f>
        <v>0</v>
      </c>
      <c r="AA25" s="178">
        <f>SUMIFS('4.2 Program Budget 2028-2031'!I:I,'4.2 Program Budget 2028-2031'!D:D,B25,'4.2 Program Budget 2028-2031'!F:F,README!$M$9)</f>
        <v>3640965.6523000002</v>
      </c>
      <c r="AB25" s="1225">
        <f>SUMIFS('4.2 Program Budget 2028-2031'!J:J,'4.2 Program Budget 2028-2031'!$D:$D,$B25,'4.2 Program Budget 2028-2031'!$F:$F,README!$M$9)</f>
        <v>0</v>
      </c>
      <c r="AC25" s="1225">
        <f>SUMIFS('4.2 Program Budget 2028-2031'!K:K,'4.2 Program Budget 2028-2031'!$D:$D,$B25,'4.2 Program Budget 2028-2031'!$F:$F,README!$M$9)</f>
        <v>0</v>
      </c>
      <c r="AD25" s="1225">
        <f>SUMIFS('4.2 Program Budget 2028-2031'!L:L,'4.2 Program Budget 2028-2031'!$D:$D,$B25,'4.2 Program Budget 2028-2031'!$F:$F,README!$M$9)</f>
        <v>0</v>
      </c>
      <c r="AE25" s="1225">
        <f>SUMIFS('4.2 Program Budget 2028-2031'!M:M,'4.2 Program Budget 2028-2031'!$D:$D,$B25,'4.2 Program Budget 2028-2031'!$F:$F,README!$M$9)</f>
        <v>0</v>
      </c>
      <c r="AF25" s="1225">
        <f>SUMIFS('4.2 Program Budget 2028-2031'!N:N,'4.2 Program Budget 2028-2031'!$D:$D,$B25,'4.2 Program Budget 2028-2031'!$F:$F,README!$M$9)</f>
        <v>0</v>
      </c>
      <c r="AG25" s="178">
        <f>SUMIFS('4.2 Program Budget 2028-2031'!T:T,'4.2 Program Budget 2028-2031'!$D:$D,$B25,'4.2 Program Budget 2028-2031'!$F:$F,README!$M$9)</f>
        <v>3640965.6523000002</v>
      </c>
      <c r="AH25" s="1225">
        <f>SUMIFS('4.2 Program Budget 2028-2031'!U:U,'4.2 Program Budget 2028-2031'!$D:$D,$B25,'4.2 Program Budget 2028-2031'!$F:$F,README!$M$9)</f>
        <v>0</v>
      </c>
      <c r="AI25" s="1225">
        <f>SUMIFS('4.2 Program Budget 2028-2031'!V:V,'4.2 Program Budget 2028-2031'!$D:$D,$B25,'4.2 Program Budget 2028-2031'!$F:$F,README!$M$9)</f>
        <v>0</v>
      </c>
      <c r="AJ25" s="1225">
        <f>SUMIFS('4.2 Program Budget 2028-2031'!W:W,'4.2 Program Budget 2028-2031'!$D:$D,$B25,'4.2 Program Budget 2028-2031'!$F:$F,README!$M$9)</f>
        <v>0</v>
      </c>
      <c r="AK25" s="1225">
        <f>SUMIFS('4.2 Program Budget 2028-2031'!X:X,'4.2 Program Budget 2028-2031'!$D:$D,$B25,'4.2 Program Budget 2028-2031'!$F:$F,README!$M$9)</f>
        <v>0</v>
      </c>
      <c r="AL25" s="1225">
        <f>SUMIFS('4.2 Program Budget 2028-2031'!Y:Y,'4.2 Program Budget 2028-2031'!$D:$D,$B25,'4.2 Program Budget 2028-2031'!$F:$F,README!$M$9)</f>
        <v>0</v>
      </c>
      <c r="AM25" s="178">
        <f>SUMIFS('4.2 Program Budget 2028-2031'!AE:AE,'4.2 Program Budget 2028-2031'!$D:$D,$B25,'4.2 Program Budget 2028-2031'!$F:$F,README!$M$9)</f>
        <v>3640965.6523000002</v>
      </c>
      <c r="AN25" s="1225">
        <f>SUMIFS('4.2 Program Budget 2028-2031'!AF:AF,'4.2 Program Budget 2028-2031'!$D:$D,$B25,'4.2 Program Budget 2028-2031'!$F:$F,README!$M$9)</f>
        <v>0</v>
      </c>
      <c r="AO25" s="1225">
        <f>SUMIFS('4.2 Program Budget 2028-2031'!AG:AG,'4.2 Program Budget 2028-2031'!$D:$D,$B25,'4.2 Program Budget 2028-2031'!$F:$F,README!$M$9)</f>
        <v>0</v>
      </c>
      <c r="AP25" s="1225">
        <f>SUMIFS('4.2 Program Budget 2028-2031'!AH:AH,'4.2 Program Budget 2028-2031'!$D:$D,$B25,'4.2 Program Budget 2028-2031'!$F:$F,README!$M$9)</f>
        <v>0</v>
      </c>
      <c r="AQ25" s="1225">
        <f>SUMIFS('4.2 Program Budget 2028-2031'!AI:AI,'4.2 Program Budget 2028-2031'!$D:$D,$B25,'4.2 Program Budget 2028-2031'!$F:$F,README!$M$9)</f>
        <v>0</v>
      </c>
      <c r="AR25" s="1225">
        <f>SUMIFS('4.2 Program Budget 2028-2031'!AJ:AJ,'4.2 Program Budget 2028-2031'!$D:$D,$B25,'4.2 Program Budget 2028-2031'!$F:$F,README!$M$9)</f>
        <v>0</v>
      </c>
      <c r="AS25" s="178">
        <f>SUMIFS('4.2 Program Budget 2028-2031'!AP:AP,'4.2 Program Budget 2028-2031'!$D:$D,$B25,'4.2 Program Budget 2028-2031'!$F:$F,README!$M$9)</f>
        <v>3640965.6523000002</v>
      </c>
      <c r="AT25" s="1225">
        <f>SUMIFS('4.2 Program Budget 2028-2031'!AQ:AQ,'4.2 Program Budget 2028-2031'!$D:$D,$B25,'4.2 Program Budget 2028-2031'!$F:$F,README!$M$9)</f>
        <v>0</v>
      </c>
      <c r="AU25" s="1225">
        <f>SUMIFS('4.2 Program Budget 2028-2031'!AR:AR,'4.2 Program Budget 2028-2031'!$D:$D,$B25,'4.2 Program Budget 2028-2031'!$F:$F,README!$M$9)</f>
        <v>0</v>
      </c>
      <c r="AV25" s="1225">
        <f>SUMIFS('4.2 Program Budget 2028-2031'!AS:AS,'4.2 Program Budget 2028-2031'!$D:$D,$B25,'4.2 Program Budget 2028-2031'!$F:$F,README!$M$9)</f>
        <v>0</v>
      </c>
      <c r="AW25" s="1225">
        <f>SUMIFS('4.2 Program Budget 2028-2031'!AT:AT,'4.2 Program Budget 2028-2031'!$D:$D,$B25,'4.2 Program Budget 2028-2031'!$F:$F,README!$M$9)</f>
        <v>0</v>
      </c>
      <c r="AX25" s="1225">
        <f>SUMIFS('4.2 Program Budget 2028-2031'!AU:AU,'4.2 Program Budget 2028-2031'!$D:$D,$B25,'4.2 Program Budget 2028-2031'!$F:$F,README!$M$9)</f>
        <v>0</v>
      </c>
      <c r="AZ25" s="141"/>
      <c r="BB25" s="142"/>
      <c r="BC25" s="143"/>
      <c r="BD25" s="143"/>
      <c r="BE25" s="143"/>
    </row>
    <row r="26" spans="1:57" ht="16.899999999999999" thickTop="1" thickBot="1">
      <c r="B26" s="140" t="s">
        <v>30</v>
      </c>
      <c r="C26" s="179">
        <f>SUMIFS('4.1 Program Budget - 2024-2027'!S:S,'4.1 Program Budget - 2024-2027'!$G:$G,$B26,'4.1 Program Budget - 2024-2027'!$H:$H,README!$M$9)</f>
        <v>574834.51980575756</v>
      </c>
      <c r="D26" s="177">
        <f>SUMIFS('4.1 Program Budget - 2024-2027'!W:W,'4.1 Program Budget - 2024-2027'!$G:$G,$B26,'4.1 Program Budget - 2024-2027'!$H:$H,README!$M$9)</f>
        <v>652422.06767288828</v>
      </c>
      <c r="E26" s="177">
        <f>SUMIFS('4.1 Program Budget - 2024-2027'!X:X,'4.1 Program Budget - 2024-2027'!$G:$G,$B26,'4.1 Program Budget - 2024-2027'!$H:$H,README!$M$9)</f>
        <v>204.5296435952184</v>
      </c>
      <c r="F26" s="177">
        <f>SUMIFS('4.1 Program Budget - 2024-2027'!Y:Y,'4.1 Program Budget - 2024-2027'!$G:$G,$B26,'4.1 Program Budget - 2024-2027'!$H:$H,README!$M$9)</f>
        <v>56369.53845556196</v>
      </c>
      <c r="G26" s="177">
        <f>SUMIFS('4.1 Program Budget - 2024-2027'!Z:Z,'4.1 Program Budget - 2024-2027'!$G:$G,$B26,'4.1 Program Budget - 2024-2027'!$H:$H,README!$M$9)</f>
        <v>72.080669061852788</v>
      </c>
      <c r="H26" s="177">
        <f>SUMIFS('4.1 Program Budget - 2024-2027'!AA:AA,'4.1 Program Budget - 2024-2027'!$G:$G,$B26,'4.1 Program Budget - 2024-2027'!$H:$H,README!$M$9)</f>
        <v>329.76179996503754</v>
      </c>
      <c r="I26" s="179">
        <f>SUMIFS('4.1 Program Budget - 2024-2027'!AK:AK,'4.1 Program Budget - 2024-2027'!$G:$G,$B26,'4.1 Program Budget - 2024-2027'!$H:$H,README!$M$9)</f>
        <v>769406.9766330726</v>
      </c>
      <c r="J26" s="1225">
        <f>SUMIFS('4.1 Program Budget - 2024-2027'!AO:AO,'4.1 Program Budget - 2024-2027'!$G:$G,$B26,'4.1 Program Budget - 2024-2027'!$H:$H,README!$M$9)</f>
        <v>728907.67524203216</v>
      </c>
      <c r="K26" s="1225">
        <f>SUMIFS('4.1 Program Budget - 2024-2027'!AP:AP,'4.1 Program Budget - 2024-2027'!$G:$G,$B26,'4.1 Program Budget - 2024-2027'!$H:$H,README!$M$9)</f>
        <v>162.61560117539688</v>
      </c>
      <c r="L26" s="1225">
        <f>SUMIFS('4.1 Program Budget - 2024-2027'!AQ:AQ,'4.1 Program Budget - 2024-2027'!$G:$G,$B26,'4.1 Program Budget - 2024-2027'!$H:$H,README!$M$9)</f>
        <v>88264.282016503334</v>
      </c>
      <c r="M26" s="177">
        <f>SUMIFS('4.1 Program Budget - 2024-2027'!AR:AR,'4.1 Program Budget - 2024-2027'!$G:$G,$B26,'4.1 Program Budget - 2024-2027'!$H:$H,README!$M$9)</f>
        <v>97.225163362257121</v>
      </c>
      <c r="N26" s="177">
        <f>SUMIFS('4.1 Program Budget - 2024-2027'!AS:AS,'4.1 Program Budget - 2024-2027'!$G:$G,$B26,'4.1 Program Budget - 2024-2027'!$H:$H,README!$M$9)</f>
        <v>516.34604979654455</v>
      </c>
      <c r="O26" s="179">
        <f>SUMIFS('4.1 Program Budget - 2024-2027'!BC:BC,'4.1 Program Budget - 2024-2027'!$G:$G,$B26,'4.1 Program Budget - 2024-2027'!$H:$H,README!$M$9)</f>
        <v>504431.52162294678</v>
      </c>
      <c r="P26" s="1225">
        <f>SUMIFS('4.1 Program Budget - 2024-2027'!BG:BG,'4.1 Program Budget - 2024-2027'!$G:$G,$B26,'4.1 Program Budget - 2024-2027'!$H:$H,README!$M$9)</f>
        <v>906572.55748296226</v>
      </c>
      <c r="Q26" s="1225">
        <f>SUMIFS('4.1 Program Budget - 2024-2027'!BH:BH,'4.1 Program Budget - 2024-2027'!$G:$G,$B26,'4.1 Program Budget - 2024-2027'!$H:$H,README!$M$9)</f>
        <v>387.86711233440258</v>
      </c>
      <c r="R26" s="1225">
        <f>SUMIFS('4.1 Program Budget - 2024-2027'!BI:BI,'4.1 Program Budget - 2024-2027'!$G:$G,$B26,'4.1 Program Budget - 2024-2027'!$H:$H,README!$M$9)</f>
        <v>4045.5650213009599</v>
      </c>
      <c r="S26" s="177">
        <f>SUMIFS('4.1 Program Budget - 2024-2027'!BJ:BJ,'4.1 Program Budget - 2024-2027'!$G:$G,$B26,'4.1 Program Budget - 2024-2027'!$H:$H,README!$M$9)</f>
        <v>130.22396692411701</v>
      </c>
      <c r="T26" s="177">
        <f>SUMIFS('4.1 Program Budget - 2024-2027'!BK:BK,'4.1 Program Budget - 2024-2027'!$G:$G,$B26,'4.1 Program Budget - 2024-2027'!$H:$H,README!$M$9)</f>
        <v>23.666555374610621</v>
      </c>
      <c r="U26" s="179">
        <f>SUMIFS('4.1 Program Budget - 2024-2027'!BU:BU,'4.1 Program Budget - 2024-2027'!$G:$G,$B26,'4.1 Program Budget - 2024-2027'!$H:$H,README!$M$9)</f>
        <v>546229.80295211799</v>
      </c>
      <c r="V26" s="1225">
        <f>SUMIFS('4.1 Program Budget - 2024-2027'!BY:BY,'4.1 Program Budget - 2024-2027'!$G:$G,$B26,'4.1 Program Budget - 2024-2027'!$H:$H,README!$M$9)</f>
        <v>927519.95490396139</v>
      </c>
      <c r="W26" s="1225">
        <f>SUMIFS('4.1 Program Budget - 2024-2027'!BZ:BZ,'4.1 Program Budget - 2024-2027'!$G:$G,$B26,'4.1 Program Budget - 2024-2027'!$H:$H,README!$M$9)</f>
        <v>379.26694882578238</v>
      </c>
      <c r="X26" s="1225">
        <f>SUMIFS('4.1 Program Budget - 2024-2027'!CA:CA,'4.1 Program Budget - 2024-2027'!$G:$G,$B26,'4.1 Program Budget - 2024-2027'!$H:$H,README!$M$9)</f>
        <v>3050.5343004133083</v>
      </c>
      <c r="Y26" s="177">
        <f>SUMIFS('4.1 Program Budget - 2024-2027'!CB:CB,'4.1 Program Budget - 2024-2027'!$G:$G,$B26,'4.1 Program Budget - 2024-2027'!$H:$H,README!$M$9)</f>
        <v>148.04049786546955</v>
      </c>
      <c r="Z26" s="177">
        <f>SUMIFS('4.1 Program Budget - 2024-2027'!CC:CC,'4.1 Program Budget - 2024-2027'!$G:$G,$B26,'4.1 Program Budget - 2024-2027'!$H:$H,README!$M$9)</f>
        <v>17.845625657417859</v>
      </c>
      <c r="AA26" s="178">
        <f>SUMIFS('4.2 Program Budget 2028-2031'!I:I,'4.2 Program Budget 2028-2031'!D:D,B26,'4.2 Program Budget 2028-2031'!F:F,README!$M$9)</f>
        <v>546229.80295211799</v>
      </c>
      <c r="AB26" s="1225">
        <f>SUMIFS('4.2 Program Budget 2028-2031'!J:J,'4.2 Program Budget 2028-2031'!$D:$D,$B26,'4.2 Program Budget 2028-2031'!$F:$F,README!$M$9)</f>
        <v>927519.95490396139</v>
      </c>
      <c r="AC26" s="1225">
        <f>SUMIFS('4.2 Program Budget 2028-2031'!K:K,'4.2 Program Budget 2028-2031'!$D:$D,$B26,'4.2 Program Budget 2028-2031'!$F:$F,README!$M$9)</f>
        <v>379.26694882578238</v>
      </c>
      <c r="AD26" s="1225">
        <f>SUMIFS('4.2 Program Budget 2028-2031'!L:L,'4.2 Program Budget 2028-2031'!$D:$D,$B26,'4.2 Program Budget 2028-2031'!$F:$F,README!$M$9)</f>
        <v>3050.5343004133083</v>
      </c>
      <c r="AE26" s="1225">
        <f>SUMIFS('4.2 Program Budget 2028-2031'!M:M,'4.2 Program Budget 2028-2031'!$D:$D,$B26,'4.2 Program Budget 2028-2031'!$F:$F,README!$M$9)</f>
        <v>148.04049786546955</v>
      </c>
      <c r="AF26" s="1225">
        <f>SUMIFS('4.2 Program Budget 2028-2031'!N:N,'4.2 Program Budget 2028-2031'!$D:$D,$B26,'4.2 Program Budget 2028-2031'!$F:$F,README!$M$9)</f>
        <v>17.845625657417859</v>
      </c>
      <c r="AG26" s="178">
        <f>SUMIFS('4.2 Program Budget 2028-2031'!T:T,'4.2 Program Budget 2028-2031'!$D:$D,$B26,'4.2 Program Budget 2028-2031'!$F:$F,README!$M$9)</f>
        <v>546229.80295211799</v>
      </c>
      <c r="AH26" s="1225">
        <f>SUMIFS('4.2 Program Budget 2028-2031'!U:U,'4.2 Program Budget 2028-2031'!$D:$D,$B26,'4.2 Program Budget 2028-2031'!$F:$F,README!$M$9)</f>
        <v>927519.95490396139</v>
      </c>
      <c r="AI26" s="1225">
        <f>SUMIFS('4.2 Program Budget 2028-2031'!V:V,'4.2 Program Budget 2028-2031'!$D:$D,$B26,'4.2 Program Budget 2028-2031'!$F:$F,README!$M$9)</f>
        <v>379.26694882578238</v>
      </c>
      <c r="AJ26" s="1225">
        <f>SUMIFS('4.2 Program Budget 2028-2031'!W:W,'4.2 Program Budget 2028-2031'!$D:$D,$B26,'4.2 Program Budget 2028-2031'!$F:$F,README!$M$9)</f>
        <v>3050.5343004133083</v>
      </c>
      <c r="AK26" s="1225">
        <f>SUMIFS('4.2 Program Budget 2028-2031'!X:X,'4.2 Program Budget 2028-2031'!$D:$D,$B26,'4.2 Program Budget 2028-2031'!$F:$F,README!$M$9)</f>
        <v>148.04049786546955</v>
      </c>
      <c r="AL26" s="1225">
        <f>SUMIFS('4.2 Program Budget 2028-2031'!Y:Y,'4.2 Program Budget 2028-2031'!$D:$D,$B26,'4.2 Program Budget 2028-2031'!$F:$F,README!$M$9)</f>
        <v>17.845625657417859</v>
      </c>
      <c r="AM26" s="178">
        <f>SUMIFS('4.2 Program Budget 2028-2031'!AE:AE,'4.2 Program Budget 2028-2031'!$D:$D,$B26,'4.2 Program Budget 2028-2031'!$F:$F,README!$M$9)</f>
        <v>546229.80295211799</v>
      </c>
      <c r="AN26" s="1225">
        <f>SUMIFS('4.2 Program Budget 2028-2031'!AF:AF,'4.2 Program Budget 2028-2031'!$D:$D,$B26,'4.2 Program Budget 2028-2031'!$F:$F,README!$M$9)</f>
        <v>927519.95490396139</v>
      </c>
      <c r="AO26" s="1225">
        <f>SUMIFS('4.2 Program Budget 2028-2031'!AG:AG,'4.2 Program Budget 2028-2031'!$D:$D,$B26,'4.2 Program Budget 2028-2031'!$F:$F,README!$M$9)</f>
        <v>379.26694882578238</v>
      </c>
      <c r="AP26" s="1225">
        <f>SUMIFS('4.2 Program Budget 2028-2031'!AH:AH,'4.2 Program Budget 2028-2031'!$D:$D,$B26,'4.2 Program Budget 2028-2031'!$F:$F,README!$M$9)</f>
        <v>3050.5343004133083</v>
      </c>
      <c r="AQ26" s="1225">
        <f>SUMIFS('4.2 Program Budget 2028-2031'!AI:AI,'4.2 Program Budget 2028-2031'!$D:$D,$B26,'4.2 Program Budget 2028-2031'!$F:$F,README!$M$9)</f>
        <v>148.04049786546955</v>
      </c>
      <c r="AR26" s="1225">
        <f>SUMIFS('4.2 Program Budget 2028-2031'!AJ:AJ,'4.2 Program Budget 2028-2031'!$D:$D,$B26,'4.2 Program Budget 2028-2031'!$F:$F,README!$M$9)</f>
        <v>17.845625657417859</v>
      </c>
      <c r="AS26" s="178">
        <f>SUMIFS('4.2 Program Budget 2028-2031'!AP:AP,'4.2 Program Budget 2028-2031'!$D:$D,$B26,'4.2 Program Budget 2028-2031'!$F:$F,README!$M$9)</f>
        <v>546229.80295211799</v>
      </c>
      <c r="AT26" s="1225">
        <f>SUMIFS('4.2 Program Budget 2028-2031'!AQ:AQ,'4.2 Program Budget 2028-2031'!$D:$D,$B26,'4.2 Program Budget 2028-2031'!$F:$F,README!$M$9)</f>
        <v>927519.95490396139</v>
      </c>
      <c r="AU26" s="1225">
        <f>SUMIFS('4.2 Program Budget 2028-2031'!AR:AR,'4.2 Program Budget 2028-2031'!$D:$D,$B26,'4.2 Program Budget 2028-2031'!$F:$F,README!$M$9)</f>
        <v>379.26694882578238</v>
      </c>
      <c r="AV26" s="1225">
        <f>SUMIFS('4.2 Program Budget 2028-2031'!AS:AS,'4.2 Program Budget 2028-2031'!$D:$D,$B26,'4.2 Program Budget 2028-2031'!$F:$F,README!$M$9)</f>
        <v>3050.5343004133083</v>
      </c>
      <c r="AW26" s="1225">
        <f>SUMIFS('4.2 Program Budget 2028-2031'!AT:AT,'4.2 Program Budget 2028-2031'!$D:$D,$B26,'4.2 Program Budget 2028-2031'!$F:$F,README!$M$9)</f>
        <v>148.04049786546955</v>
      </c>
      <c r="AX26" s="1225">
        <f>SUMIFS('4.2 Program Budget 2028-2031'!AU:AU,'4.2 Program Budget 2028-2031'!$D:$D,$B26,'4.2 Program Budget 2028-2031'!$F:$F,README!$M$9)</f>
        <v>17.845625657417859</v>
      </c>
      <c r="AZ26" s="141"/>
      <c r="BB26" s="142"/>
      <c r="BC26" s="143"/>
      <c r="BD26" s="143"/>
      <c r="BE26" s="143"/>
    </row>
    <row r="27" spans="1:57" ht="16.899999999999999" thickTop="1" thickBot="1">
      <c r="A27" s="128">
        <v>1</v>
      </c>
      <c r="B27" s="140" t="s">
        <v>32</v>
      </c>
      <c r="C27" s="179">
        <f>SUMIFS('4.1 Program Budget - 2024-2027'!S:S,'4.1 Program Budget - 2024-2027'!$G:$G,$B27,'4.1 Program Budget - 2024-2027'!$H:$H,README!$M$9)</f>
        <v>3485953.1047999999</v>
      </c>
      <c r="D27" s="177">
        <f>SUMIFS('4.1 Program Budget - 2024-2027'!W:W,'4.1 Program Budget - 2024-2027'!$G:$G,$B27,'4.1 Program Budget - 2024-2027'!$H:$H,README!$M$9)</f>
        <v>0</v>
      </c>
      <c r="E27" s="177">
        <f>SUMIFS('4.1 Program Budget - 2024-2027'!X:X,'4.1 Program Budget - 2024-2027'!$G:$G,$B27,'4.1 Program Budget - 2024-2027'!$H:$H,README!$M$9)</f>
        <v>0</v>
      </c>
      <c r="F27" s="177">
        <f>SUMIFS('4.1 Program Budget - 2024-2027'!Y:Y,'4.1 Program Budget - 2024-2027'!$G:$G,$B27,'4.1 Program Budget - 2024-2027'!$H:$H,README!$M$9)</f>
        <v>0</v>
      </c>
      <c r="G27" s="177">
        <f>SUMIFS('4.1 Program Budget - 2024-2027'!Z:Z,'4.1 Program Budget - 2024-2027'!$G:$G,$B27,'4.1 Program Budget - 2024-2027'!$H:$H,README!$M$9)</f>
        <v>0</v>
      </c>
      <c r="H27" s="177">
        <f>SUMIFS('4.1 Program Budget - 2024-2027'!AA:AA,'4.1 Program Budget - 2024-2027'!$G:$G,$B27,'4.1 Program Budget - 2024-2027'!$H:$H,README!$M$9)</f>
        <v>0</v>
      </c>
      <c r="I27" s="179">
        <f>SUMIFS('4.1 Program Budget - 2024-2027'!AK:AK,'4.1 Program Budget - 2024-2027'!$G:$G,$B27,'4.1 Program Budget - 2024-2027'!$H:$H,README!$M$9)</f>
        <v>3415609.6115999999</v>
      </c>
      <c r="J27" s="1225">
        <f>SUMIFS('4.1 Program Budget - 2024-2027'!AO:AO,'4.1 Program Budget - 2024-2027'!$G:$G,$B27,'4.1 Program Budget - 2024-2027'!$H:$H,README!$M$9)</f>
        <v>0</v>
      </c>
      <c r="K27" s="1225">
        <f>SUMIFS('4.1 Program Budget - 2024-2027'!AP:AP,'4.1 Program Budget - 2024-2027'!$G:$G,$B27,'4.1 Program Budget - 2024-2027'!$H:$H,README!$M$9)</f>
        <v>0</v>
      </c>
      <c r="L27" s="1225">
        <f>SUMIFS('4.1 Program Budget - 2024-2027'!AQ:AQ,'4.1 Program Budget - 2024-2027'!$G:$G,$B27,'4.1 Program Budget - 2024-2027'!$H:$H,README!$M$9)</f>
        <v>0</v>
      </c>
      <c r="M27" s="177">
        <f>SUMIFS('4.1 Program Budget - 2024-2027'!AR:AR,'4.1 Program Budget - 2024-2027'!$G:$G,$B27,'4.1 Program Budget - 2024-2027'!$H:$H,README!$M$9)</f>
        <v>0</v>
      </c>
      <c r="N27" s="177">
        <f>SUMIFS('4.1 Program Budget - 2024-2027'!AS:AS,'4.1 Program Budget - 2024-2027'!$G:$G,$B27,'4.1 Program Budget - 2024-2027'!$H:$H,README!$M$9)</f>
        <v>0</v>
      </c>
      <c r="O27" s="179">
        <f>SUMIFS('4.1 Program Budget - 2024-2027'!BC:BC,'4.1 Program Budget - 2024-2027'!$G:$G,$B27,'4.1 Program Budget - 2024-2027'!$H:$H,README!$M$9)</f>
        <v>3542121.8730000001</v>
      </c>
      <c r="P27" s="1225">
        <f>SUMIFS('4.1 Program Budget - 2024-2027'!BG:BG,'4.1 Program Budget - 2024-2027'!$G:$G,$B27,'4.1 Program Budget - 2024-2027'!$H:$H,README!$M$9)</f>
        <v>0</v>
      </c>
      <c r="Q27" s="1225">
        <f>SUMIFS('4.1 Program Budget - 2024-2027'!BH:BH,'4.1 Program Budget - 2024-2027'!$G:$G,$B27,'4.1 Program Budget - 2024-2027'!$H:$H,README!$M$9)</f>
        <v>0</v>
      </c>
      <c r="R27" s="1225">
        <f>SUMIFS('4.1 Program Budget - 2024-2027'!BI:BI,'4.1 Program Budget - 2024-2027'!$G:$G,$B27,'4.1 Program Budget - 2024-2027'!$H:$H,README!$M$9)</f>
        <v>0</v>
      </c>
      <c r="S27" s="177">
        <f>SUMIFS('4.1 Program Budget - 2024-2027'!BJ:BJ,'4.1 Program Budget - 2024-2027'!$G:$G,$B27,'4.1 Program Budget - 2024-2027'!$H:$H,README!$M$9)</f>
        <v>0</v>
      </c>
      <c r="T27" s="177">
        <f>SUMIFS('4.1 Program Budget - 2024-2027'!BK:BK,'4.1 Program Budget - 2024-2027'!$G:$G,$B27,'4.1 Program Budget - 2024-2027'!$H:$H,README!$M$9)</f>
        <v>0</v>
      </c>
      <c r="U27" s="179">
        <f>SUMIFS('4.1 Program Budget - 2024-2027'!BU:BU,'4.1 Program Budget - 2024-2027'!$G:$G,$B27,'4.1 Program Budget - 2024-2027'!$H:$H,README!$M$9)</f>
        <v>3564617.0119000003</v>
      </c>
      <c r="V27" s="1225">
        <f>SUMIFS('4.1 Program Budget - 2024-2027'!BY:BY,'4.1 Program Budget - 2024-2027'!$G:$G,$B27,'4.1 Program Budget - 2024-2027'!$H:$H,README!$M$9)</f>
        <v>0</v>
      </c>
      <c r="W27" s="1225">
        <f>SUMIFS('4.1 Program Budget - 2024-2027'!BZ:BZ,'4.1 Program Budget - 2024-2027'!$G:$G,$B27,'4.1 Program Budget - 2024-2027'!$H:$H,README!$M$9)</f>
        <v>0</v>
      </c>
      <c r="X27" s="1225">
        <f>SUMIFS('4.1 Program Budget - 2024-2027'!CA:CA,'4.1 Program Budget - 2024-2027'!$G:$G,$B27,'4.1 Program Budget - 2024-2027'!$H:$H,README!$M$9)</f>
        <v>0</v>
      </c>
      <c r="Y27" s="177">
        <f>SUMIFS('4.1 Program Budget - 2024-2027'!CB:CB,'4.1 Program Budget - 2024-2027'!$G:$G,$B27,'4.1 Program Budget - 2024-2027'!$H:$H,README!$M$9)</f>
        <v>0</v>
      </c>
      <c r="Z27" s="177">
        <f>SUMIFS('4.1 Program Budget - 2024-2027'!CC:CC,'4.1 Program Budget - 2024-2027'!$G:$G,$B27,'4.1 Program Budget - 2024-2027'!$H:$H,README!$M$9)</f>
        <v>0</v>
      </c>
      <c r="AA27" s="178">
        <f>SUMIFS('4.2 Program Budget 2028-2031'!I:I,'4.2 Program Budget 2028-2031'!D:D,B27,'4.2 Program Budget 2028-2031'!F:F,README!$M$9)</f>
        <v>3564617.0119000003</v>
      </c>
      <c r="AB27" s="1225">
        <f>SUMIFS('4.2 Program Budget 2028-2031'!J:J,'4.2 Program Budget 2028-2031'!$D:$D,$B27,'4.2 Program Budget 2028-2031'!$F:$F,README!$M$9)</f>
        <v>0</v>
      </c>
      <c r="AC27" s="1225">
        <f>SUMIFS('4.2 Program Budget 2028-2031'!K:K,'4.2 Program Budget 2028-2031'!$D:$D,$B27,'4.2 Program Budget 2028-2031'!$F:$F,README!$M$9)</f>
        <v>0</v>
      </c>
      <c r="AD27" s="1225">
        <f>SUMIFS('4.2 Program Budget 2028-2031'!L:L,'4.2 Program Budget 2028-2031'!$D:$D,$B27,'4.2 Program Budget 2028-2031'!$F:$F,README!$M$9)</f>
        <v>0</v>
      </c>
      <c r="AE27" s="1225">
        <f>SUMIFS('4.2 Program Budget 2028-2031'!M:M,'4.2 Program Budget 2028-2031'!$D:$D,$B27,'4.2 Program Budget 2028-2031'!$F:$F,README!$M$9)</f>
        <v>0</v>
      </c>
      <c r="AF27" s="1225">
        <f>SUMIFS('4.2 Program Budget 2028-2031'!N:N,'4.2 Program Budget 2028-2031'!$D:$D,$B27,'4.2 Program Budget 2028-2031'!$F:$F,README!$M$9)</f>
        <v>0</v>
      </c>
      <c r="AG27" s="178">
        <f>SUMIFS('4.2 Program Budget 2028-2031'!T:T,'4.2 Program Budget 2028-2031'!$D:$D,$B27,'4.2 Program Budget 2028-2031'!$F:$F,README!$M$9)</f>
        <v>3564617.0119000003</v>
      </c>
      <c r="AH27" s="1225">
        <f>SUMIFS('4.2 Program Budget 2028-2031'!U:U,'4.2 Program Budget 2028-2031'!$D:$D,$B27,'4.2 Program Budget 2028-2031'!$F:$F,README!$M$9)</f>
        <v>0</v>
      </c>
      <c r="AI27" s="1225">
        <f>SUMIFS('4.2 Program Budget 2028-2031'!V:V,'4.2 Program Budget 2028-2031'!$D:$D,$B27,'4.2 Program Budget 2028-2031'!$F:$F,README!$M$9)</f>
        <v>0</v>
      </c>
      <c r="AJ27" s="1225">
        <f>SUMIFS('4.2 Program Budget 2028-2031'!W:W,'4.2 Program Budget 2028-2031'!$D:$D,$B27,'4.2 Program Budget 2028-2031'!$F:$F,README!$M$9)</f>
        <v>0</v>
      </c>
      <c r="AK27" s="1225">
        <f>SUMIFS('4.2 Program Budget 2028-2031'!X:X,'4.2 Program Budget 2028-2031'!$D:$D,$B27,'4.2 Program Budget 2028-2031'!$F:$F,README!$M$9)</f>
        <v>0</v>
      </c>
      <c r="AL27" s="1225">
        <f>SUMIFS('4.2 Program Budget 2028-2031'!Y:Y,'4.2 Program Budget 2028-2031'!$D:$D,$B27,'4.2 Program Budget 2028-2031'!$F:$F,README!$M$9)</f>
        <v>0</v>
      </c>
      <c r="AM27" s="178">
        <f>SUMIFS('4.2 Program Budget 2028-2031'!AE:AE,'4.2 Program Budget 2028-2031'!$D:$D,$B27,'4.2 Program Budget 2028-2031'!$F:$F,README!$M$9)</f>
        <v>3564617.0119000003</v>
      </c>
      <c r="AN27" s="1225">
        <f>SUMIFS('4.2 Program Budget 2028-2031'!AF:AF,'4.2 Program Budget 2028-2031'!$D:$D,$B27,'4.2 Program Budget 2028-2031'!$F:$F,README!$M$9)</f>
        <v>0</v>
      </c>
      <c r="AO27" s="1225">
        <f>SUMIFS('4.2 Program Budget 2028-2031'!AG:AG,'4.2 Program Budget 2028-2031'!$D:$D,$B27,'4.2 Program Budget 2028-2031'!$F:$F,README!$M$9)</f>
        <v>0</v>
      </c>
      <c r="AP27" s="1225">
        <f>SUMIFS('4.2 Program Budget 2028-2031'!AH:AH,'4.2 Program Budget 2028-2031'!$D:$D,$B27,'4.2 Program Budget 2028-2031'!$F:$F,README!$M$9)</f>
        <v>0</v>
      </c>
      <c r="AQ27" s="1225">
        <f>SUMIFS('4.2 Program Budget 2028-2031'!AI:AI,'4.2 Program Budget 2028-2031'!$D:$D,$B27,'4.2 Program Budget 2028-2031'!$F:$F,README!$M$9)</f>
        <v>0</v>
      </c>
      <c r="AR27" s="1225">
        <f>SUMIFS('4.2 Program Budget 2028-2031'!AJ:AJ,'4.2 Program Budget 2028-2031'!$D:$D,$B27,'4.2 Program Budget 2028-2031'!$F:$F,README!$M$9)</f>
        <v>0</v>
      </c>
      <c r="AS27" s="178">
        <f>SUMIFS('4.2 Program Budget 2028-2031'!AP:AP,'4.2 Program Budget 2028-2031'!$D:$D,$B27,'4.2 Program Budget 2028-2031'!$F:$F,README!$M$9)</f>
        <v>3564617.0119000003</v>
      </c>
      <c r="AT27" s="1225">
        <f>SUMIFS('4.2 Program Budget 2028-2031'!AQ:AQ,'4.2 Program Budget 2028-2031'!$D:$D,$B27,'4.2 Program Budget 2028-2031'!$F:$F,README!$M$9)</f>
        <v>0</v>
      </c>
      <c r="AU27" s="1225">
        <f>SUMIFS('4.2 Program Budget 2028-2031'!AR:AR,'4.2 Program Budget 2028-2031'!$D:$D,$B27,'4.2 Program Budget 2028-2031'!$F:$F,README!$M$9)</f>
        <v>0</v>
      </c>
      <c r="AV27" s="1225">
        <f>SUMIFS('4.2 Program Budget 2028-2031'!AS:AS,'4.2 Program Budget 2028-2031'!$D:$D,$B27,'4.2 Program Budget 2028-2031'!$F:$F,README!$M$9)</f>
        <v>0</v>
      </c>
      <c r="AW27" s="1225">
        <f>SUMIFS('4.2 Program Budget 2028-2031'!AT:AT,'4.2 Program Budget 2028-2031'!$D:$D,$B27,'4.2 Program Budget 2028-2031'!$F:$F,README!$M$9)</f>
        <v>0</v>
      </c>
      <c r="AX27" s="1225">
        <f>SUMIFS('4.2 Program Budget 2028-2031'!AU:AU,'4.2 Program Budget 2028-2031'!$D:$D,$B27,'4.2 Program Budget 2028-2031'!$F:$F,README!$M$9)</f>
        <v>0</v>
      </c>
      <c r="AZ27" s="141"/>
      <c r="BB27" s="142"/>
      <c r="BC27" s="143"/>
      <c r="BD27" s="143"/>
      <c r="BE27" s="143"/>
    </row>
    <row r="28" spans="1:57" ht="16.899999999999999" thickTop="1" thickBot="1">
      <c r="A28" s="128">
        <v>2</v>
      </c>
      <c r="B28" s="140" t="s">
        <v>34</v>
      </c>
      <c r="C28" s="179">
        <f>SUMIFS('4.1 Program Budget - 2024-2027'!S:S,'4.1 Program Budget - 2024-2027'!$G:$G,$B28,'4.1 Program Budget - 2024-2027'!$H:$H,README!$M$9)</f>
        <v>693575.21889999998</v>
      </c>
      <c r="D28" s="177">
        <f>SUMIFS('4.1 Program Budget - 2024-2027'!W:W,'4.1 Program Budget - 2024-2027'!$G:$G,$B28,'4.1 Program Budget - 2024-2027'!$H:$H,README!$M$9)</f>
        <v>0</v>
      </c>
      <c r="E28" s="177">
        <f>SUMIFS('4.1 Program Budget - 2024-2027'!X:X,'4.1 Program Budget - 2024-2027'!$G:$G,$B28,'4.1 Program Budget - 2024-2027'!$H:$H,README!$M$9)</f>
        <v>0</v>
      </c>
      <c r="F28" s="177">
        <f>SUMIFS('4.1 Program Budget - 2024-2027'!Y:Y,'4.1 Program Budget - 2024-2027'!$G:$G,$B28,'4.1 Program Budget - 2024-2027'!$H:$H,README!$M$9)</f>
        <v>0</v>
      </c>
      <c r="G28" s="177">
        <f>SUMIFS('4.1 Program Budget - 2024-2027'!Z:Z,'4.1 Program Budget - 2024-2027'!$G:$G,$B28,'4.1 Program Budget - 2024-2027'!$H:$H,README!$M$9)</f>
        <v>0</v>
      </c>
      <c r="H28" s="177">
        <f>SUMIFS('4.1 Program Budget - 2024-2027'!AA:AA,'4.1 Program Budget - 2024-2027'!$G:$G,$B28,'4.1 Program Budget - 2024-2027'!$H:$H,README!$M$9)</f>
        <v>0</v>
      </c>
      <c r="I28" s="179">
        <f>SUMIFS('4.1 Program Budget - 2024-2027'!AK:AK,'4.1 Program Budget - 2024-2027'!$G:$G,$B28,'4.1 Program Budget - 2024-2027'!$H:$H,README!$M$9)</f>
        <v>535775.30940000003</v>
      </c>
      <c r="J28" s="1225">
        <f>SUMIFS('4.1 Program Budget - 2024-2027'!AO:AO,'4.1 Program Budget - 2024-2027'!$G:$G,$B28,'4.1 Program Budget - 2024-2027'!$H:$H,README!$M$9)</f>
        <v>0</v>
      </c>
      <c r="K28" s="1225">
        <f>SUMIFS('4.1 Program Budget - 2024-2027'!AP:AP,'4.1 Program Budget - 2024-2027'!$G:$G,$B28,'4.1 Program Budget - 2024-2027'!$H:$H,README!$M$9)</f>
        <v>0</v>
      </c>
      <c r="L28" s="1225">
        <f>SUMIFS('4.1 Program Budget - 2024-2027'!AQ:AQ,'4.1 Program Budget - 2024-2027'!$G:$G,$B28,'4.1 Program Budget - 2024-2027'!$H:$H,README!$M$9)</f>
        <v>0</v>
      </c>
      <c r="M28" s="177">
        <f>SUMIFS('4.1 Program Budget - 2024-2027'!AR:AR,'4.1 Program Budget - 2024-2027'!$G:$G,$B28,'4.1 Program Budget - 2024-2027'!$H:$H,README!$M$9)</f>
        <v>0</v>
      </c>
      <c r="N28" s="177">
        <f>SUMIFS('4.1 Program Budget - 2024-2027'!AS:AS,'4.1 Program Budget - 2024-2027'!$G:$G,$B28,'4.1 Program Budget - 2024-2027'!$H:$H,README!$M$9)</f>
        <v>0</v>
      </c>
      <c r="O28" s="179">
        <f>SUMIFS('4.1 Program Budget - 2024-2027'!BC:BC,'4.1 Program Budget - 2024-2027'!$G:$G,$B28,'4.1 Program Budget - 2024-2027'!$H:$H,README!$M$9)</f>
        <v>529030.27469999995</v>
      </c>
      <c r="P28" s="1225">
        <f>SUMIFS('4.1 Program Budget - 2024-2027'!BG:BG,'4.1 Program Budget - 2024-2027'!$G:$G,$B28,'4.1 Program Budget - 2024-2027'!$H:$H,README!$M$9)</f>
        <v>0</v>
      </c>
      <c r="Q28" s="1225">
        <f>SUMIFS('4.1 Program Budget - 2024-2027'!BH:BH,'4.1 Program Budget - 2024-2027'!$G:$G,$B28,'4.1 Program Budget - 2024-2027'!$H:$H,README!$M$9)</f>
        <v>0</v>
      </c>
      <c r="R28" s="1225">
        <f>SUMIFS('4.1 Program Budget - 2024-2027'!BI:BI,'4.1 Program Budget - 2024-2027'!$G:$G,$B28,'4.1 Program Budget - 2024-2027'!$H:$H,README!$M$9)</f>
        <v>0</v>
      </c>
      <c r="S28" s="177">
        <f>SUMIFS('4.1 Program Budget - 2024-2027'!BJ:BJ,'4.1 Program Budget - 2024-2027'!$G:$G,$B28,'4.1 Program Budget - 2024-2027'!$H:$H,README!$M$9)</f>
        <v>0</v>
      </c>
      <c r="T28" s="177">
        <f>SUMIFS('4.1 Program Budget - 2024-2027'!BK:BK,'4.1 Program Budget - 2024-2027'!$G:$G,$B28,'4.1 Program Budget - 2024-2027'!$H:$H,README!$M$9)</f>
        <v>0</v>
      </c>
      <c r="U28" s="179">
        <f>SUMIFS('4.1 Program Budget - 2024-2027'!BU:BU,'4.1 Program Budget - 2024-2027'!$G:$G,$B28,'4.1 Program Budget - 2024-2027'!$H:$H,README!$M$9)</f>
        <v>583633.49780000001</v>
      </c>
      <c r="V28" s="1225">
        <f>SUMIFS('4.1 Program Budget - 2024-2027'!BY:BY,'4.1 Program Budget - 2024-2027'!$G:$G,$B28,'4.1 Program Budget - 2024-2027'!$H:$H,README!$M$9)</f>
        <v>0</v>
      </c>
      <c r="W28" s="1225">
        <f>SUMIFS('4.1 Program Budget - 2024-2027'!BZ:BZ,'4.1 Program Budget - 2024-2027'!$G:$G,$B28,'4.1 Program Budget - 2024-2027'!$H:$H,README!$M$9)</f>
        <v>0</v>
      </c>
      <c r="X28" s="1225">
        <f>SUMIFS('4.1 Program Budget - 2024-2027'!CA:CA,'4.1 Program Budget - 2024-2027'!$G:$G,$B28,'4.1 Program Budget - 2024-2027'!$H:$H,README!$M$9)</f>
        <v>0</v>
      </c>
      <c r="Y28" s="177">
        <f>SUMIFS('4.1 Program Budget - 2024-2027'!CB:CB,'4.1 Program Budget - 2024-2027'!$G:$G,$B28,'4.1 Program Budget - 2024-2027'!$H:$H,README!$M$9)</f>
        <v>0</v>
      </c>
      <c r="Z28" s="177">
        <f>SUMIFS('4.1 Program Budget - 2024-2027'!CC:CC,'4.1 Program Budget - 2024-2027'!$G:$G,$B28,'4.1 Program Budget - 2024-2027'!$H:$H,README!$M$9)</f>
        <v>0</v>
      </c>
      <c r="AA28" s="178">
        <f>SUMIFS('4.2 Program Budget 2028-2031'!I:I,'4.2 Program Budget 2028-2031'!D:D,B28,'4.2 Program Budget 2028-2031'!F:F,README!$M$9)</f>
        <v>583633.49780000001</v>
      </c>
      <c r="AB28" s="1225">
        <f>SUMIFS('4.2 Program Budget 2028-2031'!J:J,'4.2 Program Budget 2028-2031'!$D:$D,$B28,'4.2 Program Budget 2028-2031'!$F:$F,README!$M$9)</f>
        <v>0</v>
      </c>
      <c r="AC28" s="1225">
        <f>SUMIFS('4.2 Program Budget 2028-2031'!K:K,'4.2 Program Budget 2028-2031'!$D:$D,$B28,'4.2 Program Budget 2028-2031'!$F:$F,README!$M$9)</f>
        <v>0</v>
      </c>
      <c r="AD28" s="1225">
        <f>SUMIFS('4.2 Program Budget 2028-2031'!L:L,'4.2 Program Budget 2028-2031'!$D:$D,$B28,'4.2 Program Budget 2028-2031'!$F:$F,README!$M$9)</f>
        <v>0</v>
      </c>
      <c r="AE28" s="1225">
        <f>SUMIFS('4.2 Program Budget 2028-2031'!M:M,'4.2 Program Budget 2028-2031'!$D:$D,$B28,'4.2 Program Budget 2028-2031'!$F:$F,README!$M$9)</f>
        <v>0</v>
      </c>
      <c r="AF28" s="1225">
        <f>SUMIFS('4.2 Program Budget 2028-2031'!N:N,'4.2 Program Budget 2028-2031'!$D:$D,$B28,'4.2 Program Budget 2028-2031'!$F:$F,README!$M$9)</f>
        <v>0</v>
      </c>
      <c r="AG28" s="178">
        <f>SUMIFS('4.2 Program Budget 2028-2031'!T:T,'4.2 Program Budget 2028-2031'!$D:$D,$B28,'4.2 Program Budget 2028-2031'!$F:$F,README!$M$9)</f>
        <v>583633.49780000001</v>
      </c>
      <c r="AH28" s="1225">
        <f>SUMIFS('4.2 Program Budget 2028-2031'!U:U,'4.2 Program Budget 2028-2031'!$D:$D,$B28,'4.2 Program Budget 2028-2031'!$F:$F,README!$M$9)</f>
        <v>0</v>
      </c>
      <c r="AI28" s="1225">
        <f>SUMIFS('4.2 Program Budget 2028-2031'!V:V,'4.2 Program Budget 2028-2031'!$D:$D,$B28,'4.2 Program Budget 2028-2031'!$F:$F,README!$M$9)</f>
        <v>0</v>
      </c>
      <c r="AJ28" s="1225">
        <f>SUMIFS('4.2 Program Budget 2028-2031'!W:W,'4.2 Program Budget 2028-2031'!$D:$D,$B28,'4.2 Program Budget 2028-2031'!$F:$F,README!$M$9)</f>
        <v>0</v>
      </c>
      <c r="AK28" s="1225">
        <f>SUMIFS('4.2 Program Budget 2028-2031'!X:X,'4.2 Program Budget 2028-2031'!$D:$D,$B28,'4.2 Program Budget 2028-2031'!$F:$F,README!$M$9)</f>
        <v>0</v>
      </c>
      <c r="AL28" s="1225">
        <f>SUMIFS('4.2 Program Budget 2028-2031'!Y:Y,'4.2 Program Budget 2028-2031'!$D:$D,$B28,'4.2 Program Budget 2028-2031'!$F:$F,README!$M$9)</f>
        <v>0</v>
      </c>
      <c r="AM28" s="178">
        <f>SUMIFS('4.2 Program Budget 2028-2031'!AE:AE,'4.2 Program Budget 2028-2031'!$D:$D,$B28,'4.2 Program Budget 2028-2031'!$F:$F,README!$M$9)</f>
        <v>583633.49780000001</v>
      </c>
      <c r="AN28" s="1225">
        <f>SUMIFS('4.2 Program Budget 2028-2031'!AF:AF,'4.2 Program Budget 2028-2031'!$D:$D,$B28,'4.2 Program Budget 2028-2031'!$F:$F,README!$M$9)</f>
        <v>0</v>
      </c>
      <c r="AO28" s="1225">
        <f>SUMIFS('4.2 Program Budget 2028-2031'!AG:AG,'4.2 Program Budget 2028-2031'!$D:$D,$B28,'4.2 Program Budget 2028-2031'!$F:$F,README!$M$9)</f>
        <v>0</v>
      </c>
      <c r="AP28" s="1225">
        <f>SUMIFS('4.2 Program Budget 2028-2031'!AH:AH,'4.2 Program Budget 2028-2031'!$D:$D,$B28,'4.2 Program Budget 2028-2031'!$F:$F,README!$M$9)</f>
        <v>0</v>
      </c>
      <c r="AQ28" s="1225">
        <f>SUMIFS('4.2 Program Budget 2028-2031'!AI:AI,'4.2 Program Budget 2028-2031'!$D:$D,$B28,'4.2 Program Budget 2028-2031'!$F:$F,README!$M$9)</f>
        <v>0</v>
      </c>
      <c r="AR28" s="1225">
        <f>SUMIFS('4.2 Program Budget 2028-2031'!AJ:AJ,'4.2 Program Budget 2028-2031'!$D:$D,$B28,'4.2 Program Budget 2028-2031'!$F:$F,README!$M$9)</f>
        <v>0</v>
      </c>
      <c r="AS28" s="178">
        <f>SUMIFS('4.2 Program Budget 2028-2031'!AP:AP,'4.2 Program Budget 2028-2031'!$D:$D,$B28,'4.2 Program Budget 2028-2031'!$F:$F,README!$M$9)</f>
        <v>583633.49780000001</v>
      </c>
      <c r="AT28" s="1225">
        <f>SUMIFS('4.2 Program Budget 2028-2031'!AQ:AQ,'4.2 Program Budget 2028-2031'!$D:$D,$B28,'4.2 Program Budget 2028-2031'!$F:$F,README!$M$9)</f>
        <v>0</v>
      </c>
      <c r="AU28" s="1225">
        <f>SUMIFS('4.2 Program Budget 2028-2031'!AR:AR,'4.2 Program Budget 2028-2031'!$D:$D,$B28,'4.2 Program Budget 2028-2031'!$F:$F,README!$M$9)</f>
        <v>0</v>
      </c>
      <c r="AV28" s="1225">
        <f>SUMIFS('4.2 Program Budget 2028-2031'!AS:AS,'4.2 Program Budget 2028-2031'!$D:$D,$B28,'4.2 Program Budget 2028-2031'!$F:$F,README!$M$9)</f>
        <v>0</v>
      </c>
      <c r="AW28" s="1225">
        <f>SUMIFS('4.2 Program Budget 2028-2031'!AT:AT,'4.2 Program Budget 2028-2031'!$D:$D,$B28,'4.2 Program Budget 2028-2031'!$F:$F,README!$M$9)</f>
        <v>0</v>
      </c>
      <c r="AX28" s="1225">
        <f>SUMIFS('4.2 Program Budget 2028-2031'!AU:AU,'4.2 Program Budget 2028-2031'!$D:$D,$B28,'4.2 Program Budget 2028-2031'!$F:$F,README!$M$9)</f>
        <v>0</v>
      </c>
      <c r="AZ28" s="141"/>
      <c r="BB28" s="142"/>
      <c r="BC28" s="143"/>
      <c r="BD28" s="143"/>
      <c r="BE28" s="143"/>
    </row>
    <row r="29" spans="1:57" ht="16.899999999999999" thickTop="1" thickBot="1">
      <c r="A29" s="128">
        <v>3</v>
      </c>
      <c r="B29" s="140" t="s">
        <v>36</v>
      </c>
      <c r="C29" s="179">
        <f>SUMIFS('4.1 Program Budget - 2024-2027'!S:S,'4.1 Program Budget - 2024-2027'!$G:$G,$B29,'4.1 Program Budget - 2024-2027'!$H:$H,README!$M$9)</f>
        <v>0</v>
      </c>
      <c r="D29" s="177">
        <f>SUMIFS('4.1 Program Budget - 2024-2027'!W:W,'4.1 Program Budget - 2024-2027'!$G:$G,$B29,'4.1 Program Budget - 2024-2027'!$H:$H,README!$M$9)</f>
        <v>0</v>
      </c>
      <c r="E29" s="177">
        <f>SUMIFS('4.1 Program Budget - 2024-2027'!X:X,'4.1 Program Budget - 2024-2027'!$G:$G,$B29,'4.1 Program Budget - 2024-2027'!$H:$H,README!$M$9)</f>
        <v>0</v>
      </c>
      <c r="F29" s="177">
        <f>SUMIFS('4.1 Program Budget - 2024-2027'!Y:Y,'4.1 Program Budget - 2024-2027'!$G:$G,$B29,'4.1 Program Budget - 2024-2027'!$H:$H,README!$M$9)</f>
        <v>0</v>
      </c>
      <c r="G29" s="177">
        <f>SUMIFS('4.1 Program Budget - 2024-2027'!Z:Z,'4.1 Program Budget - 2024-2027'!$G:$G,$B29,'4.1 Program Budget - 2024-2027'!$H:$H,README!$M$9)</f>
        <v>0</v>
      </c>
      <c r="H29" s="177">
        <f>SUMIFS('4.1 Program Budget - 2024-2027'!AA:AA,'4.1 Program Budget - 2024-2027'!$G:$G,$B29,'4.1 Program Budget - 2024-2027'!$H:$H,README!$M$9)</f>
        <v>0</v>
      </c>
      <c r="I29" s="179">
        <f>SUMIFS('4.1 Program Budget - 2024-2027'!AK:AK,'4.1 Program Budget - 2024-2027'!$G:$G,$B29,'4.1 Program Budget - 2024-2027'!$H:$H,README!$M$9)</f>
        <v>0</v>
      </c>
      <c r="J29" s="1225">
        <f>SUMIFS('4.1 Program Budget - 2024-2027'!AO:AO,'4.1 Program Budget - 2024-2027'!$G:$G,$B29,'4.1 Program Budget - 2024-2027'!$H:$H,README!$M$9)</f>
        <v>0</v>
      </c>
      <c r="K29" s="1225">
        <f>SUMIFS('4.1 Program Budget - 2024-2027'!AP:AP,'4.1 Program Budget - 2024-2027'!$G:$G,$B29,'4.1 Program Budget - 2024-2027'!$H:$H,README!$M$9)</f>
        <v>0</v>
      </c>
      <c r="L29" s="1225">
        <f>SUMIFS('4.1 Program Budget - 2024-2027'!AQ:AQ,'4.1 Program Budget - 2024-2027'!$G:$G,$B29,'4.1 Program Budget - 2024-2027'!$H:$H,README!$M$9)</f>
        <v>0</v>
      </c>
      <c r="M29" s="177">
        <f>SUMIFS('4.1 Program Budget - 2024-2027'!AR:AR,'4.1 Program Budget - 2024-2027'!$G:$G,$B29,'4.1 Program Budget - 2024-2027'!$H:$H,README!$M$9)</f>
        <v>0</v>
      </c>
      <c r="N29" s="177">
        <f>SUMIFS('4.1 Program Budget - 2024-2027'!AS:AS,'4.1 Program Budget - 2024-2027'!$G:$G,$B29,'4.1 Program Budget - 2024-2027'!$H:$H,README!$M$9)</f>
        <v>0</v>
      </c>
      <c r="O29" s="179">
        <f>SUMIFS('4.1 Program Budget - 2024-2027'!BC:BC,'4.1 Program Budget - 2024-2027'!$G:$G,$B29,'4.1 Program Budget - 2024-2027'!$H:$H,README!$M$9)</f>
        <v>0</v>
      </c>
      <c r="P29" s="1225">
        <f>SUMIFS('4.1 Program Budget - 2024-2027'!BG:BG,'4.1 Program Budget - 2024-2027'!$G:$G,$B29,'4.1 Program Budget - 2024-2027'!$H:$H,README!$M$9)</f>
        <v>0</v>
      </c>
      <c r="Q29" s="1225">
        <f>SUMIFS('4.1 Program Budget - 2024-2027'!BH:BH,'4.1 Program Budget - 2024-2027'!$G:$G,$B29,'4.1 Program Budget - 2024-2027'!$H:$H,README!$M$9)</f>
        <v>0</v>
      </c>
      <c r="R29" s="1225">
        <f>SUMIFS('4.1 Program Budget - 2024-2027'!BI:BI,'4.1 Program Budget - 2024-2027'!$G:$G,$B29,'4.1 Program Budget - 2024-2027'!$H:$H,README!$M$9)</f>
        <v>0</v>
      </c>
      <c r="S29" s="177">
        <f>SUMIFS('4.1 Program Budget - 2024-2027'!BJ:BJ,'4.1 Program Budget - 2024-2027'!$G:$G,$B29,'4.1 Program Budget - 2024-2027'!$H:$H,README!$M$9)</f>
        <v>0</v>
      </c>
      <c r="T29" s="177">
        <f>SUMIFS('4.1 Program Budget - 2024-2027'!BK:BK,'4.1 Program Budget - 2024-2027'!$G:$G,$B29,'4.1 Program Budget - 2024-2027'!$H:$H,README!$M$9)</f>
        <v>0</v>
      </c>
      <c r="U29" s="179">
        <f>SUMIFS('4.1 Program Budget - 2024-2027'!BU:BU,'4.1 Program Budget - 2024-2027'!$G:$G,$B29,'4.1 Program Budget - 2024-2027'!$H:$H,README!$M$9)</f>
        <v>0</v>
      </c>
      <c r="V29" s="1225">
        <f>SUMIFS('4.1 Program Budget - 2024-2027'!BY:BY,'4.1 Program Budget - 2024-2027'!$G:$G,$B29,'4.1 Program Budget - 2024-2027'!$H:$H,README!$M$9)</f>
        <v>0</v>
      </c>
      <c r="W29" s="1225">
        <f>SUMIFS('4.1 Program Budget - 2024-2027'!BZ:BZ,'4.1 Program Budget - 2024-2027'!$G:$G,$B29,'4.1 Program Budget - 2024-2027'!$H:$H,README!$M$9)</f>
        <v>0</v>
      </c>
      <c r="X29" s="1225">
        <f>SUMIFS('4.1 Program Budget - 2024-2027'!CA:CA,'4.1 Program Budget - 2024-2027'!$G:$G,$B29,'4.1 Program Budget - 2024-2027'!$H:$H,README!$M$9)</f>
        <v>0</v>
      </c>
      <c r="Y29" s="177">
        <f>SUMIFS('4.1 Program Budget - 2024-2027'!CB:CB,'4.1 Program Budget - 2024-2027'!$G:$G,$B29,'4.1 Program Budget - 2024-2027'!$H:$H,README!$M$9)</f>
        <v>0</v>
      </c>
      <c r="Z29" s="177">
        <f>SUMIFS('4.1 Program Budget - 2024-2027'!CC:CC,'4.1 Program Budget - 2024-2027'!$G:$G,$B29,'4.1 Program Budget - 2024-2027'!$H:$H,README!$M$9)</f>
        <v>0</v>
      </c>
      <c r="AA29" s="178">
        <f>SUMIFS('4.2 Program Budget 2028-2031'!I:I,'4.2 Program Budget 2028-2031'!D:D,B29,'4.2 Program Budget 2028-2031'!F:F,README!$M$9)</f>
        <v>0</v>
      </c>
      <c r="AB29" s="1225">
        <f>SUMIFS('4.2 Program Budget 2028-2031'!J:J,'4.2 Program Budget 2028-2031'!$D:$D,$B29,'4.2 Program Budget 2028-2031'!$F:$F,README!$M$9)</f>
        <v>0</v>
      </c>
      <c r="AC29" s="1225">
        <f>SUMIFS('4.2 Program Budget 2028-2031'!K:K,'4.2 Program Budget 2028-2031'!$D:$D,$B29,'4.2 Program Budget 2028-2031'!$F:$F,README!$M$9)</f>
        <v>0</v>
      </c>
      <c r="AD29" s="1225">
        <f>SUMIFS('4.2 Program Budget 2028-2031'!L:L,'4.2 Program Budget 2028-2031'!$D:$D,$B29,'4.2 Program Budget 2028-2031'!$F:$F,README!$M$9)</f>
        <v>0</v>
      </c>
      <c r="AE29" s="1225">
        <f>SUMIFS('4.2 Program Budget 2028-2031'!M:M,'4.2 Program Budget 2028-2031'!$D:$D,$B29,'4.2 Program Budget 2028-2031'!$F:$F,README!$M$9)</f>
        <v>0</v>
      </c>
      <c r="AF29" s="1225">
        <f>SUMIFS('4.2 Program Budget 2028-2031'!N:N,'4.2 Program Budget 2028-2031'!$D:$D,$B29,'4.2 Program Budget 2028-2031'!$F:$F,README!$M$9)</f>
        <v>0</v>
      </c>
      <c r="AG29" s="178">
        <f>SUMIFS('4.2 Program Budget 2028-2031'!T:T,'4.2 Program Budget 2028-2031'!$D:$D,$B29,'4.2 Program Budget 2028-2031'!$F:$F,README!$M$9)</f>
        <v>0</v>
      </c>
      <c r="AH29" s="1225">
        <f>SUMIFS('4.2 Program Budget 2028-2031'!U:U,'4.2 Program Budget 2028-2031'!$D:$D,$B29,'4.2 Program Budget 2028-2031'!$F:$F,README!$M$9)</f>
        <v>0</v>
      </c>
      <c r="AI29" s="1225">
        <f>SUMIFS('4.2 Program Budget 2028-2031'!V:V,'4.2 Program Budget 2028-2031'!$D:$D,$B29,'4.2 Program Budget 2028-2031'!$F:$F,README!$M$9)</f>
        <v>0</v>
      </c>
      <c r="AJ29" s="1225">
        <f>SUMIFS('4.2 Program Budget 2028-2031'!W:W,'4.2 Program Budget 2028-2031'!$D:$D,$B29,'4.2 Program Budget 2028-2031'!$F:$F,README!$M$9)</f>
        <v>0</v>
      </c>
      <c r="AK29" s="1225">
        <f>SUMIFS('4.2 Program Budget 2028-2031'!X:X,'4.2 Program Budget 2028-2031'!$D:$D,$B29,'4.2 Program Budget 2028-2031'!$F:$F,README!$M$9)</f>
        <v>0</v>
      </c>
      <c r="AL29" s="1225">
        <f>SUMIFS('4.2 Program Budget 2028-2031'!Y:Y,'4.2 Program Budget 2028-2031'!$D:$D,$B29,'4.2 Program Budget 2028-2031'!$F:$F,README!$M$9)</f>
        <v>0</v>
      </c>
      <c r="AM29" s="178">
        <f>SUMIFS('4.2 Program Budget 2028-2031'!AE:AE,'4.2 Program Budget 2028-2031'!$D:$D,$B29,'4.2 Program Budget 2028-2031'!$F:$F,README!$M$9)</f>
        <v>0</v>
      </c>
      <c r="AN29" s="1225">
        <f>SUMIFS('4.2 Program Budget 2028-2031'!AF:AF,'4.2 Program Budget 2028-2031'!$D:$D,$B29,'4.2 Program Budget 2028-2031'!$F:$F,README!$M$9)</f>
        <v>0</v>
      </c>
      <c r="AO29" s="1225">
        <f>SUMIFS('4.2 Program Budget 2028-2031'!AG:AG,'4.2 Program Budget 2028-2031'!$D:$D,$B29,'4.2 Program Budget 2028-2031'!$F:$F,README!$M$9)</f>
        <v>0</v>
      </c>
      <c r="AP29" s="1225">
        <f>SUMIFS('4.2 Program Budget 2028-2031'!AH:AH,'4.2 Program Budget 2028-2031'!$D:$D,$B29,'4.2 Program Budget 2028-2031'!$F:$F,README!$M$9)</f>
        <v>0</v>
      </c>
      <c r="AQ29" s="1225">
        <f>SUMIFS('4.2 Program Budget 2028-2031'!AI:AI,'4.2 Program Budget 2028-2031'!$D:$D,$B29,'4.2 Program Budget 2028-2031'!$F:$F,README!$M$9)</f>
        <v>0</v>
      </c>
      <c r="AR29" s="1225">
        <f>SUMIFS('4.2 Program Budget 2028-2031'!AJ:AJ,'4.2 Program Budget 2028-2031'!$D:$D,$B29,'4.2 Program Budget 2028-2031'!$F:$F,README!$M$9)</f>
        <v>0</v>
      </c>
      <c r="AS29" s="178">
        <f>SUMIFS('4.2 Program Budget 2028-2031'!AP:AP,'4.2 Program Budget 2028-2031'!$D:$D,$B29,'4.2 Program Budget 2028-2031'!$F:$F,README!$M$9)</f>
        <v>0</v>
      </c>
      <c r="AT29" s="1225">
        <f>SUMIFS('4.2 Program Budget 2028-2031'!AQ:AQ,'4.2 Program Budget 2028-2031'!$D:$D,$B29,'4.2 Program Budget 2028-2031'!$F:$F,README!$M$9)</f>
        <v>0</v>
      </c>
      <c r="AU29" s="1225">
        <f>SUMIFS('4.2 Program Budget 2028-2031'!AR:AR,'4.2 Program Budget 2028-2031'!$D:$D,$B29,'4.2 Program Budget 2028-2031'!$F:$F,README!$M$9)</f>
        <v>0</v>
      </c>
      <c r="AV29" s="1225">
        <f>SUMIFS('4.2 Program Budget 2028-2031'!AS:AS,'4.2 Program Budget 2028-2031'!$D:$D,$B29,'4.2 Program Budget 2028-2031'!$F:$F,README!$M$9)</f>
        <v>0</v>
      </c>
      <c r="AW29" s="1225">
        <f>SUMIFS('4.2 Program Budget 2028-2031'!AT:AT,'4.2 Program Budget 2028-2031'!$D:$D,$B29,'4.2 Program Budget 2028-2031'!$F:$F,README!$M$9)</f>
        <v>0</v>
      </c>
      <c r="AX29" s="1225">
        <f>SUMIFS('4.2 Program Budget 2028-2031'!AU:AU,'4.2 Program Budget 2028-2031'!$D:$D,$B29,'4.2 Program Budget 2028-2031'!$F:$F,README!$M$9)</f>
        <v>0</v>
      </c>
      <c r="AZ29" s="141"/>
      <c r="BB29" s="142"/>
      <c r="BC29" s="143"/>
      <c r="BD29" s="143"/>
      <c r="BE29" s="143"/>
    </row>
    <row r="30" spans="1:57" ht="16.899999999999999" thickTop="1" thickBot="1">
      <c r="A30" s="128">
        <v>4</v>
      </c>
      <c r="B30" s="144" t="s">
        <v>964</v>
      </c>
      <c r="C30" s="282">
        <f>SUM(C21:C29)</f>
        <v>18661343.766840085</v>
      </c>
      <c r="D30" s="283">
        <f t="shared" ref="D30:F30" si="14">SUM(D21:D29)</f>
        <v>10113328.041926866</v>
      </c>
      <c r="E30" s="283">
        <f t="shared" si="14"/>
        <v>1634.2542293921895</v>
      </c>
      <c r="F30" s="283">
        <f t="shared" si="14"/>
        <v>404419.3185469273</v>
      </c>
      <c r="G30" s="473">
        <f t="shared" ref="G30" si="15">SUM(G21:G29)</f>
        <v>473.87748933023278</v>
      </c>
      <c r="H30" s="473">
        <f t="shared" ref="H30" si="16">SUM(H21:H29)</f>
        <v>3110.3183286226235</v>
      </c>
      <c r="I30" s="282">
        <f>SUM(I21:I29)</f>
        <v>20002058.989695411</v>
      </c>
      <c r="J30" s="283">
        <f t="shared" ref="J30:N30" si="17">SUM(J21:J29)</f>
        <v>9771270.0014471859</v>
      </c>
      <c r="K30" s="283">
        <f t="shared" si="17"/>
        <v>1756.8874044178447</v>
      </c>
      <c r="L30" s="283">
        <f t="shared" si="17"/>
        <v>646754.79524100851</v>
      </c>
      <c r="M30" s="282">
        <f t="shared" si="17"/>
        <v>514.36264812451122</v>
      </c>
      <c r="N30" s="282">
        <f t="shared" si="17"/>
        <v>4534.4384044353583</v>
      </c>
      <c r="O30" s="282">
        <f>SUM(O21:O29)</f>
        <v>19473278.106846005</v>
      </c>
      <c r="P30" s="283">
        <f t="shared" ref="P30:T30" si="18">SUM(P21:P29)</f>
        <v>9582746.9338823259</v>
      </c>
      <c r="Q30" s="283">
        <f t="shared" si="18"/>
        <v>1941.4317073747252</v>
      </c>
      <c r="R30" s="283">
        <f t="shared" si="18"/>
        <v>383860.29742945329</v>
      </c>
      <c r="S30" s="282">
        <f t="shared" si="18"/>
        <v>549.63800113430182</v>
      </c>
      <c r="T30" s="282">
        <f t="shared" si="18"/>
        <v>2973.4103354187851</v>
      </c>
      <c r="U30" s="282">
        <f>SUM(U21:U29)</f>
        <v>19795454.009307593</v>
      </c>
      <c r="V30" s="283">
        <f t="shared" ref="V30:Z30" si="19">SUM(V21:V29)</f>
        <v>9055750.2320886832</v>
      </c>
      <c r="W30" s="283">
        <f t="shared" si="19"/>
        <v>1894.1522968759114</v>
      </c>
      <c r="X30" s="283">
        <f t="shared" si="19"/>
        <v>398151.18616414024</v>
      </c>
      <c r="Y30" s="282">
        <f t="shared" si="19"/>
        <v>556.06539565816763</v>
      </c>
      <c r="Z30" s="282">
        <f t="shared" si="19"/>
        <v>3051.0831627466382</v>
      </c>
      <c r="AA30" s="282">
        <f>SUM(AA21:AA29)</f>
        <v>19795454.009307593</v>
      </c>
      <c r="AB30" s="283">
        <f t="shared" ref="AB30:AF30" si="20">SUM(AB21:AB29)</f>
        <v>9055750.2320886832</v>
      </c>
      <c r="AC30" s="283">
        <f t="shared" si="20"/>
        <v>1894.1522968759114</v>
      </c>
      <c r="AD30" s="283">
        <f t="shared" si="20"/>
        <v>398151.18616414024</v>
      </c>
      <c r="AE30" s="282">
        <f t="shared" si="20"/>
        <v>556.06539565816763</v>
      </c>
      <c r="AF30" s="282">
        <f t="shared" si="20"/>
        <v>3051.0831627466382</v>
      </c>
      <c r="AG30" s="282">
        <f>SUM(AG21:AG29)</f>
        <v>19795454.009307593</v>
      </c>
      <c r="AH30" s="283">
        <f t="shared" ref="AH30:AL30" si="21">SUM(AH21:AH29)</f>
        <v>9055750.2320886832</v>
      </c>
      <c r="AI30" s="283">
        <f t="shared" si="21"/>
        <v>1894.1522968759114</v>
      </c>
      <c r="AJ30" s="283">
        <f t="shared" si="21"/>
        <v>398151.18616414024</v>
      </c>
      <c r="AK30" s="282">
        <f t="shared" si="21"/>
        <v>556.06539565816763</v>
      </c>
      <c r="AL30" s="282">
        <f t="shared" si="21"/>
        <v>3051.0831627466382</v>
      </c>
      <c r="AM30" s="282">
        <f>SUM(AM21:AM29)</f>
        <v>19795454.009307593</v>
      </c>
      <c r="AN30" s="283">
        <f t="shared" ref="AN30:AR30" si="22">SUM(AN21:AN29)</f>
        <v>9055750.2320886832</v>
      </c>
      <c r="AO30" s="283">
        <f t="shared" si="22"/>
        <v>1894.1522968759114</v>
      </c>
      <c r="AP30" s="283">
        <f t="shared" si="22"/>
        <v>398151.18616414024</v>
      </c>
      <c r="AQ30" s="282">
        <f t="shared" si="22"/>
        <v>556.06539565816763</v>
      </c>
      <c r="AR30" s="282">
        <f t="shared" si="22"/>
        <v>3051.0831627466382</v>
      </c>
      <c r="AS30" s="282">
        <f>SUM(AS21:AS29)</f>
        <v>19795454.009307593</v>
      </c>
      <c r="AT30" s="283">
        <f t="shared" ref="AT30:AX30" si="23">SUM(AT21:AT29)</f>
        <v>9055750.2320886832</v>
      </c>
      <c r="AU30" s="283">
        <f t="shared" si="23"/>
        <v>1894.1522968759114</v>
      </c>
      <c r="AV30" s="283">
        <f t="shared" si="23"/>
        <v>398151.18616414024</v>
      </c>
      <c r="AW30" s="282">
        <f t="shared" si="23"/>
        <v>556.06539565816763</v>
      </c>
      <c r="AX30" s="282">
        <f t="shared" si="23"/>
        <v>3051.0831627466382</v>
      </c>
      <c r="AZ30" s="393" t="s">
        <v>965</v>
      </c>
      <c r="BB30" s="142"/>
      <c r="BC30" s="143"/>
      <c r="BD30" s="143"/>
      <c r="BE30" s="143"/>
    </row>
    <row r="31" spans="1:57" ht="17.100000000000001" customHeight="1" thickTop="1" thickBot="1">
      <c r="B31" s="159" t="s">
        <v>966</v>
      </c>
      <c r="C31" s="287">
        <v>12068791.103373693</v>
      </c>
      <c r="D31" s="245"/>
      <c r="E31" s="246"/>
      <c r="F31" s="247"/>
      <c r="G31" s="246"/>
      <c r="H31" s="246"/>
      <c r="I31" s="287">
        <v>15241805.067303147</v>
      </c>
      <c r="J31" s="245"/>
      <c r="K31" s="246"/>
      <c r="L31" s="247"/>
      <c r="M31" s="246"/>
      <c r="N31" s="246"/>
      <c r="O31" s="287">
        <v>12685569.746629339</v>
      </c>
      <c r="P31" s="245"/>
      <c r="Q31" s="246"/>
      <c r="R31" s="247"/>
      <c r="S31" s="246"/>
      <c r="T31" s="246"/>
      <c r="U31" s="287">
        <v>12989951.845099825</v>
      </c>
      <c r="V31" s="245"/>
      <c r="W31" s="246"/>
      <c r="X31" s="247"/>
      <c r="Y31" s="246"/>
      <c r="Z31" s="246"/>
      <c r="AA31" s="287">
        <f>+U31</f>
        <v>12989951.845099825</v>
      </c>
      <c r="AB31" s="245"/>
      <c r="AC31" s="246"/>
      <c r="AD31" s="247"/>
      <c r="AE31" s="246"/>
      <c r="AF31" s="246"/>
      <c r="AG31" s="287">
        <f>+AA31</f>
        <v>12989951.845099825</v>
      </c>
      <c r="AH31" s="245"/>
      <c r="AI31" s="246"/>
      <c r="AJ31" s="247"/>
      <c r="AK31" s="246"/>
      <c r="AL31" s="246"/>
      <c r="AM31" s="287">
        <f>+AG31</f>
        <v>12989951.845099825</v>
      </c>
      <c r="AN31" s="245"/>
      <c r="AO31" s="246"/>
      <c r="AP31" s="247"/>
      <c r="AQ31" s="246"/>
      <c r="AR31" s="246"/>
      <c r="AS31" s="287">
        <f>+AM31</f>
        <v>12989951.845099825</v>
      </c>
      <c r="AT31" s="245"/>
      <c r="AU31" s="246"/>
      <c r="AV31" s="247"/>
      <c r="AW31" s="246"/>
      <c r="AX31" s="246"/>
      <c r="AZ31" s="1226" t="s">
        <v>967</v>
      </c>
      <c r="BB31" s="142"/>
      <c r="BC31" s="143"/>
      <c r="BD31" s="145"/>
      <c r="BE31" s="143"/>
    </row>
    <row r="32" spans="1:57" ht="16.5" customHeight="1" thickTop="1" thickBot="1">
      <c r="B32" s="159" t="s">
        <v>968</v>
      </c>
      <c r="C32" s="480">
        <v>0.5885394109595169</v>
      </c>
      <c r="D32" s="245"/>
      <c r="E32" s="246"/>
      <c r="F32" s="247"/>
      <c r="G32" s="246"/>
      <c r="H32" s="246"/>
      <c r="I32" s="480">
        <v>0.66296271302138332</v>
      </c>
      <c r="J32" s="245"/>
      <c r="K32" s="246"/>
      <c r="L32" s="247"/>
      <c r="M32" s="246"/>
      <c r="N32" s="246"/>
      <c r="O32" s="480">
        <v>0.63718558989150398</v>
      </c>
      <c r="P32" s="245"/>
      <c r="Q32" s="246"/>
      <c r="R32" s="247"/>
      <c r="S32" s="246"/>
      <c r="T32" s="246"/>
      <c r="U32" s="480">
        <v>0.6571656957381774</v>
      </c>
      <c r="V32" s="245"/>
      <c r="W32" s="246"/>
      <c r="X32" s="247"/>
      <c r="Y32" s="246"/>
      <c r="Z32" s="246"/>
      <c r="AA32" s="480">
        <f t="shared" ref="AA32:AA33" si="24">+U32</f>
        <v>0.6571656957381774</v>
      </c>
      <c r="AB32" s="245"/>
      <c r="AC32" s="246"/>
      <c r="AD32" s="247"/>
      <c r="AE32" s="246"/>
      <c r="AF32" s="246"/>
      <c r="AG32" s="480">
        <f t="shared" ref="AG32:AG33" si="25">+AA32</f>
        <v>0.6571656957381774</v>
      </c>
      <c r="AH32" s="245"/>
      <c r="AI32" s="246"/>
      <c r="AJ32" s="247"/>
      <c r="AK32" s="246"/>
      <c r="AL32" s="246"/>
      <c r="AM32" s="480">
        <f t="shared" ref="AM32:AM33" si="26">+AG32</f>
        <v>0.6571656957381774</v>
      </c>
      <c r="AN32" s="245"/>
      <c r="AO32" s="246"/>
      <c r="AP32" s="247"/>
      <c r="AQ32" s="246"/>
      <c r="AR32" s="246"/>
      <c r="AS32" s="480">
        <f t="shared" ref="AS32:AS33" si="27">+AM32</f>
        <v>0.6571656957381774</v>
      </c>
      <c r="AT32" s="245"/>
      <c r="AU32" s="246"/>
      <c r="AV32" s="247"/>
      <c r="AW32" s="246"/>
      <c r="AX32" s="246"/>
      <c r="AZ32" s="1227" t="s">
        <v>969</v>
      </c>
      <c r="BB32" s="142"/>
      <c r="BC32" s="143"/>
      <c r="BD32" s="145"/>
      <c r="BE32" s="143"/>
    </row>
    <row r="33" spans="1:57" ht="16.899999999999999" thickTop="1" thickBot="1">
      <c r="B33" s="159" t="s">
        <v>970</v>
      </c>
      <c r="C33" s="480">
        <v>0.81554702801926438</v>
      </c>
      <c r="D33" s="245"/>
      <c r="E33" s="246"/>
      <c r="F33" s="247"/>
      <c r="G33" s="246"/>
      <c r="H33" s="246"/>
      <c r="I33" s="480">
        <v>0.94462353070610916</v>
      </c>
      <c r="J33" s="245"/>
      <c r="K33" s="246"/>
      <c r="L33" s="247"/>
      <c r="M33" s="246"/>
      <c r="N33" s="246"/>
      <c r="O33" s="480">
        <v>0.81587533360718534</v>
      </c>
      <c r="P33" s="245"/>
      <c r="Q33" s="246"/>
      <c r="R33" s="247"/>
      <c r="S33" s="246"/>
      <c r="T33" s="246"/>
      <c r="U33" s="480">
        <v>0.8191605444504596</v>
      </c>
      <c r="V33" s="245"/>
      <c r="W33" s="246"/>
      <c r="X33" s="247"/>
      <c r="Y33" s="246"/>
      <c r="Z33" s="246"/>
      <c r="AA33" s="480">
        <f t="shared" si="24"/>
        <v>0.8191605444504596</v>
      </c>
      <c r="AB33" s="245"/>
      <c r="AC33" s="246"/>
      <c r="AD33" s="247"/>
      <c r="AE33" s="246"/>
      <c r="AF33" s="246"/>
      <c r="AG33" s="480">
        <f t="shared" si="25"/>
        <v>0.8191605444504596</v>
      </c>
      <c r="AH33" s="245"/>
      <c r="AI33" s="246"/>
      <c r="AJ33" s="247"/>
      <c r="AK33" s="246"/>
      <c r="AL33" s="246"/>
      <c r="AM33" s="480">
        <f t="shared" si="26"/>
        <v>0.8191605444504596</v>
      </c>
      <c r="AN33" s="245"/>
      <c r="AO33" s="246"/>
      <c r="AP33" s="247"/>
      <c r="AQ33" s="246"/>
      <c r="AR33" s="246"/>
      <c r="AS33" s="480">
        <f t="shared" si="27"/>
        <v>0.8191605444504596</v>
      </c>
      <c r="AT33" s="245"/>
      <c r="AU33" s="246"/>
      <c r="AV33" s="247"/>
      <c r="AW33" s="246"/>
      <c r="AX33" s="246"/>
      <c r="AZ33" s="985"/>
      <c r="BB33" s="142"/>
      <c r="BC33" s="143"/>
      <c r="BD33" s="145"/>
      <c r="BE33" s="143"/>
    </row>
    <row r="34" spans="1:57" ht="31.7" customHeight="1" thickTop="1" thickBot="1">
      <c r="B34" s="296" t="s">
        <v>26</v>
      </c>
      <c r="C34" s="297"/>
      <c r="D34" s="298"/>
      <c r="E34" s="298"/>
      <c r="F34" s="299"/>
      <c r="G34" s="298"/>
      <c r="H34" s="298"/>
      <c r="I34" s="297"/>
      <c r="J34" s="298"/>
      <c r="K34" s="298"/>
      <c r="L34" s="299"/>
      <c r="M34" s="298"/>
      <c r="N34" s="298"/>
      <c r="O34" s="297"/>
      <c r="P34" s="298"/>
      <c r="Q34" s="298"/>
      <c r="R34" s="299"/>
      <c r="S34" s="298"/>
      <c r="T34" s="298"/>
      <c r="U34" s="297"/>
      <c r="V34" s="298"/>
      <c r="W34" s="298"/>
      <c r="X34" s="299"/>
      <c r="Y34" s="298"/>
      <c r="Z34" s="298"/>
      <c r="AA34" s="297"/>
      <c r="AB34" s="298"/>
      <c r="AC34" s="298"/>
      <c r="AD34" s="299"/>
      <c r="AE34" s="298"/>
      <c r="AF34" s="298"/>
      <c r="AG34" s="297"/>
      <c r="AH34" s="298"/>
      <c r="AI34" s="298"/>
      <c r="AJ34" s="299"/>
      <c r="AK34" s="298"/>
      <c r="AL34" s="298"/>
      <c r="AM34" s="297"/>
      <c r="AN34" s="298"/>
      <c r="AO34" s="298"/>
      <c r="AP34" s="299"/>
      <c r="AQ34" s="298"/>
      <c r="AR34" s="298"/>
      <c r="AS34" s="297"/>
      <c r="AT34" s="298"/>
      <c r="AU34" s="298"/>
      <c r="AV34" s="299"/>
      <c r="AW34" s="298"/>
      <c r="AX34" s="298"/>
      <c r="AZ34" s="280"/>
      <c r="BB34" s="281"/>
    </row>
    <row r="35" spans="1:57" ht="16.5" customHeight="1" thickTop="1" thickBot="1">
      <c r="B35" s="140" t="s">
        <v>17</v>
      </c>
      <c r="C35" s="179">
        <f>SUMIFS('4.1 Program Budget - 2024-2027'!S:S,'4.1 Program Budget - 2024-2027'!$G:$G,$B35,'4.1 Program Budget - 2024-2027'!$H:$H,README!$M$10)</f>
        <v>987987.40459999989</v>
      </c>
      <c r="D35" s="177">
        <f>SUMIFS('4.1 Program Budget - 2024-2027'!W:W,'4.1 Program Budget - 2024-2027'!$G:$G,$B35,'4.1 Program Budget - 2024-2027'!$H:$H,README!$M$10)</f>
        <v>0</v>
      </c>
      <c r="E35" s="177">
        <f>SUMIFS('4.1 Program Budget - 2024-2027'!X:X,'4.1 Program Budget - 2024-2027'!$G:$G,$B35,'4.1 Program Budget - 2024-2027'!$H:$H,README!$M$10)</f>
        <v>0</v>
      </c>
      <c r="F35" s="177">
        <f>SUMIFS('4.1 Program Budget - 2024-2027'!Y:Y,'4.1 Program Budget - 2024-2027'!$G:$G,$B35,'4.1 Program Budget - 2024-2027'!$H:$H,README!$M$10)</f>
        <v>0</v>
      </c>
      <c r="G35" s="177">
        <f>SUMIFS('4.1 Program Budget - 2024-2027'!Z:Z,'4.1 Program Budget - 2024-2027'!$G:$G,$B35,'4.1 Program Budget - 2024-2027'!$H:$H,README!$M$10)</f>
        <v>0</v>
      </c>
      <c r="H35" s="177">
        <f>SUMIFS('4.1 Program Budget - 2024-2027'!AA:AA,'4.1 Program Budget - 2024-2027'!$G:$G,$B35,'4.1 Program Budget - 2024-2027'!$H:$H,README!$M$10)</f>
        <v>0</v>
      </c>
      <c r="I35" s="179">
        <f>SUMIFS('4.1 Program Budget - 2024-2027'!AK:AK,'4.1 Program Budget - 2024-2027'!$G:$G,$B35,'4.1 Program Budget - 2024-2027'!$H:$H,README!$M$10)</f>
        <v>1005177.841</v>
      </c>
      <c r="J35" s="1225">
        <f>SUMIFS('4.1 Program Budget - 2024-2027'!AO:AO,'4.1 Program Budget - 2024-2027'!$G:$G,$B35,'4.1 Program Budget - 2024-2027'!$H:$H,README!$M$10)</f>
        <v>0</v>
      </c>
      <c r="K35" s="1225">
        <f>SUMIFS('4.1 Program Budget - 2024-2027'!AP:AP,'4.1 Program Budget - 2024-2027'!$G:$G,$B35,'4.1 Program Budget - 2024-2027'!$H:$H,README!$M$10)</f>
        <v>0</v>
      </c>
      <c r="L35" s="1225">
        <f>SUMIFS('4.1 Program Budget - 2024-2027'!AQ:AQ,'4.1 Program Budget - 2024-2027'!$G:$G,$B35,'4.1 Program Budget - 2024-2027'!$H:$H,README!$M$10)</f>
        <v>0</v>
      </c>
      <c r="M35" s="177">
        <f>SUMIFS('4.1 Program Budget - 2024-2027'!AR:AR,'4.1 Program Budget - 2024-2027'!$G:$G,$B35,'4.1 Program Budget - 2024-2027'!$H:$H,README!$M$10)</f>
        <v>0</v>
      </c>
      <c r="N35" s="177">
        <f>SUMIFS('4.1 Program Budget - 2024-2027'!AS:AS,'4.1 Program Budget - 2024-2027'!$G:$G,$B35,'4.1 Program Budget - 2024-2027'!$H:$H,README!$M$10)</f>
        <v>0</v>
      </c>
      <c r="O35" s="179">
        <f>SUMIFS('4.1 Program Budget - 2024-2027'!BC:BC,'4.1 Program Budget - 2024-2027'!$G:$G,$B35,'4.1 Program Budget - 2024-2027'!$H:$H,README!$M$10)</f>
        <v>1152571.5212999999</v>
      </c>
      <c r="P35" s="1225">
        <f>SUMIFS('4.1 Program Budget - 2024-2027'!BG:BG,'4.1 Program Budget - 2024-2027'!$G:$G,$B35,'4.1 Program Budget - 2024-2027'!$H:$H,README!$M$10)</f>
        <v>0</v>
      </c>
      <c r="Q35" s="1225">
        <f>SUMIFS('4.1 Program Budget - 2024-2027'!BH:BH,'4.1 Program Budget - 2024-2027'!$G:$G,$B35,'4.1 Program Budget - 2024-2027'!$H:$H,README!$M$10)</f>
        <v>0</v>
      </c>
      <c r="R35" s="1225">
        <f>SUMIFS('4.1 Program Budget - 2024-2027'!BI:BI,'4.1 Program Budget - 2024-2027'!$G:$G,$B35,'4.1 Program Budget - 2024-2027'!$H:$H,README!$M$10)</f>
        <v>0</v>
      </c>
      <c r="S35" s="177">
        <f>SUMIFS('4.1 Program Budget - 2024-2027'!BJ:BJ,'4.1 Program Budget - 2024-2027'!$G:$G,$B35,'4.1 Program Budget - 2024-2027'!$H:$H,README!$M$10)</f>
        <v>0</v>
      </c>
      <c r="T35" s="177">
        <f>SUMIFS('4.1 Program Budget - 2024-2027'!BK:BK,'4.1 Program Budget - 2024-2027'!$G:$G,$B35,'4.1 Program Budget - 2024-2027'!$H:$H,README!$M$10)</f>
        <v>0</v>
      </c>
      <c r="U35" s="179">
        <f>SUMIFS('4.1 Program Budget - 2024-2027'!BU:BU,'4.1 Program Budget - 2024-2027'!$G:$G,$B35,'4.1 Program Budget - 2024-2027'!$H:$H,README!$M$10)</f>
        <v>1309748.6354</v>
      </c>
      <c r="V35" s="1225">
        <f>SUMIFS('4.1 Program Budget - 2024-2027'!BY:BY,'4.1 Program Budget - 2024-2027'!$G:$G,$B35,'4.1 Program Budget - 2024-2027'!$H:$H,README!$M$10)</f>
        <v>0</v>
      </c>
      <c r="W35" s="1225">
        <f>SUMIFS('4.1 Program Budget - 2024-2027'!BZ:BZ,'4.1 Program Budget - 2024-2027'!$G:$G,$B35,'4.1 Program Budget - 2024-2027'!$H:$H,README!$M$10)</f>
        <v>0</v>
      </c>
      <c r="X35" s="1225">
        <f>SUMIFS('4.1 Program Budget - 2024-2027'!CA:CA,'4.1 Program Budget - 2024-2027'!$G:$G,$B35,'4.1 Program Budget - 2024-2027'!$H:$H,README!$M$10)</f>
        <v>0</v>
      </c>
      <c r="Y35" s="177">
        <f>SUMIFS('4.1 Program Budget - 2024-2027'!CB:CB,'4.1 Program Budget - 2024-2027'!$G:$G,$B35,'4.1 Program Budget - 2024-2027'!$H:$H,README!$M$10)</f>
        <v>0</v>
      </c>
      <c r="Z35" s="177">
        <f>SUMIFS('4.1 Program Budget - 2024-2027'!CC:CC,'4.1 Program Budget - 2024-2027'!$G:$G,$B35,'4.1 Program Budget - 2024-2027'!$H:$H,README!$M$10)</f>
        <v>0</v>
      </c>
      <c r="AA35" s="178">
        <f>SUMIFS('4.2 Program Budget 2028-2031'!I:I,'4.2 Program Budget 2028-2031'!D:D,B35,'4.2 Program Budget 2028-2031'!F:F,README!$M$10)</f>
        <v>1309748.6354</v>
      </c>
      <c r="AB35" s="1225">
        <f>SUMIFS('4.2 Program Budget 2028-2031'!J:J,'4.2 Program Budget 2028-2031'!$D:$D,$B35,'4.2 Program Budget 2028-2031'!$F:$F,README!$M$10)</f>
        <v>0</v>
      </c>
      <c r="AC35" s="1225">
        <f>SUMIFS('4.2 Program Budget 2028-2031'!K:K,'4.2 Program Budget 2028-2031'!$D:$D,$B35,'4.2 Program Budget 2028-2031'!$F:$F,README!$M$10)</f>
        <v>0</v>
      </c>
      <c r="AD35" s="1225">
        <f>SUMIFS('4.2 Program Budget 2028-2031'!L:L,'4.2 Program Budget 2028-2031'!$D:$D,$B35,'4.2 Program Budget 2028-2031'!$F:$F,README!$M$10)</f>
        <v>0</v>
      </c>
      <c r="AE35" s="1225">
        <f>SUMIFS('4.2 Program Budget 2028-2031'!M:M,'4.2 Program Budget 2028-2031'!$D:$D,$B35,'4.2 Program Budget 2028-2031'!$F:$F,README!$M$10)</f>
        <v>0</v>
      </c>
      <c r="AF35" s="1225">
        <f>SUMIFS('4.2 Program Budget 2028-2031'!N:N,'4.2 Program Budget 2028-2031'!$D:$D,$B35,'4.2 Program Budget 2028-2031'!$F:$F,README!$M$10)</f>
        <v>0</v>
      </c>
      <c r="AG35" s="178">
        <f>SUMIFS('4.2 Program Budget 2028-2031'!T:T,'4.2 Program Budget 2028-2031'!$D:$D,$B35,'4.2 Program Budget 2028-2031'!$F:$F,README!$M$10)</f>
        <v>1309748.6354</v>
      </c>
      <c r="AH35" s="1225">
        <f>SUMIFS('4.2 Program Budget 2028-2031'!U:U,'4.2 Program Budget 2028-2031'!$D:$D,$B35,'4.2 Program Budget 2028-2031'!$F:$F,README!$M$10)</f>
        <v>0</v>
      </c>
      <c r="AI35" s="1225">
        <f>SUMIFS('4.2 Program Budget 2028-2031'!V:V,'4.2 Program Budget 2028-2031'!$D:$D,$B35,'4.2 Program Budget 2028-2031'!$F:$F,README!$M$10)</f>
        <v>0</v>
      </c>
      <c r="AJ35" s="1225">
        <f>SUMIFS('4.2 Program Budget 2028-2031'!W:W,'4.2 Program Budget 2028-2031'!$D:$D,$B35,'4.2 Program Budget 2028-2031'!$F:$F,README!$M$10)</f>
        <v>0</v>
      </c>
      <c r="AK35" s="1225">
        <f>SUMIFS('4.2 Program Budget 2028-2031'!X:X,'4.2 Program Budget 2028-2031'!$D:$D,$B35,'4.2 Program Budget 2028-2031'!$F:$F,README!$M$10)</f>
        <v>0</v>
      </c>
      <c r="AL35" s="1225">
        <f>SUMIFS('4.2 Program Budget 2028-2031'!Y:Y,'4.2 Program Budget 2028-2031'!$D:$D,$B35,'4.2 Program Budget 2028-2031'!$F:$F,README!$M$10)</f>
        <v>0</v>
      </c>
      <c r="AM35" s="178">
        <f>SUMIFS('4.2 Program Budget 2028-2031'!AE:AE,'4.2 Program Budget 2028-2031'!$D:$D,$B35,'4.2 Program Budget 2028-2031'!$F:$F,README!$M$10)</f>
        <v>1309748.6354</v>
      </c>
      <c r="AN35" s="1225">
        <f>SUMIFS('4.2 Program Budget 2028-2031'!AF:AF,'4.2 Program Budget 2028-2031'!$D:$D,$B35,'4.2 Program Budget 2028-2031'!$F:$F,README!$M$10)</f>
        <v>0</v>
      </c>
      <c r="AO35" s="1225">
        <f>SUMIFS('4.2 Program Budget 2028-2031'!AG:AG,'4.2 Program Budget 2028-2031'!$D:$D,$B35,'4.2 Program Budget 2028-2031'!$F:$F,README!$M$10)</f>
        <v>0</v>
      </c>
      <c r="AP35" s="1225">
        <f>SUMIFS('4.2 Program Budget 2028-2031'!AH:AH,'4.2 Program Budget 2028-2031'!$D:$D,$B35,'4.2 Program Budget 2028-2031'!$F:$F,README!$M$10)</f>
        <v>0</v>
      </c>
      <c r="AQ35" s="1225">
        <f>SUMIFS('4.2 Program Budget 2028-2031'!AI:AI,'4.2 Program Budget 2028-2031'!$D:$D,$B35,'4.2 Program Budget 2028-2031'!$F:$F,README!$M$10)</f>
        <v>0</v>
      </c>
      <c r="AR35" s="1225">
        <f>SUMIFS('4.2 Program Budget 2028-2031'!AJ:AJ,'4.2 Program Budget 2028-2031'!$D:$D,$B35,'4.2 Program Budget 2028-2031'!$F:$F,README!$M$10)</f>
        <v>0</v>
      </c>
      <c r="AS35" s="178">
        <f>SUMIFS('4.2 Program Budget 2028-2031'!AP:AP,'4.2 Program Budget 2028-2031'!$D:$D,$B35,'4.2 Program Budget 2028-2031'!$F:$F,README!$M$10)</f>
        <v>1309748.6354</v>
      </c>
      <c r="AT35" s="1225">
        <f>SUMIFS('4.2 Program Budget 2028-2031'!AQ:AQ,'4.2 Program Budget 2028-2031'!$D:$D,$B35,'4.2 Program Budget 2028-2031'!$F:$F,README!$M$10)</f>
        <v>0</v>
      </c>
      <c r="AU35" s="1225">
        <f>SUMIFS('4.2 Program Budget 2028-2031'!AR:AR,'4.2 Program Budget 2028-2031'!$D:$D,$B35,'4.2 Program Budget 2028-2031'!$F:$F,README!$M$10)</f>
        <v>0</v>
      </c>
      <c r="AV35" s="1225">
        <f>SUMIFS('4.2 Program Budget 2028-2031'!AS:AS,'4.2 Program Budget 2028-2031'!$D:$D,$B35,'4.2 Program Budget 2028-2031'!$F:$F,README!$M$10)</f>
        <v>0</v>
      </c>
      <c r="AW35" s="1225">
        <f>SUMIFS('4.2 Program Budget 2028-2031'!AT:AT,'4.2 Program Budget 2028-2031'!$D:$D,$B35,'4.2 Program Budget 2028-2031'!$F:$F,README!$M$10)</f>
        <v>0</v>
      </c>
      <c r="AX35" s="1225">
        <f>SUMIFS('4.2 Program Budget 2028-2031'!AU:AU,'4.2 Program Budget 2028-2031'!$D:$D,$B35,'4.2 Program Budget 2028-2031'!$F:$F,README!$M$10)</f>
        <v>0</v>
      </c>
      <c r="AZ35" s="141" t="s">
        <v>962</v>
      </c>
    </row>
    <row r="36" spans="1:57" ht="16.899999999999999" thickTop="1" thickBot="1">
      <c r="B36" s="140" t="s">
        <v>22</v>
      </c>
      <c r="C36" s="179">
        <f>SUMIFS('4.1 Program Budget - 2024-2027'!S:S,'4.1 Program Budget - 2024-2027'!$G:$G,$B36,'4.1 Program Budget - 2024-2027'!$H:$H,README!$M$10)</f>
        <v>3850334.7219000002</v>
      </c>
      <c r="D36" s="177">
        <f>SUMIFS('4.1 Program Budget - 2024-2027'!W:W,'4.1 Program Budget - 2024-2027'!$G:$G,$B36,'4.1 Program Budget - 2024-2027'!$H:$H,README!$M$10)</f>
        <v>257650.98084999999</v>
      </c>
      <c r="E36" s="177">
        <f>SUMIFS('4.1 Program Budget - 2024-2027'!X:X,'4.1 Program Budget - 2024-2027'!$G:$G,$B36,'4.1 Program Budget - 2024-2027'!$H:$H,README!$M$10)</f>
        <v>88.503478999999999</v>
      </c>
      <c r="F36" s="177">
        <f>SUMIFS('4.1 Program Budget - 2024-2027'!Y:Y,'4.1 Program Budget - 2024-2027'!$G:$G,$B36,'4.1 Program Budget - 2024-2027'!$H:$H,README!$M$10)</f>
        <v>2779.5956504999999</v>
      </c>
      <c r="G36" s="177">
        <f>SUMIFS('4.1 Program Budget - 2024-2027'!Z:Z,'4.1 Program Budget - 2024-2027'!$G:$G,$B36,'4.1 Program Budget - 2024-2027'!$H:$H,README!$M$10)</f>
        <v>36.216837775479902</v>
      </c>
      <c r="H36" s="177">
        <f>SUMIFS('4.1 Program Budget - 2024-2027'!AA:AA,'4.1 Program Budget - 2024-2027'!$G:$G,$B36,'4.1 Program Budget - 2024-2027'!$H:$H,README!$M$10)</f>
        <v>16.260634555425</v>
      </c>
      <c r="I36" s="179">
        <f>SUMIFS('4.1 Program Budget - 2024-2027'!AK:AK,'4.1 Program Budget - 2024-2027'!$G:$G,$B36,'4.1 Program Budget - 2024-2027'!$H:$H,README!$M$10)</f>
        <v>3819555.4775</v>
      </c>
      <c r="J36" s="1225">
        <f>SUMIFS('4.1 Program Budget - 2024-2027'!AO:AO,'4.1 Program Budget - 2024-2027'!$G:$G,$B36,'4.1 Program Budget - 2024-2027'!$H:$H,README!$M$10)</f>
        <v>249150.98084999999</v>
      </c>
      <c r="K36" s="1225">
        <f>SUMIFS('4.1 Program Budget - 2024-2027'!AP:AP,'4.1 Program Budget - 2024-2027'!$G:$G,$B36,'4.1 Program Budget - 2024-2027'!$H:$H,README!$M$10)</f>
        <v>88.503478999999999</v>
      </c>
      <c r="L36" s="1225">
        <f>SUMIFS('4.1 Program Budget - 2024-2027'!AQ:AQ,'4.1 Program Budget - 2024-2027'!$G:$G,$B36,'4.1 Program Budget - 2024-2027'!$H:$H,README!$M$10)</f>
        <v>2567.0956504999999</v>
      </c>
      <c r="M36" s="177">
        <f>SUMIFS('4.1 Program Budget - 2024-2027'!AR:AR,'4.1 Program Budget - 2024-2027'!$G:$G,$B36,'4.1 Program Budget - 2024-2027'!$H:$H,README!$M$10)</f>
        <v>39.349840146889001</v>
      </c>
      <c r="N36" s="177">
        <f>SUMIFS('4.1 Program Budget - 2024-2027'!AS:AS,'4.1 Program Budget - 2024-2027'!$G:$G,$B36,'4.1 Program Budget - 2024-2027'!$H:$H,README!$M$10)</f>
        <v>15.017509555425001</v>
      </c>
      <c r="O36" s="179">
        <f>SUMIFS('4.1 Program Budget - 2024-2027'!BC:BC,'4.1 Program Budget - 2024-2027'!$G:$G,$B36,'4.1 Program Budget - 2024-2027'!$H:$H,README!$M$10)</f>
        <v>3818824.4296000004</v>
      </c>
      <c r="P36" s="1225">
        <f>SUMIFS('4.1 Program Budget - 2024-2027'!BG:BG,'4.1 Program Budget - 2024-2027'!$G:$G,$B36,'4.1 Program Budget - 2024-2027'!$H:$H,README!$M$10)</f>
        <v>343055.49585000001</v>
      </c>
      <c r="Q36" s="1225">
        <f>SUMIFS('4.1 Program Budget - 2024-2027'!BH:BH,'4.1 Program Budget - 2024-2027'!$G:$G,$B36,'4.1 Program Budget - 2024-2027'!$H:$H,README!$M$10)</f>
        <v>114.090604</v>
      </c>
      <c r="R36" s="1225">
        <f>SUMIFS('4.1 Program Budget - 2024-2027'!BI:BI,'4.1 Program Budget - 2024-2027'!$G:$G,$B36,'4.1 Program Budget - 2024-2027'!$H:$H,README!$M$10)</f>
        <v>1036.9456042500001</v>
      </c>
      <c r="S36" s="177">
        <f>SUMIFS('4.1 Program Budget - 2024-2027'!BJ:BJ,'4.1 Program Budget - 2024-2027'!$G:$G,$B36,'4.1 Program Budget - 2024-2027'!$H:$H,README!$M$10)</f>
        <v>57.953930723014999</v>
      </c>
      <c r="T36" s="177">
        <f>SUMIFS('4.1 Program Budget - 2024-2027'!BK:BK,'4.1 Program Budget - 2024-2027'!$G:$G,$B36,'4.1 Program Budget - 2024-2027'!$H:$H,README!$M$10)</f>
        <v>6.0661317848624998</v>
      </c>
      <c r="U36" s="179">
        <f>SUMIFS('4.1 Program Budget - 2024-2027'!BU:BU,'4.1 Program Budget - 2024-2027'!$G:$G,$B36,'4.1 Program Budget - 2024-2027'!$H:$H,README!$M$10)</f>
        <v>3791035.0094999997</v>
      </c>
      <c r="V36" s="1225">
        <f>SUMIFS('4.1 Program Budget - 2024-2027'!BY:BY,'4.1 Program Budget - 2024-2027'!$G:$G,$B36,'4.1 Program Budget - 2024-2027'!$H:$H,README!$M$10)</f>
        <v>317555.49585000001</v>
      </c>
      <c r="W36" s="1225">
        <f>SUMIFS('4.1 Program Budget - 2024-2027'!BZ:BZ,'4.1 Program Budget - 2024-2027'!$G:$G,$B36,'4.1 Program Budget - 2024-2027'!$H:$H,README!$M$10)</f>
        <v>114.090604</v>
      </c>
      <c r="X36" s="1225">
        <f>SUMIFS('4.1 Program Budget - 2024-2027'!CA:CA,'4.1 Program Budget - 2024-2027'!$G:$G,$B36,'4.1 Program Budget - 2024-2027'!$H:$H,README!$M$10)</f>
        <v>1886.9456042500001</v>
      </c>
      <c r="Y36" s="177">
        <f>SUMIFS('4.1 Program Budget - 2024-2027'!CB:CB,'4.1 Program Budget - 2024-2027'!$G:$G,$B36,'4.1 Program Budget - 2024-2027'!$H:$H,README!$M$10)</f>
        <v>56.542801299169803</v>
      </c>
      <c r="Z36" s="177">
        <f>SUMIFS('4.1 Program Budget - 2024-2027'!CC:CC,'4.1 Program Budget - 2024-2027'!$G:$G,$B36,'4.1 Program Budget - 2024-2027'!$H:$H,README!$M$10)</f>
        <v>11.038631784862501</v>
      </c>
      <c r="AA36" s="178">
        <f>SUMIFS('4.2 Program Budget 2028-2031'!I:I,'4.2 Program Budget 2028-2031'!D:D,B36,'4.2 Program Budget 2028-2031'!F:F,README!$M$10)</f>
        <v>3791035.0094999997</v>
      </c>
      <c r="AB36" s="1225">
        <f>SUMIFS('4.2 Program Budget 2028-2031'!J:J,'4.2 Program Budget 2028-2031'!$D:$D,$B36,'4.2 Program Budget 2028-2031'!$F:$F,README!$M$10)</f>
        <v>317555.49585000001</v>
      </c>
      <c r="AC36" s="1225">
        <f>SUMIFS('4.2 Program Budget 2028-2031'!K:K,'4.2 Program Budget 2028-2031'!$D:$D,$B36,'4.2 Program Budget 2028-2031'!$F:$F,README!$M$10)</f>
        <v>114.090604</v>
      </c>
      <c r="AD36" s="1225">
        <f>SUMIFS('4.2 Program Budget 2028-2031'!L:L,'4.2 Program Budget 2028-2031'!$D:$D,$B36,'4.2 Program Budget 2028-2031'!$F:$F,README!$M$10)</f>
        <v>1886.9456042500001</v>
      </c>
      <c r="AE36" s="1225">
        <f>SUMIFS('4.2 Program Budget 2028-2031'!M:M,'4.2 Program Budget 2028-2031'!$D:$D,$B36,'4.2 Program Budget 2028-2031'!$F:$F,README!$M$10)</f>
        <v>56.542801299169803</v>
      </c>
      <c r="AF36" s="1225">
        <f>SUMIFS('4.2 Program Budget 2028-2031'!N:N,'4.2 Program Budget 2028-2031'!$D:$D,$B36,'4.2 Program Budget 2028-2031'!$F:$F,README!$M$10)</f>
        <v>11.038631784862501</v>
      </c>
      <c r="AG36" s="178">
        <f>SUMIFS('4.2 Program Budget 2028-2031'!T:T,'4.2 Program Budget 2028-2031'!$D:$D,$B36,'4.2 Program Budget 2028-2031'!$F:$F,README!$M$10)</f>
        <v>3791035.0094999997</v>
      </c>
      <c r="AH36" s="1225">
        <f>SUMIFS('4.2 Program Budget 2028-2031'!U:U,'4.2 Program Budget 2028-2031'!$D:$D,$B36,'4.2 Program Budget 2028-2031'!$F:$F,README!$M$10)</f>
        <v>317555.49585000001</v>
      </c>
      <c r="AI36" s="1225">
        <f>SUMIFS('4.2 Program Budget 2028-2031'!V:V,'4.2 Program Budget 2028-2031'!$D:$D,$B36,'4.2 Program Budget 2028-2031'!$F:$F,README!$M$10)</f>
        <v>114.090604</v>
      </c>
      <c r="AJ36" s="1225">
        <f>SUMIFS('4.2 Program Budget 2028-2031'!W:W,'4.2 Program Budget 2028-2031'!$D:$D,$B36,'4.2 Program Budget 2028-2031'!$F:$F,README!$M$10)</f>
        <v>1886.9456042500001</v>
      </c>
      <c r="AK36" s="1225">
        <f>SUMIFS('4.2 Program Budget 2028-2031'!X:X,'4.2 Program Budget 2028-2031'!$D:$D,$B36,'4.2 Program Budget 2028-2031'!$F:$F,README!$M$10)</f>
        <v>56.542801299169803</v>
      </c>
      <c r="AL36" s="1225">
        <f>SUMIFS('4.2 Program Budget 2028-2031'!Y:Y,'4.2 Program Budget 2028-2031'!$D:$D,$B36,'4.2 Program Budget 2028-2031'!$F:$F,README!$M$10)</f>
        <v>11.038631784862501</v>
      </c>
      <c r="AM36" s="178">
        <f>SUMIFS('4.2 Program Budget 2028-2031'!AE:AE,'4.2 Program Budget 2028-2031'!$D:$D,$B36,'4.2 Program Budget 2028-2031'!$F:$F,README!$M$10)</f>
        <v>3791035.0094999997</v>
      </c>
      <c r="AN36" s="1225">
        <f>SUMIFS('4.2 Program Budget 2028-2031'!AF:AF,'4.2 Program Budget 2028-2031'!$D:$D,$B36,'4.2 Program Budget 2028-2031'!$F:$F,README!$M$10)</f>
        <v>317555.49585000001</v>
      </c>
      <c r="AO36" s="1225">
        <f>SUMIFS('4.2 Program Budget 2028-2031'!AG:AG,'4.2 Program Budget 2028-2031'!$D:$D,$B36,'4.2 Program Budget 2028-2031'!$F:$F,README!$M$10)</f>
        <v>114.090604</v>
      </c>
      <c r="AP36" s="1225">
        <f>SUMIFS('4.2 Program Budget 2028-2031'!AH:AH,'4.2 Program Budget 2028-2031'!$D:$D,$B36,'4.2 Program Budget 2028-2031'!$F:$F,README!$M$10)</f>
        <v>1886.9456042500001</v>
      </c>
      <c r="AQ36" s="1225">
        <f>SUMIFS('4.2 Program Budget 2028-2031'!AI:AI,'4.2 Program Budget 2028-2031'!$D:$D,$B36,'4.2 Program Budget 2028-2031'!$F:$F,README!$M$10)</f>
        <v>56.542801299169803</v>
      </c>
      <c r="AR36" s="1225">
        <f>SUMIFS('4.2 Program Budget 2028-2031'!AJ:AJ,'4.2 Program Budget 2028-2031'!$D:$D,$B36,'4.2 Program Budget 2028-2031'!$F:$F,README!$M$10)</f>
        <v>11.038631784862501</v>
      </c>
      <c r="AS36" s="178">
        <f>SUMIFS('4.2 Program Budget 2028-2031'!AP:AP,'4.2 Program Budget 2028-2031'!$D:$D,$B36,'4.2 Program Budget 2028-2031'!$F:$F,README!$M$10)</f>
        <v>3791035.0094999997</v>
      </c>
      <c r="AT36" s="1225">
        <f>SUMIFS('4.2 Program Budget 2028-2031'!AQ:AQ,'4.2 Program Budget 2028-2031'!$D:$D,$B36,'4.2 Program Budget 2028-2031'!$F:$F,README!$M$10)</f>
        <v>317555.49585000001</v>
      </c>
      <c r="AU36" s="1225">
        <f>SUMIFS('4.2 Program Budget 2028-2031'!AR:AR,'4.2 Program Budget 2028-2031'!$D:$D,$B36,'4.2 Program Budget 2028-2031'!$F:$F,README!$M$10)</f>
        <v>114.090604</v>
      </c>
      <c r="AV36" s="1225">
        <f>SUMIFS('4.2 Program Budget 2028-2031'!AS:AS,'4.2 Program Budget 2028-2031'!$D:$D,$B36,'4.2 Program Budget 2028-2031'!$F:$F,README!$M$10)</f>
        <v>1886.9456042500001</v>
      </c>
      <c r="AW36" s="1225">
        <f>SUMIFS('4.2 Program Budget 2028-2031'!AT:AT,'4.2 Program Budget 2028-2031'!$D:$D,$B36,'4.2 Program Budget 2028-2031'!$F:$F,README!$M$10)</f>
        <v>56.542801299169803</v>
      </c>
      <c r="AX36" s="1225">
        <f>SUMIFS('4.2 Program Budget 2028-2031'!AU:AU,'4.2 Program Budget 2028-2031'!$D:$D,$B36,'4.2 Program Budget 2028-2031'!$F:$F,README!$M$10)</f>
        <v>11.038631784862501</v>
      </c>
      <c r="AZ36" s="141" t="s">
        <v>963</v>
      </c>
      <c r="BB36" s="142"/>
      <c r="BC36" s="143"/>
      <c r="BD36" s="143"/>
      <c r="BE36" s="143"/>
    </row>
    <row r="37" spans="1:57" ht="16.899999999999999" thickTop="1" thickBot="1">
      <c r="B37" s="140" t="s">
        <v>25</v>
      </c>
      <c r="C37" s="179">
        <f>SUMIFS('4.1 Program Budget - 2024-2027'!S:S,'4.1 Program Budget - 2024-2027'!$G:$G,$B37,'4.1 Program Budget - 2024-2027'!$H:$H,README!$M$10)</f>
        <v>0</v>
      </c>
      <c r="D37" s="177">
        <f>SUMIFS('4.1 Program Budget - 2024-2027'!W:W,'4.1 Program Budget - 2024-2027'!$G:$G,$B37,'4.1 Program Budget - 2024-2027'!$H:$H,README!$M$10)</f>
        <v>0</v>
      </c>
      <c r="E37" s="177">
        <f>SUMIFS('4.1 Program Budget - 2024-2027'!X:X,'4.1 Program Budget - 2024-2027'!$G:$G,$B37,'4.1 Program Budget - 2024-2027'!$H:$H,README!$M$10)</f>
        <v>0</v>
      </c>
      <c r="F37" s="177">
        <f>SUMIFS('4.1 Program Budget - 2024-2027'!Y:Y,'4.1 Program Budget - 2024-2027'!$G:$G,$B37,'4.1 Program Budget - 2024-2027'!$H:$H,README!$M$10)</f>
        <v>0</v>
      </c>
      <c r="G37" s="177">
        <f>SUMIFS('4.1 Program Budget - 2024-2027'!Z:Z,'4.1 Program Budget - 2024-2027'!$G:$G,$B37,'4.1 Program Budget - 2024-2027'!$H:$H,README!$M$10)</f>
        <v>0</v>
      </c>
      <c r="H37" s="177">
        <f>SUMIFS('4.1 Program Budget - 2024-2027'!AA:AA,'4.1 Program Budget - 2024-2027'!$G:$G,$B37,'4.1 Program Budget - 2024-2027'!$H:$H,README!$M$10)</f>
        <v>0</v>
      </c>
      <c r="I37" s="179">
        <f>SUMIFS('4.1 Program Budget - 2024-2027'!AK:AK,'4.1 Program Budget - 2024-2027'!$G:$G,$B37,'4.1 Program Budget - 2024-2027'!$H:$H,README!$M$10)</f>
        <v>0</v>
      </c>
      <c r="J37" s="1225">
        <f>SUMIFS('4.1 Program Budget - 2024-2027'!AO:AO,'4.1 Program Budget - 2024-2027'!$G:$G,$B37,'4.1 Program Budget - 2024-2027'!$H:$H,README!$M$10)</f>
        <v>0</v>
      </c>
      <c r="K37" s="1225">
        <f>SUMIFS('4.1 Program Budget - 2024-2027'!AP:AP,'4.1 Program Budget - 2024-2027'!$G:$G,$B37,'4.1 Program Budget - 2024-2027'!$H:$H,README!$M$10)</f>
        <v>0</v>
      </c>
      <c r="L37" s="1225">
        <f>SUMIFS('4.1 Program Budget - 2024-2027'!AQ:AQ,'4.1 Program Budget - 2024-2027'!$G:$G,$B37,'4.1 Program Budget - 2024-2027'!$H:$H,README!$M$10)</f>
        <v>0</v>
      </c>
      <c r="M37" s="177">
        <f>SUMIFS('4.1 Program Budget - 2024-2027'!AR:AR,'4.1 Program Budget - 2024-2027'!$G:$G,$B37,'4.1 Program Budget - 2024-2027'!$H:$H,README!$M$10)</f>
        <v>0</v>
      </c>
      <c r="N37" s="177">
        <f>SUMIFS('4.1 Program Budget - 2024-2027'!AS:AS,'4.1 Program Budget - 2024-2027'!$G:$G,$B37,'4.1 Program Budget - 2024-2027'!$H:$H,README!$M$10)</f>
        <v>0</v>
      </c>
      <c r="O37" s="179">
        <f>SUMIFS('4.1 Program Budget - 2024-2027'!BC:BC,'4.1 Program Budget - 2024-2027'!$G:$G,$B37,'4.1 Program Budget - 2024-2027'!$H:$H,README!$M$10)</f>
        <v>0</v>
      </c>
      <c r="P37" s="1225">
        <f>SUMIFS('4.1 Program Budget - 2024-2027'!BG:BG,'4.1 Program Budget - 2024-2027'!$G:$G,$B37,'4.1 Program Budget - 2024-2027'!$H:$H,README!$M$10)</f>
        <v>0</v>
      </c>
      <c r="Q37" s="1225">
        <f>SUMIFS('4.1 Program Budget - 2024-2027'!BH:BH,'4.1 Program Budget - 2024-2027'!$G:$G,$B37,'4.1 Program Budget - 2024-2027'!$H:$H,README!$M$10)</f>
        <v>0</v>
      </c>
      <c r="R37" s="1225">
        <f>SUMIFS('4.1 Program Budget - 2024-2027'!BI:BI,'4.1 Program Budget - 2024-2027'!$G:$G,$B37,'4.1 Program Budget - 2024-2027'!$H:$H,README!$M$10)</f>
        <v>0</v>
      </c>
      <c r="S37" s="177">
        <f>SUMIFS('4.1 Program Budget - 2024-2027'!BJ:BJ,'4.1 Program Budget - 2024-2027'!$G:$G,$B37,'4.1 Program Budget - 2024-2027'!$H:$H,README!$M$10)</f>
        <v>0</v>
      </c>
      <c r="T37" s="177">
        <f>SUMIFS('4.1 Program Budget - 2024-2027'!BK:BK,'4.1 Program Budget - 2024-2027'!$G:$G,$B37,'4.1 Program Budget - 2024-2027'!$H:$H,README!$M$10)</f>
        <v>0</v>
      </c>
      <c r="U37" s="179">
        <f>SUMIFS('4.1 Program Budget - 2024-2027'!BU:BU,'4.1 Program Budget - 2024-2027'!$G:$G,$B37,'4.1 Program Budget - 2024-2027'!$H:$H,README!$M$10)</f>
        <v>0</v>
      </c>
      <c r="V37" s="1225">
        <f>SUMIFS('4.1 Program Budget - 2024-2027'!BY:BY,'4.1 Program Budget - 2024-2027'!$G:$G,$B37,'4.1 Program Budget - 2024-2027'!$H:$H,README!$M$10)</f>
        <v>0</v>
      </c>
      <c r="W37" s="1225">
        <f>SUMIFS('4.1 Program Budget - 2024-2027'!BZ:BZ,'4.1 Program Budget - 2024-2027'!$G:$G,$B37,'4.1 Program Budget - 2024-2027'!$H:$H,README!$M$10)</f>
        <v>0</v>
      </c>
      <c r="X37" s="1225">
        <f>SUMIFS('4.1 Program Budget - 2024-2027'!CA:CA,'4.1 Program Budget - 2024-2027'!$G:$G,$B37,'4.1 Program Budget - 2024-2027'!$H:$H,README!$M$10)</f>
        <v>0</v>
      </c>
      <c r="Y37" s="177">
        <f>SUMIFS('4.1 Program Budget - 2024-2027'!CB:CB,'4.1 Program Budget - 2024-2027'!$G:$G,$B37,'4.1 Program Budget - 2024-2027'!$H:$H,README!$M$10)</f>
        <v>0</v>
      </c>
      <c r="Z37" s="177">
        <f>SUMIFS('4.1 Program Budget - 2024-2027'!CC:CC,'4.1 Program Budget - 2024-2027'!$G:$G,$B37,'4.1 Program Budget - 2024-2027'!$H:$H,README!$M$10)</f>
        <v>0</v>
      </c>
      <c r="AA37" s="178">
        <f>SUMIFS('4.2 Program Budget 2028-2031'!I:I,'4.2 Program Budget 2028-2031'!D:D,B37,'4.2 Program Budget 2028-2031'!F:F,README!$M$10)</f>
        <v>0</v>
      </c>
      <c r="AB37" s="1225">
        <f>SUMIFS('4.2 Program Budget 2028-2031'!J:J,'4.2 Program Budget 2028-2031'!$D:$D,$B37,'4.2 Program Budget 2028-2031'!$F:$F,README!$M$10)</f>
        <v>0</v>
      </c>
      <c r="AC37" s="1225">
        <f>SUMIFS('4.2 Program Budget 2028-2031'!K:K,'4.2 Program Budget 2028-2031'!$D:$D,$B37,'4.2 Program Budget 2028-2031'!$F:$F,README!$M$10)</f>
        <v>0</v>
      </c>
      <c r="AD37" s="1225">
        <f>SUMIFS('4.2 Program Budget 2028-2031'!L:L,'4.2 Program Budget 2028-2031'!$D:$D,$B37,'4.2 Program Budget 2028-2031'!$F:$F,README!$M$10)</f>
        <v>0</v>
      </c>
      <c r="AE37" s="1225">
        <f>SUMIFS('4.2 Program Budget 2028-2031'!M:M,'4.2 Program Budget 2028-2031'!$D:$D,$B37,'4.2 Program Budget 2028-2031'!$F:$F,README!$M$10)</f>
        <v>0</v>
      </c>
      <c r="AF37" s="1225">
        <f>SUMIFS('4.2 Program Budget 2028-2031'!N:N,'4.2 Program Budget 2028-2031'!$D:$D,$B37,'4.2 Program Budget 2028-2031'!$F:$F,README!$M$10)</f>
        <v>0</v>
      </c>
      <c r="AG37" s="178">
        <f>SUMIFS('4.2 Program Budget 2028-2031'!T:T,'4.2 Program Budget 2028-2031'!$D:$D,$B37,'4.2 Program Budget 2028-2031'!$F:$F,README!$M$10)</f>
        <v>0</v>
      </c>
      <c r="AH37" s="1225">
        <f>SUMIFS('4.2 Program Budget 2028-2031'!U:U,'4.2 Program Budget 2028-2031'!$D:$D,$B37,'4.2 Program Budget 2028-2031'!$F:$F,README!$M$10)</f>
        <v>0</v>
      </c>
      <c r="AI37" s="1225">
        <f>SUMIFS('4.2 Program Budget 2028-2031'!V:V,'4.2 Program Budget 2028-2031'!$D:$D,$B37,'4.2 Program Budget 2028-2031'!$F:$F,README!$M$10)</f>
        <v>0</v>
      </c>
      <c r="AJ37" s="1225">
        <f>SUMIFS('4.2 Program Budget 2028-2031'!W:W,'4.2 Program Budget 2028-2031'!$D:$D,$B37,'4.2 Program Budget 2028-2031'!$F:$F,README!$M$10)</f>
        <v>0</v>
      </c>
      <c r="AK37" s="1225">
        <f>SUMIFS('4.2 Program Budget 2028-2031'!X:X,'4.2 Program Budget 2028-2031'!$D:$D,$B37,'4.2 Program Budget 2028-2031'!$F:$F,README!$M$10)</f>
        <v>0</v>
      </c>
      <c r="AL37" s="1225">
        <f>SUMIFS('4.2 Program Budget 2028-2031'!Y:Y,'4.2 Program Budget 2028-2031'!$D:$D,$B37,'4.2 Program Budget 2028-2031'!$F:$F,README!$M$10)</f>
        <v>0</v>
      </c>
      <c r="AM37" s="178">
        <f>SUMIFS('4.2 Program Budget 2028-2031'!AE:AE,'4.2 Program Budget 2028-2031'!$D:$D,$B37,'4.2 Program Budget 2028-2031'!$F:$F,README!$M$10)</f>
        <v>0</v>
      </c>
      <c r="AN37" s="1225">
        <f>SUMIFS('4.2 Program Budget 2028-2031'!AF:AF,'4.2 Program Budget 2028-2031'!$D:$D,$B37,'4.2 Program Budget 2028-2031'!$F:$F,README!$M$10)</f>
        <v>0</v>
      </c>
      <c r="AO37" s="1225">
        <f>SUMIFS('4.2 Program Budget 2028-2031'!AG:AG,'4.2 Program Budget 2028-2031'!$D:$D,$B37,'4.2 Program Budget 2028-2031'!$F:$F,README!$M$10)</f>
        <v>0</v>
      </c>
      <c r="AP37" s="1225">
        <f>SUMIFS('4.2 Program Budget 2028-2031'!AH:AH,'4.2 Program Budget 2028-2031'!$D:$D,$B37,'4.2 Program Budget 2028-2031'!$F:$F,README!$M$10)</f>
        <v>0</v>
      </c>
      <c r="AQ37" s="1225">
        <f>SUMIFS('4.2 Program Budget 2028-2031'!AI:AI,'4.2 Program Budget 2028-2031'!$D:$D,$B37,'4.2 Program Budget 2028-2031'!$F:$F,README!$M$10)</f>
        <v>0</v>
      </c>
      <c r="AR37" s="1225">
        <f>SUMIFS('4.2 Program Budget 2028-2031'!AJ:AJ,'4.2 Program Budget 2028-2031'!$D:$D,$B37,'4.2 Program Budget 2028-2031'!$F:$F,README!$M$10)</f>
        <v>0</v>
      </c>
      <c r="AS37" s="178">
        <f>SUMIFS('4.2 Program Budget 2028-2031'!AP:AP,'4.2 Program Budget 2028-2031'!$D:$D,$B37,'4.2 Program Budget 2028-2031'!$F:$F,README!$M$10)</f>
        <v>0</v>
      </c>
      <c r="AT37" s="1225">
        <f>SUMIFS('4.2 Program Budget 2028-2031'!AQ:AQ,'4.2 Program Budget 2028-2031'!$D:$D,$B37,'4.2 Program Budget 2028-2031'!$F:$F,README!$M$10)</f>
        <v>0</v>
      </c>
      <c r="AU37" s="1225">
        <f>SUMIFS('4.2 Program Budget 2028-2031'!AR:AR,'4.2 Program Budget 2028-2031'!$D:$D,$B37,'4.2 Program Budget 2028-2031'!$F:$F,README!$M$10)</f>
        <v>0</v>
      </c>
      <c r="AV37" s="1225">
        <f>SUMIFS('4.2 Program Budget 2028-2031'!AS:AS,'4.2 Program Budget 2028-2031'!$D:$D,$B37,'4.2 Program Budget 2028-2031'!$F:$F,README!$M$10)</f>
        <v>0</v>
      </c>
      <c r="AW37" s="1225">
        <f>SUMIFS('4.2 Program Budget 2028-2031'!AT:AT,'4.2 Program Budget 2028-2031'!$D:$D,$B37,'4.2 Program Budget 2028-2031'!$F:$F,README!$M$10)</f>
        <v>0</v>
      </c>
      <c r="AX37" s="1225">
        <f>SUMIFS('4.2 Program Budget 2028-2031'!AU:AU,'4.2 Program Budget 2028-2031'!$D:$D,$B37,'4.2 Program Budget 2028-2031'!$F:$F,README!$M$10)</f>
        <v>0</v>
      </c>
      <c r="AZ37" s="141"/>
      <c r="BB37" s="142"/>
      <c r="BC37" s="143"/>
      <c r="BD37" s="143"/>
      <c r="BE37" s="143"/>
    </row>
    <row r="38" spans="1:57" ht="16.899999999999999" thickTop="1" thickBot="1">
      <c r="B38" s="140" t="s">
        <v>27</v>
      </c>
      <c r="C38" s="179">
        <f>SUMIFS('4.1 Program Budget - 2024-2027'!S:S,'4.1 Program Budget - 2024-2027'!$G:$G,$B38,'4.1 Program Budget - 2024-2027'!$H:$H,README!$M$10)</f>
        <v>0</v>
      </c>
      <c r="D38" s="177">
        <f>SUMIFS('4.1 Program Budget - 2024-2027'!W:W,'4.1 Program Budget - 2024-2027'!$G:$G,$B38,'4.1 Program Budget - 2024-2027'!$H:$H,README!$M$10)</f>
        <v>0</v>
      </c>
      <c r="E38" s="177">
        <f>SUMIFS('4.1 Program Budget - 2024-2027'!X:X,'4.1 Program Budget - 2024-2027'!$G:$G,$B38,'4.1 Program Budget - 2024-2027'!$H:$H,README!$M$10)</f>
        <v>0</v>
      </c>
      <c r="F38" s="177">
        <f>SUMIFS('4.1 Program Budget - 2024-2027'!Y:Y,'4.1 Program Budget - 2024-2027'!$G:$G,$B38,'4.1 Program Budget - 2024-2027'!$H:$H,README!$M$10)</f>
        <v>0</v>
      </c>
      <c r="G38" s="177">
        <f>SUMIFS('4.1 Program Budget - 2024-2027'!Z:Z,'4.1 Program Budget - 2024-2027'!$G:$G,$B38,'4.1 Program Budget - 2024-2027'!$H:$H,README!$M$10)</f>
        <v>0</v>
      </c>
      <c r="H38" s="177">
        <f>SUMIFS('4.1 Program Budget - 2024-2027'!AA:AA,'4.1 Program Budget - 2024-2027'!$G:$G,$B38,'4.1 Program Budget - 2024-2027'!$H:$H,README!$M$10)</f>
        <v>0</v>
      </c>
      <c r="I38" s="179">
        <f>SUMIFS('4.1 Program Budget - 2024-2027'!AK:AK,'4.1 Program Budget - 2024-2027'!$G:$G,$B38,'4.1 Program Budget - 2024-2027'!$H:$H,README!$M$10)</f>
        <v>0</v>
      </c>
      <c r="J38" s="1225">
        <f>SUMIFS('4.1 Program Budget - 2024-2027'!AO:AO,'4.1 Program Budget - 2024-2027'!$G:$G,$B38,'4.1 Program Budget - 2024-2027'!$H:$H,README!$M$10)</f>
        <v>0</v>
      </c>
      <c r="K38" s="1225">
        <f>SUMIFS('4.1 Program Budget - 2024-2027'!AP:AP,'4.1 Program Budget - 2024-2027'!$G:$G,$B38,'4.1 Program Budget - 2024-2027'!$H:$H,README!$M$10)</f>
        <v>0</v>
      </c>
      <c r="L38" s="1225">
        <f>SUMIFS('4.1 Program Budget - 2024-2027'!AQ:AQ,'4.1 Program Budget - 2024-2027'!$G:$G,$B38,'4.1 Program Budget - 2024-2027'!$H:$H,README!$M$10)</f>
        <v>0</v>
      </c>
      <c r="M38" s="177">
        <f>SUMIFS('4.1 Program Budget - 2024-2027'!AR:AR,'4.1 Program Budget - 2024-2027'!$G:$G,$B38,'4.1 Program Budget - 2024-2027'!$H:$H,README!$M$10)</f>
        <v>0</v>
      </c>
      <c r="N38" s="177">
        <f>SUMIFS('4.1 Program Budget - 2024-2027'!AS:AS,'4.1 Program Budget - 2024-2027'!$G:$G,$B38,'4.1 Program Budget - 2024-2027'!$H:$H,README!$M$10)</f>
        <v>0</v>
      </c>
      <c r="O38" s="179">
        <f>SUMIFS('4.1 Program Budget - 2024-2027'!BC:BC,'4.1 Program Budget - 2024-2027'!$G:$G,$B38,'4.1 Program Budget - 2024-2027'!$H:$H,README!$M$10)</f>
        <v>0</v>
      </c>
      <c r="P38" s="1225">
        <f>SUMIFS('4.1 Program Budget - 2024-2027'!BG:BG,'4.1 Program Budget - 2024-2027'!$G:$G,$B38,'4.1 Program Budget - 2024-2027'!$H:$H,README!$M$10)</f>
        <v>0</v>
      </c>
      <c r="Q38" s="1225">
        <f>SUMIFS('4.1 Program Budget - 2024-2027'!BH:BH,'4.1 Program Budget - 2024-2027'!$G:$G,$B38,'4.1 Program Budget - 2024-2027'!$H:$H,README!$M$10)</f>
        <v>0</v>
      </c>
      <c r="R38" s="1225">
        <f>SUMIFS('4.1 Program Budget - 2024-2027'!BI:BI,'4.1 Program Budget - 2024-2027'!$G:$G,$B38,'4.1 Program Budget - 2024-2027'!$H:$H,README!$M$10)</f>
        <v>0</v>
      </c>
      <c r="S38" s="177">
        <f>SUMIFS('4.1 Program Budget - 2024-2027'!BJ:BJ,'4.1 Program Budget - 2024-2027'!$G:$G,$B38,'4.1 Program Budget - 2024-2027'!$H:$H,README!$M$10)</f>
        <v>0</v>
      </c>
      <c r="T38" s="177">
        <f>SUMIFS('4.1 Program Budget - 2024-2027'!BK:BK,'4.1 Program Budget - 2024-2027'!$G:$G,$B38,'4.1 Program Budget - 2024-2027'!$H:$H,README!$M$10)</f>
        <v>0</v>
      </c>
      <c r="U38" s="179">
        <f>SUMIFS('4.1 Program Budget - 2024-2027'!BU:BU,'4.1 Program Budget - 2024-2027'!$G:$G,$B38,'4.1 Program Budget - 2024-2027'!$H:$H,README!$M$10)</f>
        <v>0</v>
      </c>
      <c r="V38" s="1225">
        <f>SUMIFS('4.1 Program Budget - 2024-2027'!BY:BY,'4.1 Program Budget - 2024-2027'!$G:$G,$B38,'4.1 Program Budget - 2024-2027'!$H:$H,README!$M$10)</f>
        <v>0</v>
      </c>
      <c r="W38" s="1225">
        <f>SUMIFS('4.1 Program Budget - 2024-2027'!BZ:BZ,'4.1 Program Budget - 2024-2027'!$G:$G,$B38,'4.1 Program Budget - 2024-2027'!$H:$H,README!$M$10)</f>
        <v>0</v>
      </c>
      <c r="X38" s="1225">
        <f>SUMIFS('4.1 Program Budget - 2024-2027'!CA:CA,'4.1 Program Budget - 2024-2027'!$G:$G,$B38,'4.1 Program Budget - 2024-2027'!$H:$H,README!$M$10)</f>
        <v>0</v>
      </c>
      <c r="Y38" s="177">
        <f>SUMIFS('4.1 Program Budget - 2024-2027'!CB:CB,'4.1 Program Budget - 2024-2027'!$G:$G,$B38,'4.1 Program Budget - 2024-2027'!$H:$H,README!$M$10)</f>
        <v>0</v>
      </c>
      <c r="Z38" s="177">
        <f>SUMIFS('4.1 Program Budget - 2024-2027'!CC:CC,'4.1 Program Budget - 2024-2027'!$G:$G,$B38,'4.1 Program Budget - 2024-2027'!$H:$H,README!$M$10)</f>
        <v>0</v>
      </c>
      <c r="AA38" s="178">
        <f>SUMIFS('4.2 Program Budget 2028-2031'!I:I,'4.2 Program Budget 2028-2031'!D:D,B38,'4.2 Program Budget 2028-2031'!F:F,README!$M$10)</f>
        <v>0</v>
      </c>
      <c r="AB38" s="1225">
        <f>SUMIFS('4.2 Program Budget 2028-2031'!J:J,'4.2 Program Budget 2028-2031'!$D:$D,$B38,'4.2 Program Budget 2028-2031'!$F:$F,README!$M$10)</f>
        <v>0</v>
      </c>
      <c r="AC38" s="1225">
        <f>SUMIFS('4.2 Program Budget 2028-2031'!K:K,'4.2 Program Budget 2028-2031'!$D:$D,$B38,'4.2 Program Budget 2028-2031'!$F:$F,README!$M$10)</f>
        <v>0</v>
      </c>
      <c r="AD38" s="1225">
        <f>SUMIFS('4.2 Program Budget 2028-2031'!L:L,'4.2 Program Budget 2028-2031'!$D:$D,$B38,'4.2 Program Budget 2028-2031'!$F:$F,README!$M$10)</f>
        <v>0</v>
      </c>
      <c r="AE38" s="1225">
        <f>SUMIFS('4.2 Program Budget 2028-2031'!M:M,'4.2 Program Budget 2028-2031'!$D:$D,$B38,'4.2 Program Budget 2028-2031'!$F:$F,README!$M$10)</f>
        <v>0</v>
      </c>
      <c r="AF38" s="1225">
        <f>SUMIFS('4.2 Program Budget 2028-2031'!N:N,'4.2 Program Budget 2028-2031'!$D:$D,$B38,'4.2 Program Budget 2028-2031'!$F:$F,README!$M$10)</f>
        <v>0</v>
      </c>
      <c r="AG38" s="178">
        <f>SUMIFS('4.2 Program Budget 2028-2031'!T:T,'4.2 Program Budget 2028-2031'!$D:$D,$B38,'4.2 Program Budget 2028-2031'!$F:$F,README!$M$10)</f>
        <v>0</v>
      </c>
      <c r="AH38" s="1225">
        <f>SUMIFS('4.2 Program Budget 2028-2031'!U:U,'4.2 Program Budget 2028-2031'!$D:$D,$B38,'4.2 Program Budget 2028-2031'!$F:$F,README!$M$10)</f>
        <v>0</v>
      </c>
      <c r="AI38" s="1225">
        <f>SUMIFS('4.2 Program Budget 2028-2031'!V:V,'4.2 Program Budget 2028-2031'!$D:$D,$B38,'4.2 Program Budget 2028-2031'!$F:$F,README!$M$10)</f>
        <v>0</v>
      </c>
      <c r="AJ38" s="1225">
        <f>SUMIFS('4.2 Program Budget 2028-2031'!W:W,'4.2 Program Budget 2028-2031'!$D:$D,$B38,'4.2 Program Budget 2028-2031'!$F:$F,README!$M$10)</f>
        <v>0</v>
      </c>
      <c r="AK38" s="1225">
        <f>SUMIFS('4.2 Program Budget 2028-2031'!X:X,'4.2 Program Budget 2028-2031'!$D:$D,$B38,'4.2 Program Budget 2028-2031'!$F:$F,README!$M$10)</f>
        <v>0</v>
      </c>
      <c r="AL38" s="1225">
        <f>SUMIFS('4.2 Program Budget 2028-2031'!Y:Y,'4.2 Program Budget 2028-2031'!$D:$D,$B38,'4.2 Program Budget 2028-2031'!$F:$F,README!$M$10)</f>
        <v>0</v>
      </c>
      <c r="AM38" s="178">
        <f>SUMIFS('4.2 Program Budget 2028-2031'!AE:AE,'4.2 Program Budget 2028-2031'!$D:$D,$B38,'4.2 Program Budget 2028-2031'!$F:$F,README!$M$10)</f>
        <v>0</v>
      </c>
      <c r="AN38" s="1225">
        <f>SUMIFS('4.2 Program Budget 2028-2031'!AF:AF,'4.2 Program Budget 2028-2031'!$D:$D,$B38,'4.2 Program Budget 2028-2031'!$F:$F,README!$M$10)</f>
        <v>0</v>
      </c>
      <c r="AO38" s="1225">
        <f>SUMIFS('4.2 Program Budget 2028-2031'!AG:AG,'4.2 Program Budget 2028-2031'!$D:$D,$B38,'4.2 Program Budget 2028-2031'!$F:$F,README!$M$10)</f>
        <v>0</v>
      </c>
      <c r="AP38" s="1225">
        <f>SUMIFS('4.2 Program Budget 2028-2031'!AH:AH,'4.2 Program Budget 2028-2031'!$D:$D,$B38,'4.2 Program Budget 2028-2031'!$F:$F,README!$M$10)</f>
        <v>0</v>
      </c>
      <c r="AQ38" s="1225">
        <f>SUMIFS('4.2 Program Budget 2028-2031'!AI:AI,'4.2 Program Budget 2028-2031'!$D:$D,$B38,'4.2 Program Budget 2028-2031'!$F:$F,README!$M$10)</f>
        <v>0</v>
      </c>
      <c r="AR38" s="1225">
        <f>SUMIFS('4.2 Program Budget 2028-2031'!AJ:AJ,'4.2 Program Budget 2028-2031'!$D:$D,$B38,'4.2 Program Budget 2028-2031'!$F:$F,README!$M$10)</f>
        <v>0</v>
      </c>
      <c r="AS38" s="178">
        <f>SUMIFS('4.2 Program Budget 2028-2031'!AP:AP,'4.2 Program Budget 2028-2031'!$D:$D,$B38,'4.2 Program Budget 2028-2031'!$F:$F,README!$M$10)</f>
        <v>0</v>
      </c>
      <c r="AT38" s="1225">
        <f>SUMIFS('4.2 Program Budget 2028-2031'!AQ:AQ,'4.2 Program Budget 2028-2031'!$D:$D,$B38,'4.2 Program Budget 2028-2031'!$F:$F,README!$M$10)</f>
        <v>0</v>
      </c>
      <c r="AU38" s="1225">
        <f>SUMIFS('4.2 Program Budget 2028-2031'!AR:AR,'4.2 Program Budget 2028-2031'!$D:$D,$B38,'4.2 Program Budget 2028-2031'!$F:$F,README!$M$10)</f>
        <v>0</v>
      </c>
      <c r="AV38" s="1225">
        <f>SUMIFS('4.2 Program Budget 2028-2031'!AS:AS,'4.2 Program Budget 2028-2031'!$D:$D,$B38,'4.2 Program Budget 2028-2031'!$F:$F,README!$M$10)</f>
        <v>0</v>
      </c>
      <c r="AW38" s="1225">
        <f>SUMIFS('4.2 Program Budget 2028-2031'!AT:AT,'4.2 Program Budget 2028-2031'!$D:$D,$B38,'4.2 Program Budget 2028-2031'!$F:$F,README!$M$10)</f>
        <v>0</v>
      </c>
      <c r="AX38" s="1225">
        <f>SUMIFS('4.2 Program Budget 2028-2031'!AU:AU,'4.2 Program Budget 2028-2031'!$D:$D,$B38,'4.2 Program Budget 2028-2031'!$F:$F,README!$M$10)</f>
        <v>0</v>
      </c>
      <c r="AZ38" s="141"/>
      <c r="BB38" s="142"/>
      <c r="BC38" s="143"/>
      <c r="BD38" s="143"/>
      <c r="BE38" s="143"/>
    </row>
    <row r="39" spans="1:57" ht="16.899999999999999" thickTop="1" thickBot="1">
      <c r="B39" s="140" t="s">
        <v>29</v>
      </c>
      <c r="C39" s="179">
        <f>SUMIFS('4.1 Program Budget - 2024-2027'!S:S,'4.1 Program Budget - 2024-2027'!$G:$G,$B39,'4.1 Program Budget - 2024-2027'!$H:$H,README!$M$10)</f>
        <v>0</v>
      </c>
      <c r="D39" s="177">
        <f>SUMIFS('4.1 Program Budget - 2024-2027'!W:W,'4.1 Program Budget - 2024-2027'!$G:$G,$B39,'4.1 Program Budget - 2024-2027'!$H:$H,README!$M$10)</f>
        <v>0</v>
      </c>
      <c r="E39" s="177">
        <f>SUMIFS('4.1 Program Budget - 2024-2027'!X:X,'4.1 Program Budget - 2024-2027'!$G:$G,$B39,'4.1 Program Budget - 2024-2027'!$H:$H,README!$M$10)</f>
        <v>0</v>
      </c>
      <c r="F39" s="177">
        <f>SUMIFS('4.1 Program Budget - 2024-2027'!Y:Y,'4.1 Program Budget - 2024-2027'!$G:$G,$B39,'4.1 Program Budget - 2024-2027'!$H:$H,README!$M$10)</f>
        <v>0</v>
      </c>
      <c r="G39" s="177">
        <f>SUMIFS('4.1 Program Budget - 2024-2027'!Z:Z,'4.1 Program Budget - 2024-2027'!$G:$G,$B39,'4.1 Program Budget - 2024-2027'!$H:$H,README!$M$10)</f>
        <v>0</v>
      </c>
      <c r="H39" s="177">
        <f>SUMIFS('4.1 Program Budget - 2024-2027'!AA:AA,'4.1 Program Budget - 2024-2027'!$G:$G,$B39,'4.1 Program Budget - 2024-2027'!$H:$H,README!$M$10)</f>
        <v>0</v>
      </c>
      <c r="I39" s="179">
        <f>SUMIFS('4.1 Program Budget - 2024-2027'!AK:AK,'4.1 Program Budget - 2024-2027'!$G:$G,$B39,'4.1 Program Budget - 2024-2027'!$H:$H,README!$M$10)</f>
        <v>0</v>
      </c>
      <c r="J39" s="1225">
        <f>SUMIFS('4.1 Program Budget - 2024-2027'!AO:AO,'4.1 Program Budget - 2024-2027'!$G:$G,$B39,'4.1 Program Budget - 2024-2027'!$H:$H,README!$M$10)</f>
        <v>0</v>
      </c>
      <c r="K39" s="1225">
        <f>SUMIFS('4.1 Program Budget - 2024-2027'!AP:AP,'4.1 Program Budget - 2024-2027'!$G:$G,$B39,'4.1 Program Budget - 2024-2027'!$H:$H,README!$M$10)</f>
        <v>0</v>
      </c>
      <c r="L39" s="1225">
        <f>SUMIFS('4.1 Program Budget - 2024-2027'!AQ:AQ,'4.1 Program Budget - 2024-2027'!$G:$G,$B39,'4.1 Program Budget - 2024-2027'!$H:$H,README!$M$10)</f>
        <v>0</v>
      </c>
      <c r="M39" s="177">
        <f>SUMIFS('4.1 Program Budget - 2024-2027'!AR:AR,'4.1 Program Budget - 2024-2027'!$G:$G,$B39,'4.1 Program Budget - 2024-2027'!$H:$H,README!$M$10)</f>
        <v>0</v>
      </c>
      <c r="N39" s="177">
        <f>SUMIFS('4.1 Program Budget - 2024-2027'!AS:AS,'4.1 Program Budget - 2024-2027'!$G:$G,$B39,'4.1 Program Budget - 2024-2027'!$H:$H,README!$M$10)</f>
        <v>0</v>
      </c>
      <c r="O39" s="179">
        <f>SUMIFS('4.1 Program Budget - 2024-2027'!BC:BC,'4.1 Program Budget - 2024-2027'!$G:$G,$B39,'4.1 Program Budget - 2024-2027'!$H:$H,README!$M$10)</f>
        <v>0</v>
      </c>
      <c r="P39" s="1225">
        <f>SUMIFS('4.1 Program Budget - 2024-2027'!BG:BG,'4.1 Program Budget - 2024-2027'!$G:$G,$B39,'4.1 Program Budget - 2024-2027'!$H:$H,README!$M$10)</f>
        <v>0</v>
      </c>
      <c r="Q39" s="1225">
        <f>SUMIFS('4.1 Program Budget - 2024-2027'!BH:BH,'4.1 Program Budget - 2024-2027'!$G:$G,$B39,'4.1 Program Budget - 2024-2027'!$H:$H,README!$M$10)</f>
        <v>0</v>
      </c>
      <c r="R39" s="1225">
        <f>SUMIFS('4.1 Program Budget - 2024-2027'!BI:BI,'4.1 Program Budget - 2024-2027'!$G:$G,$B39,'4.1 Program Budget - 2024-2027'!$H:$H,README!$M$10)</f>
        <v>0</v>
      </c>
      <c r="S39" s="177">
        <f>SUMIFS('4.1 Program Budget - 2024-2027'!BJ:BJ,'4.1 Program Budget - 2024-2027'!$G:$G,$B39,'4.1 Program Budget - 2024-2027'!$H:$H,README!$M$10)</f>
        <v>0</v>
      </c>
      <c r="T39" s="177">
        <f>SUMIFS('4.1 Program Budget - 2024-2027'!BK:BK,'4.1 Program Budget - 2024-2027'!$G:$G,$B39,'4.1 Program Budget - 2024-2027'!$H:$H,README!$M$10)</f>
        <v>0</v>
      </c>
      <c r="U39" s="179">
        <f>SUMIFS('4.1 Program Budget - 2024-2027'!BU:BU,'4.1 Program Budget - 2024-2027'!$G:$G,$B39,'4.1 Program Budget - 2024-2027'!$H:$H,README!$M$10)</f>
        <v>0</v>
      </c>
      <c r="V39" s="1225">
        <f>SUMIFS('4.1 Program Budget - 2024-2027'!BY:BY,'4.1 Program Budget - 2024-2027'!$G:$G,$B39,'4.1 Program Budget - 2024-2027'!$H:$H,README!$M$10)</f>
        <v>0</v>
      </c>
      <c r="W39" s="1225">
        <f>SUMIFS('4.1 Program Budget - 2024-2027'!BZ:BZ,'4.1 Program Budget - 2024-2027'!$G:$G,$B39,'4.1 Program Budget - 2024-2027'!$H:$H,README!$M$10)</f>
        <v>0</v>
      </c>
      <c r="X39" s="1225">
        <f>SUMIFS('4.1 Program Budget - 2024-2027'!CA:CA,'4.1 Program Budget - 2024-2027'!$G:$G,$B39,'4.1 Program Budget - 2024-2027'!$H:$H,README!$M$10)</f>
        <v>0</v>
      </c>
      <c r="Y39" s="177">
        <f>SUMIFS('4.1 Program Budget - 2024-2027'!CB:CB,'4.1 Program Budget - 2024-2027'!$G:$G,$B39,'4.1 Program Budget - 2024-2027'!$H:$H,README!$M$10)</f>
        <v>0</v>
      </c>
      <c r="Z39" s="177">
        <f>SUMIFS('4.1 Program Budget - 2024-2027'!CC:CC,'4.1 Program Budget - 2024-2027'!$G:$G,$B39,'4.1 Program Budget - 2024-2027'!$H:$H,README!$M$10)</f>
        <v>0</v>
      </c>
      <c r="AA39" s="178">
        <f>SUMIFS('4.2 Program Budget 2028-2031'!I:I,'4.2 Program Budget 2028-2031'!D:D,B39,'4.2 Program Budget 2028-2031'!F:F,README!$M$10)</f>
        <v>0</v>
      </c>
      <c r="AB39" s="1225">
        <f>SUMIFS('4.2 Program Budget 2028-2031'!J:J,'4.2 Program Budget 2028-2031'!$D:$D,$B39,'4.2 Program Budget 2028-2031'!$F:$F,README!$M$10)</f>
        <v>0</v>
      </c>
      <c r="AC39" s="1225">
        <f>SUMIFS('4.2 Program Budget 2028-2031'!K:K,'4.2 Program Budget 2028-2031'!$D:$D,$B39,'4.2 Program Budget 2028-2031'!$F:$F,README!$M$10)</f>
        <v>0</v>
      </c>
      <c r="AD39" s="1225">
        <f>SUMIFS('4.2 Program Budget 2028-2031'!L:L,'4.2 Program Budget 2028-2031'!$D:$D,$B39,'4.2 Program Budget 2028-2031'!$F:$F,README!$M$10)</f>
        <v>0</v>
      </c>
      <c r="AE39" s="1225">
        <f>SUMIFS('4.2 Program Budget 2028-2031'!M:M,'4.2 Program Budget 2028-2031'!$D:$D,$B39,'4.2 Program Budget 2028-2031'!$F:$F,README!$M$10)</f>
        <v>0</v>
      </c>
      <c r="AF39" s="1225">
        <f>SUMIFS('4.2 Program Budget 2028-2031'!N:N,'4.2 Program Budget 2028-2031'!$D:$D,$B39,'4.2 Program Budget 2028-2031'!$F:$F,README!$M$10)</f>
        <v>0</v>
      </c>
      <c r="AG39" s="178">
        <f>SUMIFS('4.2 Program Budget 2028-2031'!T:T,'4.2 Program Budget 2028-2031'!$D:$D,$B39,'4.2 Program Budget 2028-2031'!$F:$F,README!$M$10)</f>
        <v>0</v>
      </c>
      <c r="AH39" s="1225">
        <f>SUMIFS('4.2 Program Budget 2028-2031'!U:U,'4.2 Program Budget 2028-2031'!$D:$D,$B39,'4.2 Program Budget 2028-2031'!$F:$F,README!$M$10)</f>
        <v>0</v>
      </c>
      <c r="AI39" s="1225">
        <f>SUMIFS('4.2 Program Budget 2028-2031'!V:V,'4.2 Program Budget 2028-2031'!$D:$D,$B39,'4.2 Program Budget 2028-2031'!$F:$F,README!$M$10)</f>
        <v>0</v>
      </c>
      <c r="AJ39" s="1225">
        <f>SUMIFS('4.2 Program Budget 2028-2031'!W:W,'4.2 Program Budget 2028-2031'!$D:$D,$B39,'4.2 Program Budget 2028-2031'!$F:$F,README!$M$10)</f>
        <v>0</v>
      </c>
      <c r="AK39" s="1225">
        <f>SUMIFS('4.2 Program Budget 2028-2031'!X:X,'4.2 Program Budget 2028-2031'!$D:$D,$B39,'4.2 Program Budget 2028-2031'!$F:$F,README!$M$10)</f>
        <v>0</v>
      </c>
      <c r="AL39" s="1225">
        <f>SUMIFS('4.2 Program Budget 2028-2031'!Y:Y,'4.2 Program Budget 2028-2031'!$D:$D,$B39,'4.2 Program Budget 2028-2031'!$F:$F,README!$M$10)</f>
        <v>0</v>
      </c>
      <c r="AM39" s="178">
        <f>SUMIFS('4.2 Program Budget 2028-2031'!AE:AE,'4.2 Program Budget 2028-2031'!$D:$D,$B39,'4.2 Program Budget 2028-2031'!$F:$F,README!$M$10)</f>
        <v>0</v>
      </c>
      <c r="AN39" s="1225">
        <f>SUMIFS('4.2 Program Budget 2028-2031'!AF:AF,'4.2 Program Budget 2028-2031'!$D:$D,$B39,'4.2 Program Budget 2028-2031'!$F:$F,README!$M$10)</f>
        <v>0</v>
      </c>
      <c r="AO39" s="1225">
        <f>SUMIFS('4.2 Program Budget 2028-2031'!AG:AG,'4.2 Program Budget 2028-2031'!$D:$D,$B39,'4.2 Program Budget 2028-2031'!$F:$F,README!$M$10)</f>
        <v>0</v>
      </c>
      <c r="AP39" s="1225">
        <f>SUMIFS('4.2 Program Budget 2028-2031'!AH:AH,'4.2 Program Budget 2028-2031'!$D:$D,$B39,'4.2 Program Budget 2028-2031'!$F:$F,README!$M$10)</f>
        <v>0</v>
      </c>
      <c r="AQ39" s="1225">
        <f>SUMIFS('4.2 Program Budget 2028-2031'!AI:AI,'4.2 Program Budget 2028-2031'!$D:$D,$B39,'4.2 Program Budget 2028-2031'!$F:$F,README!$M$10)</f>
        <v>0</v>
      </c>
      <c r="AR39" s="1225">
        <f>SUMIFS('4.2 Program Budget 2028-2031'!AJ:AJ,'4.2 Program Budget 2028-2031'!$D:$D,$B39,'4.2 Program Budget 2028-2031'!$F:$F,README!$M$10)</f>
        <v>0</v>
      </c>
      <c r="AS39" s="178">
        <f>SUMIFS('4.2 Program Budget 2028-2031'!AP:AP,'4.2 Program Budget 2028-2031'!$D:$D,$B39,'4.2 Program Budget 2028-2031'!$F:$F,README!$M$10)</f>
        <v>0</v>
      </c>
      <c r="AT39" s="1225">
        <f>SUMIFS('4.2 Program Budget 2028-2031'!AQ:AQ,'4.2 Program Budget 2028-2031'!$D:$D,$B39,'4.2 Program Budget 2028-2031'!$F:$F,README!$M$10)</f>
        <v>0</v>
      </c>
      <c r="AU39" s="1225">
        <f>SUMIFS('4.2 Program Budget 2028-2031'!AR:AR,'4.2 Program Budget 2028-2031'!$D:$D,$B39,'4.2 Program Budget 2028-2031'!$F:$F,README!$M$10)</f>
        <v>0</v>
      </c>
      <c r="AV39" s="1225">
        <f>SUMIFS('4.2 Program Budget 2028-2031'!AS:AS,'4.2 Program Budget 2028-2031'!$D:$D,$B39,'4.2 Program Budget 2028-2031'!$F:$F,README!$M$10)</f>
        <v>0</v>
      </c>
      <c r="AW39" s="1225">
        <f>SUMIFS('4.2 Program Budget 2028-2031'!AT:AT,'4.2 Program Budget 2028-2031'!$D:$D,$B39,'4.2 Program Budget 2028-2031'!$F:$F,README!$M$10)</f>
        <v>0</v>
      </c>
      <c r="AX39" s="1225">
        <f>SUMIFS('4.2 Program Budget 2028-2031'!AU:AU,'4.2 Program Budget 2028-2031'!$D:$D,$B39,'4.2 Program Budget 2028-2031'!$F:$F,README!$M$10)</f>
        <v>0</v>
      </c>
      <c r="AZ39" s="141"/>
      <c r="BB39" s="142"/>
      <c r="BC39" s="143"/>
      <c r="BD39" s="143"/>
      <c r="BE39" s="143"/>
    </row>
    <row r="40" spans="1:57" ht="16.899999999999999" thickTop="1" thickBot="1">
      <c r="B40" s="140" t="s">
        <v>30</v>
      </c>
      <c r="C40" s="179">
        <f>SUMIFS('4.1 Program Budget - 2024-2027'!S:S,'4.1 Program Budget - 2024-2027'!$G:$G,$B40,'4.1 Program Budget - 2024-2027'!$H:$H,README!$M$10)</f>
        <v>0</v>
      </c>
      <c r="D40" s="177">
        <f>SUMIFS('4.1 Program Budget - 2024-2027'!W:W,'4.1 Program Budget - 2024-2027'!$G:$G,$B40,'4.1 Program Budget - 2024-2027'!$H:$H,README!$M$10)</f>
        <v>0</v>
      </c>
      <c r="E40" s="177">
        <f>SUMIFS('4.1 Program Budget - 2024-2027'!X:X,'4.1 Program Budget - 2024-2027'!$G:$G,$B40,'4.1 Program Budget - 2024-2027'!$H:$H,README!$M$10)</f>
        <v>0</v>
      </c>
      <c r="F40" s="177">
        <f>SUMIFS('4.1 Program Budget - 2024-2027'!Y:Y,'4.1 Program Budget - 2024-2027'!$G:$G,$B40,'4.1 Program Budget - 2024-2027'!$H:$H,README!$M$10)</f>
        <v>0</v>
      </c>
      <c r="G40" s="177">
        <f>SUMIFS('4.1 Program Budget - 2024-2027'!Z:Z,'4.1 Program Budget - 2024-2027'!$G:$G,$B40,'4.1 Program Budget - 2024-2027'!$H:$H,README!$M$10)</f>
        <v>0</v>
      </c>
      <c r="H40" s="177">
        <f>SUMIFS('4.1 Program Budget - 2024-2027'!AA:AA,'4.1 Program Budget - 2024-2027'!$G:$G,$B40,'4.1 Program Budget - 2024-2027'!$H:$H,README!$M$10)</f>
        <v>0</v>
      </c>
      <c r="I40" s="179">
        <f>SUMIFS('4.1 Program Budget - 2024-2027'!AK:AK,'4.1 Program Budget - 2024-2027'!$G:$G,$B40,'4.1 Program Budget - 2024-2027'!$H:$H,README!$M$10)</f>
        <v>0</v>
      </c>
      <c r="J40" s="1225">
        <f>SUMIFS('4.1 Program Budget - 2024-2027'!AO:AO,'4.1 Program Budget - 2024-2027'!$G:$G,$B40,'4.1 Program Budget - 2024-2027'!$H:$H,README!$M$10)</f>
        <v>0</v>
      </c>
      <c r="K40" s="1225">
        <f>SUMIFS('4.1 Program Budget - 2024-2027'!AP:AP,'4.1 Program Budget - 2024-2027'!$G:$G,$B40,'4.1 Program Budget - 2024-2027'!$H:$H,README!$M$10)</f>
        <v>0</v>
      </c>
      <c r="L40" s="1225">
        <f>SUMIFS('4.1 Program Budget - 2024-2027'!AQ:AQ,'4.1 Program Budget - 2024-2027'!$G:$G,$B40,'4.1 Program Budget - 2024-2027'!$H:$H,README!$M$10)</f>
        <v>0</v>
      </c>
      <c r="M40" s="177">
        <f>SUMIFS('4.1 Program Budget - 2024-2027'!AR:AR,'4.1 Program Budget - 2024-2027'!$G:$G,$B40,'4.1 Program Budget - 2024-2027'!$H:$H,README!$M$10)</f>
        <v>0</v>
      </c>
      <c r="N40" s="177">
        <f>SUMIFS('4.1 Program Budget - 2024-2027'!AS:AS,'4.1 Program Budget - 2024-2027'!$G:$G,$B40,'4.1 Program Budget - 2024-2027'!$H:$H,README!$M$10)</f>
        <v>0</v>
      </c>
      <c r="O40" s="179">
        <f>SUMIFS('4.1 Program Budget - 2024-2027'!BC:BC,'4.1 Program Budget - 2024-2027'!$G:$G,$B40,'4.1 Program Budget - 2024-2027'!$H:$H,README!$M$10)</f>
        <v>0</v>
      </c>
      <c r="P40" s="1225">
        <f>SUMIFS('4.1 Program Budget - 2024-2027'!BG:BG,'4.1 Program Budget - 2024-2027'!$G:$G,$B40,'4.1 Program Budget - 2024-2027'!$H:$H,README!$M$10)</f>
        <v>0</v>
      </c>
      <c r="Q40" s="1225">
        <f>SUMIFS('4.1 Program Budget - 2024-2027'!BH:BH,'4.1 Program Budget - 2024-2027'!$G:$G,$B40,'4.1 Program Budget - 2024-2027'!$H:$H,README!$M$10)</f>
        <v>0</v>
      </c>
      <c r="R40" s="1225">
        <f>SUMIFS('4.1 Program Budget - 2024-2027'!BI:BI,'4.1 Program Budget - 2024-2027'!$G:$G,$B40,'4.1 Program Budget - 2024-2027'!$H:$H,README!$M$10)</f>
        <v>0</v>
      </c>
      <c r="S40" s="177">
        <f>SUMIFS('4.1 Program Budget - 2024-2027'!BJ:BJ,'4.1 Program Budget - 2024-2027'!$G:$G,$B40,'4.1 Program Budget - 2024-2027'!$H:$H,README!$M$10)</f>
        <v>0</v>
      </c>
      <c r="T40" s="177">
        <f>SUMIFS('4.1 Program Budget - 2024-2027'!BK:BK,'4.1 Program Budget - 2024-2027'!$G:$G,$B40,'4.1 Program Budget - 2024-2027'!$H:$H,README!$M$10)</f>
        <v>0</v>
      </c>
      <c r="U40" s="179">
        <f>SUMIFS('4.1 Program Budget - 2024-2027'!BU:BU,'4.1 Program Budget - 2024-2027'!$G:$G,$B40,'4.1 Program Budget - 2024-2027'!$H:$H,README!$M$10)</f>
        <v>0</v>
      </c>
      <c r="V40" s="1225">
        <f>SUMIFS('4.1 Program Budget - 2024-2027'!BY:BY,'4.1 Program Budget - 2024-2027'!$G:$G,$B40,'4.1 Program Budget - 2024-2027'!$H:$H,README!$M$10)</f>
        <v>0</v>
      </c>
      <c r="W40" s="1225">
        <f>SUMIFS('4.1 Program Budget - 2024-2027'!BZ:BZ,'4.1 Program Budget - 2024-2027'!$G:$G,$B40,'4.1 Program Budget - 2024-2027'!$H:$H,README!$M$10)</f>
        <v>0</v>
      </c>
      <c r="X40" s="1225">
        <f>SUMIFS('4.1 Program Budget - 2024-2027'!CA:CA,'4.1 Program Budget - 2024-2027'!$G:$G,$B40,'4.1 Program Budget - 2024-2027'!$H:$H,README!$M$10)</f>
        <v>0</v>
      </c>
      <c r="Y40" s="177">
        <f>SUMIFS('4.1 Program Budget - 2024-2027'!CB:CB,'4.1 Program Budget - 2024-2027'!$G:$G,$B40,'4.1 Program Budget - 2024-2027'!$H:$H,README!$M$10)</f>
        <v>0</v>
      </c>
      <c r="Z40" s="177">
        <f>SUMIFS('4.1 Program Budget - 2024-2027'!CC:CC,'4.1 Program Budget - 2024-2027'!$G:$G,$B40,'4.1 Program Budget - 2024-2027'!$H:$H,README!$M$10)</f>
        <v>0</v>
      </c>
      <c r="AA40" s="178">
        <f>SUMIFS('4.2 Program Budget 2028-2031'!I:I,'4.2 Program Budget 2028-2031'!D:D,B40,'4.2 Program Budget 2028-2031'!F:F,README!$M$10)</f>
        <v>0</v>
      </c>
      <c r="AB40" s="1225">
        <f>SUMIFS('4.2 Program Budget 2028-2031'!J:J,'4.2 Program Budget 2028-2031'!$D:$D,$B40,'4.2 Program Budget 2028-2031'!$F:$F,README!$M$10)</f>
        <v>0</v>
      </c>
      <c r="AC40" s="1225">
        <f>SUMIFS('4.2 Program Budget 2028-2031'!K:K,'4.2 Program Budget 2028-2031'!$D:$D,$B40,'4.2 Program Budget 2028-2031'!$F:$F,README!$M$10)</f>
        <v>0</v>
      </c>
      <c r="AD40" s="1225">
        <f>SUMIFS('4.2 Program Budget 2028-2031'!L:L,'4.2 Program Budget 2028-2031'!$D:$D,$B40,'4.2 Program Budget 2028-2031'!$F:$F,README!$M$10)</f>
        <v>0</v>
      </c>
      <c r="AE40" s="1225">
        <f>SUMIFS('4.2 Program Budget 2028-2031'!M:M,'4.2 Program Budget 2028-2031'!$D:$D,$B40,'4.2 Program Budget 2028-2031'!$F:$F,README!$M$10)</f>
        <v>0</v>
      </c>
      <c r="AF40" s="1225">
        <f>SUMIFS('4.2 Program Budget 2028-2031'!N:N,'4.2 Program Budget 2028-2031'!$D:$D,$B40,'4.2 Program Budget 2028-2031'!$F:$F,README!$M$10)</f>
        <v>0</v>
      </c>
      <c r="AG40" s="178">
        <f>SUMIFS('4.2 Program Budget 2028-2031'!T:T,'4.2 Program Budget 2028-2031'!$D:$D,$B40,'4.2 Program Budget 2028-2031'!$F:$F,README!$M$10)</f>
        <v>0</v>
      </c>
      <c r="AH40" s="1225">
        <f>SUMIFS('4.2 Program Budget 2028-2031'!U:U,'4.2 Program Budget 2028-2031'!$D:$D,$B40,'4.2 Program Budget 2028-2031'!$F:$F,README!$M$10)</f>
        <v>0</v>
      </c>
      <c r="AI40" s="1225">
        <f>SUMIFS('4.2 Program Budget 2028-2031'!V:V,'4.2 Program Budget 2028-2031'!$D:$D,$B40,'4.2 Program Budget 2028-2031'!$F:$F,README!$M$10)</f>
        <v>0</v>
      </c>
      <c r="AJ40" s="1225">
        <f>SUMIFS('4.2 Program Budget 2028-2031'!W:W,'4.2 Program Budget 2028-2031'!$D:$D,$B40,'4.2 Program Budget 2028-2031'!$F:$F,README!$M$10)</f>
        <v>0</v>
      </c>
      <c r="AK40" s="1225">
        <f>SUMIFS('4.2 Program Budget 2028-2031'!X:X,'4.2 Program Budget 2028-2031'!$D:$D,$B40,'4.2 Program Budget 2028-2031'!$F:$F,README!$M$10)</f>
        <v>0</v>
      </c>
      <c r="AL40" s="1225">
        <f>SUMIFS('4.2 Program Budget 2028-2031'!Y:Y,'4.2 Program Budget 2028-2031'!$D:$D,$B40,'4.2 Program Budget 2028-2031'!$F:$F,README!$M$10)</f>
        <v>0</v>
      </c>
      <c r="AM40" s="178">
        <f>SUMIFS('4.2 Program Budget 2028-2031'!AE:AE,'4.2 Program Budget 2028-2031'!$D:$D,$B40,'4.2 Program Budget 2028-2031'!$F:$F,README!$M$10)</f>
        <v>0</v>
      </c>
      <c r="AN40" s="1225">
        <f>SUMIFS('4.2 Program Budget 2028-2031'!AF:AF,'4.2 Program Budget 2028-2031'!$D:$D,$B40,'4.2 Program Budget 2028-2031'!$F:$F,README!$M$10)</f>
        <v>0</v>
      </c>
      <c r="AO40" s="1225">
        <f>SUMIFS('4.2 Program Budget 2028-2031'!AG:AG,'4.2 Program Budget 2028-2031'!$D:$D,$B40,'4.2 Program Budget 2028-2031'!$F:$F,README!$M$10)</f>
        <v>0</v>
      </c>
      <c r="AP40" s="1225">
        <f>SUMIFS('4.2 Program Budget 2028-2031'!AH:AH,'4.2 Program Budget 2028-2031'!$D:$D,$B40,'4.2 Program Budget 2028-2031'!$F:$F,README!$M$10)</f>
        <v>0</v>
      </c>
      <c r="AQ40" s="1225">
        <f>SUMIFS('4.2 Program Budget 2028-2031'!AI:AI,'4.2 Program Budget 2028-2031'!$D:$D,$B40,'4.2 Program Budget 2028-2031'!$F:$F,README!$M$10)</f>
        <v>0</v>
      </c>
      <c r="AR40" s="1225">
        <f>SUMIFS('4.2 Program Budget 2028-2031'!AJ:AJ,'4.2 Program Budget 2028-2031'!$D:$D,$B40,'4.2 Program Budget 2028-2031'!$F:$F,README!$M$10)</f>
        <v>0</v>
      </c>
      <c r="AS40" s="178">
        <f>SUMIFS('4.2 Program Budget 2028-2031'!AP:AP,'4.2 Program Budget 2028-2031'!$D:$D,$B40,'4.2 Program Budget 2028-2031'!$F:$F,README!$M$10)</f>
        <v>0</v>
      </c>
      <c r="AT40" s="1225">
        <f>SUMIFS('4.2 Program Budget 2028-2031'!AQ:AQ,'4.2 Program Budget 2028-2031'!$D:$D,$B40,'4.2 Program Budget 2028-2031'!$F:$F,README!$M$10)</f>
        <v>0</v>
      </c>
      <c r="AU40" s="1225">
        <f>SUMIFS('4.2 Program Budget 2028-2031'!AR:AR,'4.2 Program Budget 2028-2031'!$D:$D,$B40,'4.2 Program Budget 2028-2031'!$F:$F,README!$M$10)</f>
        <v>0</v>
      </c>
      <c r="AV40" s="1225">
        <f>SUMIFS('4.2 Program Budget 2028-2031'!AS:AS,'4.2 Program Budget 2028-2031'!$D:$D,$B40,'4.2 Program Budget 2028-2031'!$F:$F,README!$M$10)</f>
        <v>0</v>
      </c>
      <c r="AW40" s="1225">
        <f>SUMIFS('4.2 Program Budget 2028-2031'!AT:AT,'4.2 Program Budget 2028-2031'!$D:$D,$B40,'4.2 Program Budget 2028-2031'!$F:$F,README!$M$10)</f>
        <v>0</v>
      </c>
      <c r="AX40" s="1225">
        <f>SUMIFS('4.2 Program Budget 2028-2031'!AU:AU,'4.2 Program Budget 2028-2031'!$D:$D,$B40,'4.2 Program Budget 2028-2031'!$F:$F,README!$M$10)</f>
        <v>0</v>
      </c>
      <c r="AZ40" s="141"/>
      <c r="BB40" s="142"/>
      <c r="BC40" s="143"/>
      <c r="BD40" s="143"/>
      <c r="BE40" s="143"/>
    </row>
    <row r="41" spans="1:57" ht="16.899999999999999" thickTop="1" thickBot="1">
      <c r="A41" s="128">
        <v>1</v>
      </c>
      <c r="B41" s="140" t="s">
        <v>32</v>
      </c>
      <c r="C41" s="179">
        <f>SUMIFS('4.1 Program Budget - 2024-2027'!S:S,'4.1 Program Budget - 2024-2027'!$G:$G,$B41,'4.1 Program Budget - 2024-2027'!$H:$H,README!$M$10)</f>
        <v>306750.3971</v>
      </c>
      <c r="D41" s="177">
        <f>SUMIFS('4.1 Program Budget - 2024-2027'!W:W,'4.1 Program Budget - 2024-2027'!$G:$G,$B41,'4.1 Program Budget - 2024-2027'!$H:$H,README!$M$10)</f>
        <v>0</v>
      </c>
      <c r="E41" s="177">
        <f>SUMIFS('4.1 Program Budget - 2024-2027'!X:X,'4.1 Program Budget - 2024-2027'!$G:$G,$B41,'4.1 Program Budget - 2024-2027'!$H:$H,README!$M$10)</f>
        <v>0</v>
      </c>
      <c r="F41" s="177">
        <f>SUMIFS('4.1 Program Budget - 2024-2027'!Y:Y,'4.1 Program Budget - 2024-2027'!$G:$G,$B41,'4.1 Program Budget - 2024-2027'!$H:$H,README!$M$10)</f>
        <v>0</v>
      </c>
      <c r="G41" s="177">
        <f>SUMIFS('4.1 Program Budget - 2024-2027'!Z:Z,'4.1 Program Budget - 2024-2027'!$G:$G,$B41,'4.1 Program Budget - 2024-2027'!$H:$H,README!$M$10)</f>
        <v>0</v>
      </c>
      <c r="H41" s="177">
        <f>SUMIFS('4.1 Program Budget - 2024-2027'!AA:AA,'4.1 Program Budget - 2024-2027'!$G:$G,$B41,'4.1 Program Budget - 2024-2027'!$H:$H,README!$M$10)</f>
        <v>0</v>
      </c>
      <c r="I41" s="179">
        <f>SUMIFS('4.1 Program Budget - 2024-2027'!AK:AK,'4.1 Program Budget - 2024-2027'!$G:$G,$B41,'4.1 Program Budget - 2024-2027'!$H:$H,README!$M$10)</f>
        <v>300455.40419999999</v>
      </c>
      <c r="J41" s="1225">
        <f>SUMIFS('4.1 Program Budget - 2024-2027'!AO:AO,'4.1 Program Budget - 2024-2027'!$G:$G,$B41,'4.1 Program Budget - 2024-2027'!$H:$H,README!$M$10)</f>
        <v>0</v>
      </c>
      <c r="K41" s="1225">
        <f>SUMIFS('4.1 Program Budget - 2024-2027'!AP:AP,'4.1 Program Budget - 2024-2027'!$G:$G,$B41,'4.1 Program Budget - 2024-2027'!$H:$H,README!$M$10)</f>
        <v>0</v>
      </c>
      <c r="L41" s="1225">
        <f>SUMIFS('4.1 Program Budget - 2024-2027'!AQ:AQ,'4.1 Program Budget - 2024-2027'!$G:$G,$B41,'4.1 Program Budget - 2024-2027'!$H:$H,README!$M$10)</f>
        <v>0</v>
      </c>
      <c r="M41" s="177">
        <f>SUMIFS('4.1 Program Budget - 2024-2027'!AR:AR,'4.1 Program Budget - 2024-2027'!$G:$G,$B41,'4.1 Program Budget - 2024-2027'!$H:$H,README!$M$10)</f>
        <v>0</v>
      </c>
      <c r="N41" s="177">
        <f>SUMIFS('4.1 Program Budget - 2024-2027'!AS:AS,'4.1 Program Budget - 2024-2027'!$G:$G,$B41,'4.1 Program Budget - 2024-2027'!$H:$H,README!$M$10)</f>
        <v>0</v>
      </c>
      <c r="O41" s="179">
        <f>SUMIFS('4.1 Program Budget - 2024-2027'!BC:BC,'4.1 Program Budget - 2024-2027'!$G:$G,$B41,'4.1 Program Budget - 2024-2027'!$H:$H,README!$M$10)</f>
        <v>301154.41609999997</v>
      </c>
      <c r="P41" s="1225">
        <f>SUMIFS('4.1 Program Budget - 2024-2027'!BG:BG,'4.1 Program Budget - 2024-2027'!$G:$G,$B41,'4.1 Program Budget - 2024-2027'!$H:$H,README!$M$10)</f>
        <v>0</v>
      </c>
      <c r="Q41" s="1225">
        <f>SUMIFS('4.1 Program Budget - 2024-2027'!BH:BH,'4.1 Program Budget - 2024-2027'!$G:$G,$B41,'4.1 Program Budget - 2024-2027'!$H:$H,README!$M$10)</f>
        <v>0</v>
      </c>
      <c r="R41" s="1225">
        <f>SUMIFS('4.1 Program Budget - 2024-2027'!BI:BI,'4.1 Program Budget - 2024-2027'!$G:$G,$B41,'4.1 Program Budget - 2024-2027'!$H:$H,README!$M$10)</f>
        <v>0</v>
      </c>
      <c r="S41" s="177">
        <f>SUMIFS('4.1 Program Budget - 2024-2027'!BJ:BJ,'4.1 Program Budget - 2024-2027'!$G:$G,$B41,'4.1 Program Budget - 2024-2027'!$H:$H,README!$M$10)</f>
        <v>0</v>
      </c>
      <c r="T41" s="177">
        <f>SUMIFS('4.1 Program Budget - 2024-2027'!BK:BK,'4.1 Program Budget - 2024-2027'!$G:$G,$B41,'4.1 Program Budget - 2024-2027'!$H:$H,README!$M$10)</f>
        <v>0</v>
      </c>
      <c r="U41" s="179">
        <f>SUMIFS('4.1 Program Budget - 2024-2027'!BU:BU,'4.1 Program Budget - 2024-2027'!$G:$G,$B41,'4.1 Program Budget - 2024-2027'!$H:$H,README!$M$10)</f>
        <v>301921.39159999997</v>
      </c>
      <c r="V41" s="1225">
        <f>SUMIFS('4.1 Program Budget - 2024-2027'!BY:BY,'4.1 Program Budget - 2024-2027'!$G:$G,$B41,'4.1 Program Budget - 2024-2027'!$H:$H,README!$M$10)</f>
        <v>0</v>
      </c>
      <c r="W41" s="1225">
        <f>SUMIFS('4.1 Program Budget - 2024-2027'!BZ:BZ,'4.1 Program Budget - 2024-2027'!$G:$G,$B41,'4.1 Program Budget - 2024-2027'!$H:$H,README!$M$10)</f>
        <v>0</v>
      </c>
      <c r="X41" s="1225">
        <f>SUMIFS('4.1 Program Budget - 2024-2027'!CA:CA,'4.1 Program Budget - 2024-2027'!$G:$G,$B41,'4.1 Program Budget - 2024-2027'!$H:$H,README!$M$10)</f>
        <v>0</v>
      </c>
      <c r="Y41" s="177">
        <f>SUMIFS('4.1 Program Budget - 2024-2027'!CB:CB,'4.1 Program Budget - 2024-2027'!$G:$G,$B41,'4.1 Program Budget - 2024-2027'!$H:$H,README!$M$10)</f>
        <v>0</v>
      </c>
      <c r="Z41" s="177">
        <f>SUMIFS('4.1 Program Budget - 2024-2027'!CC:CC,'4.1 Program Budget - 2024-2027'!$G:$G,$B41,'4.1 Program Budget - 2024-2027'!$H:$H,README!$M$10)</f>
        <v>0</v>
      </c>
      <c r="AA41" s="178">
        <f>SUMIFS('4.2 Program Budget 2028-2031'!I:I,'4.2 Program Budget 2028-2031'!D:D,B41,'4.2 Program Budget 2028-2031'!F:F,README!$M$10)</f>
        <v>301921.39159999997</v>
      </c>
      <c r="AB41" s="1225">
        <f>SUMIFS('4.2 Program Budget 2028-2031'!J:J,'4.2 Program Budget 2028-2031'!$D:$D,$B41,'4.2 Program Budget 2028-2031'!$F:$F,README!$M$10)</f>
        <v>0</v>
      </c>
      <c r="AC41" s="1225">
        <f>SUMIFS('4.2 Program Budget 2028-2031'!K:K,'4.2 Program Budget 2028-2031'!$D:$D,$B41,'4.2 Program Budget 2028-2031'!$F:$F,README!$M$10)</f>
        <v>0</v>
      </c>
      <c r="AD41" s="1225">
        <f>SUMIFS('4.2 Program Budget 2028-2031'!L:L,'4.2 Program Budget 2028-2031'!$D:$D,$B41,'4.2 Program Budget 2028-2031'!$F:$F,README!$M$10)</f>
        <v>0</v>
      </c>
      <c r="AE41" s="1225">
        <f>SUMIFS('4.2 Program Budget 2028-2031'!M:M,'4.2 Program Budget 2028-2031'!$D:$D,$B41,'4.2 Program Budget 2028-2031'!$F:$F,README!$M$10)</f>
        <v>0</v>
      </c>
      <c r="AF41" s="1225">
        <f>SUMIFS('4.2 Program Budget 2028-2031'!N:N,'4.2 Program Budget 2028-2031'!$D:$D,$B41,'4.2 Program Budget 2028-2031'!$F:$F,README!$M$10)</f>
        <v>0</v>
      </c>
      <c r="AG41" s="178">
        <f>SUMIFS('4.2 Program Budget 2028-2031'!T:T,'4.2 Program Budget 2028-2031'!$D:$D,$B41,'4.2 Program Budget 2028-2031'!$F:$F,README!$M$10)</f>
        <v>301921.39159999997</v>
      </c>
      <c r="AH41" s="1225">
        <f>SUMIFS('4.2 Program Budget 2028-2031'!U:U,'4.2 Program Budget 2028-2031'!$D:$D,$B41,'4.2 Program Budget 2028-2031'!$F:$F,README!$M$10)</f>
        <v>0</v>
      </c>
      <c r="AI41" s="1225">
        <f>SUMIFS('4.2 Program Budget 2028-2031'!V:V,'4.2 Program Budget 2028-2031'!$D:$D,$B41,'4.2 Program Budget 2028-2031'!$F:$F,README!$M$10)</f>
        <v>0</v>
      </c>
      <c r="AJ41" s="1225">
        <f>SUMIFS('4.2 Program Budget 2028-2031'!W:W,'4.2 Program Budget 2028-2031'!$D:$D,$B41,'4.2 Program Budget 2028-2031'!$F:$F,README!$M$10)</f>
        <v>0</v>
      </c>
      <c r="AK41" s="1225">
        <f>SUMIFS('4.2 Program Budget 2028-2031'!X:X,'4.2 Program Budget 2028-2031'!$D:$D,$B41,'4.2 Program Budget 2028-2031'!$F:$F,README!$M$10)</f>
        <v>0</v>
      </c>
      <c r="AL41" s="1225">
        <f>SUMIFS('4.2 Program Budget 2028-2031'!Y:Y,'4.2 Program Budget 2028-2031'!$D:$D,$B41,'4.2 Program Budget 2028-2031'!$F:$F,README!$M$10)</f>
        <v>0</v>
      </c>
      <c r="AM41" s="178">
        <f>SUMIFS('4.2 Program Budget 2028-2031'!AE:AE,'4.2 Program Budget 2028-2031'!$D:$D,$B41,'4.2 Program Budget 2028-2031'!$F:$F,README!$M$10)</f>
        <v>301921.39159999997</v>
      </c>
      <c r="AN41" s="1225">
        <f>SUMIFS('4.2 Program Budget 2028-2031'!AF:AF,'4.2 Program Budget 2028-2031'!$D:$D,$B41,'4.2 Program Budget 2028-2031'!$F:$F,README!$M$10)</f>
        <v>0</v>
      </c>
      <c r="AO41" s="1225">
        <f>SUMIFS('4.2 Program Budget 2028-2031'!AG:AG,'4.2 Program Budget 2028-2031'!$D:$D,$B41,'4.2 Program Budget 2028-2031'!$F:$F,README!$M$10)</f>
        <v>0</v>
      </c>
      <c r="AP41" s="1225">
        <f>SUMIFS('4.2 Program Budget 2028-2031'!AH:AH,'4.2 Program Budget 2028-2031'!$D:$D,$B41,'4.2 Program Budget 2028-2031'!$F:$F,README!$M$10)</f>
        <v>0</v>
      </c>
      <c r="AQ41" s="1225">
        <f>SUMIFS('4.2 Program Budget 2028-2031'!AI:AI,'4.2 Program Budget 2028-2031'!$D:$D,$B41,'4.2 Program Budget 2028-2031'!$F:$F,README!$M$10)</f>
        <v>0</v>
      </c>
      <c r="AR41" s="1225">
        <f>SUMIFS('4.2 Program Budget 2028-2031'!AJ:AJ,'4.2 Program Budget 2028-2031'!$D:$D,$B41,'4.2 Program Budget 2028-2031'!$F:$F,README!$M$10)</f>
        <v>0</v>
      </c>
      <c r="AS41" s="178">
        <f>SUMIFS('4.2 Program Budget 2028-2031'!AP:AP,'4.2 Program Budget 2028-2031'!$D:$D,$B41,'4.2 Program Budget 2028-2031'!$F:$F,README!$M$10)</f>
        <v>301921.39159999997</v>
      </c>
      <c r="AT41" s="1225">
        <f>SUMIFS('4.2 Program Budget 2028-2031'!AQ:AQ,'4.2 Program Budget 2028-2031'!$D:$D,$B41,'4.2 Program Budget 2028-2031'!$F:$F,README!$M$10)</f>
        <v>0</v>
      </c>
      <c r="AU41" s="1225">
        <f>SUMIFS('4.2 Program Budget 2028-2031'!AR:AR,'4.2 Program Budget 2028-2031'!$D:$D,$B41,'4.2 Program Budget 2028-2031'!$F:$F,README!$M$10)</f>
        <v>0</v>
      </c>
      <c r="AV41" s="1225">
        <f>SUMIFS('4.2 Program Budget 2028-2031'!AS:AS,'4.2 Program Budget 2028-2031'!$D:$D,$B41,'4.2 Program Budget 2028-2031'!$F:$F,README!$M$10)</f>
        <v>0</v>
      </c>
      <c r="AW41" s="1225">
        <f>SUMIFS('4.2 Program Budget 2028-2031'!AT:AT,'4.2 Program Budget 2028-2031'!$D:$D,$B41,'4.2 Program Budget 2028-2031'!$F:$F,README!$M$10)</f>
        <v>0</v>
      </c>
      <c r="AX41" s="1225">
        <f>SUMIFS('4.2 Program Budget 2028-2031'!AU:AU,'4.2 Program Budget 2028-2031'!$D:$D,$B41,'4.2 Program Budget 2028-2031'!$F:$F,README!$M$10)</f>
        <v>0</v>
      </c>
      <c r="AZ41" s="141"/>
      <c r="BB41" s="142"/>
      <c r="BC41" s="143"/>
      <c r="BD41" s="143"/>
      <c r="BE41" s="143"/>
    </row>
    <row r="42" spans="1:57" ht="16.899999999999999" thickTop="1" thickBot="1">
      <c r="A42" s="128">
        <v>2</v>
      </c>
      <c r="B42" s="140" t="s">
        <v>34</v>
      </c>
      <c r="C42" s="179">
        <f>SUMIFS('4.1 Program Budget - 2024-2027'!S:S,'4.1 Program Budget - 2024-2027'!$G:$G,$B42,'4.1 Program Budget - 2024-2027'!$H:$H,README!$M$10)</f>
        <v>0</v>
      </c>
      <c r="D42" s="177">
        <f>SUMIFS('4.1 Program Budget - 2024-2027'!W:W,'4.1 Program Budget - 2024-2027'!$G:$G,$B42,'4.1 Program Budget - 2024-2027'!$H:$H,README!$M$10)</f>
        <v>0</v>
      </c>
      <c r="E42" s="177">
        <f>SUMIFS('4.1 Program Budget - 2024-2027'!X:X,'4.1 Program Budget - 2024-2027'!$G:$G,$B42,'4.1 Program Budget - 2024-2027'!$H:$H,README!$M$10)</f>
        <v>0</v>
      </c>
      <c r="F42" s="177">
        <f>SUMIFS('4.1 Program Budget - 2024-2027'!Y:Y,'4.1 Program Budget - 2024-2027'!$G:$G,$B42,'4.1 Program Budget - 2024-2027'!$H:$H,README!$M$10)</f>
        <v>0</v>
      </c>
      <c r="G42" s="177">
        <f>SUMIFS('4.1 Program Budget - 2024-2027'!Z:Z,'4.1 Program Budget - 2024-2027'!$G:$G,$B42,'4.1 Program Budget - 2024-2027'!$H:$H,README!$M$10)</f>
        <v>0</v>
      </c>
      <c r="H42" s="177">
        <f>SUMIFS('4.1 Program Budget - 2024-2027'!AA:AA,'4.1 Program Budget - 2024-2027'!$G:$G,$B42,'4.1 Program Budget - 2024-2027'!$H:$H,README!$M$10)</f>
        <v>0</v>
      </c>
      <c r="I42" s="179">
        <f>SUMIFS('4.1 Program Budget - 2024-2027'!AK:AK,'4.1 Program Budget - 2024-2027'!$G:$G,$B42,'4.1 Program Budget - 2024-2027'!$H:$H,README!$M$10)</f>
        <v>0</v>
      </c>
      <c r="J42" s="1225">
        <f>SUMIFS('4.1 Program Budget - 2024-2027'!AO:AO,'4.1 Program Budget - 2024-2027'!$G:$G,$B42,'4.1 Program Budget - 2024-2027'!$H:$H,README!$M$10)</f>
        <v>0</v>
      </c>
      <c r="K42" s="1225">
        <f>SUMIFS('4.1 Program Budget - 2024-2027'!AP:AP,'4.1 Program Budget - 2024-2027'!$G:$G,$B42,'4.1 Program Budget - 2024-2027'!$H:$H,README!$M$10)</f>
        <v>0</v>
      </c>
      <c r="L42" s="1225">
        <f>SUMIFS('4.1 Program Budget - 2024-2027'!AQ:AQ,'4.1 Program Budget - 2024-2027'!$G:$G,$B42,'4.1 Program Budget - 2024-2027'!$H:$H,README!$M$10)</f>
        <v>0</v>
      </c>
      <c r="M42" s="177">
        <f>SUMIFS('4.1 Program Budget - 2024-2027'!AR:AR,'4.1 Program Budget - 2024-2027'!$G:$G,$B42,'4.1 Program Budget - 2024-2027'!$H:$H,README!$M$10)</f>
        <v>0</v>
      </c>
      <c r="N42" s="177">
        <f>SUMIFS('4.1 Program Budget - 2024-2027'!AS:AS,'4.1 Program Budget - 2024-2027'!$G:$G,$B42,'4.1 Program Budget - 2024-2027'!$H:$H,README!$M$10)</f>
        <v>0</v>
      </c>
      <c r="O42" s="179">
        <f>SUMIFS('4.1 Program Budget - 2024-2027'!BC:BC,'4.1 Program Budget - 2024-2027'!$G:$G,$B42,'4.1 Program Budget - 2024-2027'!$H:$H,README!$M$10)</f>
        <v>0</v>
      </c>
      <c r="P42" s="1225">
        <f>SUMIFS('4.1 Program Budget - 2024-2027'!BG:BG,'4.1 Program Budget - 2024-2027'!$G:$G,$B42,'4.1 Program Budget - 2024-2027'!$H:$H,README!$M$10)</f>
        <v>0</v>
      </c>
      <c r="Q42" s="1225">
        <f>SUMIFS('4.1 Program Budget - 2024-2027'!BH:BH,'4.1 Program Budget - 2024-2027'!$G:$G,$B42,'4.1 Program Budget - 2024-2027'!$H:$H,README!$M$10)</f>
        <v>0</v>
      </c>
      <c r="R42" s="1225">
        <f>SUMIFS('4.1 Program Budget - 2024-2027'!BI:BI,'4.1 Program Budget - 2024-2027'!$G:$G,$B42,'4.1 Program Budget - 2024-2027'!$H:$H,README!$M$10)</f>
        <v>0</v>
      </c>
      <c r="S42" s="177">
        <f>SUMIFS('4.1 Program Budget - 2024-2027'!BJ:BJ,'4.1 Program Budget - 2024-2027'!$G:$G,$B42,'4.1 Program Budget - 2024-2027'!$H:$H,README!$M$10)</f>
        <v>0</v>
      </c>
      <c r="T42" s="177">
        <f>SUMIFS('4.1 Program Budget - 2024-2027'!BK:BK,'4.1 Program Budget - 2024-2027'!$G:$G,$B42,'4.1 Program Budget - 2024-2027'!$H:$H,README!$M$10)</f>
        <v>0</v>
      </c>
      <c r="U42" s="179">
        <f>SUMIFS('4.1 Program Budget - 2024-2027'!BU:BU,'4.1 Program Budget - 2024-2027'!$G:$G,$B42,'4.1 Program Budget - 2024-2027'!$H:$H,README!$M$10)</f>
        <v>0</v>
      </c>
      <c r="V42" s="1225">
        <f>SUMIFS('4.1 Program Budget - 2024-2027'!BY:BY,'4.1 Program Budget - 2024-2027'!$G:$G,$B42,'4.1 Program Budget - 2024-2027'!$H:$H,README!$M$10)</f>
        <v>0</v>
      </c>
      <c r="W42" s="1225">
        <f>SUMIFS('4.1 Program Budget - 2024-2027'!BZ:BZ,'4.1 Program Budget - 2024-2027'!$G:$G,$B42,'4.1 Program Budget - 2024-2027'!$H:$H,README!$M$10)</f>
        <v>0</v>
      </c>
      <c r="X42" s="1225">
        <f>SUMIFS('4.1 Program Budget - 2024-2027'!CA:CA,'4.1 Program Budget - 2024-2027'!$G:$G,$B42,'4.1 Program Budget - 2024-2027'!$H:$H,README!$M$10)</f>
        <v>0</v>
      </c>
      <c r="Y42" s="177">
        <f>SUMIFS('4.1 Program Budget - 2024-2027'!CB:CB,'4.1 Program Budget - 2024-2027'!$G:$G,$B42,'4.1 Program Budget - 2024-2027'!$H:$H,README!$M$10)</f>
        <v>0</v>
      </c>
      <c r="Z42" s="177">
        <f>SUMIFS('4.1 Program Budget - 2024-2027'!CC:CC,'4.1 Program Budget - 2024-2027'!$G:$G,$B42,'4.1 Program Budget - 2024-2027'!$H:$H,README!$M$10)</f>
        <v>0</v>
      </c>
      <c r="AA42" s="178">
        <f>SUMIFS('4.2 Program Budget 2028-2031'!I:I,'4.2 Program Budget 2028-2031'!D:D,B42,'4.2 Program Budget 2028-2031'!F:F,README!$M$10)</f>
        <v>0</v>
      </c>
      <c r="AB42" s="1225">
        <f>SUMIFS('4.2 Program Budget 2028-2031'!J:J,'4.2 Program Budget 2028-2031'!$D:$D,$B42,'4.2 Program Budget 2028-2031'!$F:$F,README!$M$10)</f>
        <v>0</v>
      </c>
      <c r="AC42" s="1225">
        <f>SUMIFS('4.2 Program Budget 2028-2031'!K:K,'4.2 Program Budget 2028-2031'!$D:$D,$B42,'4.2 Program Budget 2028-2031'!$F:$F,README!$M$10)</f>
        <v>0</v>
      </c>
      <c r="AD42" s="1225">
        <f>SUMIFS('4.2 Program Budget 2028-2031'!L:L,'4.2 Program Budget 2028-2031'!$D:$D,$B42,'4.2 Program Budget 2028-2031'!$F:$F,README!$M$10)</f>
        <v>0</v>
      </c>
      <c r="AE42" s="1225">
        <f>SUMIFS('4.2 Program Budget 2028-2031'!M:M,'4.2 Program Budget 2028-2031'!$D:$D,$B42,'4.2 Program Budget 2028-2031'!$F:$F,README!$M$10)</f>
        <v>0</v>
      </c>
      <c r="AF42" s="1225">
        <f>SUMIFS('4.2 Program Budget 2028-2031'!N:N,'4.2 Program Budget 2028-2031'!$D:$D,$B42,'4.2 Program Budget 2028-2031'!$F:$F,README!$M$10)</f>
        <v>0</v>
      </c>
      <c r="AG42" s="178">
        <f>SUMIFS('4.2 Program Budget 2028-2031'!T:T,'4.2 Program Budget 2028-2031'!$D:$D,$B42,'4.2 Program Budget 2028-2031'!$F:$F,README!$M$10)</f>
        <v>0</v>
      </c>
      <c r="AH42" s="1225">
        <f>SUMIFS('4.2 Program Budget 2028-2031'!U:U,'4.2 Program Budget 2028-2031'!$D:$D,$B42,'4.2 Program Budget 2028-2031'!$F:$F,README!$M$10)</f>
        <v>0</v>
      </c>
      <c r="AI42" s="1225">
        <f>SUMIFS('4.2 Program Budget 2028-2031'!V:V,'4.2 Program Budget 2028-2031'!$D:$D,$B42,'4.2 Program Budget 2028-2031'!$F:$F,README!$M$10)</f>
        <v>0</v>
      </c>
      <c r="AJ42" s="1225">
        <f>SUMIFS('4.2 Program Budget 2028-2031'!W:W,'4.2 Program Budget 2028-2031'!$D:$D,$B42,'4.2 Program Budget 2028-2031'!$F:$F,README!$M$10)</f>
        <v>0</v>
      </c>
      <c r="AK42" s="1225">
        <f>SUMIFS('4.2 Program Budget 2028-2031'!X:X,'4.2 Program Budget 2028-2031'!$D:$D,$B42,'4.2 Program Budget 2028-2031'!$F:$F,README!$M$10)</f>
        <v>0</v>
      </c>
      <c r="AL42" s="1225">
        <f>SUMIFS('4.2 Program Budget 2028-2031'!Y:Y,'4.2 Program Budget 2028-2031'!$D:$D,$B42,'4.2 Program Budget 2028-2031'!$F:$F,README!$M$10)</f>
        <v>0</v>
      </c>
      <c r="AM42" s="178">
        <f>SUMIFS('4.2 Program Budget 2028-2031'!AE:AE,'4.2 Program Budget 2028-2031'!$D:$D,$B42,'4.2 Program Budget 2028-2031'!$F:$F,README!$M$10)</f>
        <v>0</v>
      </c>
      <c r="AN42" s="1225">
        <f>SUMIFS('4.2 Program Budget 2028-2031'!AF:AF,'4.2 Program Budget 2028-2031'!$D:$D,$B42,'4.2 Program Budget 2028-2031'!$F:$F,README!$M$10)</f>
        <v>0</v>
      </c>
      <c r="AO42" s="1225">
        <f>SUMIFS('4.2 Program Budget 2028-2031'!AG:AG,'4.2 Program Budget 2028-2031'!$D:$D,$B42,'4.2 Program Budget 2028-2031'!$F:$F,README!$M$10)</f>
        <v>0</v>
      </c>
      <c r="AP42" s="1225">
        <f>SUMIFS('4.2 Program Budget 2028-2031'!AH:AH,'4.2 Program Budget 2028-2031'!$D:$D,$B42,'4.2 Program Budget 2028-2031'!$F:$F,README!$M$10)</f>
        <v>0</v>
      </c>
      <c r="AQ42" s="1225">
        <f>SUMIFS('4.2 Program Budget 2028-2031'!AI:AI,'4.2 Program Budget 2028-2031'!$D:$D,$B42,'4.2 Program Budget 2028-2031'!$F:$F,README!$M$10)</f>
        <v>0</v>
      </c>
      <c r="AR42" s="1225">
        <f>SUMIFS('4.2 Program Budget 2028-2031'!AJ:AJ,'4.2 Program Budget 2028-2031'!$D:$D,$B42,'4.2 Program Budget 2028-2031'!$F:$F,README!$M$10)</f>
        <v>0</v>
      </c>
      <c r="AS42" s="178">
        <f>SUMIFS('4.2 Program Budget 2028-2031'!AP:AP,'4.2 Program Budget 2028-2031'!$D:$D,$B42,'4.2 Program Budget 2028-2031'!$F:$F,README!$M$10)</f>
        <v>0</v>
      </c>
      <c r="AT42" s="1225">
        <f>SUMIFS('4.2 Program Budget 2028-2031'!AQ:AQ,'4.2 Program Budget 2028-2031'!$D:$D,$B42,'4.2 Program Budget 2028-2031'!$F:$F,README!$M$10)</f>
        <v>0</v>
      </c>
      <c r="AU42" s="1225">
        <f>SUMIFS('4.2 Program Budget 2028-2031'!AR:AR,'4.2 Program Budget 2028-2031'!$D:$D,$B42,'4.2 Program Budget 2028-2031'!$F:$F,README!$M$10)</f>
        <v>0</v>
      </c>
      <c r="AV42" s="1225">
        <f>SUMIFS('4.2 Program Budget 2028-2031'!AS:AS,'4.2 Program Budget 2028-2031'!$D:$D,$B42,'4.2 Program Budget 2028-2031'!$F:$F,README!$M$10)</f>
        <v>0</v>
      </c>
      <c r="AW42" s="1225">
        <f>SUMIFS('4.2 Program Budget 2028-2031'!AT:AT,'4.2 Program Budget 2028-2031'!$D:$D,$B42,'4.2 Program Budget 2028-2031'!$F:$F,README!$M$10)</f>
        <v>0</v>
      </c>
      <c r="AX42" s="1225">
        <f>SUMIFS('4.2 Program Budget 2028-2031'!AU:AU,'4.2 Program Budget 2028-2031'!$D:$D,$B42,'4.2 Program Budget 2028-2031'!$F:$F,README!$M$10)</f>
        <v>0</v>
      </c>
      <c r="AZ42" s="141"/>
      <c r="BB42" s="142"/>
      <c r="BC42" s="143"/>
      <c r="BD42" s="143"/>
      <c r="BE42" s="143"/>
    </row>
    <row r="43" spans="1:57" ht="16.899999999999999" thickTop="1" thickBot="1">
      <c r="A43" s="128">
        <v>3</v>
      </c>
      <c r="B43" s="140" t="s">
        <v>36</v>
      </c>
      <c r="C43" s="179">
        <f>SUMIFS('4.1 Program Budget - 2024-2027'!S:S,'4.1 Program Budget - 2024-2027'!$G:$G,$B43,'4.1 Program Budget - 2024-2027'!$H:$H,README!$M$10)</f>
        <v>0</v>
      </c>
      <c r="D43" s="177">
        <f>SUMIFS('4.1 Program Budget - 2024-2027'!W:W,'4.1 Program Budget - 2024-2027'!$G:$G,$B43,'4.1 Program Budget - 2024-2027'!$H:$H,README!$M$10)</f>
        <v>0</v>
      </c>
      <c r="E43" s="177">
        <f>SUMIFS('4.1 Program Budget - 2024-2027'!X:X,'4.1 Program Budget - 2024-2027'!$G:$G,$B43,'4.1 Program Budget - 2024-2027'!$H:$H,README!$M$10)</f>
        <v>0</v>
      </c>
      <c r="F43" s="177">
        <f>SUMIFS('4.1 Program Budget - 2024-2027'!Y:Y,'4.1 Program Budget - 2024-2027'!$G:$G,$B43,'4.1 Program Budget - 2024-2027'!$H:$H,README!$M$10)</f>
        <v>0</v>
      </c>
      <c r="G43" s="177">
        <f>SUMIFS('4.1 Program Budget - 2024-2027'!Z:Z,'4.1 Program Budget - 2024-2027'!$G:$G,$B43,'4.1 Program Budget - 2024-2027'!$H:$H,README!$M$10)</f>
        <v>0</v>
      </c>
      <c r="H43" s="177">
        <f>SUMIFS('4.1 Program Budget - 2024-2027'!AA:AA,'4.1 Program Budget - 2024-2027'!$G:$G,$B43,'4.1 Program Budget - 2024-2027'!$H:$H,README!$M$10)</f>
        <v>0</v>
      </c>
      <c r="I43" s="179">
        <f>SUMIFS('4.1 Program Budget - 2024-2027'!AK:AK,'4.1 Program Budget - 2024-2027'!$G:$G,$B43,'4.1 Program Budget - 2024-2027'!$H:$H,README!$M$10)</f>
        <v>0</v>
      </c>
      <c r="J43" s="1225">
        <f>SUMIFS('4.1 Program Budget - 2024-2027'!AO:AO,'4.1 Program Budget - 2024-2027'!$G:$G,$B43,'4.1 Program Budget - 2024-2027'!$H:$H,README!$M$10)</f>
        <v>0</v>
      </c>
      <c r="K43" s="1225">
        <f>SUMIFS('4.1 Program Budget - 2024-2027'!AP:AP,'4.1 Program Budget - 2024-2027'!$G:$G,$B43,'4.1 Program Budget - 2024-2027'!$H:$H,README!$M$10)</f>
        <v>0</v>
      </c>
      <c r="L43" s="1225">
        <f>SUMIFS('4.1 Program Budget - 2024-2027'!AQ:AQ,'4.1 Program Budget - 2024-2027'!$G:$G,$B43,'4.1 Program Budget - 2024-2027'!$H:$H,README!$M$10)</f>
        <v>0</v>
      </c>
      <c r="M43" s="177">
        <f>SUMIFS('4.1 Program Budget - 2024-2027'!AR:AR,'4.1 Program Budget - 2024-2027'!$G:$G,$B43,'4.1 Program Budget - 2024-2027'!$H:$H,README!$M$10)</f>
        <v>0</v>
      </c>
      <c r="N43" s="177">
        <f>SUMIFS('4.1 Program Budget - 2024-2027'!AS:AS,'4.1 Program Budget - 2024-2027'!$G:$G,$B43,'4.1 Program Budget - 2024-2027'!$H:$H,README!$M$10)</f>
        <v>0</v>
      </c>
      <c r="O43" s="179">
        <f>SUMIFS('4.1 Program Budget - 2024-2027'!BC:BC,'4.1 Program Budget - 2024-2027'!$G:$G,$B43,'4.1 Program Budget - 2024-2027'!$H:$H,README!$M$10)</f>
        <v>0</v>
      </c>
      <c r="P43" s="1225">
        <f>SUMIFS('4.1 Program Budget - 2024-2027'!BG:BG,'4.1 Program Budget - 2024-2027'!$G:$G,$B43,'4.1 Program Budget - 2024-2027'!$H:$H,README!$M$10)</f>
        <v>0</v>
      </c>
      <c r="Q43" s="1225">
        <f>SUMIFS('4.1 Program Budget - 2024-2027'!BH:BH,'4.1 Program Budget - 2024-2027'!$G:$G,$B43,'4.1 Program Budget - 2024-2027'!$H:$H,README!$M$10)</f>
        <v>0</v>
      </c>
      <c r="R43" s="1225">
        <f>SUMIFS('4.1 Program Budget - 2024-2027'!BI:BI,'4.1 Program Budget - 2024-2027'!$G:$G,$B43,'4.1 Program Budget - 2024-2027'!$H:$H,README!$M$10)</f>
        <v>0</v>
      </c>
      <c r="S43" s="177">
        <f>SUMIFS('4.1 Program Budget - 2024-2027'!BJ:BJ,'4.1 Program Budget - 2024-2027'!$G:$G,$B43,'4.1 Program Budget - 2024-2027'!$H:$H,README!$M$10)</f>
        <v>0</v>
      </c>
      <c r="T43" s="177">
        <f>SUMIFS('4.1 Program Budget - 2024-2027'!BK:BK,'4.1 Program Budget - 2024-2027'!$G:$G,$B43,'4.1 Program Budget - 2024-2027'!$H:$H,README!$M$10)</f>
        <v>0</v>
      </c>
      <c r="U43" s="179">
        <f>SUMIFS('4.1 Program Budget - 2024-2027'!BU:BU,'4.1 Program Budget - 2024-2027'!$G:$G,$B43,'4.1 Program Budget - 2024-2027'!$H:$H,README!$M$10)</f>
        <v>0</v>
      </c>
      <c r="V43" s="1225">
        <f>SUMIFS('4.1 Program Budget - 2024-2027'!BY:BY,'4.1 Program Budget - 2024-2027'!$G:$G,$B43,'4.1 Program Budget - 2024-2027'!$H:$H,README!$M$10)</f>
        <v>0</v>
      </c>
      <c r="W43" s="1225">
        <f>SUMIFS('4.1 Program Budget - 2024-2027'!BZ:BZ,'4.1 Program Budget - 2024-2027'!$G:$G,$B43,'4.1 Program Budget - 2024-2027'!$H:$H,README!$M$10)</f>
        <v>0</v>
      </c>
      <c r="X43" s="1225">
        <f>SUMIFS('4.1 Program Budget - 2024-2027'!CA:CA,'4.1 Program Budget - 2024-2027'!$G:$G,$B43,'4.1 Program Budget - 2024-2027'!$H:$H,README!$M$10)</f>
        <v>0</v>
      </c>
      <c r="Y43" s="177">
        <f>SUMIFS('4.1 Program Budget - 2024-2027'!CB:CB,'4.1 Program Budget - 2024-2027'!$G:$G,$B43,'4.1 Program Budget - 2024-2027'!$H:$H,README!$M$10)</f>
        <v>0</v>
      </c>
      <c r="Z43" s="177">
        <f>SUMIFS('4.1 Program Budget - 2024-2027'!CC:CC,'4.1 Program Budget - 2024-2027'!$G:$G,$B43,'4.1 Program Budget - 2024-2027'!$H:$H,README!$M$10)</f>
        <v>0</v>
      </c>
      <c r="AA43" s="178">
        <f>SUMIFS('4.2 Program Budget 2028-2031'!I:I,'4.2 Program Budget 2028-2031'!D:D,B43,'4.2 Program Budget 2028-2031'!F:F,README!$M$10)</f>
        <v>0</v>
      </c>
      <c r="AB43" s="1225">
        <f>SUMIFS('4.2 Program Budget 2028-2031'!J:J,'4.2 Program Budget 2028-2031'!$D:$D,$B43,'4.2 Program Budget 2028-2031'!$F:$F,README!$M$10)</f>
        <v>0</v>
      </c>
      <c r="AC43" s="1225">
        <f>SUMIFS('4.2 Program Budget 2028-2031'!K:K,'4.2 Program Budget 2028-2031'!$D:$D,$B43,'4.2 Program Budget 2028-2031'!$F:$F,README!$M$10)</f>
        <v>0</v>
      </c>
      <c r="AD43" s="1225">
        <f>SUMIFS('4.2 Program Budget 2028-2031'!L:L,'4.2 Program Budget 2028-2031'!$D:$D,$B43,'4.2 Program Budget 2028-2031'!$F:$F,README!$M$10)</f>
        <v>0</v>
      </c>
      <c r="AE43" s="1225">
        <f>SUMIFS('4.2 Program Budget 2028-2031'!M:M,'4.2 Program Budget 2028-2031'!$D:$D,$B43,'4.2 Program Budget 2028-2031'!$F:$F,README!$M$10)</f>
        <v>0</v>
      </c>
      <c r="AF43" s="1225">
        <f>SUMIFS('4.2 Program Budget 2028-2031'!N:N,'4.2 Program Budget 2028-2031'!$D:$D,$B43,'4.2 Program Budget 2028-2031'!$F:$F,README!$M$10)</f>
        <v>0</v>
      </c>
      <c r="AG43" s="178">
        <f>SUMIFS('4.2 Program Budget 2028-2031'!T:T,'4.2 Program Budget 2028-2031'!$D:$D,$B43,'4.2 Program Budget 2028-2031'!$F:$F,README!$M$10)</f>
        <v>0</v>
      </c>
      <c r="AH43" s="1225">
        <f>SUMIFS('4.2 Program Budget 2028-2031'!U:U,'4.2 Program Budget 2028-2031'!$D:$D,$B43,'4.2 Program Budget 2028-2031'!$F:$F,README!$M$10)</f>
        <v>0</v>
      </c>
      <c r="AI43" s="1225">
        <f>SUMIFS('4.2 Program Budget 2028-2031'!V:V,'4.2 Program Budget 2028-2031'!$D:$D,$B43,'4.2 Program Budget 2028-2031'!$F:$F,README!$M$10)</f>
        <v>0</v>
      </c>
      <c r="AJ43" s="1225">
        <f>SUMIFS('4.2 Program Budget 2028-2031'!W:W,'4.2 Program Budget 2028-2031'!$D:$D,$B43,'4.2 Program Budget 2028-2031'!$F:$F,README!$M$10)</f>
        <v>0</v>
      </c>
      <c r="AK43" s="1225">
        <f>SUMIFS('4.2 Program Budget 2028-2031'!X:X,'4.2 Program Budget 2028-2031'!$D:$D,$B43,'4.2 Program Budget 2028-2031'!$F:$F,README!$M$10)</f>
        <v>0</v>
      </c>
      <c r="AL43" s="1225">
        <f>SUMIFS('4.2 Program Budget 2028-2031'!Y:Y,'4.2 Program Budget 2028-2031'!$D:$D,$B43,'4.2 Program Budget 2028-2031'!$F:$F,README!$M$10)</f>
        <v>0</v>
      </c>
      <c r="AM43" s="178">
        <f>SUMIFS('4.2 Program Budget 2028-2031'!AE:AE,'4.2 Program Budget 2028-2031'!$D:$D,$B43,'4.2 Program Budget 2028-2031'!$F:$F,README!$M$10)</f>
        <v>0</v>
      </c>
      <c r="AN43" s="1225">
        <f>SUMIFS('4.2 Program Budget 2028-2031'!AF:AF,'4.2 Program Budget 2028-2031'!$D:$D,$B43,'4.2 Program Budget 2028-2031'!$F:$F,README!$M$10)</f>
        <v>0</v>
      </c>
      <c r="AO43" s="1225">
        <f>SUMIFS('4.2 Program Budget 2028-2031'!AG:AG,'4.2 Program Budget 2028-2031'!$D:$D,$B43,'4.2 Program Budget 2028-2031'!$F:$F,README!$M$10)</f>
        <v>0</v>
      </c>
      <c r="AP43" s="1225">
        <f>SUMIFS('4.2 Program Budget 2028-2031'!AH:AH,'4.2 Program Budget 2028-2031'!$D:$D,$B43,'4.2 Program Budget 2028-2031'!$F:$F,README!$M$10)</f>
        <v>0</v>
      </c>
      <c r="AQ43" s="1225">
        <f>SUMIFS('4.2 Program Budget 2028-2031'!AI:AI,'4.2 Program Budget 2028-2031'!$D:$D,$B43,'4.2 Program Budget 2028-2031'!$F:$F,README!$M$10)</f>
        <v>0</v>
      </c>
      <c r="AR43" s="1225">
        <f>SUMIFS('4.2 Program Budget 2028-2031'!AJ:AJ,'4.2 Program Budget 2028-2031'!$D:$D,$B43,'4.2 Program Budget 2028-2031'!$F:$F,README!$M$10)</f>
        <v>0</v>
      </c>
      <c r="AS43" s="178">
        <f>SUMIFS('4.2 Program Budget 2028-2031'!AP:AP,'4.2 Program Budget 2028-2031'!$D:$D,$B43,'4.2 Program Budget 2028-2031'!$F:$F,README!$M$10)</f>
        <v>0</v>
      </c>
      <c r="AT43" s="1225">
        <f>SUMIFS('4.2 Program Budget 2028-2031'!AQ:AQ,'4.2 Program Budget 2028-2031'!$D:$D,$B43,'4.2 Program Budget 2028-2031'!$F:$F,README!$M$10)</f>
        <v>0</v>
      </c>
      <c r="AU43" s="1225">
        <f>SUMIFS('4.2 Program Budget 2028-2031'!AR:AR,'4.2 Program Budget 2028-2031'!$D:$D,$B43,'4.2 Program Budget 2028-2031'!$F:$F,README!$M$10)</f>
        <v>0</v>
      </c>
      <c r="AV43" s="1225">
        <f>SUMIFS('4.2 Program Budget 2028-2031'!AS:AS,'4.2 Program Budget 2028-2031'!$D:$D,$B43,'4.2 Program Budget 2028-2031'!$F:$F,README!$M$10)</f>
        <v>0</v>
      </c>
      <c r="AW43" s="1225">
        <f>SUMIFS('4.2 Program Budget 2028-2031'!AT:AT,'4.2 Program Budget 2028-2031'!$D:$D,$B43,'4.2 Program Budget 2028-2031'!$F:$F,README!$M$10)</f>
        <v>0</v>
      </c>
      <c r="AX43" s="1225">
        <f>SUMIFS('4.2 Program Budget 2028-2031'!AU:AU,'4.2 Program Budget 2028-2031'!$D:$D,$B43,'4.2 Program Budget 2028-2031'!$F:$F,README!$M$10)</f>
        <v>0</v>
      </c>
      <c r="AZ43" s="141"/>
      <c r="BB43" s="142"/>
      <c r="BC43" s="143"/>
      <c r="BD43" s="143"/>
      <c r="BE43" s="143"/>
    </row>
    <row r="44" spans="1:57" ht="16.899999999999999" thickTop="1" thickBot="1">
      <c r="A44" s="128">
        <v>4</v>
      </c>
      <c r="B44" s="144" t="s">
        <v>964</v>
      </c>
      <c r="C44" s="282">
        <f>SUM(C35:C43)</f>
        <v>5145072.5236</v>
      </c>
      <c r="D44" s="283">
        <f t="shared" ref="D44:F44" si="28">SUM(D35:D43)</f>
        <v>257650.98084999999</v>
      </c>
      <c r="E44" s="283">
        <f t="shared" si="28"/>
        <v>88.503478999999999</v>
      </c>
      <c r="F44" s="283">
        <f t="shared" si="28"/>
        <v>2779.5956504999999</v>
      </c>
      <c r="G44" s="283">
        <f t="shared" ref="G44" si="29">SUM(G35:G43)</f>
        <v>36.216837775479902</v>
      </c>
      <c r="H44" s="283">
        <f t="shared" ref="H44" si="30">SUM(H35:H43)</f>
        <v>16.260634555425</v>
      </c>
      <c r="I44" s="282">
        <f>SUM(I35:I43)</f>
        <v>5125188.7226999998</v>
      </c>
      <c r="J44" s="283">
        <f t="shared" ref="J44:N44" si="31">SUM(J35:J43)</f>
        <v>249150.98084999999</v>
      </c>
      <c r="K44" s="283">
        <f t="shared" si="31"/>
        <v>88.503478999999999</v>
      </c>
      <c r="L44" s="283">
        <f t="shared" si="31"/>
        <v>2567.0956504999999</v>
      </c>
      <c r="M44" s="283">
        <f t="shared" si="31"/>
        <v>39.349840146889001</v>
      </c>
      <c r="N44" s="283">
        <f t="shared" si="31"/>
        <v>15.017509555425001</v>
      </c>
      <c r="O44" s="282">
        <f>SUM(O35:O43)</f>
        <v>5272550.3670000006</v>
      </c>
      <c r="P44" s="283">
        <f t="shared" ref="P44:T44" si="32">SUM(P35:P43)</f>
        <v>343055.49585000001</v>
      </c>
      <c r="Q44" s="283">
        <f t="shared" si="32"/>
        <v>114.090604</v>
      </c>
      <c r="R44" s="283">
        <f t="shared" si="32"/>
        <v>1036.9456042500001</v>
      </c>
      <c r="S44" s="283">
        <f t="shared" si="32"/>
        <v>57.953930723014999</v>
      </c>
      <c r="T44" s="283">
        <f t="shared" si="32"/>
        <v>6.0661317848624998</v>
      </c>
      <c r="U44" s="282">
        <f>SUM(U35:U43)</f>
        <v>5402705.0364999995</v>
      </c>
      <c r="V44" s="283">
        <f t="shared" ref="V44:Z44" si="33">SUM(V35:V43)</f>
        <v>317555.49585000001</v>
      </c>
      <c r="W44" s="283">
        <f t="shared" si="33"/>
        <v>114.090604</v>
      </c>
      <c r="X44" s="283">
        <f t="shared" si="33"/>
        <v>1886.9456042500001</v>
      </c>
      <c r="Y44" s="283">
        <f t="shared" si="33"/>
        <v>56.542801299169803</v>
      </c>
      <c r="Z44" s="283">
        <f t="shared" si="33"/>
        <v>11.038631784862501</v>
      </c>
      <c r="AA44" s="282">
        <f>SUM(AA35:AA43)</f>
        <v>5402705.0364999995</v>
      </c>
      <c r="AB44" s="283">
        <f t="shared" ref="AB44:AF44" si="34">SUM(AB35:AB43)</f>
        <v>317555.49585000001</v>
      </c>
      <c r="AC44" s="283">
        <f t="shared" si="34"/>
        <v>114.090604</v>
      </c>
      <c r="AD44" s="283">
        <f t="shared" si="34"/>
        <v>1886.9456042500001</v>
      </c>
      <c r="AE44" s="283">
        <f t="shared" si="34"/>
        <v>56.542801299169803</v>
      </c>
      <c r="AF44" s="283">
        <f t="shared" si="34"/>
        <v>11.038631784862501</v>
      </c>
      <c r="AG44" s="282">
        <f>SUM(AG35:AG43)</f>
        <v>5402705.0364999995</v>
      </c>
      <c r="AH44" s="283">
        <f t="shared" ref="AH44:AL44" si="35">SUM(AH35:AH43)</f>
        <v>317555.49585000001</v>
      </c>
      <c r="AI44" s="283">
        <f t="shared" si="35"/>
        <v>114.090604</v>
      </c>
      <c r="AJ44" s="283">
        <f t="shared" si="35"/>
        <v>1886.9456042500001</v>
      </c>
      <c r="AK44" s="283">
        <f t="shared" si="35"/>
        <v>56.542801299169803</v>
      </c>
      <c r="AL44" s="283">
        <f t="shared" si="35"/>
        <v>11.038631784862501</v>
      </c>
      <c r="AM44" s="282">
        <f>SUM(AM35:AM43)</f>
        <v>5402705.0364999995</v>
      </c>
      <c r="AN44" s="283">
        <f t="shared" ref="AN44:AR44" si="36">SUM(AN35:AN43)</f>
        <v>317555.49585000001</v>
      </c>
      <c r="AO44" s="283">
        <f t="shared" si="36"/>
        <v>114.090604</v>
      </c>
      <c r="AP44" s="283">
        <f t="shared" si="36"/>
        <v>1886.9456042500001</v>
      </c>
      <c r="AQ44" s="283">
        <f t="shared" si="36"/>
        <v>56.542801299169803</v>
      </c>
      <c r="AR44" s="283">
        <f t="shared" si="36"/>
        <v>11.038631784862501</v>
      </c>
      <c r="AS44" s="282">
        <f>SUM(AS35:AS43)</f>
        <v>5402705.0364999995</v>
      </c>
      <c r="AT44" s="283">
        <f t="shared" ref="AT44:AX44" si="37">SUM(AT35:AT43)</f>
        <v>317555.49585000001</v>
      </c>
      <c r="AU44" s="283">
        <f t="shared" si="37"/>
        <v>114.090604</v>
      </c>
      <c r="AV44" s="283">
        <f t="shared" si="37"/>
        <v>1886.9456042500001</v>
      </c>
      <c r="AW44" s="283">
        <f t="shared" si="37"/>
        <v>56.542801299169803</v>
      </c>
      <c r="AX44" s="283">
        <f t="shared" si="37"/>
        <v>11.038631784862501</v>
      </c>
      <c r="AZ44" s="393" t="s">
        <v>965</v>
      </c>
      <c r="BB44" s="142"/>
      <c r="BC44" s="143"/>
      <c r="BD44" s="143"/>
      <c r="BE44" s="143"/>
    </row>
    <row r="45" spans="1:57" ht="17.100000000000001" customHeight="1" thickTop="1" thickBot="1">
      <c r="B45" s="159" t="s">
        <v>966</v>
      </c>
      <c r="C45" s="287">
        <v>191583.33235886501</v>
      </c>
      <c r="D45" s="245"/>
      <c r="E45" s="246"/>
      <c r="F45" s="247"/>
      <c r="G45" s="246"/>
      <c r="H45" s="246"/>
      <c r="I45" s="287">
        <v>195931.12032142101</v>
      </c>
      <c r="J45" s="245"/>
      <c r="K45" s="246"/>
      <c r="L45" s="247"/>
      <c r="M45" s="246"/>
      <c r="N45" s="246"/>
      <c r="O45" s="287">
        <v>224227.094135344</v>
      </c>
      <c r="P45" s="245"/>
      <c r="Q45" s="246"/>
      <c r="R45" s="247"/>
      <c r="S45" s="246"/>
      <c r="T45" s="246"/>
      <c r="U45" s="287">
        <v>228831.23955264199</v>
      </c>
      <c r="V45" s="245"/>
      <c r="W45" s="246"/>
      <c r="X45" s="247"/>
      <c r="Y45" s="246"/>
      <c r="Z45" s="246"/>
      <c r="AA45" s="287">
        <f>+U45</f>
        <v>228831.23955264199</v>
      </c>
      <c r="AB45" s="245"/>
      <c r="AC45" s="246"/>
      <c r="AD45" s="247"/>
      <c r="AE45" s="246"/>
      <c r="AF45" s="246"/>
      <c r="AG45" s="287">
        <f>+AA45</f>
        <v>228831.23955264199</v>
      </c>
      <c r="AH45" s="245"/>
      <c r="AI45" s="246"/>
      <c r="AJ45" s="247"/>
      <c r="AK45" s="246"/>
      <c r="AL45" s="246"/>
      <c r="AM45" s="287">
        <f>+AG45</f>
        <v>228831.23955264199</v>
      </c>
      <c r="AN45" s="245"/>
      <c r="AO45" s="246"/>
      <c r="AP45" s="247"/>
      <c r="AQ45" s="246"/>
      <c r="AR45" s="246"/>
      <c r="AS45" s="287">
        <f>+AM45</f>
        <v>228831.23955264199</v>
      </c>
      <c r="AT45" s="245"/>
      <c r="AU45" s="246"/>
      <c r="AV45" s="247"/>
      <c r="AW45" s="246"/>
      <c r="AX45" s="246"/>
      <c r="AZ45" s="1226" t="s">
        <v>967</v>
      </c>
      <c r="BB45" s="142"/>
      <c r="BC45" s="143"/>
      <c r="BD45" s="145"/>
      <c r="BE45" s="143"/>
    </row>
    <row r="46" spans="1:57" ht="16.899999999999999" thickTop="1" thickBot="1">
      <c r="B46" s="159" t="s">
        <v>968</v>
      </c>
      <c r="C46" s="480">
        <v>3.7338310781443007E-2</v>
      </c>
      <c r="D46" s="245"/>
      <c r="E46" s="246"/>
      <c r="F46" s="247"/>
      <c r="G46" s="246"/>
      <c r="H46" s="246"/>
      <c r="I46" s="480">
        <v>3.8337827121685104E-2</v>
      </c>
      <c r="J46" s="245"/>
      <c r="K46" s="246"/>
      <c r="L46" s="247"/>
      <c r="M46" s="246"/>
      <c r="N46" s="246"/>
      <c r="O46" s="480">
        <v>4.264434070754812E-2</v>
      </c>
      <c r="P46" s="245"/>
      <c r="Q46" s="246"/>
      <c r="R46" s="247"/>
      <c r="S46" s="246"/>
      <c r="T46" s="246"/>
      <c r="U46" s="480">
        <v>4.2452190152335499E-2</v>
      </c>
      <c r="V46" s="245"/>
      <c r="W46" s="246"/>
      <c r="X46" s="247"/>
      <c r="Y46" s="246"/>
      <c r="Z46" s="246"/>
      <c r="AA46" s="480">
        <f t="shared" ref="AA46:AA47" si="38">+U46</f>
        <v>4.2452190152335499E-2</v>
      </c>
      <c r="AB46" s="245"/>
      <c r="AC46" s="246"/>
      <c r="AD46" s="247"/>
      <c r="AE46" s="246"/>
      <c r="AF46" s="246"/>
      <c r="AG46" s="480">
        <f t="shared" ref="AG46:AG47" si="39">+AA46</f>
        <v>4.2452190152335499E-2</v>
      </c>
      <c r="AH46" s="245"/>
      <c r="AI46" s="246"/>
      <c r="AJ46" s="247"/>
      <c r="AK46" s="246"/>
      <c r="AL46" s="246"/>
      <c r="AM46" s="480">
        <f t="shared" ref="AM46:AM47" si="40">+AG46</f>
        <v>4.2452190152335499E-2</v>
      </c>
      <c r="AN46" s="245"/>
      <c r="AO46" s="246"/>
      <c r="AP46" s="247"/>
      <c r="AQ46" s="246"/>
      <c r="AR46" s="246"/>
      <c r="AS46" s="480">
        <f t="shared" ref="AS46:AS47" si="41">+AM46</f>
        <v>4.2452190152335499E-2</v>
      </c>
      <c r="AT46" s="245"/>
      <c r="AU46" s="246"/>
      <c r="AV46" s="247"/>
      <c r="AW46" s="246"/>
      <c r="AX46" s="246"/>
      <c r="AZ46" s="1227" t="s">
        <v>969</v>
      </c>
      <c r="BB46" s="142"/>
      <c r="BC46" s="143"/>
      <c r="BD46" s="145"/>
      <c r="BE46" s="143"/>
    </row>
    <row r="47" spans="1:57" ht="16.899999999999999" thickTop="1" thickBot="1">
      <c r="B47" s="159" t="s">
        <v>970</v>
      </c>
      <c r="C47" s="480">
        <v>3.7338310781443007E-2</v>
      </c>
      <c r="D47" s="245"/>
      <c r="E47" s="246"/>
      <c r="F47" s="247"/>
      <c r="G47" s="246"/>
      <c r="H47" s="246"/>
      <c r="I47" s="480">
        <v>3.8337827121685104E-2</v>
      </c>
      <c r="J47" s="245"/>
      <c r="K47" s="246"/>
      <c r="L47" s="247"/>
      <c r="M47" s="246"/>
      <c r="N47" s="246"/>
      <c r="O47" s="480">
        <v>4.264434070754812E-2</v>
      </c>
      <c r="P47" s="245"/>
      <c r="Q47" s="246"/>
      <c r="R47" s="247"/>
      <c r="S47" s="246"/>
      <c r="T47" s="246"/>
      <c r="U47" s="480">
        <v>4.2452190152335499E-2</v>
      </c>
      <c r="V47" s="245"/>
      <c r="W47" s="246"/>
      <c r="X47" s="247"/>
      <c r="Y47" s="246"/>
      <c r="Z47" s="246"/>
      <c r="AA47" s="480">
        <f t="shared" si="38"/>
        <v>4.2452190152335499E-2</v>
      </c>
      <c r="AB47" s="245"/>
      <c r="AC47" s="246"/>
      <c r="AD47" s="247"/>
      <c r="AE47" s="246"/>
      <c r="AF47" s="246"/>
      <c r="AG47" s="480">
        <f t="shared" si="39"/>
        <v>4.2452190152335499E-2</v>
      </c>
      <c r="AH47" s="245"/>
      <c r="AI47" s="246"/>
      <c r="AJ47" s="247"/>
      <c r="AK47" s="246"/>
      <c r="AL47" s="246"/>
      <c r="AM47" s="480">
        <f t="shared" si="40"/>
        <v>4.2452190152335499E-2</v>
      </c>
      <c r="AN47" s="245"/>
      <c r="AO47" s="246"/>
      <c r="AP47" s="247"/>
      <c r="AQ47" s="246"/>
      <c r="AR47" s="246"/>
      <c r="AS47" s="480">
        <f t="shared" si="41"/>
        <v>4.2452190152335499E-2</v>
      </c>
      <c r="AT47" s="245"/>
      <c r="AU47" s="246"/>
      <c r="AV47" s="247"/>
      <c r="AW47" s="246"/>
      <c r="AX47" s="246"/>
      <c r="AZ47" s="985"/>
      <c r="BB47" s="142"/>
      <c r="BC47" s="143"/>
      <c r="BD47" s="145"/>
      <c r="BE47" s="143"/>
    </row>
    <row r="48" spans="1:57" ht="31.7" customHeight="1" thickTop="1" thickBot="1">
      <c r="B48" s="296" t="s">
        <v>971</v>
      </c>
      <c r="C48" s="297"/>
      <c r="D48" s="298"/>
      <c r="E48" s="298"/>
      <c r="F48" s="299"/>
      <c r="G48" s="298"/>
      <c r="H48" s="298"/>
      <c r="I48" s="297"/>
      <c r="J48" s="298"/>
      <c r="K48" s="298"/>
      <c r="L48" s="299"/>
      <c r="M48" s="298"/>
      <c r="N48" s="298"/>
      <c r="O48" s="297"/>
      <c r="P48" s="298"/>
      <c r="Q48" s="298"/>
      <c r="R48" s="299"/>
      <c r="S48" s="298"/>
      <c r="T48" s="298"/>
      <c r="U48" s="297"/>
      <c r="V48" s="298"/>
      <c r="W48" s="298"/>
      <c r="X48" s="299"/>
      <c r="Y48" s="298"/>
      <c r="Z48" s="298"/>
      <c r="AA48" s="297"/>
      <c r="AB48" s="298"/>
      <c r="AC48" s="298"/>
      <c r="AD48" s="299"/>
      <c r="AE48" s="298"/>
      <c r="AF48" s="298"/>
      <c r="AG48" s="297"/>
      <c r="AH48" s="298"/>
      <c r="AI48" s="298"/>
      <c r="AJ48" s="299"/>
      <c r="AK48" s="298"/>
      <c r="AL48" s="298"/>
      <c r="AM48" s="297"/>
      <c r="AN48" s="298"/>
      <c r="AO48" s="298"/>
      <c r="AP48" s="299"/>
      <c r="AQ48" s="298"/>
      <c r="AR48" s="298"/>
      <c r="AS48" s="297"/>
      <c r="AT48" s="298"/>
      <c r="AU48" s="298"/>
      <c r="AV48" s="299"/>
      <c r="AW48" s="298"/>
      <c r="AX48" s="298"/>
      <c r="AZ48" s="280"/>
      <c r="BB48" s="281"/>
    </row>
    <row r="49" spans="1:57" ht="16.5" customHeight="1" thickTop="1" thickBot="1">
      <c r="B49" s="140" t="s">
        <v>17</v>
      </c>
      <c r="C49" s="179">
        <f>SUMIF('4.1 Program Budget - 2024-2027'!$G:$G,$B49,'4.1 Program Budget - 2024-2027'!$S:$S)</f>
        <v>20695461.289942041</v>
      </c>
      <c r="D49" s="177">
        <f>SUMIF('4.1 Program Budget - 2024-2027'!$G:$G,$B49,'4.1 Program Budget - 2024-2027'!W:W)</f>
        <v>57400371.946560189</v>
      </c>
      <c r="E49" s="177">
        <f>SUMIF('4.1 Program Budget - 2024-2027'!$G:$G,$B49,'4.1 Program Budget - 2024-2027'!X:X)</f>
        <v>11111.95110107427</v>
      </c>
      <c r="F49" s="177">
        <f>SUMIF('4.1 Program Budget - 2024-2027'!$G:$G,$B49,'4.1 Program Budget - 2024-2027'!Y:Y)</f>
        <v>1847590.1783860056</v>
      </c>
      <c r="G49" s="177">
        <f>SUMIF('4.1 Program Budget - 2024-2027'!$G:$G,$B49,'4.1 Program Budget - 2024-2027'!Z:Z)</f>
        <v>9821.0068571301508</v>
      </c>
      <c r="H49" s="177">
        <f>SUMIF('4.1 Program Budget - 2024-2027'!$G:$G,$B49,'4.1 Program Budget - 2024-2027'!AA:AA)</f>
        <v>11512.136088218916</v>
      </c>
      <c r="I49" s="179">
        <f>SUMIF('4.1 Program Budget - 2024-2027'!$G:$G,$B49,'4.1 Program Budget - 2024-2027'!$AK:$AK)</f>
        <v>22255665.396174606</v>
      </c>
      <c r="J49" s="1225">
        <f>SUMIF('4.1 Program Budget - 2024-2027'!$G:$G,$B49,'4.1 Program Budget - 2024-2027'!AO:AO)</f>
        <v>56537988.860228755</v>
      </c>
      <c r="K49" s="1225">
        <f>SUMIF('4.1 Program Budget - 2024-2027'!$G:$G,$B49,'4.1 Program Budget - 2024-2027'!AP:AP)</f>
        <v>10805.736579350005</v>
      </c>
      <c r="L49" s="1225">
        <f>SUMIF('4.1 Program Budget - 2024-2027'!$G:$G,$B49,'4.1 Program Budget - 2024-2027'!AQ:AQ)</f>
        <v>2141695.9669009037</v>
      </c>
      <c r="M49" s="177">
        <f>SUMIF('4.1 Program Budget - 2024-2027'!$G:$G,$B49,'4.1 Program Budget - 2024-2027'!AR:AR)</f>
        <v>10928.433431627296</v>
      </c>
      <c r="N49" s="177">
        <f>SUMIF('4.1 Program Budget - 2024-2027'!$G:$G,$B49,'4.1 Program Budget - 2024-2027'!AS:AS)</f>
        <v>13232.654951031072</v>
      </c>
      <c r="O49" s="179">
        <f>SUMIF('4.1 Program Budget - 2024-2027'!$G:$G,$B49,'4.1 Program Budget - 2024-2027'!$BC:$BC)</f>
        <v>21993217.137071241</v>
      </c>
      <c r="P49" s="1225">
        <f>SUMIF('4.1 Program Budget - 2024-2027'!$G:$G,$B49,'4.1 Program Budget - 2024-2027'!BG:BG)</f>
        <v>57035372.343643405</v>
      </c>
      <c r="Q49" s="1225">
        <f>SUMIF('4.1 Program Budget - 2024-2027'!$G:$G,$B49,'4.1 Program Budget - 2024-2027'!BH:BH)</f>
        <v>11016.69232103234</v>
      </c>
      <c r="R49" s="1225">
        <f>SUMIF('4.1 Program Budget - 2024-2027'!$G:$G,$B49,'4.1 Program Budget - 2024-2027'!BI:BI)</f>
        <v>1941445.3153887307</v>
      </c>
      <c r="S49" s="177">
        <f>SUMIF('4.1 Program Budget - 2024-2027'!$G:$G,$B49,'4.1 Program Budget - 2024-2027'!BJ:BJ)</f>
        <v>11350.579729427978</v>
      </c>
      <c r="T49" s="177">
        <f>SUMIF('4.1 Program Budget - 2024-2027'!$G:$G,$B49,'4.1 Program Budget - 2024-2027'!BK:BK)</f>
        <v>12061.177267645264</v>
      </c>
      <c r="U49" s="179">
        <f>SUMIF('4.1 Program Budget - 2024-2027'!$G:$G,$B49,'4.1 Program Budget - 2024-2027'!$BU:$BU)</f>
        <v>22833628.525439542</v>
      </c>
      <c r="V49" s="1225">
        <f>SUMIF('4.1 Program Budget - 2024-2027'!$G:$G,$B49,'4.1 Program Budget - 2024-2027'!BY:BY)</f>
        <v>57671441.914316304</v>
      </c>
      <c r="W49" s="1225">
        <f>SUMIF('4.1 Program Budget - 2024-2027'!$G:$G,$B49,'4.1 Program Budget - 2024-2027'!BZ:BZ)</f>
        <v>11201.237243008978</v>
      </c>
      <c r="X49" s="1225">
        <f>SUMIF('4.1 Program Budget - 2024-2027'!$G:$G,$B49,'4.1 Program Budget - 2024-2027'!CA:CA)</f>
        <v>1942978.0978031582</v>
      </c>
      <c r="Y49" s="177">
        <f>SUMIF('4.1 Program Budget - 2024-2027'!$G:$G,$B49,'4.1 Program Budget - 2024-2027'!CB:CB)</f>
        <v>12247.853110000879</v>
      </c>
      <c r="Z49" s="177">
        <f>SUMIF('4.1 Program Budget - 2024-2027'!$G:$G,$B49,'4.1 Program Budget - 2024-2027'!CC:CC)</f>
        <v>12070.144044769662</v>
      </c>
      <c r="AA49" s="179">
        <f t="shared" ref="AA49:AA57" si="42">+AA7+AA21+AA35</f>
        <v>22833628.525439538</v>
      </c>
      <c r="AB49" s="1228">
        <f t="shared" ref="AB49:AD49" si="43">+AB7+AB21+AB35</f>
        <v>57671441.914316304</v>
      </c>
      <c r="AC49" s="1228">
        <f t="shared" si="43"/>
        <v>11201.237243008978</v>
      </c>
      <c r="AD49" s="1228">
        <f t="shared" si="43"/>
        <v>1942978.097803158</v>
      </c>
      <c r="AE49" s="1228">
        <f t="shared" ref="AE49:AF49" si="44">+AE7+AE21+AE35</f>
        <v>12247.853110000879</v>
      </c>
      <c r="AF49" s="1228">
        <f t="shared" si="44"/>
        <v>12070.14404476966</v>
      </c>
      <c r="AG49" s="179">
        <f>+AG7+AG21+AG35</f>
        <v>22833628.525439538</v>
      </c>
      <c r="AH49" s="1228">
        <f t="shared" ref="AH49:AJ49" si="45">+AH7+AH21+AH35</f>
        <v>57671441.914316304</v>
      </c>
      <c r="AI49" s="1228">
        <f t="shared" si="45"/>
        <v>11201.237243008978</v>
      </c>
      <c r="AJ49" s="1228">
        <f t="shared" si="45"/>
        <v>1942978.097803158</v>
      </c>
      <c r="AK49" s="1228">
        <f t="shared" ref="AK49:AL49" si="46">+AK7+AK21+AK35</f>
        <v>12247.853110000879</v>
      </c>
      <c r="AL49" s="1228">
        <f t="shared" si="46"/>
        <v>12070.14404476966</v>
      </c>
      <c r="AM49" s="179">
        <f t="shared" ref="AM49:AM57" si="47">+AM7+AM21+AM35</f>
        <v>22833628.525439538</v>
      </c>
      <c r="AN49" s="1225">
        <f t="shared" ref="AN49:AP49" si="48">+AN7+AN21+AN35</f>
        <v>57671441.914316304</v>
      </c>
      <c r="AO49" s="1225">
        <f t="shared" si="48"/>
        <v>11201.237243008978</v>
      </c>
      <c r="AP49" s="1225">
        <f t="shared" si="48"/>
        <v>1942978.097803158</v>
      </c>
      <c r="AQ49" s="1225">
        <f t="shared" ref="AQ49:AR49" si="49">+AQ7+AQ21+AQ35</f>
        <v>12247.853110000879</v>
      </c>
      <c r="AR49" s="1225">
        <f t="shared" si="49"/>
        <v>12070.14404476966</v>
      </c>
      <c r="AS49" s="179">
        <f t="shared" ref="AS49:AS57" si="50">+AS7+AS21+AS35</f>
        <v>22833628.525439538</v>
      </c>
      <c r="AT49" s="1225">
        <f t="shared" ref="AT49:AV49" si="51">+AT7+AT21+AT35</f>
        <v>57671441.914316304</v>
      </c>
      <c r="AU49" s="1225">
        <f t="shared" si="51"/>
        <v>11201.237243008978</v>
      </c>
      <c r="AV49" s="1225">
        <f t="shared" si="51"/>
        <v>1942978.097803158</v>
      </c>
      <c r="AW49" s="1225">
        <f t="shared" ref="AW49:AX49" si="52">+AW7+AW21+AW35</f>
        <v>12247.853110000879</v>
      </c>
      <c r="AX49" s="1225">
        <f t="shared" si="52"/>
        <v>12070.14404476966</v>
      </c>
      <c r="AZ49" s="141" t="s">
        <v>962</v>
      </c>
    </row>
    <row r="50" spans="1:57" ht="16.899999999999999" thickTop="1" thickBot="1">
      <c r="B50" s="140" t="s">
        <v>22</v>
      </c>
      <c r="C50" s="179">
        <f>SUMIF('4.1 Program Budget - 2024-2027'!$G:$G,$B50,'4.1 Program Budget - 2024-2027'!$S:$S)</f>
        <v>22654759.50698474</v>
      </c>
      <c r="D50" s="177">
        <f>SUMIF('4.1 Program Budget - 2024-2027'!$G:$G,$B50,'4.1 Program Budget - 2024-2027'!W:W)</f>
        <v>24563577.069051806</v>
      </c>
      <c r="E50" s="177">
        <f>SUMIF('4.1 Program Budget - 2024-2027'!$G:$G,$B50,'4.1 Program Budget - 2024-2027'!X:X)</f>
        <v>2613.4958014794483</v>
      </c>
      <c r="F50" s="177">
        <f>SUMIF('4.1 Program Budget - 2024-2027'!$G:$G,$B50,'4.1 Program Budget - 2024-2027'!Y:Y)</f>
        <v>851482.68751969188</v>
      </c>
      <c r="G50" s="177">
        <f>SUMIF('4.1 Program Budget - 2024-2027'!$G:$G,$B50,'4.1 Program Budget - 2024-2027'!Z:Z)</f>
        <v>3527.3901660141955</v>
      </c>
      <c r="H50" s="177">
        <f>SUMIF('4.1 Program Budget - 2024-2027'!$G:$G,$B50,'4.1 Program Budget - 2024-2027'!AA:AA)</f>
        <v>5030.1590468525064</v>
      </c>
      <c r="I50" s="179">
        <f>SUMIF('4.1 Program Budget - 2024-2027'!$G:$G,$B50,'4.1 Program Budget - 2024-2027'!$AK:$AK)</f>
        <v>24389795.277400851</v>
      </c>
      <c r="J50" s="1225">
        <f>SUMIF('4.1 Program Budget - 2024-2027'!$G:$G,$B50,'4.1 Program Budget - 2024-2027'!AO:AO)</f>
        <v>34969526.782265328</v>
      </c>
      <c r="K50" s="1225">
        <f>SUMIF('4.1 Program Budget - 2024-2027'!$G:$G,$B50,'4.1 Program Budget - 2024-2027'!AP:AP)</f>
        <v>4223.9270179908817</v>
      </c>
      <c r="L50" s="1225">
        <f>SUMIF('4.1 Program Budget - 2024-2027'!$G:$G,$B50,'4.1 Program Budget - 2024-2027'!AQ:AQ)</f>
        <v>716317.11897761899</v>
      </c>
      <c r="M50" s="177">
        <f>SUMIF('4.1 Program Budget - 2024-2027'!$G:$G,$B50,'4.1 Program Budget - 2024-2027'!AR:AR)</f>
        <v>4977.5623458395057</v>
      </c>
      <c r="N50" s="177">
        <f>SUMIF('4.1 Program Budget - 2024-2027'!$G:$G,$B50,'4.1 Program Budget - 2024-2027'!AS:AS)</f>
        <v>4246.1927778337413</v>
      </c>
      <c r="O50" s="179">
        <f>SUMIF('4.1 Program Budget - 2024-2027'!$G:$G,$B50,'4.1 Program Budget - 2024-2027'!$BC:$BC)</f>
        <v>25322101.374545734</v>
      </c>
      <c r="P50" s="1225">
        <f>SUMIF('4.1 Program Budget - 2024-2027'!$G:$G,$B50,'4.1 Program Budget - 2024-2027'!BG:BG)</f>
        <v>35903927.568044461</v>
      </c>
      <c r="Q50" s="1225">
        <f>SUMIF('4.1 Program Budget - 2024-2027'!$G:$G,$B50,'4.1 Program Budget - 2024-2027'!BH:BH)</f>
        <v>4125.0377977793523</v>
      </c>
      <c r="R50" s="1225">
        <f>SUMIF('4.1 Program Budget - 2024-2027'!$G:$G,$B50,'4.1 Program Budget - 2024-2027'!BI:BI)</f>
        <v>603941.91321243416</v>
      </c>
      <c r="S50" s="177">
        <f>SUMIF('4.1 Program Budget - 2024-2027'!$G:$G,$B50,'4.1 Program Budget - 2024-2027'!BJ:BJ)</f>
        <v>5376.4371706085303</v>
      </c>
      <c r="T50" s="177">
        <f>SUMIF('4.1 Program Budget - 2024-2027'!$G:$G,$B50,'4.1 Program Budget - 2024-2027'!BK:BK)</f>
        <v>3566.0087091280348</v>
      </c>
      <c r="U50" s="179">
        <f>SUMIF('4.1 Program Budget - 2024-2027'!$G:$G,$B50,'4.1 Program Budget - 2024-2027'!$BU:$BU)</f>
        <v>26576147.091737088</v>
      </c>
      <c r="V50" s="1225">
        <f>SUMIF('4.1 Program Budget - 2024-2027'!$G:$G,$B50,'4.1 Program Budget - 2024-2027'!BY:BY)</f>
        <v>38380871.478216633</v>
      </c>
      <c r="W50" s="1225">
        <f>SUMIF('4.1 Program Budget - 2024-2027'!$G:$G,$B50,'4.1 Program Budget - 2024-2027'!BZ:BZ)</f>
        <v>4530.6930538504093</v>
      </c>
      <c r="X50" s="1225">
        <f>SUMIF('4.1 Program Budget - 2024-2027'!$G:$G,$B50,'4.1 Program Budget - 2024-2027'!CA:CA)</f>
        <v>847776.12700120301</v>
      </c>
      <c r="Y50" s="177">
        <f>SUMIF('4.1 Program Budget - 2024-2027'!$G:$G,$B50,'4.1 Program Budget - 2024-2027'!CB:CB)</f>
        <v>6368.5298539699179</v>
      </c>
      <c r="Z50" s="177">
        <f>SUMIF('4.1 Program Budget - 2024-2027'!$G:$G,$B50,'4.1 Program Budget - 2024-2027'!CC:CC)</f>
        <v>4987.0995276222675</v>
      </c>
      <c r="AA50" s="179">
        <f t="shared" si="42"/>
        <v>26576147.091737092</v>
      </c>
      <c r="AB50" s="1228">
        <f t="shared" ref="AB50:AD57" si="53">+AB8+AB22+AB36</f>
        <v>38380871.478216626</v>
      </c>
      <c r="AC50" s="1228">
        <f t="shared" si="53"/>
        <v>4530.6930538504093</v>
      </c>
      <c r="AD50" s="1228">
        <f t="shared" si="53"/>
        <v>847776.12700120313</v>
      </c>
      <c r="AE50" s="1228">
        <f t="shared" ref="AE50:AF50" si="54">+AE8+AE22+AE36</f>
        <v>6368.529853969917</v>
      </c>
      <c r="AF50" s="1228">
        <f t="shared" si="54"/>
        <v>4987.0995276222675</v>
      </c>
      <c r="AG50" s="179">
        <f t="shared" ref="AG50:AJ50" si="55">+AG8+AG22+AG36</f>
        <v>26576147.091737092</v>
      </c>
      <c r="AH50" s="1228">
        <f t="shared" si="55"/>
        <v>38380871.478216626</v>
      </c>
      <c r="AI50" s="1228">
        <f t="shared" si="55"/>
        <v>4530.6930538504093</v>
      </c>
      <c r="AJ50" s="1228">
        <f t="shared" si="55"/>
        <v>847776.12700120313</v>
      </c>
      <c r="AK50" s="1228">
        <f t="shared" ref="AK50:AL50" si="56">+AK8+AK22+AK36</f>
        <v>6368.529853969917</v>
      </c>
      <c r="AL50" s="1228">
        <f t="shared" si="56"/>
        <v>4987.0995276222675</v>
      </c>
      <c r="AM50" s="179">
        <f t="shared" si="47"/>
        <v>26576147.091737092</v>
      </c>
      <c r="AN50" s="1225">
        <f t="shared" ref="AN50:AP57" si="57">+AN8+AN22+AN36</f>
        <v>38380871.478216626</v>
      </c>
      <c r="AO50" s="1225">
        <f t="shared" si="57"/>
        <v>4530.6930538504093</v>
      </c>
      <c r="AP50" s="1225">
        <f t="shared" si="57"/>
        <v>847776.12700120313</v>
      </c>
      <c r="AQ50" s="1225">
        <f t="shared" ref="AQ50:AR50" si="58">+AQ8+AQ22+AQ36</f>
        <v>6368.529853969917</v>
      </c>
      <c r="AR50" s="1225">
        <f t="shared" si="58"/>
        <v>4987.0995276222675</v>
      </c>
      <c r="AS50" s="179">
        <f t="shared" si="50"/>
        <v>26576147.091737092</v>
      </c>
      <c r="AT50" s="1225">
        <f t="shared" ref="AT50:AV57" si="59">+AT8+AT22+AT36</f>
        <v>38380871.478216626</v>
      </c>
      <c r="AU50" s="1225">
        <f t="shared" si="59"/>
        <v>4530.6930538504093</v>
      </c>
      <c r="AV50" s="1225">
        <f t="shared" si="59"/>
        <v>847776.12700120313</v>
      </c>
      <c r="AW50" s="1225">
        <f t="shared" ref="AW50:AX50" si="60">+AW8+AW22+AW36</f>
        <v>6368.529853969917</v>
      </c>
      <c r="AX50" s="1225">
        <f t="shared" si="60"/>
        <v>4987.0995276222675</v>
      </c>
      <c r="AZ50" s="141" t="s">
        <v>963</v>
      </c>
      <c r="BB50" s="142"/>
      <c r="BC50" s="143"/>
      <c r="BD50" s="143"/>
      <c r="BE50" s="143"/>
    </row>
    <row r="51" spans="1:57" ht="16.899999999999999" thickTop="1" thickBot="1">
      <c r="B51" s="140" t="s">
        <v>25</v>
      </c>
      <c r="C51" s="179">
        <f>SUMIF('4.1 Program Budget - 2024-2027'!$G:$G,$B51,'4.1 Program Budget - 2024-2027'!$S:$S)</f>
        <v>5971777.4483912038</v>
      </c>
      <c r="D51" s="177">
        <f>SUMIF('4.1 Program Budget - 2024-2027'!$G:$G,$B51,'4.1 Program Budget - 2024-2027'!W:W)</f>
        <v>12905084.844348431</v>
      </c>
      <c r="E51" s="177">
        <f>SUMIF('4.1 Program Budget - 2024-2027'!$G:$G,$B51,'4.1 Program Budget - 2024-2027'!X:X)</f>
        <v>2257.3302574027994</v>
      </c>
      <c r="F51" s="177">
        <f>SUMIF('4.1 Program Budget - 2024-2027'!$G:$G,$B51,'4.1 Program Budget - 2024-2027'!Y:Y)</f>
        <v>333051.44783971523</v>
      </c>
      <c r="G51" s="177">
        <f>SUMIF('4.1 Program Budget - 2024-2027'!$G:$G,$B51,'4.1 Program Budget - 2024-2027'!Z:Z)</f>
        <v>1331.3265451854218</v>
      </c>
      <c r="H51" s="177">
        <f>SUMIF('4.1 Program Budget - 2024-2027'!$G:$G,$B51,'4.1 Program Budget - 2024-2027'!AA:AA)</f>
        <v>1948.3509698623341</v>
      </c>
      <c r="I51" s="179">
        <f>SUMIF('4.1 Program Budget - 2024-2027'!$G:$G,$B51,'4.1 Program Budget - 2024-2027'!$AK:$AK)</f>
        <v>5861935.2788966633</v>
      </c>
      <c r="J51" s="1225">
        <f>SUMIF('4.1 Program Budget - 2024-2027'!$G:$G,$B51,'4.1 Program Budget - 2024-2027'!AO:AO)</f>
        <v>11682954.254028663</v>
      </c>
      <c r="K51" s="1225">
        <f>SUMIF('4.1 Program Budget - 2024-2027'!$G:$G,$B51,'4.1 Program Budget - 2024-2027'!AP:AP)</f>
        <v>1267.1767771673562</v>
      </c>
      <c r="L51" s="1225">
        <f>SUMIF('4.1 Program Budget - 2024-2027'!$G:$G,$B51,'4.1 Program Budget - 2024-2027'!AQ:AQ)</f>
        <v>382709.49923325615</v>
      </c>
      <c r="M51" s="177">
        <f>SUMIF('4.1 Program Budget - 2024-2027'!$G:$G,$B51,'4.1 Program Budget - 2024-2027'!AR:AR)</f>
        <v>1479.4094002798254</v>
      </c>
      <c r="N51" s="177">
        <f>SUMIF('4.1 Program Budget - 2024-2027'!$G:$G,$B51,'4.1 Program Budget - 2024-2027'!AS:AS)</f>
        <v>2238.8505705145481</v>
      </c>
      <c r="O51" s="179">
        <f>SUMIF('4.1 Program Budget - 2024-2027'!$G:$G,$B51,'4.1 Program Budget - 2024-2027'!$BC:$BC)</f>
        <v>5711917.4375475226</v>
      </c>
      <c r="P51" s="1225">
        <f>SUMIF('4.1 Program Budget - 2024-2027'!$G:$G,$B51,'4.1 Program Budget - 2024-2027'!BG:BG)</f>
        <v>10657916.200692849</v>
      </c>
      <c r="Q51" s="1225">
        <f>SUMIF('4.1 Program Budget - 2024-2027'!$G:$G,$B51,'4.1 Program Budget - 2024-2027'!BH:BH)</f>
        <v>1078.5858082803279</v>
      </c>
      <c r="R51" s="1225">
        <f>SUMIF('4.1 Program Budget - 2024-2027'!$G:$G,$B51,'4.1 Program Budget - 2024-2027'!BI:BI)</f>
        <v>346070.77025617199</v>
      </c>
      <c r="S51" s="177">
        <f>SUMIF('4.1 Program Budget - 2024-2027'!$G:$G,$B51,'4.1 Program Budget - 2024-2027'!BJ:BJ)</f>
        <v>1428.8134817898431</v>
      </c>
      <c r="T51" s="177">
        <f>SUMIF('4.1 Program Budget - 2024-2027'!$G:$G,$B51,'4.1 Program Budget - 2024-2027'!BK:BK)</f>
        <v>2024.5140059986061</v>
      </c>
      <c r="U51" s="179">
        <f>SUMIF('4.1 Program Budget - 2024-2027'!$G:$G,$B51,'4.1 Program Budget - 2024-2027'!$BU:$BU)</f>
        <v>5629324.3194574947</v>
      </c>
      <c r="V51" s="1225">
        <f>SUMIF('4.1 Program Budget - 2024-2027'!$G:$G,$B51,'4.1 Program Budget - 2024-2027'!BY:BY)</f>
        <v>9070182.4539920427</v>
      </c>
      <c r="W51" s="1225">
        <f>SUMIF('4.1 Program Budget - 2024-2027'!$G:$G,$B51,'4.1 Program Budget - 2024-2027'!BZ:BZ)</f>
        <v>980.98540621612153</v>
      </c>
      <c r="X51" s="1225">
        <f>SUMIF('4.1 Program Budget - 2024-2027'!$G:$G,$B51,'4.1 Program Budget - 2024-2027'!CA:CA)</f>
        <v>312068.8036721854</v>
      </c>
      <c r="Y51" s="177">
        <f>SUMIF('4.1 Program Budget - 2024-2027'!$G:$G,$B51,'4.1 Program Budget - 2024-2027'!CB:CB)</f>
        <v>1389.6774022039963</v>
      </c>
      <c r="Z51" s="177">
        <f>SUMIF('4.1 Program Budget - 2024-2027'!$G:$G,$B51,'4.1 Program Budget - 2024-2027'!CC:CC)</f>
        <v>1825.6025014822844</v>
      </c>
      <c r="AA51" s="179">
        <f t="shared" si="42"/>
        <v>5629324.3194574947</v>
      </c>
      <c r="AB51" s="1228">
        <f t="shared" si="53"/>
        <v>9070182.4539920427</v>
      </c>
      <c r="AC51" s="1228">
        <f t="shared" si="53"/>
        <v>980.98540621612153</v>
      </c>
      <c r="AD51" s="1228">
        <f t="shared" si="53"/>
        <v>312068.80367218534</v>
      </c>
      <c r="AE51" s="1228">
        <f t="shared" ref="AE51:AF51" si="61">+AE9+AE23+AE37</f>
        <v>1389.6774022039961</v>
      </c>
      <c r="AF51" s="1228">
        <f t="shared" si="61"/>
        <v>1825.6025014822844</v>
      </c>
      <c r="AG51" s="179">
        <f t="shared" ref="AG51:AJ51" si="62">+AG9+AG23+AG37</f>
        <v>5629324.3194574947</v>
      </c>
      <c r="AH51" s="1228">
        <f t="shared" si="62"/>
        <v>9070182.4539920427</v>
      </c>
      <c r="AI51" s="1228">
        <f t="shared" si="62"/>
        <v>980.98540621612153</v>
      </c>
      <c r="AJ51" s="1228">
        <f t="shared" si="62"/>
        <v>312068.80367218534</v>
      </c>
      <c r="AK51" s="1228">
        <f t="shared" ref="AK51:AL51" si="63">+AK9+AK23+AK37</f>
        <v>1389.6774022039961</v>
      </c>
      <c r="AL51" s="1228">
        <f t="shared" si="63"/>
        <v>1825.6025014822844</v>
      </c>
      <c r="AM51" s="179">
        <f t="shared" si="47"/>
        <v>5629324.3194574947</v>
      </c>
      <c r="AN51" s="1225">
        <f t="shared" si="57"/>
        <v>9070182.4539920427</v>
      </c>
      <c r="AO51" s="1225">
        <f t="shared" si="57"/>
        <v>980.98540621612153</v>
      </c>
      <c r="AP51" s="1225">
        <f t="shared" si="57"/>
        <v>312068.80367218534</v>
      </c>
      <c r="AQ51" s="1225">
        <f t="shared" ref="AQ51:AR51" si="64">+AQ9+AQ23+AQ37</f>
        <v>1389.6774022039961</v>
      </c>
      <c r="AR51" s="1225">
        <f t="shared" si="64"/>
        <v>1825.6025014822844</v>
      </c>
      <c r="AS51" s="179">
        <f t="shared" si="50"/>
        <v>5629324.3194574947</v>
      </c>
      <c r="AT51" s="1225">
        <f t="shared" si="59"/>
        <v>9070182.4539920427</v>
      </c>
      <c r="AU51" s="1225">
        <f t="shared" si="59"/>
        <v>980.98540621612153</v>
      </c>
      <c r="AV51" s="1225">
        <f t="shared" si="59"/>
        <v>312068.80367218534</v>
      </c>
      <c r="AW51" s="1225">
        <f t="shared" ref="AW51:AX51" si="65">+AW9+AW23+AW37</f>
        <v>1389.6774022039961</v>
      </c>
      <c r="AX51" s="1225">
        <f t="shared" si="65"/>
        <v>1825.6025014822844</v>
      </c>
      <c r="AZ51" s="141"/>
      <c r="BB51" s="142"/>
      <c r="BC51" s="143"/>
      <c r="BD51" s="143"/>
      <c r="BE51" s="143"/>
    </row>
    <row r="52" spans="1:57" ht="16.899999999999999" thickTop="1" thickBot="1">
      <c r="B52" s="140" t="s">
        <v>27</v>
      </c>
      <c r="C52" s="179">
        <f>SUMIF('4.1 Program Budget - 2024-2027'!$G:$G,$B52,'4.1 Program Budget - 2024-2027'!$S:$S)</f>
        <v>1070737.8562970241</v>
      </c>
      <c r="D52" s="177">
        <f>SUMIF('4.1 Program Budget - 2024-2027'!$G:$G,$B52,'4.1 Program Budget - 2024-2027'!W:W)</f>
        <v>980263.93665566691</v>
      </c>
      <c r="E52" s="177">
        <f>SUMIF('4.1 Program Budget - 2024-2027'!$G:$G,$B52,'4.1 Program Budget - 2024-2027'!X:X)</f>
        <v>202.16032180938834</v>
      </c>
      <c r="F52" s="177">
        <f>SUMIF('4.1 Program Budget - 2024-2027'!$G:$G,$B52,'4.1 Program Budget - 2024-2027'!Y:Y)</f>
        <v>38827.538161608842</v>
      </c>
      <c r="G52" s="177">
        <f>SUMIF('4.1 Program Budget - 2024-2027'!$G:$G,$B52,'4.1 Program Budget - 2024-2027'!Z:Z)</f>
        <v>128.79321272636801</v>
      </c>
      <c r="H52" s="177">
        <f>SUMIF('4.1 Program Budget - 2024-2027'!$G:$G,$B52,'4.1 Program Budget - 2024-2027'!AA:AA)</f>
        <v>227.14109824541171</v>
      </c>
      <c r="I52" s="179">
        <f>SUMIF('4.1 Program Budget - 2024-2027'!$G:$G,$B52,'4.1 Program Budget - 2024-2027'!$AK:$AK)</f>
        <v>1174677.4170309582</v>
      </c>
      <c r="J52" s="1225">
        <f>SUMIF('4.1 Program Budget - 2024-2027'!$G:$G,$B52,'4.1 Program Budget - 2024-2027'!AO:AO)</f>
        <v>1116335.524415923</v>
      </c>
      <c r="K52" s="1225">
        <f>SUMIF('4.1 Program Budget - 2024-2027'!$G:$G,$B52,'4.1 Program Budget - 2024-2027'!AP:AP)</f>
        <v>219.11399950473532</v>
      </c>
      <c r="L52" s="1225">
        <f>SUMIF('4.1 Program Budget - 2024-2027'!$G:$G,$B52,'4.1 Program Budget - 2024-2027'!AQ:AQ)</f>
        <v>46750.20279838438</v>
      </c>
      <c r="M52" s="177">
        <f>SUMIF('4.1 Program Budget - 2024-2027'!$G:$G,$B52,'4.1 Program Budget - 2024-2027'!AR:AR)</f>
        <v>168.49777524960052</v>
      </c>
      <c r="N52" s="177">
        <f>SUMIF('4.1 Program Budget - 2024-2027'!$G:$G,$B52,'4.1 Program Budget - 2024-2027'!AS:AS)</f>
        <v>273.48868637054863</v>
      </c>
      <c r="O52" s="179">
        <f>SUMIF('4.1 Program Budget - 2024-2027'!$G:$G,$B52,'4.1 Program Budget - 2024-2027'!$BC:$BC)</f>
        <v>1264343.144735514</v>
      </c>
      <c r="P52" s="1225">
        <f>SUMIF('4.1 Program Budget - 2024-2027'!$G:$G,$B52,'4.1 Program Budget - 2024-2027'!BG:BG)</f>
        <v>1076886.8641113136</v>
      </c>
      <c r="Q52" s="1225">
        <f>SUMIF('4.1 Program Budget - 2024-2027'!$G:$G,$B52,'4.1 Program Budget - 2024-2027'!BH:BH)</f>
        <v>195.86343167998359</v>
      </c>
      <c r="R52" s="1225">
        <f>SUMIF('4.1 Program Budget - 2024-2027'!$G:$G,$B52,'4.1 Program Budget - 2024-2027'!BI:BI)</f>
        <v>49762.795371950262</v>
      </c>
      <c r="S52" s="177">
        <f>SUMIF('4.1 Program Budget - 2024-2027'!$G:$G,$B52,'4.1 Program Budget - 2024-2027'!BJ:BJ)</f>
        <v>175.39241068218666</v>
      </c>
      <c r="T52" s="177">
        <f>SUMIF('4.1 Program Budget - 2024-2027'!$G:$G,$B52,'4.1 Program Budget - 2024-2027'!BK:BK)</f>
        <v>291.11235292590902</v>
      </c>
      <c r="U52" s="179">
        <f>SUMIF('4.1 Program Budget - 2024-2027'!$G:$G,$B52,'4.1 Program Budget - 2024-2027'!$BU:$BU)</f>
        <v>1357211.1354771769</v>
      </c>
      <c r="V52" s="1225">
        <f>SUMIF('4.1 Program Budget - 2024-2027'!$G:$G,$B52,'4.1 Program Budget - 2024-2027'!BY:BY)</f>
        <v>1110878.5663417759</v>
      </c>
      <c r="W52" s="1225">
        <f>SUMIF('4.1 Program Budget - 2024-2027'!$G:$G,$B52,'4.1 Program Budget - 2024-2027'!BZ:BZ)</f>
        <v>186.13480635822657</v>
      </c>
      <c r="X52" s="1225">
        <f>SUMIF('4.1 Program Budget - 2024-2027'!$G:$G,$B52,'4.1 Program Budget - 2024-2027'!CA:CA)</f>
        <v>55741.147903878009</v>
      </c>
      <c r="Y52" s="177">
        <f>SUMIF('4.1 Program Budget - 2024-2027'!$G:$G,$B52,'4.1 Program Budget - 2024-2027'!CB:CB)</f>
        <v>193.75578454208997</v>
      </c>
      <c r="Z52" s="177">
        <f>SUMIF('4.1 Program Budget - 2024-2027'!$G:$G,$B52,'4.1 Program Budget - 2024-2027'!CC:CC)</f>
        <v>326.08571523768637</v>
      </c>
      <c r="AA52" s="179">
        <f t="shared" si="42"/>
        <v>1357211.1354771766</v>
      </c>
      <c r="AB52" s="1228">
        <f t="shared" si="53"/>
        <v>1110878.5663417759</v>
      </c>
      <c r="AC52" s="1228">
        <f t="shared" si="53"/>
        <v>186.13480635822657</v>
      </c>
      <c r="AD52" s="1228">
        <f t="shared" si="53"/>
        <v>55741.147903878009</v>
      </c>
      <c r="AE52" s="1228">
        <f t="shared" ref="AE52:AF52" si="66">+AE10+AE24+AE38</f>
        <v>193.75578454209</v>
      </c>
      <c r="AF52" s="1228">
        <f t="shared" si="66"/>
        <v>326.08571523768637</v>
      </c>
      <c r="AG52" s="179">
        <f t="shared" ref="AG52:AJ52" si="67">+AG10+AG24+AG38</f>
        <v>1357211.1354771766</v>
      </c>
      <c r="AH52" s="1228">
        <f t="shared" si="67"/>
        <v>1110878.5663417759</v>
      </c>
      <c r="AI52" s="1228">
        <f t="shared" si="67"/>
        <v>186.13480635822657</v>
      </c>
      <c r="AJ52" s="1228">
        <f t="shared" si="67"/>
        <v>55741.147903878009</v>
      </c>
      <c r="AK52" s="1228">
        <f t="shared" ref="AK52:AL52" si="68">+AK10+AK24+AK38</f>
        <v>193.75578454209</v>
      </c>
      <c r="AL52" s="1228">
        <f t="shared" si="68"/>
        <v>326.08571523768637</v>
      </c>
      <c r="AM52" s="179">
        <f t="shared" si="47"/>
        <v>1357211.1354771766</v>
      </c>
      <c r="AN52" s="1225">
        <f t="shared" si="57"/>
        <v>1110878.5663417759</v>
      </c>
      <c r="AO52" s="1225">
        <f t="shared" si="57"/>
        <v>186.13480635822657</v>
      </c>
      <c r="AP52" s="1225">
        <f t="shared" si="57"/>
        <v>55741.147903878009</v>
      </c>
      <c r="AQ52" s="1225">
        <f t="shared" ref="AQ52:AR52" si="69">+AQ10+AQ24+AQ38</f>
        <v>193.75578454209</v>
      </c>
      <c r="AR52" s="1225">
        <f t="shared" si="69"/>
        <v>326.08571523768637</v>
      </c>
      <c r="AS52" s="179">
        <f t="shared" si="50"/>
        <v>1357211.1354771766</v>
      </c>
      <c r="AT52" s="1225">
        <f t="shared" si="59"/>
        <v>1110878.5663417759</v>
      </c>
      <c r="AU52" s="1225">
        <f t="shared" si="59"/>
        <v>186.13480635822657</v>
      </c>
      <c r="AV52" s="1225">
        <f t="shared" si="59"/>
        <v>55741.147903878009</v>
      </c>
      <c r="AW52" s="1225">
        <f t="shared" ref="AW52:AX52" si="70">+AW10+AW24+AW38</f>
        <v>193.75578454209</v>
      </c>
      <c r="AX52" s="1225">
        <f t="shared" si="70"/>
        <v>326.08571523768637</v>
      </c>
      <c r="AZ52" s="141"/>
      <c r="BB52" s="142"/>
      <c r="BC52" s="143"/>
      <c r="BD52" s="143"/>
      <c r="BE52" s="143"/>
    </row>
    <row r="53" spans="1:57" ht="16.899999999999999" thickTop="1" thickBot="1">
      <c r="B53" s="140" t="s">
        <v>29</v>
      </c>
      <c r="C53" s="179">
        <f>SUMIF('4.1 Program Budget - 2024-2027'!$G:$G,$B53,'4.1 Program Budget - 2024-2027'!$S:$S)</f>
        <v>3591173.46</v>
      </c>
      <c r="D53" s="177">
        <f>SUMIF('4.1 Program Budget - 2024-2027'!$G:$G,$B53,'4.1 Program Budget - 2024-2027'!W:W)</f>
        <v>0</v>
      </c>
      <c r="E53" s="177">
        <f>SUMIF('4.1 Program Budget - 2024-2027'!$G:$G,$B53,'4.1 Program Budget - 2024-2027'!X:X)</f>
        <v>0</v>
      </c>
      <c r="F53" s="177">
        <f>SUMIF('4.1 Program Budget - 2024-2027'!$G:$G,$B53,'4.1 Program Budget - 2024-2027'!Y:Y)</f>
        <v>0</v>
      </c>
      <c r="G53" s="177">
        <f>SUMIF('4.1 Program Budget - 2024-2027'!$G:$G,$B53,'4.1 Program Budget - 2024-2027'!Z:Z)</f>
        <v>0</v>
      </c>
      <c r="H53" s="177">
        <f>SUMIF('4.1 Program Budget - 2024-2027'!$G:$G,$B53,'4.1 Program Budget - 2024-2027'!AA:AA)</f>
        <v>0</v>
      </c>
      <c r="I53" s="179">
        <f>SUMIF('4.1 Program Budget - 2024-2027'!$G:$G,$B53,'4.1 Program Budget - 2024-2027'!$AK:$AK)</f>
        <v>3619103.1725999997</v>
      </c>
      <c r="J53" s="1225">
        <f>SUMIF('4.1 Program Budget - 2024-2027'!$G:$G,$B53,'4.1 Program Budget - 2024-2027'!AO:AO)</f>
        <v>0</v>
      </c>
      <c r="K53" s="1225">
        <f>SUMIF('4.1 Program Budget - 2024-2027'!$G:$G,$B53,'4.1 Program Budget - 2024-2027'!AP:AP)</f>
        <v>0</v>
      </c>
      <c r="L53" s="1225">
        <f>SUMIF('4.1 Program Budget - 2024-2027'!$G:$G,$B53,'4.1 Program Budget - 2024-2027'!AQ:AQ)</f>
        <v>0</v>
      </c>
      <c r="M53" s="177">
        <f>SUMIF('4.1 Program Budget - 2024-2027'!$G:$G,$B53,'4.1 Program Budget - 2024-2027'!AR:AR)</f>
        <v>0</v>
      </c>
      <c r="N53" s="177">
        <f>SUMIF('4.1 Program Budget - 2024-2027'!$G:$G,$B53,'4.1 Program Budget - 2024-2027'!AS:AS)</f>
        <v>0</v>
      </c>
      <c r="O53" s="179">
        <f>SUMIF('4.1 Program Budget - 2024-2027'!$G:$G,$B53,'4.1 Program Budget - 2024-2027'!$BC:$BC)</f>
        <v>3629529.9392000004</v>
      </c>
      <c r="P53" s="1225">
        <f>SUMIF('4.1 Program Budget - 2024-2027'!$G:$G,$B53,'4.1 Program Budget - 2024-2027'!BG:BG)</f>
        <v>0</v>
      </c>
      <c r="Q53" s="1225">
        <f>SUMIF('4.1 Program Budget - 2024-2027'!$G:$G,$B53,'4.1 Program Budget - 2024-2027'!BH:BH)</f>
        <v>0</v>
      </c>
      <c r="R53" s="1225">
        <f>SUMIF('4.1 Program Budget - 2024-2027'!$G:$G,$B53,'4.1 Program Budget - 2024-2027'!BI:BI)</f>
        <v>0</v>
      </c>
      <c r="S53" s="177">
        <f>SUMIF('4.1 Program Budget - 2024-2027'!$G:$G,$B53,'4.1 Program Budget - 2024-2027'!BJ:BJ)</f>
        <v>0</v>
      </c>
      <c r="T53" s="177">
        <f>SUMIF('4.1 Program Budget - 2024-2027'!$G:$G,$B53,'4.1 Program Budget - 2024-2027'!BK:BK)</f>
        <v>0</v>
      </c>
      <c r="U53" s="179">
        <f>SUMIF('4.1 Program Budget - 2024-2027'!$G:$G,$B53,'4.1 Program Budget - 2024-2027'!$BU:$BU)</f>
        <v>3640965.6523000002</v>
      </c>
      <c r="V53" s="1225">
        <f>SUMIF('4.1 Program Budget - 2024-2027'!$G:$G,$B53,'4.1 Program Budget - 2024-2027'!BY:BY)</f>
        <v>0</v>
      </c>
      <c r="W53" s="1225">
        <f>SUMIF('4.1 Program Budget - 2024-2027'!$G:$G,$B53,'4.1 Program Budget - 2024-2027'!BZ:BZ)</f>
        <v>0</v>
      </c>
      <c r="X53" s="1225">
        <f>SUMIF('4.1 Program Budget - 2024-2027'!$G:$G,$B53,'4.1 Program Budget - 2024-2027'!CA:CA)</f>
        <v>0</v>
      </c>
      <c r="Y53" s="177">
        <f>SUMIF('4.1 Program Budget - 2024-2027'!$G:$G,$B53,'4.1 Program Budget - 2024-2027'!CB:CB)</f>
        <v>0</v>
      </c>
      <c r="Z53" s="177">
        <f>SUMIF('4.1 Program Budget - 2024-2027'!$G:$G,$B53,'4.1 Program Budget - 2024-2027'!CC:CC)</f>
        <v>0</v>
      </c>
      <c r="AA53" s="179">
        <f t="shared" si="42"/>
        <v>3640965.6523000002</v>
      </c>
      <c r="AB53" s="1228">
        <f t="shared" si="53"/>
        <v>0</v>
      </c>
      <c r="AC53" s="1228">
        <f t="shared" si="53"/>
        <v>0</v>
      </c>
      <c r="AD53" s="1228">
        <f t="shared" si="53"/>
        <v>0</v>
      </c>
      <c r="AE53" s="1228">
        <f t="shared" ref="AE53:AF53" si="71">+AE11+AE25+AE39</f>
        <v>0</v>
      </c>
      <c r="AF53" s="1228">
        <f t="shared" si="71"/>
        <v>0</v>
      </c>
      <c r="AG53" s="179">
        <f t="shared" ref="AG53:AJ53" si="72">+AG11+AG25+AG39</f>
        <v>3640965.6523000002</v>
      </c>
      <c r="AH53" s="1228">
        <f t="shared" si="72"/>
        <v>0</v>
      </c>
      <c r="AI53" s="1228">
        <f t="shared" si="72"/>
        <v>0</v>
      </c>
      <c r="AJ53" s="1228">
        <f t="shared" si="72"/>
        <v>0</v>
      </c>
      <c r="AK53" s="1228">
        <f t="shared" ref="AK53:AL53" si="73">+AK11+AK25+AK39</f>
        <v>0</v>
      </c>
      <c r="AL53" s="1228">
        <f t="shared" si="73"/>
        <v>0</v>
      </c>
      <c r="AM53" s="179">
        <f t="shared" si="47"/>
        <v>3640965.6523000002</v>
      </c>
      <c r="AN53" s="1225">
        <f t="shared" si="57"/>
        <v>0</v>
      </c>
      <c r="AO53" s="1225">
        <f t="shared" si="57"/>
        <v>0</v>
      </c>
      <c r="AP53" s="1225">
        <f t="shared" si="57"/>
        <v>0</v>
      </c>
      <c r="AQ53" s="1225">
        <f t="shared" ref="AQ53:AR53" si="74">+AQ11+AQ25+AQ39</f>
        <v>0</v>
      </c>
      <c r="AR53" s="1225">
        <f t="shared" si="74"/>
        <v>0</v>
      </c>
      <c r="AS53" s="179">
        <f t="shared" si="50"/>
        <v>3640965.6523000002</v>
      </c>
      <c r="AT53" s="1225">
        <f t="shared" si="59"/>
        <v>0</v>
      </c>
      <c r="AU53" s="1225">
        <f t="shared" si="59"/>
        <v>0</v>
      </c>
      <c r="AV53" s="1225">
        <f t="shared" si="59"/>
        <v>0</v>
      </c>
      <c r="AW53" s="1225">
        <f t="shared" ref="AW53:AX53" si="75">+AW11+AW25+AW39</f>
        <v>0</v>
      </c>
      <c r="AX53" s="1225">
        <f t="shared" si="75"/>
        <v>0</v>
      </c>
      <c r="AZ53" s="141"/>
      <c r="BB53" s="142"/>
      <c r="BC53" s="143"/>
      <c r="BD53" s="143"/>
      <c r="BE53" s="143"/>
    </row>
    <row r="54" spans="1:57" ht="16.899999999999999" thickTop="1" thickBot="1">
      <c r="B54" s="140" t="s">
        <v>30</v>
      </c>
      <c r="C54" s="179">
        <f>SUMIF('4.1 Program Budget - 2024-2027'!$G:$G,$B54,'4.1 Program Budget - 2024-2027'!$S:$S)</f>
        <v>13451778.794204878</v>
      </c>
      <c r="D54" s="177">
        <f>SUMIF('4.1 Program Budget - 2024-2027'!$G:$G,$B54,'4.1 Program Budget - 2024-2027'!W:W)</f>
        <v>17716663.397150967</v>
      </c>
      <c r="E54" s="177">
        <f>SUMIF('4.1 Program Budget - 2024-2027'!$G:$G,$B54,'4.1 Program Budget - 2024-2027'!X:X)</f>
        <v>2728.1568456141958</v>
      </c>
      <c r="F54" s="177">
        <f>SUMIF('4.1 Program Budget - 2024-2027'!$G:$G,$B54,'4.1 Program Budget - 2024-2027'!Y:Y)</f>
        <v>233861.0758912334</v>
      </c>
      <c r="G54" s="177">
        <f>SUMIF('4.1 Program Budget - 2024-2027'!$G:$G,$B54,'4.1 Program Budget - 2024-2027'!Z:Z)</f>
        <v>2678.5152581105817</v>
      </c>
      <c r="H54" s="177">
        <f>SUMIF('4.1 Program Budget - 2024-2027'!$G:$G,$B54,'4.1 Program Budget - 2024-2027'!AA:AA)</f>
        <v>1368.0872939637161</v>
      </c>
      <c r="I54" s="179">
        <f>SUMIF('4.1 Program Budget - 2024-2027'!$G:$G,$B54,'4.1 Program Budget - 2024-2027'!$AK:$AK)</f>
        <v>14398499.935436593</v>
      </c>
      <c r="J54" s="1225">
        <f>SUMIF('4.1 Program Budget - 2024-2027'!$G:$G,$B54,'4.1 Program Budget - 2024-2027'!AO:AO)</f>
        <v>16341109.887258977</v>
      </c>
      <c r="K54" s="1225">
        <f>SUMIF('4.1 Program Budget - 2024-2027'!$G:$G,$B54,'4.1 Program Budget - 2024-2027'!AP:AP)</f>
        <v>2452.2034948851565</v>
      </c>
      <c r="L54" s="1225">
        <f>SUMIF('4.1 Program Budget - 2024-2027'!$G:$G,$B54,'4.1 Program Budget - 2024-2027'!AQ:AQ)</f>
        <v>670682.90413193218</v>
      </c>
      <c r="M54" s="177">
        <f>SUMIF('4.1 Program Budget - 2024-2027'!$G:$G,$B54,'4.1 Program Budget - 2024-2027'!AR:AR)</f>
        <v>2107.83708289691</v>
      </c>
      <c r="N54" s="177">
        <f>SUMIF('4.1 Program Budget - 2024-2027'!$G:$G,$B54,'4.1 Program Budget - 2024-2027'!AS:AS)</f>
        <v>3923.4949891718024</v>
      </c>
      <c r="O54" s="179">
        <f>SUMIF('4.1 Program Budget - 2024-2027'!$G:$G,$B54,'4.1 Program Budget - 2024-2027'!$BC:$BC)</f>
        <v>12397016.309957106</v>
      </c>
      <c r="P54" s="1225">
        <f>SUMIF('4.1 Program Budget - 2024-2027'!$G:$G,$B54,'4.1 Program Budget - 2024-2027'!BG:BG)</f>
        <v>13599832.052690096</v>
      </c>
      <c r="Q54" s="1225">
        <f>SUMIF('4.1 Program Budget - 2024-2027'!$G:$G,$B54,'4.1 Program Budget - 2024-2027'!BH:BH)</f>
        <v>2788.5490277096619</v>
      </c>
      <c r="R54" s="1225">
        <f>SUMIF('4.1 Program Budget - 2024-2027'!$G:$G,$B54,'4.1 Program Budget - 2024-2027'!BI:BI)</f>
        <v>781392.44581994659</v>
      </c>
      <c r="S54" s="177">
        <f>SUMIF('4.1 Program Budget - 2024-2027'!$G:$G,$B54,'4.1 Program Budget - 2024-2027'!BJ:BJ)</f>
        <v>1905.3736087746286</v>
      </c>
      <c r="T54" s="177">
        <f>SUMIF('4.1 Program Budget - 2024-2027'!$G:$G,$B54,'4.1 Program Budget - 2024-2027'!BK:BK)</f>
        <v>4571.1458080466873</v>
      </c>
      <c r="U54" s="179">
        <f>SUMIF('4.1 Program Budget - 2024-2027'!$G:$G,$B54,'4.1 Program Budget - 2024-2027'!$BU:$BU)</f>
        <v>13331297.474618359</v>
      </c>
      <c r="V54" s="1225">
        <f>SUMIF('4.1 Program Budget - 2024-2027'!$G:$G,$B54,'4.1 Program Budget - 2024-2027'!BY:BY)</f>
        <v>15392739.231134096</v>
      </c>
      <c r="W54" s="1225">
        <f>SUMIF('4.1 Program Budget - 2024-2027'!$G:$G,$B54,'4.1 Program Budget - 2024-2027'!BZ:BZ)</f>
        <v>2894.2451970291013</v>
      </c>
      <c r="X54" s="1225">
        <f>SUMIF('4.1 Program Budget - 2024-2027'!$G:$G,$B54,'4.1 Program Budget - 2024-2027'!CA:CA)</f>
        <v>783607.59543471923</v>
      </c>
      <c r="Y54" s="177">
        <f>SUMIF('4.1 Program Budget - 2024-2027'!$G:$G,$B54,'4.1 Program Budget - 2024-2027'!CB:CB)</f>
        <v>2388.6380594819257</v>
      </c>
      <c r="Z54" s="177">
        <f>SUMIF('4.1 Program Budget - 2024-2027'!$G:$G,$B54,'4.1 Program Budget - 2024-2027'!CC:CC)</f>
        <v>4584.1044332931078</v>
      </c>
      <c r="AA54" s="179">
        <f t="shared" si="42"/>
        <v>13331297.47461836</v>
      </c>
      <c r="AB54" s="1228">
        <f t="shared" si="53"/>
        <v>15392739.231134096</v>
      </c>
      <c r="AC54" s="1228">
        <f t="shared" si="53"/>
        <v>2894.2451970291013</v>
      </c>
      <c r="AD54" s="1228">
        <f t="shared" si="53"/>
        <v>783607.59543471923</v>
      </c>
      <c r="AE54" s="1228">
        <f t="shared" ref="AE54:AF54" si="76">+AE12+AE26+AE40</f>
        <v>2388.6380594819257</v>
      </c>
      <c r="AF54" s="1228">
        <f t="shared" si="76"/>
        <v>4584.1044332931078</v>
      </c>
      <c r="AG54" s="179">
        <f t="shared" ref="AG54:AJ54" si="77">+AG12+AG26+AG40</f>
        <v>13331297.47461836</v>
      </c>
      <c r="AH54" s="1228">
        <f t="shared" si="77"/>
        <v>15392739.231134096</v>
      </c>
      <c r="AI54" s="1228">
        <f t="shared" si="77"/>
        <v>2894.2451970291013</v>
      </c>
      <c r="AJ54" s="1228">
        <f t="shared" si="77"/>
        <v>783607.59543471923</v>
      </c>
      <c r="AK54" s="1228">
        <f t="shared" ref="AK54:AL54" si="78">+AK12+AK26+AK40</f>
        <v>2388.6380594819257</v>
      </c>
      <c r="AL54" s="1228">
        <f t="shared" si="78"/>
        <v>4584.1044332931078</v>
      </c>
      <c r="AM54" s="179">
        <f t="shared" si="47"/>
        <v>13331297.47461836</v>
      </c>
      <c r="AN54" s="1225">
        <f t="shared" si="57"/>
        <v>15392739.231134096</v>
      </c>
      <c r="AO54" s="1225">
        <f t="shared" si="57"/>
        <v>2894.2451970291013</v>
      </c>
      <c r="AP54" s="1225">
        <f t="shared" si="57"/>
        <v>783607.59543471923</v>
      </c>
      <c r="AQ54" s="1225">
        <f t="shared" ref="AQ54:AR54" si="79">+AQ12+AQ26+AQ40</f>
        <v>2388.6380594819257</v>
      </c>
      <c r="AR54" s="1225">
        <f t="shared" si="79"/>
        <v>4584.1044332931078</v>
      </c>
      <c r="AS54" s="179">
        <f t="shared" si="50"/>
        <v>13331297.47461836</v>
      </c>
      <c r="AT54" s="1225">
        <f t="shared" si="59"/>
        <v>15392739.231134096</v>
      </c>
      <c r="AU54" s="1225">
        <f t="shared" si="59"/>
        <v>2894.2451970291013</v>
      </c>
      <c r="AV54" s="1225">
        <f t="shared" si="59"/>
        <v>783607.59543471923</v>
      </c>
      <c r="AW54" s="1225">
        <f t="shared" ref="AW54:AX54" si="80">+AW12+AW26+AW40</f>
        <v>2388.6380594819257</v>
      </c>
      <c r="AX54" s="1225">
        <f t="shared" si="80"/>
        <v>4584.1044332931078</v>
      </c>
      <c r="AZ54" s="141"/>
      <c r="BB54" s="142"/>
      <c r="BC54" s="143"/>
      <c r="BD54" s="143"/>
      <c r="BE54" s="143"/>
    </row>
    <row r="55" spans="1:57" ht="16.899999999999999" thickTop="1" thickBot="1">
      <c r="A55" s="128">
        <v>1</v>
      </c>
      <c r="B55" s="140" t="s">
        <v>32</v>
      </c>
      <c r="C55" s="179">
        <f>SUMIF('4.1 Program Budget - 2024-2027'!$G:$G,$B55,'4.1 Program Budget - 2024-2027'!$S:$S)</f>
        <v>3792703.5019000005</v>
      </c>
      <c r="D55" s="177">
        <f>SUMIF('4.1 Program Budget - 2024-2027'!$G:$G,$B55,'4.1 Program Budget - 2024-2027'!W:W)</f>
        <v>0</v>
      </c>
      <c r="E55" s="177">
        <f>SUMIF('4.1 Program Budget - 2024-2027'!$G:$G,$B55,'4.1 Program Budget - 2024-2027'!X:X)</f>
        <v>0</v>
      </c>
      <c r="F55" s="177">
        <f>SUMIF('4.1 Program Budget - 2024-2027'!$G:$G,$B55,'4.1 Program Budget - 2024-2027'!Y:Y)</f>
        <v>0</v>
      </c>
      <c r="G55" s="177">
        <f>SUMIF('4.1 Program Budget - 2024-2027'!$G:$G,$B55,'4.1 Program Budget - 2024-2027'!Z:Z)</f>
        <v>0</v>
      </c>
      <c r="H55" s="177">
        <f>SUMIF('4.1 Program Budget - 2024-2027'!$G:$G,$B55,'4.1 Program Budget - 2024-2027'!AA:AA)</f>
        <v>0</v>
      </c>
      <c r="I55" s="179">
        <f>SUMIF('4.1 Program Budget - 2024-2027'!$G:$G,$B55,'4.1 Program Budget - 2024-2027'!$AK:$AK)</f>
        <v>3716065.0157999997</v>
      </c>
      <c r="J55" s="1225">
        <f>SUMIF('4.1 Program Budget - 2024-2027'!$G:$G,$B55,'4.1 Program Budget - 2024-2027'!AO:AO)</f>
        <v>0</v>
      </c>
      <c r="K55" s="1225">
        <f>SUMIF('4.1 Program Budget - 2024-2027'!$G:$G,$B55,'4.1 Program Budget - 2024-2027'!AP:AP)</f>
        <v>0</v>
      </c>
      <c r="L55" s="1225">
        <f>SUMIF('4.1 Program Budget - 2024-2027'!$G:$G,$B55,'4.1 Program Budget - 2024-2027'!AQ:AQ)</f>
        <v>0</v>
      </c>
      <c r="M55" s="177">
        <f>SUMIF('4.1 Program Budget - 2024-2027'!$G:$G,$B55,'4.1 Program Budget - 2024-2027'!AR:AR)</f>
        <v>0</v>
      </c>
      <c r="N55" s="177">
        <f>SUMIF('4.1 Program Budget - 2024-2027'!$G:$G,$B55,'4.1 Program Budget - 2024-2027'!AS:AS)</f>
        <v>0</v>
      </c>
      <c r="O55" s="179">
        <f>SUMIF('4.1 Program Budget - 2024-2027'!$G:$G,$B55,'4.1 Program Budget - 2024-2027'!$BC:$BC)</f>
        <v>3843276.2891000002</v>
      </c>
      <c r="P55" s="1225">
        <f>SUMIF('4.1 Program Budget - 2024-2027'!$G:$G,$B55,'4.1 Program Budget - 2024-2027'!BG:BG)</f>
        <v>0</v>
      </c>
      <c r="Q55" s="1225">
        <f>SUMIF('4.1 Program Budget - 2024-2027'!$G:$G,$B55,'4.1 Program Budget - 2024-2027'!BH:BH)</f>
        <v>0</v>
      </c>
      <c r="R55" s="1225">
        <f>SUMIF('4.1 Program Budget - 2024-2027'!$G:$G,$B55,'4.1 Program Budget - 2024-2027'!BI:BI)</f>
        <v>0</v>
      </c>
      <c r="S55" s="177">
        <f>SUMIF('4.1 Program Budget - 2024-2027'!$G:$G,$B55,'4.1 Program Budget - 2024-2027'!BJ:BJ)</f>
        <v>0</v>
      </c>
      <c r="T55" s="177">
        <f>SUMIF('4.1 Program Budget - 2024-2027'!$G:$G,$B55,'4.1 Program Budget - 2024-2027'!BK:BK)</f>
        <v>0</v>
      </c>
      <c r="U55" s="179">
        <f>SUMIF('4.1 Program Budget - 2024-2027'!$G:$G,$B55,'4.1 Program Budget - 2024-2027'!$BU:$BU)</f>
        <v>3866538.4035</v>
      </c>
      <c r="V55" s="1225">
        <f>SUMIF('4.1 Program Budget - 2024-2027'!$G:$G,$B55,'4.1 Program Budget - 2024-2027'!BY:BY)</f>
        <v>0</v>
      </c>
      <c r="W55" s="1225">
        <f>SUMIF('4.1 Program Budget - 2024-2027'!$G:$G,$B55,'4.1 Program Budget - 2024-2027'!BZ:BZ)</f>
        <v>0</v>
      </c>
      <c r="X55" s="1225">
        <f>SUMIF('4.1 Program Budget - 2024-2027'!$G:$G,$B55,'4.1 Program Budget - 2024-2027'!CA:CA)</f>
        <v>0</v>
      </c>
      <c r="Y55" s="177">
        <f>SUMIF('4.1 Program Budget - 2024-2027'!$G:$G,$B55,'4.1 Program Budget - 2024-2027'!CB:CB)</f>
        <v>0</v>
      </c>
      <c r="Z55" s="177">
        <f>SUMIF('4.1 Program Budget - 2024-2027'!$G:$G,$B55,'4.1 Program Budget - 2024-2027'!CC:CC)</f>
        <v>0</v>
      </c>
      <c r="AA55" s="179">
        <f t="shared" si="42"/>
        <v>3866538.4035</v>
      </c>
      <c r="AB55" s="1228">
        <f t="shared" si="53"/>
        <v>0</v>
      </c>
      <c r="AC55" s="1228">
        <f t="shared" si="53"/>
        <v>0</v>
      </c>
      <c r="AD55" s="1228">
        <f t="shared" si="53"/>
        <v>0</v>
      </c>
      <c r="AE55" s="1228">
        <f t="shared" ref="AE55:AF55" si="81">+AE13+AE27+AE41</f>
        <v>0</v>
      </c>
      <c r="AF55" s="1228">
        <f t="shared" si="81"/>
        <v>0</v>
      </c>
      <c r="AG55" s="179">
        <f t="shared" ref="AG55:AJ55" si="82">+AG13+AG27+AG41</f>
        <v>3866538.4035</v>
      </c>
      <c r="AH55" s="1228">
        <f t="shared" si="82"/>
        <v>0</v>
      </c>
      <c r="AI55" s="1228">
        <f t="shared" si="82"/>
        <v>0</v>
      </c>
      <c r="AJ55" s="1228">
        <f t="shared" si="82"/>
        <v>0</v>
      </c>
      <c r="AK55" s="1228">
        <f t="shared" ref="AK55:AL55" si="83">+AK13+AK27+AK41</f>
        <v>0</v>
      </c>
      <c r="AL55" s="1228">
        <f t="shared" si="83"/>
        <v>0</v>
      </c>
      <c r="AM55" s="179">
        <f t="shared" si="47"/>
        <v>3866538.4035</v>
      </c>
      <c r="AN55" s="1225">
        <f t="shared" si="57"/>
        <v>0</v>
      </c>
      <c r="AO55" s="1225">
        <f t="shared" si="57"/>
        <v>0</v>
      </c>
      <c r="AP55" s="1225">
        <f t="shared" si="57"/>
        <v>0</v>
      </c>
      <c r="AQ55" s="1225">
        <f t="shared" ref="AQ55:AR55" si="84">+AQ13+AQ27+AQ41</f>
        <v>0</v>
      </c>
      <c r="AR55" s="1225">
        <f t="shared" si="84"/>
        <v>0</v>
      </c>
      <c r="AS55" s="179">
        <f t="shared" si="50"/>
        <v>3866538.4035</v>
      </c>
      <c r="AT55" s="1225">
        <f t="shared" si="59"/>
        <v>0</v>
      </c>
      <c r="AU55" s="1225">
        <f t="shared" si="59"/>
        <v>0</v>
      </c>
      <c r="AV55" s="1225">
        <f t="shared" si="59"/>
        <v>0</v>
      </c>
      <c r="AW55" s="1225">
        <f t="shared" ref="AW55:AX55" si="85">+AW13+AW27+AW41</f>
        <v>0</v>
      </c>
      <c r="AX55" s="1225">
        <f t="shared" si="85"/>
        <v>0</v>
      </c>
      <c r="AZ55" s="141"/>
      <c r="BB55" s="142"/>
      <c r="BC55" s="143"/>
      <c r="BD55" s="143"/>
      <c r="BE55" s="143"/>
    </row>
    <row r="56" spans="1:57" ht="16.899999999999999" thickTop="1" thickBot="1">
      <c r="A56" s="128">
        <v>2</v>
      </c>
      <c r="B56" s="140" t="s">
        <v>34</v>
      </c>
      <c r="C56" s="179">
        <f>SUMIF('4.1 Program Budget - 2024-2027'!$G:$G,$B56,'4.1 Program Budget - 2024-2027'!$S:$S)</f>
        <v>693575.21889999998</v>
      </c>
      <c r="D56" s="177">
        <f>SUMIF('4.1 Program Budget - 2024-2027'!$G:$G,$B56,'4.1 Program Budget - 2024-2027'!W:W)</f>
        <v>0</v>
      </c>
      <c r="E56" s="177">
        <f>SUMIF('4.1 Program Budget - 2024-2027'!$G:$G,$B56,'4.1 Program Budget - 2024-2027'!X:X)</f>
        <v>0</v>
      </c>
      <c r="F56" s="177">
        <f>SUMIF('4.1 Program Budget - 2024-2027'!$G:$G,$B56,'4.1 Program Budget - 2024-2027'!Y:Y)</f>
        <v>0</v>
      </c>
      <c r="G56" s="177">
        <f>SUMIF('4.1 Program Budget - 2024-2027'!$G:$G,$B56,'4.1 Program Budget - 2024-2027'!Z:Z)</f>
        <v>0</v>
      </c>
      <c r="H56" s="177">
        <f>SUMIF('4.1 Program Budget - 2024-2027'!$G:$G,$B56,'4.1 Program Budget - 2024-2027'!AA:AA)</f>
        <v>0</v>
      </c>
      <c r="I56" s="179">
        <f>SUMIF('4.1 Program Budget - 2024-2027'!$G:$G,$B56,'4.1 Program Budget - 2024-2027'!$AK:$AK)</f>
        <v>535775.30940000003</v>
      </c>
      <c r="J56" s="1225">
        <f>SUMIF('4.1 Program Budget - 2024-2027'!$G:$G,$B56,'4.1 Program Budget - 2024-2027'!AO:AO)</f>
        <v>0</v>
      </c>
      <c r="K56" s="1225">
        <f>SUMIF('4.1 Program Budget - 2024-2027'!$G:$G,$B56,'4.1 Program Budget - 2024-2027'!AP:AP)</f>
        <v>0</v>
      </c>
      <c r="L56" s="1225">
        <f>SUMIF('4.1 Program Budget - 2024-2027'!$G:$G,$B56,'4.1 Program Budget - 2024-2027'!AQ:AQ)</f>
        <v>0</v>
      </c>
      <c r="M56" s="177">
        <f>SUMIF('4.1 Program Budget - 2024-2027'!$G:$G,$B56,'4.1 Program Budget - 2024-2027'!AR:AR)</f>
        <v>0</v>
      </c>
      <c r="N56" s="177">
        <f>SUMIF('4.1 Program Budget - 2024-2027'!$G:$G,$B56,'4.1 Program Budget - 2024-2027'!AS:AS)</f>
        <v>0</v>
      </c>
      <c r="O56" s="179">
        <f>SUMIF('4.1 Program Budget - 2024-2027'!$G:$G,$B56,'4.1 Program Budget - 2024-2027'!$BC:$BC)</f>
        <v>529030.27469999995</v>
      </c>
      <c r="P56" s="1225">
        <f>SUMIF('4.1 Program Budget - 2024-2027'!$G:$G,$B56,'4.1 Program Budget - 2024-2027'!BG:BG)</f>
        <v>0</v>
      </c>
      <c r="Q56" s="1225">
        <f>SUMIF('4.1 Program Budget - 2024-2027'!$G:$G,$B56,'4.1 Program Budget - 2024-2027'!BH:BH)</f>
        <v>0</v>
      </c>
      <c r="R56" s="1225">
        <f>SUMIF('4.1 Program Budget - 2024-2027'!$G:$G,$B56,'4.1 Program Budget - 2024-2027'!BI:BI)</f>
        <v>0</v>
      </c>
      <c r="S56" s="177">
        <f>SUMIF('4.1 Program Budget - 2024-2027'!$G:$G,$B56,'4.1 Program Budget - 2024-2027'!BJ:BJ)</f>
        <v>0</v>
      </c>
      <c r="T56" s="177">
        <f>SUMIF('4.1 Program Budget - 2024-2027'!$G:$G,$B56,'4.1 Program Budget - 2024-2027'!BK:BK)</f>
        <v>0</v>
      </c>
      <c r="U56" s="179">
        <f>SUMIF('4.1 Program Budget - 2024-2027'!$G:$G,$B56,'4.1 Program Budget - 2024-2027'!$BU:$BU)</f>
        <v>583633.49780000001</v>
      </c>
      <c r="V56" s="1225">
        <f>SUMIF('4.1 Program Budget - 2024-2027'!$G:$G,$B56,'4.1 Program Budget - 2024-2027'!BY:BY)</f>
        <v>0</v>
      </c>
      <c r="W56" s="1225">
        <f>SUMIF('4.1 Program Budget - 2024-2027'!$G:$G,$B56,'4.1 Program Budget - 2024-2027'!BZ:BZ)</f>
        <v>0</v>
      </c>
      <c r="X56" s="1225">
        <f>SUMIF('4.1 Program Budget - 2024-2027'!$G:$G,$B56,'4.1 Program Budget - 2024-2027'!CA:CA)</f>
        <v>0</v>
      </c>
      <c r="Y56" s="177">
        <f>SUMIF('4.1 Program Budget - 2024-2027'!$G:$G,$B56,'4.1 Program Budget - 2024-2027'!CB:CB)</f>
        <v>0</v>
      </c>
      <c r="Z56" s="177">
        <f>SUMIF('4.1 Program Budget - 2024-2027'!$G:$G,$B56,'4.1 Program Budget - 2024-2027'!CC:CC)</f>
        <v>0</v>
      </c>
      <c r="AA56" s="179">
        <f t="shared" si="42"/>
        <v>583633.49780000001</v>
      </c>
      <c r="AB56" s="1228">
        <f t="shared" si="53"/>
        <v>0</v>
      </c>
      <c r="AC56" s="1228">
        <f t="shared" si="53"/>
        <v>0</v>
      </c>
      <c r="AD56" s="1228">
        <f t="shared" si="53"/>
        <v>0</v>
      </c>
      <c r="AE56" s="1228">
        <f t="shared" ref="AE56:AF56" si="86">+AE14+AE28+AE42</f>
        <v>0</v>
      </c>
      <c r="AF56" s="1228">
        <f t="shared" si="86"/>
        <v>0</v>
      </c>
      <c r="AG56" s="179">
        <f t="shared" ref="AG56:AJ56" si="87">+AG14+AG28+AG42</f>
        <v>583633.49780000001</v>
      </c>
      <c r="AH56" s="1228">
        <f t="shared" si="87"/>
        <v>0</v>
      </c>
      <c r="AI56" s="1228">
        <f t="shared" si="87"/>
        <v>0</v>
      </c>
      <c r="AJ56" s="1228">
        <f t="shared" si="87"/>
        <v>0</v>
      </c>
      <c r="AK56" s="1228">
        <f t="shared" ref="AK56:AL56" si="88">+AK14+AK28+AK42</f>
        <v>0</v>
      </c>
      <c r="AL56" s="1228">
        <f t="shared" si="88"/>
        <v>0</v>
      </c>
      <c r="AM56" s="179">
        <f t="shared" si="47"/>
        <v>583633.49780000001</v>
      </c>
      <c r="AN56" s="1225">
        <f t="shared" si="57"/>
        <v>0</v>
      </c>
      <c r="AO56" s="1225">
        <f t="shared" si="57"/>
        <v>0</v>
      </c>
      <c r="AP56" s="1225">
        <f t="shared" si="57"/>
        <v>0</v>
      </c>
      <c r="AQ56" s="1225">
        <f t="shared" ref="AQ56:AR56" si="89">+AQ14+AQ28+AQ42</f>
        <v>0</v>
      </c>
      <c r="AR56" s="1225">
        <f t="shared" si="89"/>
        <v>0</v>
      </c>
      <c r="AS56" s="179">
        <f t="shared" si="50"/>
        <v>583633.49780000001</v>
      </c>
      <c r="AT56" s="1225">
        <f t="shared" si="59"/>
        <v>0</v>
      </c>
      <c r="AU56" s="1225">
        <f t="shared" si="59"/>
        <v>0</v>
      </c>
      <c r="AV56" s="1225">
        <f t="shared" si="59"/>
        <v>0</v>
      </c>
      <c r="AW56" s="1225">
        <f t="shared" ref="AW56:AX56" si="90">+AW14+AW28+AW42</f>
        <v>0</v>
      </c>
      <c r="AX56" s="1225">
        <f t="shared" si="90"/>
        <v>0</v>
      </c>
      <c r="AZ56" s="141"/>
      <c r="BB56" s="142"/>
      <c r="BC56" s="143"/>
      <c r="BD56" s="143"/>
      <c r="BE56" s="143"/>
    </row>
    <row r="57" spans="1:57" ht="16.899999999999999" thickTop="1" thickBot="1">
      <c r="A57" s="128">
        <v>3</v>
      </c>
      <c r="B57" s="140" t="s">
        <v>36</v>
      </c>
      <c r="C57" s="179">
        <f>SUMIF('4.1 Program Budget - 2024-2027'!$G:$G,$B57,'4.1 Program Budget - 2024-2027'!$S:$S)</f>
        <v>0</v>
      </c>
      <c r="D57" s="177">
        <f>SUMIF('4.1 Program Budget - 2024-2027'!$G:$G,$B57,'4.1 Program Budget - 2024-2027'!W:W)</f>
        <v>0</v>
      </c>
      <c r="E57" s="177">
        <f>SUMIF('4.1 Program Budget - 2024-2027'!$G:$G,$B57,'4.1 Program Budget - 2024-2027'!X:X)</f>
        <v>0</v>
      </c>
      <c r="F57" s="177">
        <f>SUMIF('4.1 Program Budget - 2024-2027'!$G:$G,$B57,'4.1 Program Budget - 2024-2027'!Y:Y)</f>
        <v>0</v>
      </c>
      <c r="G57" s="177">
        <f>SUMIF('4.1 Program Budget - 2024-2027'!$G:$G,$B57,'4.1 Program Budget - 2024-2027'!Z:Z)</f>
        <v>0</v>
      </c>
      <c r="H57" s="177">
        <f>SUMIF('4.1 Program Budget - 2024-2027'!$G:$G,$B57,'4.1 Program Budget - 2024-2027'!AA:AA)</f>
        <v>0</v>
      </c>
      <c r="I57" s="179">
        <f>SUMIF('4.1 Program Budget - 2024-2027'!$G:$G,$B57,'4.1 Program Budget - 2024-2027'!$AK:$AK)</f>
        <v>0</v>
      </c>
      <c r="J57" s="1225">
        <f>SUMIF('4.1 Program Budget - 2024-2027'!$G:$G,$B57,'4.1 Program Budget - 2024-2027'!AO:AO)</f>
        <v>0</v>
      </c>
      <c r="K57" s="1225">
        <f>SUMIF('4.1 Program Budget - 2024-2027'!$G:$G,$B57,'4.1 Program Budget - 2024-2027'!AP:AP)</f>
        <v>0</v>
      </c>
      <c r="L57" s="1225">
        <f>SUMIF('4.1 Program Budget - 2024-2027'!$G:$G,$B57,'4.1 Program Budget - 2024-2027'!AQ:AQ)</f>
        <v>0</v>
      </c>
      <c r="M57" s="177">
        <f>SUMIF('4.1 Program Budget - 2024-2027'!$G:$G,$B57,'4.1 Program Budget - 2024-2027'!AR:AR)</f>
        <v>0</v>
      </c>
      <c r="N57" s="177">
        <f>SUMIF('4.1 Program Budget - 2024-2027'!$G:$G,$B57,'4.1 Program Budget - 2024-2027'!AS:AS)</f>
        <v>0</v>
      </c>
      <c r="O57" s="179">
        <f>SUMIF('4.1 Program Budget - 2024-2027'!$G:$G,$B57,'4.1 Program Budget - 2024-2027'!$BC:$BC)</f>
        <v>0</v>
      </c>
      <c r="P57" s="1225">
        <f>SUMIF('4.1 Program Budget - 2024-2027'!$G:$G,$B57,'4.1 Program Budget - 2024-2027'!BG:BG)</f>
        <v>0</v>
      </c>
      <c r="Q57" s="1225">
        <f>SUMIF('4.1 Program Budget - 2024-2027'!$G:$G,$B57,'4.1 Program Budget - 2024-2027'!BH:BH)</f>
        <v>0</v>
      </c>
      <c r="R57" s="1225">
        <f>SUMIF('4.1 Program Budget - 2024-2027'!$G:$G,$B57,'4.1 Program Budget - 2024-2027'!BI:BI)</f>
        <v>0</v>
      </c>
      <c r="S57" s="177">
        <f>SUMIF('4.1 Program Budget - 2024-2027'!$G:$G,$B57,'4.1 Program Budget - 2024-2027'!BJ:BJ)</f>
        <v>0</v>
      </c>
      <c r="T57" s="177">
        <f>SUMIF('4.1 Program Budget - 2024-2027'!$G:$G,$B57,'4.1 Program Budget - 2024-2027'!BK:BK)</f>
        <v>0</v>
      </c>
      <c r="U57" s="179">
        <f>SUMIF('4.1 Program Budget - 2024-2027'!$G:$G,$B57,'4.1 Program Budget - 2024-2027'!$BU:$BU)</f>
        <v>0</v>
      </c>
      <c r="V57" s="1225">
        <f>SUMIF('4.1 Program Budget - 2024-2027'!$G:$G,$B57,'4.1 Program Budget - 2024-2027'!BY:BY)</f>
        <v>0</v>
      </c>
      <c r="W57" s="1225">
        <f>SUMIF('4.1 Program Budget - 2024-2027'!$G:$G,$B57,'4.1 Program Budget - 2024-2027'!BZ:BZ)</f>
        <v>0</v>
      </c>
      <c r="X57" s="1225">
        <f>SUMIF('4.1 Program Budget - 2024-2027'!$G:$G,$B57,'4.1 Program Budget - 2024-2027'!CA:CA)</f>
        <v>0</v>
      </c>
      <c r="Y57" s="177">
        <f>SUMIF('4.1 Program Budget - 2024-2027'!$G:$G,$B57,'4.1 Program Budget - 2024-2027'!CB:CB)</f>
        <v>0</v>
      </c>
      <c r="Z57" s="177">
        <f>SUMIF('4.1 Program Budget - 2024-2027'!$G:$G,$B57,'4.1 Program Budget - 2024-2027'!CC:CC)</f>
        <v>0</v>
      </c>
      <c r="AA57" s="179">
        <f t="shared" si="42"/>
        <v>0</v>
      </c>
      <c r="AB57" s="1228">
        <f t="shared" si="53"/>
        <v>0</v>
      </c>
      <c r="AC57" s="1228">
        <f t="shared" si="53"/>
        <v>0</v>
      </c>
      <c r="AD57" s="1228">
        <f t="shared" si="53"/>
        <v>0</v>
      </c>
      <c r="AE57" s="1228">
        <f t="shared" ref="AE57:AF57" si="91">+AE15+AE29+AE43</f>
        <v>0</v>
      </c>
      <c r="AF57" s="1228">
        <f t="shared" si="91"/>
        <v>0</v>
      </c>
      <c r="AG57" s="179">
        <f t="shared" ref="AG57:AJ57" si="92">+AG15+AG29+AG43</f>
        <v>0</v>
      </c>
      <c r="AH57" s="1228">
        <f t="shared" si="92"/>
        <v>0</v>
      </c>
      <c r="AI57" s="1228">
        <f t="shared" si="92"/>
        <v>0</v>
      </c>
      <c r="AJ57" s="1228">
        <f t="shared" si="92"/>
        <v>0</v>
      </c>
      <c r="AK57" s="1228">
        <f t="shared" ref="AK57:AL57" si="93">+AK15+AK29+AK43</f>
        <v>0</v>
      </c>
      <c r="AL57" s="1228">
        <f t="shared" si="93"/>
        <v>0</v>
      </c>
      <c r="AM57" s="179">
        <f t="shared" si="47"/>
        <v>0</v>
      </c>
      <c r="AN57" s="1225">
        <f t="shared" si="57"/>
        <v>0</v>
      </c>
      <c r="AO57" s="1225">
        <f t="shared" si="57"/>
        <v>0</v>
      </c>
      <c r="AP57" s="1225">
        <f t="shared" si="57"/>
        <v>0</v>
      </c>
      <c r="AQ57" s="1225">
        <f t="shared" ref="AQ57:AR57" si="94">+AQ15+AQ29+AQ43</f>
        <v>0</v>
      </c>
      <c r="AR57" s="1225">
        <f t="shared" si="94"/>
        <v>0</v>
      </c>
      <c r="AS57" s="179">
        <f t="shared" si="50"/>
        <v>0</v>
      </c>
      <c r="AT57" s="1225">
        <f t="shared" si="59"/>
        <v>0</v>
      </c>
      <c r="AU57" s="1225">
        <f t="shared" si="59"/>
        <v>0</v>
      </c>
      <c r="AV57" s="1225">
        <f t="shared" si="59"/>
        <v>0</v>
      </c>
      <c r="AW57" s="1225">
        <f t="shared" ref="AW57:AX57" si="95">+AW15+AW29+AW43</f>
        <v>0</v>
      </c>
      <c r="AX57" s="1225">
        <f t="shared" si="95"/>
        <v>0</v>
      </c>
      <c r="AZ57" s="141"/>
      <c r="BB57" s="142"/>
      <c r="BC57" s="143"/>
      <c r="BD57" s="143"/>
      <c r="BE57" s="143"/>
    </row>
    <row r="58" spans="1:57" ht="16.899999999999999" thickTop="1" thickBot="1">
      <c r="A58" s="128">
        <v>4</v>
      </c>
      <c r="B58" s="144" t="s">
        <v>964</v>
      </c>
      <c r="C58" s="282">
        <f>SUM(C49:C57)</f>
        <v>71921967.076619893</v>
      </c>
      <c r="D58" s="283">
        <f t="shared" ref="D58:F58" si="96">SUM(D49:D57)</f>
        <v>113565961.19376706</v>
      </c>
      <c r="E58" s="283">
        <f t="shared" si="96"/>
        <v>18913.094327380102</v>
      </c>
      <c r="F58" s="286">
        <f t="shared" si="96"/>
        <v>3304812.9277982549</v>
      </c>
      <c r="G58" s="283">
        <f t="shared" ref="G58" si="97">SUM(G49:G57)</f>
        <v>17487.032039166719</v>
      </c>
      <c r="H58" s="283">
        <f t="shared" ref="H58" si="98">SUM(H49:H57)</f>
        <v>20085.874497142882</v>
      </c>
      <c r="I58" s="282">
        <f>SUM(I49:I57)</f>
        <v>75951516.80273968</v>
      </c>
      <c r="J58" s="283">
        <f t="shared" ref="J58:N58" si="99">SUM(J49:J57)</f>
        <v>120647915.30819765</v>
      </c>
      <c r="K58" s="283">
        <f t="shared" si="99"/>
        <v>18968.157868898135</v>
      </c>
      <c r="L58" s="283">
        <f t="shared" si="99"/>
        <v>3958155.6920420951</v>
      </c>
      <c r="M58" s="283">
        <f t="shared" si="99"/>
        <v>19661.740035893137</v>
      </c>
      <c r="N58" s="283">
        <f t="shared" si="99"/>
        <v>23914.68197492171</v>
      </c>
      <c r="O58" s="282">
        <f>SUM(O49:O57)</f>
        <v>74690431.906857118</v>
      </c>
      <c r="P58" s="283">
        <f t="shared" ref="P58:T58" si="100">SUM(P49:P57)</f>
        <v>118273935.02918214</v>
      </c>
      <c r="Q58" s="283">
        <f t="shared" si="100"/>
        <v>19204.728386481667</v>
      </c>
      <c r="R58" s="283">
        <f t="shared" si="100"/>
        <v>3722613.2400492337</v>
      </c>
      <c r="S58" s="283">
        <f t="shared" si="100"/>
        <v>20236.596401283168</v>
      </c>
      <c r="T58" s="283">
        <f t="shared" si="100"/>
        <v>22513.958143744501</v>
      </c>
      <c r="U58" s="282">
        <f>SUM(U49:U57)</f>
        <v>77818746.100329667</v>
      </c>
      <c r="V58" s="283">
        <f t="shared" ref="V58:Z58" si="101">SUM(V49:V57)</f>
        <v>121626113.64400086</v>
      </c>
      <c r="W58" s="283">
        <f t="shared" si="101"/>
        <v>19793.295706462835</v>
      </c>
      <c r="X58" s="283">
        <f t="shared" si="101"/>
        <v>3942171.771815144</v>
      </c>
      <c r="Y58" s="283">
        <f t="shared" si="101"/>
        <v>22588.454210198812</v>
      </c>
      <c r="Z58" s="283">
        <f t="shared" si="101"/>
        <v>23793.036222405008</v>
      </c>
      <c r="AA58" s="282">
        <f>SUM(AA49:AA57)</f>
        <v>77818746.100329667</v>
      </c>
      <c r="AB58" s="283">
        <f t="shared" ref="AB58:AF58" si="102">SUM(AB49:AB57)</f>
        <v>121626113.64400084</v>
      </c>
      <c r="AC58" s="283">
        <f t="shared" si="102"/>
        <v>19793.295706462835</v>
      </c>
      <c r="AD58" s="283">
        <f t="shared" si="102"/>
        <v>3942171.771815144</v>
      </c>
      <c r="AE58" s="283">
        <f t="shared" si="102"/>
        <v>22588.454210198805</v>
      </c>
      <c r="AF58" s="283">
        <f t="shared" si="102"/>
        <v>23793.036222405004</v>
      </c>
      <c r="AG58" s="282">
        <f>SUM(AG49:AG57)</f>
        <v>77818746.100329667</v>
      </c>
      <c r="AH58" s="283">
        <f t="shared" ref="AH58:AL58" si="103">SUM(AH49:AH57)</f>
        <v>121626113.64400084</v>
      </c>
      <c r="AI58" s="283">
        <f t="shared" si="103"/>
        <v>19793.295706462835</v>
      </c>
      <c r="AJ58" s="283">
        <f t="shared" si="103"/>
        <v>3942171.771815144</v>
      </c>
      <c r="AK58" s="283">
        <f t="shared" si="103"/>
        <v>22588.454210198805</v>
      </c>
      <c r="AL58" s="283">
        <f t="shared" si="103"/>
        <v>23793.036222405004</v>
      </c>
      <c r="AM58" s="282">
        <f>SUM(AM49:AM57)</f>
        <v>77818746.100329667</v>
      </c>
      <c r="AN58" s="283">
        <f t="shared" ref="AN58:AR58" si="104">SUM(AN49:AN57)</f>
        <v>121626113.64400084</v>
      </c>
      <c r="AO58" s="283">
        <f t="shared" si="104"/>
        <v>19793.295706462835</v>
      </c>
      <c r="AP58" s="283">
        <f t="shared" si="104"/>
        <v>3942171.771815144</v>
      </c>
      <c r="AQ58" s="283">
        <f t="shared" si="104"/>
        <v>22588.454210198805</v>
      </c>
      <c r="AR58" s="283">
        <f t="shared" si="104"/>
        <v>23793.036222405004</v>
      </c>
      <c r="AS58" s="282">
        <f>SUM(AS49:AS57)</f>
        <v>77818746.100329667</v>
      </c>
      <c r="AT58" s="283">
        <f t="shared" ref="AT58:AX58" si="105">SUM(AT49:AT57)</f>
        <v>121626113.64400084</v>
      </c>
      <c r="AU58" s="283">
        <f t="shared" si="105"/>
        <v>19793.295706462835</v>
      </c>
      <c r="AV58" s="283">
        <f t="shared" si="105"/>
        <v>3942171.771815144</v>
      </c>
      <c r="AW58" s="283">
        <f t="shared" si="105"/>
        <v>22588.454210198805</v>
      </c>
      <c r="AX58" s="283">
        <f t="shared" si="105"/>
        <v>23793.036222405004</v>
      </c>
      <c r="AZ58" s="141" t="s">
        <v>965</v>
      </c>
      <c r="BB58" s="142"/>
      <c r="BC58" s="143"/>
      <c r="BD58" s="143"/>
      <c r="BE58" s="143"/>
    </row>
    <row r="59" spans="1:57" ht="16.899999999999999" thickTop="1" thickBot="1">
      <c r="A59" s="128">
        <v>5</v>
      </c>
      <c r="B59" s="159" t="s">
        <v>972</v>
      </c>
      <c r="C59" s="300"/>
      <c r="D59" s="232"/>
      <c r="E59" s="233"/>
      <c r="F59" s="233"/>
      <c r="G59" s="233"/>
      <c r="H59" s="233"/>
      <c r="I59" s="300"/>
      <c r="J59" s="232"/>
      <c r="K59" s="233"/>
      <c r="L59" s="233"/>
      <c r="M59" s="233"/>
      <c r="N59" s="233"/>
      <c r="O59" s="300"/>
      <c r="P59" s="232"/>
      <c r="Q59" s="233"/>
      <c r="R59" s="233"/>
      <c r="S59" s="233"/>
      <c r="T59" s="233"/>
      <c r="U59" s="300"/>
      <c r="V59" s="232"/>
      <c r="W59" s="233"/>
      <c r="X59" s="233"/>
      <c r="Y59" s="233"/>
      <c r="Z59" s="233"/>
      <c r="AA59" s="300"/>
      <c r="AB59" s="232"/>
      <c r="AC59" s="233"/>
      <c r="AD59" s="233"/>
      <c r="AE59" s="233"/>
      <c r="AF59" s="233"/>
      <c r="AG59" s="300"/>
      <c r="AH59" s="232"/>
      <c r="AI59" s="233"/>
      <c r="AJ59" s="233"/>
      <c r="AK59" s="233"/>
      <c r="AL59" s="233"/>
      <c r="AM59" s="300"/>
      <c r="AN59" s="232"/>
      <c r="AO59" s="233"/>
      <c r="AP59" s="233"/>
      <c r="AQ59" s="233"/>
      <c r="AR59" s="233"/>
      <c r="AS59" s="300"/>
      <c r="AT59" s="232"/>
      <c r="AU59" s="233"/>
      <c r="AV59" s="233"/>
      <c r="AW59" s="233"/>
      <c r="AX59" s="233"/>
      <c r="AZ59" s="141"/>
      <c r="BB59" s="142"/>
      <c r="BC59" s="143"/>
      <c r="BD59" s="143"/>
      <c r="BE59" s="143"/>
    </row>
    <row r="60" spans="1:57" ht="16.899999999999999" thickTop="1" thickBot="1">
      <c r="A60" s="128">
        <v>6</v>
      </c>
      <c r="B60" s="468" t="s">
        <v>973</v>
      </c>
      <c r="C60" s="182"/>
      <c r="D60" s="234"/>
      <c r="E60" s="235"/>
      <c r="F60" s="235"/>
      <c r="G60" s="235"/>
      <c r="H60" s="235"/>
      <c r="I60" s="235"/>
      <c r="J60" s="235"/>
      <c r="K60" s="235"/>
      <c r="L60" s="235"/>
      <c r="M60" s="235"/>
      <c r="N60" s="235"/>
      <c r="O60" s="235"/>
      <c r="P60" s="235"/>
      <c r="Q60" s="235"/>
      <c r="R60" s="235"/>
      <c r="S60" s="235"/>
      <c r="T60" s="235"/>
      <c r="U60" s="235"/>
      <c r="V60" s="235"/>
      <c r="W60" s="235"/>
      <c r="X60" s="235"/>
      <c r="Y60" s="235"/>
      <c r="Z60" s="235"/>
      <c r="AA60" s="235"/>
      <c r="AB60" s="235"/>
      <c r="AC60" s="235"/>
      <c r="AD60" s="235"/>
      <c r="AE60" s="235"/>
      <c r="AF60" s="235"/>
      <c r="AG60" s="235"/>
      <c r="AH60" s="235"/>
      <c r="AI60" s="235"/>
      <c r="AJ60" s="235"/>
      <c r="AK60" s="235"/>
      <c r="AL60" s="235"/>
      <c r="AM60" s="235"/>
      <c r="AN60" s="235"/>
      <c r="AO60" s="235"/>
      <c r="AP60" s="235"/>
      <c r="AQ60" s="235"/>
      <c r="AR60" s="235"/>
      <c r="AS60" s="235"/>
      <c r="AT60" s="235"/>
      <c r="AU60" s="235"/>
      <c r="AV60" s="235"/>
      <c r="AW60" s="235"/>
      <c r="AX60" s="235"/>
      <c r="AZ60" s="141"/>
      <c r="BB60" s="142"/>
      <c r="BC60" s="143"/>
      <c r="BD60" s="145"/>
      <c r="BE60" s="143"/>
    </row>
    <row r="61" spans="1:57" ht="17.45" thickTop="1" thickBot="1">
      <c r="A61" s="128">
        <v>8</v>
      </c>
      <c r="B61" s="146" t="s">
        <v>974</v>
      </c>
      <c r="C61" s="182">
        <f>+C62+C63</f>
        <v>3186587.41</v>
      </c>
      <c r="D61" s="1229"/>
      <c r="E61" s="1229"/>
      <c r="F61" s="1229"/>
      <c r="G61" s="1229"/>
      <c r="H61" s="1229"/>
      <c r="I61" s="182">
        <f>+I62+I63</f>
        <v>3356620.66</v>
      </c>
      <c r="J61" s="1229"/>
      <c r="K61" s="1229"/>
      <c r="L61" s="1229"/>
      <c r="M61" s="1229"/>
      <c r="N61" s="1229"/>
      <c r="O61" s="182">
        <f>+O62+O63</f>
        <v>3305544.93</v>
      </c>
      <c r="P61" s="1229"/>
      <c r="Q61" s="1229"/>
      <c r="R61" s="1229"/>
      <c r="S61" s="1229"/>
      <c r="T61" s="1229"/>
      <c r="U61" s="182">
        <f>+U62+U63</f>
        <v>3437635.2399999998</v>
      </c>
      <c r="V61" s="1229"/>
      <c r="W61" s="1229"/>
      <c r="X61" s="1229"/>
      <c r="Y61" s="1229"/>
      <c r="Z61" s="1229"/>
      <c r="AA61" s="182">
        <f>+AA62+AA63</f>
        <v>3437635.2399999998</v>
      </c>
      <c r="AB61" s="1229"/>
      <c r="AC61" s="1229"/>
      <c r="AD61" s="1229"/>
      <c r="AE61" s="1229"/>
      <c r="AF61" s="1229"/>
      <c r="AG61" s="182">
        <f>+AG62+AG63</f>
        <v>3437635.2399999998</v>
      </c>
      <c r="AH61" s="1229"/>
      <c r="AI61" s="1229"/>
      <c r="AJ61" s="1229"/>
      <c r="AK61" s="1229"/>
      <c r="AL61" s="1229"/>
      <c r="AM61" s="182">
        <f>+AM62+AM63</f>
        <v>3437635.2399999998</v>
      </c>
      <c r="AN61" s="1229"/>
      <c r="AO61" s="1229"/>
      <c r="AP61" s="1229"/>
      <c r="AQ61" s="1229"/>
      <c r="AR61" s="1229"/>
      <c r="AS61" s="182">
        <f>+AS62+AS63</f>
        <v>3437635.2399999998</v>
      </c>
      <c r="AT61" s="1229"/>
      <c r="AU61" s="1229"/>
      <c r="AV61" s="1229"/>
      <c r="AW61" s="1229"/>
      <c r="AX61" s="1229"/>
      <c r="AZ61" s="1226" t="s">
        <v>975</v>
      </c>
    </row>
    <row r="62" spans="1:57" ht="16.899999999999999" thickTop="1" thickBot="1">
      <c r="A62" s="129" t="s">
        <v>976</v>
      </c>
      <c r="B62" s="147" t="s">
        <v>977</v>
      </c>
      <c r="C62" s="419">
        <f>+'4.1 Program Budget - 2024-2027'!S165</f>
        <v>955976.22</v>
      </c>
      <c r="D62" s="1230"/>
      <c r="E62" s="1230"/>
      <c r="F62" s="1230"/>
      <c r="G62" s="1230"/>
      <c r="H62" s="1230"/>
      <c r="I62" s="419">
        <f>+'4.1 Program Budget - 2024-2027'!AK165</f>
        <v>1006986.2</v>
      </c>
      <c r="J62" s="1230"/>
      <c r="K62" s="1230"/>
      <c r="L62" s="1230"/>
      <c r="M62" s="1230"/>
      <c r="N62" s="1230"/>
      <c r="O62" s="419">
        <f>+'4.1 Program Budget - 2024-2027'!BC165</f>
        <v>991663.48</v>
      </c>
      <c r="P62" s="1230"/>
      <c r="Q62" s="1230"/>
      <c r="R62" s="1230"/>
      <c r="S62" s="1230"/>
      <c r="T62" s="1230"/>
      <c r="U62" s="419">
        <f>+'4.1 Program Budget - 2024-2027'!BU165</f>
        <v>1031290.57</v>
      </c>
      <c r="V62" s="1230"/>
      <c r="W62" s="1230"/>
      <c r="X62" s="1230"/>
      <c r="Y62" s="1230"/>
      <c r="Z62" s="1230"/>
      <c r="AA62" s="419">
        <f>+'4.2 Program Budget 2028-2031'!I41</f>
        <v>1031290.57</v>
      </c>
      <c r="AB62" s="1230"/>
      <c r="AC62" s="1230"/>
      <c r="AD62" s="1230"/>
      <c r="AE62" s="1230"/>
      <c r="AF62" s="1230"/>
      <c r="AG62" s="419">
        <f>+'4.2 Program Budget 2028-2031'!T41</f>
        <v>1031290.57</v>
      </c>
      <c r="AH62" s="1230"/>
      <c r="AI62" s="1230"/>
      <c r="AJ62" s="1230"/>
      <c r="AK62" s="1230"/>
      <c r="AL62" s="1230"/>
      <c r="AM62" s="419">
        <f>+'4.2 Program Budget 2028-2031'!AE41</f>
        <v>1031290.57</v>
      </c>
      <c r="AN62" s="1230"/>
      <c r="AO62" s="1230"/>
      <c r="AP62" s="1230"/>
      <c r="AQ62" s="1230"/>
      <c r="AR62" s="1230"/>
      <c r="AS62" s="419">
        <f>+'4.2 Program Budget 2028-2031'!AP41</f>
        <v>1031290.57</v>
      </c>
      <c r="AT62" s="1230"/>
      <c r="AU62" s="1230"/>
      <c r="AV62" s="1230"/>
      <c r="AW62" s="1230"/>
      <c r="AX62" s="1230"/>
      <c r="AZ62" s="1226" t="s">
        <v>978</v>
      </c>
    </row>
    <row r="63" spans="1:57" ht="16.899999999999999" thickTop="1" thickBot="1">
      <c r="A63" s="129" t="s">
        <v>979</v>
      </c>
      <c r="B63" s="147" t="s">
        <v>980</v>
      </c>
      <c r="C63" s="419">
        <f>+'4.1 Program Budget - 2024-2027'!S166</f>
        <v>2230611.19</v>
      </c>
      <c r="D63" s="1230"/>
      <c r="E63" s="1230"/>
      <c r="F63" s="1230"/>
      <c r="G63" s="1230"/>
      <c r="H63" s="1230"/>
      <c r="I63" s="419">
        <f>+'4.1 Program Budget - 2024-2027'!AK166</f>
        <v>2349634.46</v>
      </c>
      <c r="J63" s="1230"/>
      <c r="K63" s="1230"/>
      <c r="L63" s="1230"/>
      <c r="M63" s="1230"/>
      <c r="N63" s="1230"/>
      <c r="O63" s="419">
        <f>+'4.1 Program Budget - 2024-2027'!BC166</f>
        <v>2313881.4500000002</v>
      </c>
      <c r="P63" s="1230"/>
      <c r="Q63" s="1230"/>
      <c r="R63" s="1230"/>
      <c r="S63" s="1230"/>
      <c r="T63" s="1230"/>
      <c r="U63" s="419">
        <f>+'4.1 Program Budget - 2024-2027'!BU166</f>
        <v>2406344.67</v>
      </c>
      <c r="V63" s="1230"/>
      <c r="W63" s="1230"/>
      <c r="X63" s="1230"/>
      <c r="Y63" s="1230"/>
      <c r="Z63" s="1230"/>
      <c r="AA63" s="419">
        <f>+'4.2 Program Budget 2028-2031'!I42</f>
        <v>2406344.67</v>
      </c>
      <c r="AB63" s="1230"/>
      <c r="AC63" s="1230"/>
      <c r="AD63" s="1230"/>
      <c r="AE63" s="1230"/>
      <c r="AF63" s="1230"/>
      <c r="AG63" s="419">
        <f>+'4.2 Program Budget 2028-2031'!T42</f>
        <v>2406344.67</v>
      </c>
      <c r="AH63" s="1230"/>
      <c r="AI63" s="1230"/>
      <c r="AJ63" s="1230"/>
      <c r="AK63" s="1230"/>
      <c r="AL63" s="1230"/>
      <c r="AM63" s="419">
        <f>+'4.2 Program Budget 2028-2031'!AE42</f>
        <v>2406344.67</v>
      </c>
      <c r="AN63" s="1230"/>
      <c r="AO63" s="1230"/>
      <c r="AP63" s="1230"/>
      <c r="AQ63" s="1230"/>
      <c r="AR63" s="1230"/>
      <c r="AS63" s="419">
        <f>+'4.2 Program Budget 2028-2031'!AP42</f>
        <v>2406344.67</v>
      </c>
      <c r="AT63" s="1230"/>
      <c r="AU63" s="1230"/>
      <c r="AV63" s="1230"/>
      <c r="AW63" s="1230"/>
      <c r="AX63" s="1230"/>
      <c r="AZ63" s="1226" t="s">
        <v>61</v>
      </c>
    </row>
    <row r="64" spans="1:57" s="486" customFormat="1" ht="16.899999999999999" thickTop="1" thickBot="1">
      <c r="A64" s="1231"/>
      <c r="B64" s="808" t="s">
        <v>966</v>
      </c>
      <c r="C64" s="809">
        <f>+C45+C31+C17</f>
        <v>66866561.383689463</v>
      </c>
      <c r="D64" s="1232"/>
      <c r="E64" s="1233"/>
      <c r="F64" s="1234"/>
      <c r="G64" s="1233"/>
      <c r="H64" s="1233"/>
      <c r="I64" s="809">
        <f>+I45+I31+I17</f>
        <v>76501655.062727779</v>
      </c>
      <c r="J64" s="1232"/>
      <c r="K64" s="1233"/>
      <c r="L64" s="1234"/>
      <c r="M64" s="1233"/>
      <c r="N64" s="1233"/>
      <c r="O64" s="809">
        <f>+O45+O31+O17</f>
        <v>77996216.213755846</v>
      </c>
      <c r="P64" s="1232"/>
      <c r="Q64" s="1233"/>
      <c r="R64" s="1234"/>
      <c r="S64" s="1233"/>
      <c r="T64" s="1233"/>
      <c r="U64" s="809">
        <f>+U45+U31+U17</f>
        <v>86093559.043104842</v>
      </c>
      <c r="V64" s="1232"/>
      <c r="W64" s="1233"/>
      <c r="X64" s="1234"/>
      <c r="Y64" s="1233"/>
      <c r="Z64" s="1233"/>
      <c r="AA64" s="810">
        <f>+U64</f>
        <v>86093559.043104842</v>
      </c>
      <c r="AB64" s="1232"/>
      <c r="AC64" s="1233"/>
      <c r="AD64" s="1234"/>
      <c r="AE64" s="1233"/>
      <c r="AF64" s="1233"/>
      <c r="AG64" s="810">
        <f>+AA64</f>
        <v>86093559.043104842</v>
      </c>
      <c r="AH64" s="1232"/>
      <c r="AI64" s="1233"/>
      <c r="AJ64" s="1234"/>
      <c r="AK64" s="1233"/>
      <c r="AL64" s="1233"/>
      <c r="AM64" s="810">
        <f>+AG64</f>
        <v>86093559.043104842</v>
      </c>
      <c r="AN64" s="1232"/>
      <c r="AO64" s="1233"/>
      <c r="AP64" s="1234"/>
      <c r="AQ64" s="1233"/>
      <c r="AR64" s="1233"/>
      <c r="AS64" s="810">
        <f>+AM64</f>
        <v>86093559.043104842</v>
      </c>
      <c r="AT64" s="1232"/>
      <c r="AU64" s="1233"/>
      <c r="AV64" s="1234"/>
      <c r="AW64" s="1233"/>
      <c r="AX64" s="1233"/>
      <c r="AY64" s="1231"/>
      <c r="AZ64" s="1235" t="s">
        <v>967</v>
      </c>
      <c r="BA64" s="1231"/>
      <c r="BB64" s="811"/>
      <c r="BC64" s="811"/>
      <c r="BD64" s="812"/>
      <c r="BE64" s="811"/>
    </row>
    <row r="65" spans="1:57" ht="17.100000000000001" customHeight="1" thickTop="1" thickBot="1">
      <c r="B65" s="159" t="s">
        <v>968</v>
      </c>
      <c r="C65" s="481">
        <v>0.80034593527712872</v>
      </c>
      <c r="D65" s="1236"/>
      <c r="E65" s="1237"/>
      <c r="F65" s="1238"/>
      <c r="G65" s="1237"/>
      <c r="H65" s="1237"/>
      <c r="I65" s="481">
        <v>0.83918353659987333</v>
      </c>
      <c r="J65" s="1236"/>
      <c r="K65" s="1237"/>
      <c r="L65" s="1238"/>
      <c r="M65" s="1237"/>
      <c r="N65" s="1237"/>
      <c r="O65" s="481">
        <v>0.8773263534659077</v>
      </c>
      <c r="P65" s="1236"/>
      <c r="Q65" s="1237"/>
      <c r="R65" s="1238"/>
      <c r="S65" s="1237"/>
      <c r="T65" s="1237"/>
      <c r="U65" s="481">
        <v>0.92347248963780504</v>
      </c>
      <c r="V65" s="1236"/>
      <c r="W65" s="1237"/>
      <c r="X65" s="1238"/>
      <c r="Y65" s="1237"/>
      <c r="Z65" s="1237"/>
      <c r="AA65" s="480">
        <f t="shared" ref="AA65:AA67" si="106">+U65</f>
        <v>0.92347248963780504</v>
      </c>
      <c r="AB65" s="1236"/>
      <c r="AC65" s="1237"/>
      <c r="AD65" s="1238"/>
      <c r="AE65" s="1237"/>
      <c r="AF65" s="1237"/>
      <c r="AG65" s="480">
        <f t="shared" ref="AG65:AG67" si="107">+AA65</f>
        <v>0.92347248963780504</v>
      </c>
      <c r="AH65" s="1236"/>
      <c r="AI65" s="1237"/>
      <c r="AJ65" s="1238"/>
      <c r="AK65" s="1237"/>
      <c r="AL65" s="1237"/>
      <c r="AM65" s="480">
        <f t="shared" ref="AM65:AM67" si="108">+AG65</f>
        <v>0.92347248963780504</v>
      </c>
      <c r="AN65" s="1236"/>
      <c r="AO65" s="1237"/>
      <c r="AP65" s="1238"/>
      <c r="AQ65" s="1237"/>
      <c r="AR65" s="1237"/>
      <c r="AS65" s="480">
        <f t="shared" ref="AS65:AS67" si="109">+AM65</f>
        <v>0.92347248963780504</v>
      </c>
      <c r="AT65" s="1236"/>
      <c r="AU65" s="1237"/>
      <c r="AV65" s="1238"/>
      <c r="AW65" s="1237"/>
      <c r="AX65" s="1237"/>
      <c r="AZ65" s="1239" t="s">
        <v>969</v>
      </c>
      <c r="BB65" s="142"/>
      <c r="BC65" s="143"/>
      <c r="BD65" s="145"/>
      <c r="BE65" s="143"/>
    </row>
    <row r="66" spans="1:57" ht="16.899999999999999" thickTop="1" thickBot="1">
      <c r="B66" s="159" t="s">
        <v>970</v>
      </c>
      <c r="C66" s="481">
        <v>0.95122370044400328</v>
      </c>
      <c r="D66" s="1236"/>
      <c r="E66" s="1237"/>
      <c r="F66" s="1238"/>
      <c r="G66" s="1237"/>
      <c r="H66" s="1237"/>
      <c r="I66" s="481">
        <v>1.0287778112510837</v>
      </c>
      <c r="J66" s="1236"/>
      <c r="K66" s="1237"/>
      <c r="L66" s="1238"/>
      <c r="M66" s="1237"/>
      <c r="N66" s="1237"/>
      <c r="O66" s="481">
        <v>1.066230710612788</v>
      </c>
      <c r="P66" s="1236"/>
      <c r="Q66" s="1237"/>
      <c r="R66" s="1238"/>
      <c r="S66" s="1237"/>
      <c r="T66" s="1237"/>
      <c r="U66" s="481">
        <v>1.127224027069291</v>
      </c>
      <c r="V66" s="1236"/>
      <c r="W66" s="1237"/>
      <c r="X66" s="1238"/>
      <c r="Y66" s="1237"/>
      <c r="Z66" s="1237"/>
      <c r="AA66" s="480">
        <f t="shared" si="106"/>
        <v>1.127224027069291</v>
      </c>
      <c r="AB66" s="1236"/>
      <c r="AC66" s="1237"/>
      <c r="AD66" s="1238"/>
      <c r="AE66" s="1237"/>
      <c r="AF66" s="1237"/>
      <c r="AG66" s="480">
        <f t="shared" si="107"/>
        <v>1.127224027069291</v>
      </c>
      <c r="AH66" s="1236"/>
      <c r="AI66" s="1237"/>
      <c r="AJ66" s="1238"/>
      <c r="AK66" s="1237"/>
      <c r="AL66" s="1237"/>
      <c r="AM66" s="480">
        <f t="shared" si="108"/>
        <v>1.127224027069291</v>
      </c>
      <c r="AN66" s="1236"/>
      <c r="AO66" s="1237"/>
      <c r="AP66" s="1238"/>
      <c r="AQ66" s="1237"/>
      <c r="AR66" s="1237"/>
      <c r="AS66" s="480">
        <f t="shared" si="109"/>
        <v>1.127224027069291</v>
      </c>
      <c r="AT66" s="1236"/>
      <c r="AU66" s="1237"/>
      <c r="AV66" s="1238"/>
      <c r="AW66" s="1237"/>
      <c r="AX66" s="1237"/>
      <c r="AZ66" s="1240"/>
      <c r="BB66" s="142"/>
      <c r="BC66" s="143"/>
      <c r="BD66" s="145"/>
      <c r="BE66" s="143"/>
    </row>
    <row r="67" spans="1:57" ht="16.899999999999999" thickTop="1" thickBot="1">
      <c r="B67" s="159" t="s">
        <v>981</v>
      </c>
      <c r="C67" s="481">
        <v>0.39783194529185584</v>
      </c>
      <c r="D67" s="1236"/>
      <c r="E67" s="1237"/>
      <c r="F67" s="1238"/>
      <c r="G67" s="1237"/>
      <c r="H67" s="1237"/>
      <c r="I67" s="481">
        <v>0.41140060324532329</v>
      </c>
      <c r="J67" s="1236"/>
      <c r="K67" s="1237"/>
      <c r="L67" s="1238"/>
      <c r="M67" s="1237"/>
      <c r="N67" s="1237"/>
      <c r="O67" s="481">
        <v>0.43053479123623212</v>
      </c>
      <c r="P67" s="1236"/>
      <c r="Q67" s="1237"/>
      <c r="R67" s="1238"/>
      <c r="S67" s="1237"/>
      <c r="T67" s="1237"/>
      <c r="U67" s="481">
        <v>0.456112012436374</v>
      </c>
      <c r="V67" s="1236"/>
      <c r="W67" s="1237"/>
      <c r="X67" s="1238"/>
      <c r="Y67" s="1237"/>
      <c r="Z67" s="1237"/>
      <c r="AA67" s="480">
        <f t="shared" si="106"/>
        <v>0.456112012436374</v>
      </c>
      <c r="AB67" s="1236"/>
      <c r="AC67" s="1237"/>
      <c r="AD67" s="1238"/>
      <c r="AE67" s="1237"/>
      <c r="AF67" s="1237"/>
      <c r="AG67" s="480">
        <f t="shared" si="107"/>
        <v>0.456112012436374</v>
      </c>
      <c r="AH67" s="1236"/>
      <c r="AI67" s="1237"/>
      <c r="AJ67" s="1238"/>
      <c r="AK67" s="1237"/>
      <c r="AL67" s="1237"/>
      <c r="AM67" s="480">
        <f t="shared" si="108"/>
        <v>0.456112012436374</v>
      </c>
      <c r="AN67" s="1236"/>
      <c r="AO67" s="1237"/>
      <c r="AP67" s="1238"/>
      <c r="AQ67" s="1237"/>
      <c r="AR67" s="1237"/>
      <c r="AS67" s="480">
        <f t="shared" si="109"/>
        <v>0.456112012436374</v>
      </c>
      <c r="AT67" s="1236"/>
      <c r="AU67" s="1237"/>
      <c r="AV67" s="1238"/>
      <c r="AW67" s="1237"/>
      <c r="AX67" s="1237"/>
      <c r="AZ67" s="1241"/>
      <c r="BB67" s="142"/>
      <c r="BC67" s="143"/>
      <c r="BD67" s="145"/>
      <c r="BE67" s="143"/>
    </row>
    <row r="68" spans="1:57" ht="16.899999999999999" thickTop="1" thickBot="1">
      <c r="A68" s="128">
        <v>7</v>
      </c>
      <c r="B68" s="144" t="s">
        <v>28</v>
      </c>
      <c r="C68" s="1242">
        <f>SUMIF('4.1 Program Budget - 2024-2027'!$G:$G,README!$L$17,'4.1 Program Budget - 2024-2027'!S:S)</f>
        <v>4556130.6871999996</v>
      </c>
      <c r="D68" s="177">
        <f>SUMIF('4.1 Program Budget - 2024-2027'!$G:$G,$B68,'4.1 Program Budget - 2024-2027'!W:W)</f>
        <v>420041299.7577402</v>
      </c>
      <c r="E68" s="177">
        <f>SUMIF('4.1 Program Budget - 2024-2027'!$G:$G,$B68,'4.1 Program Budget - 2024-2027'!X:X)</f>
        <v>82312.577119747322</v>
      </c>
      <c r="F68" s="177">
        <f>SUMIF('4.1 Program Budget - 2024-2027'!$G:$G,$B68,'4.1 Program Budget - 2024-2027'!Y:Y)</f>
        <v>3862898.1085555023</v>
      </c>
      <c r="G68" s="177">
        <f>SUMIF('4.1 Program Budget - 2024-2027'!$G:$G,$B68,'4.1 Program Budget - 2024-2027'!Z:Z)</f>
        <v>56085.784605729888</v>
      </c>
      <c r="H68" s="177">
        <f>SUMIF('4.1 Program Budget - 2024-2027'!$G:$G,$B68,'4.1 Program Budget - 2024-2027'!AA:AA)</f>
        <v>22597.953935049667</v>
      </c>
      <c r="I68" s="1242">
        <f>SUMIF('4.1 Program Budget - 2024-2027'!$G:$G,README!$L$17,'4.1 Program Budget - 2024-2027'!AK:AK)</f>
        <v>4607379.0190999992</v>
      </c>
      <c r="J68" s="177">
        <f>SUMIF('4.1 Program Budget - 2024-2027'!$G:$G,$B68,'4.1 Program Budget - 2024-2027'!AO:AO)</f>
        <v>377042934.76515579</v>
      </c>
      <c r="K68" s="177">
        <f>SUMIF('4.1 Program Budget - 2024-2027'!$G:$G,$B68,'4.1 Program Budget - 2024-2027'!AP:AP)</f>
        <v>76791.536417370298</v>
      </c>
      <c r="L68" s="177">
        <f>SUMIF('4.1 Program Budget - 2024-2027'!$G:$G,$B68,'4.1 Program Budget - 2024-2027'!AQ:AQ)</f>
        <v>3768167.8330851095</v>
      </c>
      <c r="M68" s="177">
        <f>SUMIF('4.1 Program Budget - 2024-2027'!$G:$G,$B68,'4.1 Program Budget - 2024-2027'!AR:AR)</f>
        <v>46559.895046199119</v>
      </c>
      <c r="N68" s="177">
        <f>SUMIF('4.1 Program Budget - 2024-2027'!$G:$G,$B68,'4.1 Program Budget - 2024-2027'!AS:AS)</f>
        <v>22043.781823547884</v>
      </c>
      <c r="O68" s="1242">
        <f>SUMIF('4.1 Program Budget - 2024-2027'!$G:$G,README!$L$17,'4.1 Program Budget - 2024-2027'!BC:BC)</f>
        <v>4642646.5100000007</v>
      </c>
      <c r="P68" s="177">
        <f>SUMIF('4.1 Program Budget - 2024-2027'!$G:$G,$B68,'4.1 Program Budget - 2024-2027'!BG:BG)</f>
        <v>343363246.37260938</v>
      </c>
      <c r="Q68" s="177">
        <f>SUMIF('4.1 Program Budget - 2024-2027'!$G:$G,$B68,'4.1 Program Budget - 2024-2027'!BH:BH)</f>
        <v>71384.229339515528</v>
      </c>
      <c r="R68" s="177">
        <f>SUMIF('4.1 Program Budget - 2024-2027'!$G:$G,$B68,'4.1 Program Budget - 2024-2027'!BI:BI)</f>
        <v>3229565.316006673</v>
      </c>
      <c r="S68" s="177">
        <f>SUMIF('4.1 Program Budget - 2024-2027'!$G:$G,$B68,'4.1 Program Budget - 2024-2027'!BJ:BJ)</f>
        <v>46806.354648645429</v>
      </c>
      <c r="T68" s="177">
        <f>SUMIF('4.1 Program Budget - 2024-2027'!$G:$G,$B68,'4.1 Program Budget - 2024-2027'!BK:BK)</f>
        <v>18892.957098639032</v>
      </c>
      <c r="U68" s="1242">
        <f>SUMIF('4.1 Program Budget - 2024-2027'!$G:$G,README!$L$17,'4.1 Program Budget - 2024-2027'!BU:BU)</f>
        <v>4684499.6758000003</v>
      </c>
      <c r="V68" s="177">
        <f>SUMIF('4.1 Program Budget - 2024-2027'!$G:$G,$B68,'4.1 Program Budget - 2024-2027'!BY:BY)</f>
        <v>308489194.74566972</v>
      </c>
      <c r="W68" s="177">
        <f>SUMIF('4.1 Program Budget - 2024-2027'!$G:$G,$B68,'4.1 Program Budget - 2024-2027'!BZ:BZ)</f>
        <v>65134.938014101645</v>
      </c>
      <c r="X68" s="177">
        <f>SUMIF('4.1 Program Budget - 2024-2027'!$G:$G,$B68,'4.1 Program Budget - 2024-2027'!CA:CA)</f>
        <v>2717926.5468375292</v>
      </c>
      <c r="Y68" s="177">
        <f>SUMIF('4.1 Program Budget - 2024-2027'!$G:$G,$B68,'4.1 Program Budget - 2024-2027'!CB:CB)</f>
        <v>43629.723679727955</v>
      </c>
      <c r="Z68" s="177">
        <f>SUMIF('4.1 Program Budget - 2024-2027'!$G:$G,$B68,'4.1 Program Budget - 2024-2027'!CC:CC)</f>
        <v>15899.870298999529</v>
      </c>
      <c r="AA68" s="1242">
        <f>+'4.2 Program Budget 2028-2031'!I37</f>
        <v>4684499.6758000003</v>
      </c>
      <c r="AB68" s="1243">
        <f>V68</f>
        <v>308489194.74566972</v>
      </c>
      <c r="AC68" s="1243">
        <f t="shared" ref="AC68:AF68" si="110">W68</f>
        <v>65134.938014101645</v>
      </c>
      <c r="AD68" s="1243">
        <f t="shared" si="110"/>
        <v>2717926.5468375292</v>
      </c>
      <c r="AE68" s="1243">
        <f t="shared" si="110"/>
        <v>43629.723679727955</v>
      </c>
      <c r="AF68" s="1243">
        <f t="shared" si="110"/>
        <v>15899.870298999529</v>
      </c>
      <c r="AG68" s="1242">
        <f>+'4.2 Program Budget 2028-2031'!T37</f>
        <v>4684499.6758000003</v>
      </c>
      <c r="AH68" s="1243">
        <f>AB68</f>
        <v>308489194.74566972</v>
      </c>
      <c r="AI68" s="1243">
        <f t="shared" ref="AI68" si="111">AC68</f>
        <v>65134.938014101645</v>
      </c>
      <c r="AJ68" s="1243">
        <f t="shared" ref="AJ68" si="112">AD68</f>
        <v>2717926.5468375292</v>
      </c>
      <c r="AK68" s="1243">
        <f t="shared" ref="AK68" si="113">AE68</f>
        <v>43629.723679727955</v>
      </c>
      <c r="AL68" s="1243">
        <f t="shared" ref="AL68" si="114">AF68</f>
        <v>15899.870298999529</v>
      </c>
      <c r="AM68" s="1242">
        <f>+'4.2 Program Budget 2028-2031'!AE37</f>
        <v>4684499.6758000003</v>
      </c>
      <c r="AN68" s="1243">
        <f>AH68</f>
        <v>308489194.74566972</v>
      </c>
      <c r="AO68" s="1243">
        <f t="shared" ref="AO68" si="115">AI68</f>
        <v>65134.938014101645</v>
      </c>
      <c r="AP68" s="1243">
        <f t="shared" ref="AP68" si="116">AJ68</f>
        <v>2717926.5468375292</v>
      </c>
      <c r="AQ68" s="1243">
        <f t="shared" ref="AQ68" si="117">AK68</f>
        <v>43629.723679727955</v>
      </c>
      <c r="AR68" s="1243">
        <f t="shared" ref="AR68" si="118">AL68</f>
        <v>15899.870298999529</v>
      </c>
      <c r="AS68" s="1242">
        <f>+'4.2 Program Budget 2028-2031'!AP37</f>
        <v>4684499.6758000003</v>
      </c>
      <c r="AT68" s="1243">
        <f>AN68</f>
        <v>308489194.74566972</v>
      </c>
      <c r="AU68" s="1243">
        <f t="shared" ref="AU68" si="119">AO68</f>
        <v>65134.938014101645</v>
      </c>
      <c r="AV68" s="1243">
        <f t="shared" ref="AV68" si="120">AP68</f>
        <v>2717926.5468375292</v>
      </c>
      <c r="AW68" s="1243">
        <f t="shared" ref="AW68" si="121">AQ68</f>
        <v>43629.723679727955</v>
      </c>
      <c r="AX68" s="1243">
        <f t="shared" ref="AX68" si="122">AR68</f>
        <v>15899.870298999529</v>
      </c>
      <c r="AZ68" s="141"/>
    </row>
    <row r="69" spans="1:57" ht="17.45" thickTop="1" thickBot="1">
      <c r="A69" s="128">
        <v>9</v>
      </c>
      <c r="B69" s="146" t="s">
        <v>982</v>
      </c>
      <c r="C69" s="182">
        <f>C58+C61+C68</f>
        <v>79664685.173819885</v>
      </c>
      <c r="D69" s="1229"/>
      <c r="E69" s="1229"/>
      <c r="F69" s="1229"/>
      <c r="G69" s="1229"/>
      <c r="H69" s="1229"/>
      <c r="I69" s="182">
        <f>I58+I61+I68</f>
        <v>83915516.481839672</v>
      </c>
      <c r="J69" s="1229"/>
      <c r="K69" s="1229"/>
      <c r="L69" s="1229"/>
      <c r="M69" s="1229"/>
      <c r="N69" s="1229"/>
      <c r="O69" s="182">
        <f>O58+O61+O68</f>
        <v>82638623.346857131</v>
      </c>
      <c r="P69" s="1229"/>
      <c r="Q69" s="1229"/>
      <c r="R69" s="1229"/>
      <c r="S69" s="1229"/>
      <c r="T69" s="1229"/>
      <c r="U69" s="182">
        <f>U58+U61+U68</f>
        <v>85940881.016129658</v>
      </c>
      <c r="V69" s="1229"/>
      <c r="W69" s="1229"/>
      <c r="X69" s="1229"/>
      <c r="Y69" s="1229"/>
      <c r="Z69" s="1229"/>
      <c r="AA69" s="182">
        <f>AA58+AA61+AA68</f>
        <v>85940881.016129658</v>
      </c>
      <c r="AB69" s="1229"/>
      <c r="AC69" s="1229"/>
      <c r="AD69" s="1229"/>
      <c r="AE69" s="1229"/>
      <c r="AF69" s="1229"/>
      <c r="AG69" s="182">
        <f>AG58+AG61+AG68</f>
        <v>85940881.016129658</v>
      </c>
      <c r="AH69" s="1229"/>
      <c r="AI69" s="1229"/>
      <c r="AJ69" s="1229"/>
      <c r="AK69" s="1229"/>
      <c r="AL69" s="1229"/>
      <c r="AM69" s="182">
        <f>AM58+AM61+AM68</f>
        <v>85940881.016129658</v>
      </c>
      <c r="AN69" s="1229"/>
      <c r="AO69" s="1229"/>
      <c r="AP69" s="1229"/>
      <c r="AQ69" s="1229"/>
      <c r="AR69" s="1229"/>
      <c r="AS69" s="182">
        <f>AS58+AS61+AS68</f>
        <v>85940881.016129658</v>
      </c>
      <c r="AT69" s="1229"/>
      <c r="AU69" s="1229"/>
      <c r="AV69" s="1229"/>
      <c r="AW69" s="1229"/>
      <c r="AX69" s="1229"/>
      <c r="AZ69" s="1226" t="s">
        <v>983</v>
      </c>
    </row>
    <row r="70" spans="1:57" ht="17.45" thickTop="1" thickBot="1">
      <c r="A70" s="128">
        <v>10</v>
      </c>
      <c r="B70" s="146" t="s">
        <v>984</v>
      </c>
      <c r="C70" s="180">
        <f>'3.2 Funding Source'!F47</f>
        <v>0</v>
      </c>
      <c r="D70" s="1244"/>
      <c r="E70" s="1244"/>
      <c r="F70" s="1244"/>
      <c r="G70" s="1244"/>
      <c r="H70" s="1244"/>
      <c r="I70" s="180">
        <f>'3.2 Funding Source'!I47</f>
        <v>0</v>
      </c>
      <c r="J70" s="1245"/>
      <c r="K70" s="1011"/>
      <c r="L70" s="1011"/>
      <c r="M70" s="1011"/>
      <c r="N70" s="1011"/>
      <c r="O70" s="180">
        <f>'3.2 Funding Source'!L47</f>
        <v>0</v>
      </c>
      <c r="P70" s="1245"/>
      <c r="Q70" s="1011"/>
      <c r="R70" s="1011"/>
      <c r="S70" s="1011"/>
      <c r="T70" s="1011"/>
      <c r="U70" s="180">
        <f>'3.2 Funding Source'!O47</f>
        <v>0</v>
      </c>
      <c r="V70" s="1245"/>
      <c r="W70" s="1011"/>
      <c r="X70" s="1011"/>
      <c r="Y70" s="1011"/>
      <c r="Z70" s="1011"/>
      <c r="AA70" s="180">
        <f>'3.2 Funding Source'!R47</f>
        <v>0</v>
      </c>
      <c r="AB70" s="1245"/>
      <c r="AC70" s="1011"/>
      <c r="AD70" s="1011"/>
      <c r="AE70" s="1011"/>
      <c r="AF70" s="1011"/>
      <c r="AG70" s="180">
        <f>'3.2 Funding Source'!U47</f>
        <v>0</v>
      </c>
      <c r="AH70" s="1245"/>
      <c r="AI70" s="1011"/>
      <c r="AJ70" s="1011"/>
      <c r="AK70" s="1011"/>
      <c r="AL70" s="1011"/>
      <c r="AM70" s="180">
        <f>'3.2 Funding Source'!X47</f>
        <v>0</v>
      </c>
      <c r="AN70" s="1245"/>
      <c r="AO70" s="1011"/>
      <c r="AP70" s="1011"/>
      <c r="AQ70" s="1011"/>
      <c r="AR70" s="1011"/>
      <c r="AS70" s="180">
        <f>'3.2 Funding Source'!AA47</f>
        <v>0</v>
      </c>
      <c r="AT70" s="1245"/>
      <c r="AU70" s="1011"/>
      <c r="AV70" s="1011"/>
      <c r="AW70" s="1011"/>
      <c r="AX70" s="1011"/>
      <c r="AZ70" s="141" t="s">
        <v>985</v>
      </c>
    </row>
    <row r="71" spans="1:57" ht="29.25" customHeight="1" thickTop="1" thickBot="1">
      <c r="A71" s="128">
        <v>11</v>
      </c>
      <c r="B71" s="146" t="s">
        <v>986</v>
      </c>
      <c r="C71" s="180">
        <f>+C69-C70</f>
        <v>79664685.173819885</v>
      </c>
      <c r="D71" s="1245"/>
      <c r="E71" s="1246"/>
      <c r="F71" s="1011"/>
      <c r="G71" s="1246"/>
      <c r="H71" s="1246"/>
      <c r="I71" s="180">
        <f>+I69-I70</f>
        <v>83915516.481839672</v>
      </c>
      <c r="J71" s="1245"/>
      <c r="K71" s="1246"/>
      <c r="L71" s="1011"/>
      <c r="M71" s="1246"/>
      <c r="N71" s="1246"/>
      <c r="O71" s="180">
        <f>+O69-O70</f>
        <v>82638623.346857131</v>
      </c>
      <c r="P71" s="1245"/>
      <c r="Q71" s="1246"/>
      <c r="R71" s="1011"/>
      <c r="S71" s="1246"/>
      <c r="T71" s="1246"/>
      <c r="U71" s="180">
        <f>+U69-U70</f>
        <v>85940881.016129658</v>
      </c>
      <c r="V71" s="1245"/>
      <c r="W71" s="1246"/>
      <c r="X71" s="1011"/>
      <c r="Y71" s="1246"/>
      <c r="Z71" s="1246"/>
      <c r="AA71" s="180">
        <f>+AA69-AA70</f>
        <v>85940881.016129658</v>
      </c>
      <c r="AB71" s="1245"/>
      <c r="AC71" s="1246"/>
      <c r="AD71" s="1011"/>
      <c r="AE71" s="1246"/>
      <c r="AF71" s="1246"/>
      <c r="AG71" s="180">
        <f t="shared" ref="AG71" si="123">+AG69-AG70</f>
        <v>85940881.016129658</v>
      </c>
      <c r="AH71" s="1245"/>
      <c r="AI71" s="1246"/>
      <c r="AJ71" s="1011"/>
      <c r="AK71" s="1246"/>
      <c r="AL71" s="1246"/>
      <c r="AM71" s="180">
        <f t="shared" ref="AM71" si="124">+AM69-AM70</f>
        <v>85940881.016129658</v>
      </c>
      <c r="AN71" s="1245"/>
      <c r="AO71" s="1246"/>
      <c r="AP71" s="1011"/>
      <c r="AQ71" s="1246"/>
      <c r="AR71" s="1246"/>
      <c r="AS71" s="180">
        <f t="shared" ref="AS71" si="125">+AS69-AS70</f>
        <v>85940881.016129658</v>
      </c>
      <c r="AT71" s="1245"/>
      <c r="AU71" s="1246"/>
      <c r="AV71" s="1011"/>
      <c r="AW71" s="1246"/>
      <c r="AX71" s="1246"/>
      <c r="AZ71" s="141" t="s">
        <v>987</v>
      </c>
    </row>
    <row r="72" spans="1:57" ht="29.25" customHeight="1" thickTop="1" thickBot="1">
      <c r="B72" s="146" t="s">
        <v>988</v>
      </c>
      <c r="C72" s="181">
        <f>(C30+C44)/C69</f>
        <v>0.29883274174117447</v>
      </c>
      <c r="D72" s="1245"/>
      <c r="E72" s="1246"/>
      <c r="F72" s="1011"/>
      <c r="G72" s="1246"/>
      <c r="H72" s="1246"/>
      <c r="I72" s="336">
        <f>(I30+I44)/I69</f>
        <v>0.29943505999672004</v>
      </c>
      <c r="J72" s="1245"/>
      <c r="K72" s="1246"/>
      <c r="L72" s="1011"/>
      <c r="M72" s="1246"/>
      <c r="N72" s="1246"/>
      <c r="O72" s="336">
        <f>(O30+O44)/O69</f>
        <v>0.29944628155264547</v>
      </c>
      <c r="P72" s="1245"/>
      <c r="Q72" s="1246"/>
      <c r="R72" s="1011"/>
      <c r="S72" s="1246"/>
      <c r="T72" s="1246"/>
      <c r="U72" s="336">
        <f>(U30+U44)/U69</f>
        <v>0.2932034062005755</v>
      </c>
      <c r="V72" s="1245"/>
      <c r="W72" s="1246"/>
      <c r="X72" s="1011"/>
      <c r="Y72" s="1246"/>
      <c r="Z72" s="1246"/>
      <c r="AA72" s="336">
        <f>(AA30+AA44)/AA69</f>
        <v>0.2932034062005755</v>
      </c>
      <c r="AB72" s="1245"/>
      <c r="AC72" s="1246"/>
      <c r="AD72" s="1011"/>
      <c r="AE72" s="1246"/>
      <c r="AF72" s="1246"/>
      <c r="AG72" s="336">
        <f>(AG30+AG44)/AG69</f>
        <v>0.2932034062005755</v>
      </c>
      <c r="AH72" s="1245"/>
      <c r="AI72" s="1246"/>
      <c r="AJ72" s="1011"/>
      <c r="AK72" s="1246"/>
      <c r="AL72" s="1246"/>
      <c r="AM72" s="336">
        <f>(AM30+AM44)/AM69</f>
        <v>0.2932034062005755</v>
      </c>
      <c r="AN72" s="1245"/>
      <c r="AO72" s="1246"/>
      <c r="AP72" s="1011"/>
      <c r="AQ72" s="1246"/>
      <c r="AR72" s="1246"/>
      <c r="AS72" s="336">
        <f>(AS30+AS44)/AS69</f>
        <v>0.2932034062005755</v>
      </c>
      <c r="AT72" s="1245"/>
      <c r="AU72" s="1246"/>
      <c r="AV72" s="1011"/>
      <c r="AW72" s="1246"/>
      <c r="AX72" s="1246"/>
      <c r="AZ72" s="141"/>
    </row>
    <row r="73" spans="1:57" ht="29.25" customHeight="1" thickTop="1" thickBot="1">
      <c r="A73" s="128">
        <v>12</v>
      </c>
      <c r="B73" s="146" t="s">
        <v>989</v>
      </c>
      <c r="C73" s="417">
        <v>116456311</v>
      </c>
      <c r="D73" s="1230"/>
      <c r="E73" s="1011"/>
      <c r="F73" s="1011"/>
      <c r="G73" s="1011"/>
      <c r="H73" s="1011"/>
      <c r="I73" s="418">
        <f>+C73</f>
        <v>116456311</v>
      </c>
      <c r="J73" s="1230"/>
      <c r="K73" s="1011"/>
      <c r="L73" s="1011"/>
      <c r="M73" s="1011"/>
      <c r="N73" s="1011"/>
      <c r="O73" s="418">
        <f>+I73</f>
        <v>116456311</v>
      </c>
      <c r="P73" s="1230"/>
      <c r="Q73" s="1011"/>
      <c r="R73" s="1011"/>
      <c r="S73" s="1011"/>
      <c r="T73" s="1011"/>
      <c r="U73" s="418">
        <f>+O73</f>
        <v>116456311</v>
      </c>
      <c r="V73" s="1230"/>
      <c r="W73" s="1011"/>
      <c r="X73" s="1011"/>
      <c r="Y73" s="1011"/>
      <c r="Z73" s="1011"/>
      <c r="AA73" s="418">
        <f>+U73</f>
        <v>116456311</v>
      </c>
      <c r="AB73" s="1230"/>
      <c r="AC73" s="1011"/>
      <c r="AD73" s="1011"/>
      <c r="AE73" s="1011"/>
      <c r="AF73" s="1011"/>
      <c r="AG73" s="418">
        <f>+AA73</f>
        <v>116456311</v>
      </c>
      <c r="AH73" s="1230"/>
      <c r="AI73" s="1011"/>
      <c r="AJ73" s="1011"/>
      <c r="AK73" s="1011"/>
      <c r="AL73" s="1011"/>
      <c r="AM73" s="418">
        <f>+AG73</f>
        <v>116456311</v>
      </c>
      <c r="AN73" s="1230"/>
      <c r="AO73" s="1011"/>
      <c r="AP73" s="1011"/>
      <c r="AQ73" s="1011"/>
      <c r="AR73" s="1011"/>
      <c r="AS73" s="418">
        <f>+AM73</f>
        <v>116456311</v>
      </c>
      <c r="AT73" s="1230"/>
      <c r="AU73" s="1011"/>
      <c r="AV73" s="1011"/>
      <c r="AW73" s="1011"/>
      <c r="AX73" s="1011"/>
      <c r="AZ73" s="141" t="s">
        <v>990</v>
      </c>
    </row>
    <row r="74" spans="1:57" ht="16.899999999999999" thickTop="1" thickBot="1">
      <c r="B74" s="144"/>
      <c r="C74" s="1247"/>
      <c r="D74" s="1248"/>
      <c r="E74" s="1011"/>
      <c r="F74" s="1011"/>
      <c r="G74" s="1011"/>
      <c r="H74" s="1011"/>
      <c r="I74" s="1249"/>
      <c r="J74" s="1248"/>
      <c r="K74" s="1011"/>
      <c r="L74" s="1011"/>
      <c r="M74" s="1011"/>
      <c r="N74" s="1011"/>
      <c r="O74" s="1249"/>
      <c r="P74" s="1248"/>
      <c r="Q74" s="1011"/>
      <c r="R74" s="1011"/>
      <c r="S74" s="1011"/>
      <c r="T74" s="1011"/>
      <c r="U74" s="1249"/>
      <c r="V74" s="1248"/>
      <c r="W74" s="1011"/>
      <c r="X74" s="1011"/>
      <c r="Y74" s="1011"/>
      <c r="Z74" s="1011"/>
      <c r="AA74" s="1249"/>
      <c r="AB74" s="1248"/>
      <c r="AC74" s="1011"/>
      <c r="AD74" s="1011"/>
      <c r="AE74" s="1011"/>
      <c r="AF74" s="1011"/>
      <c r="AG74" s="1249"/>
      <c r="AH74" s="1248"/>
      <c r="AI74" s="1011"/>
      <c r="AJ74" s="1011"/>
      <c r="AK74" s="1011"/>
      <c r="AL74" s="1011"/>
      <c r="AM74" s="1249"/>
      <c r="AN74" s="1248"/>
      <c r="AO74" s="1011"/>
      <c r="AP74" s="1011"/>
      <c r="AQ74" s="1011"/>
      <c r="AR74" s="1011"/>
      <c r="AS74" s="1249"/>
      <c r="AT74" s="1248"/>
      <c r="AU74" s="1011"/>
      <c r="AV74" s="1011"/>
      <c r="AW74" s="1011"/>
      <c r="AX74" s="1011"/>
      <c r="AZ74" s="141"/>
    </row>
    <row r="75" spans="1:57" ht="16.899999999999999" thickTop="1" thickBot="1">
      <c r="B75" s="149" t="s">
        <v>991</v>
      </c>
      <c r="C75" s="1247"/>
      <c r="D75" s="1248"/>
      <c r="E75" s="1011"/>
      <c r="F75" s="1011"/>
      <c r="G75" s="1011"/>
      <c r="H75" s="1011"/>
      <c r="I75" s="1249"/>
      <c r="J75" s="1248"/>
      <c r="K75" s="1011"/>
      <c r="L75" s="1011"/>
      <c r="M75" s="1011"/>
      <c r="N75" s="1011"/>
      <c r="O75" s="1249"/>
      <c r="P75" s="1248"/>
      <c r="Q75" s="1011"/>
      <c r="R75" s="1011"/>
      <c r="S75" s="1011"/>
      <c r="T75" s="1011"/>
      <c r="U75" s="1249"/>
      <c r="V75" s="1248"/>
      <c r="W75" s="1011"/>
      <c r="X75" s="1011"/>
      <c r="Y75" s="1011"/>
      <c r="Z75" s="1011"/>
      <c r="AA75" s="1249"/>
      <c r="AB75" s="1248"/>
      <c r="AC75" s="1011"/>
      <c r="AD75" s="1011"/>
      <c r="AE75" s="1011"/>
      <c r="AF75" s="1011"/>
      <c r="AG75" s="1249"/>
      <c r="AH75" s="1248"/>
      <c r="AI75" s="1011"/>
      <c r="AJ75" s="1011"/>
      <c r="AK75" s="1011"/>
      <c r="AL75" s="1011"/>
      <c r="AM75" s="1249"/>
      <c r="AN75" s="1248"/>
      <c r="AO75" s="1011"/>
      <c r="AP75" s="1011"/>
      <c r="AQ75" s="1011"/>
      <c r="AR75" s="1011"/>
      <c r="AS75" s="1249"/>
      <c r="AT75" s="1248"/>
      <c r="AU75" s="1011"/>
      <c r="AV75" s="1011"/>
      <c r="AW75" s="1011"/>
      <c r="AX75" s="1011"/>
      <c r="AZ75" s="1226" t="s">
        <v>992</v>
      </c>
      <c r="BB75" s="150"/>
    </row>
    <row r="76" spans="1:57" ht="16.899999999999999" thickTop="1" thickBot="1">
      <c r="A76" s="128">
        <v>13</v>
      </c>
      <c r="B76" s="144" t="s">
        <v>993</v>
      </c>
      <c r="C76" s="337">
        <f>+SUM(C77:C81)</f>
        <v>0</v>
      </c>
      <c r="D76" s="1245"/>
      <c r="E76" s="1011"/>
      <c r="F76" s="1011"/>
      <c r="G76" s="1011"/>
      <c r="H76" s="1011"/>
      <c r="I76" s="337">
        <f>+SUM(I77:I81)</f>
        <v>0</v>
      </c>
      <c r="J76" s="1245"/>
      <c r="K76" s="1011"/>
      <c r="L76" s="1011"/>
      <c r="M76" s="1011"/>
      <c r="N76" s="1011"/>
      <c r="O76" s="337">
        <f>+SUM(O77:O81)</f>
        <v>0</v>
      </c>
      <c r="P76" s="1245"/>
      <c r="Q76" s="1011"/>
      <c r="R76" s="1011"/>
      <c r="S76" s="1011"/>
      <c r="T76" s="1011"/>
      <c r="U76" s="337">
        <f>+SUM(U77:U81)</f>
        <v>0</v>
      </c>
      <c r="V76" s="1245"/>
      <c r="W76" s="1011"/>
      <c r="X76" s="1011"/>
      <c r="Y76" s="1011"/>
      <c r="Z76" s="1011"/>
      <c r="AA76" s="337">
        <f>+SUM(AA77:AA81)</f>
        <v>0</v>
      </c>
      <c r="AB76" s="1245"/>
      <c r="AC76" s="1011"/>
      <c r="AD76" s="1011"/>
      <c r="AE76" s="1011"/>
      <c r="AF76" s="1011"/>
      <c r="AG76" s="337">
        <f>+SUM(AG77:AG81)</f>
        <v>0</v>
      </c>
      <c r="AH76" s="1245"/>
      <c r="AI76" s="1011"/>
      <c r="AJ76" s="1011"/>
      <c r="AK76" s="1011"/>
      <c r="AL76" s="1011"/>
      <c r="AM76" s="337">
        <f>+SUM(AM77:AM81)</f>
        <v>0</v>
      </c>
      <c r="AN76" s="1245"/>
      <c r="AO76" s="1011"/>
      <c r="AP76" s="1011"/>
      <c r="AQ76" s="1011"/>
      <c r="AR76" s="1011"/>
      <c r="AS76" s="337">
        <f>+SUM(AS77:AS81)</f>
        <v>0</v>
      </c>
      <c r="AT76" s="1245"/>
      <c r="AU76" s="1011"/>
      <c r="AV76" s="1011"/>
      <c r="AW76" s="1011"/>
      <c r="AX76" s="1011"/>
      <c r="AZ76" s="141" t="s">
        <v>994</v>
      </c>
    </row>
    <row r="77" spans="1:57" s="129" customFormat="1" ht="16.899999999999999" thickTop="1" thickBot="1">
      <c r="A77" s="1245" t="s">
        <v>995</v>
      </c>
      <c r="B77" s="183" t="s">
        <v>996</v>
      </c>
      <c r="C77" s="417">
        <v>0</v>
      </c>
      <c r="D77" s="1245"/>
      <c r="E77" s="1011"/>
      <c r="F77" s="1011"/>
      <c r="G77" s="1011"/>
      <c r="H77" s="1011"/>
      <c r="I77" s="420">
        <v>0</v>
      </c>
      <c r="J77" s="1245"/>
      <c r="K77" s="1011"/>
      <c r="L77" s="1011"/>
      <c r="M77" s="1011"/>
      <c r="N77" s="1011"/>
      <c r="O77" s="420">
        <v>0</v>
      </c>
      <c r="P77" s="1245"/>
      <c r="Q77" s="1011"/>
      <c r="R77" s="1011"/>
      <c r="S77" s="1011"/>
      <c r="T77" s="1011"/>
      <c r="U77" s="420">
        <v>0</v>
      </c>
      <c r="V77" s="1245"/>
      <c r="W77" s="1011"/>
      <c r="X77" s="1011"/>
      <c r="Y77" s="1011"/>
      <c r="Z77" s="1011"/>
      <c r="AA77" s="420">
        <v>0</v>
      </c>
      <c r="AB77" s="1245"/>
      <c r="AC77" s="1011"/>
      <c r="AD77" s="1011"/>
      <c r="AE77" s="1011"/>
      <c r="AF77" s="1011"/>
      <c r="AG77" s="420">
        <v>0</v>
      </c>
      <c r="AH77" s="1245"/>
      <c r="AI77" s="1011"/>
      <c r="AJ77" s="1011"/>
      <c r="AK77" s="1011"/>
      <c r="AL77" s="1011"/>
      <c r="AM77" s="420">
        <v>0</v>
      </c>
      <c r="AN77" s="1245"/>
      <c r="AO77" s="1011"/>
      <c r="AP77" s="1011"/>
      <c r="AQ77" s="1011"/>
      <c r="AR77" s="1011"/>
      <c r="AS77" s="420">
        <v>0</v>
      </c>
      <c r="AT77" s="1245"/>
      <c r="AU77" s="1011"/>
      <c r="AV77" s="1011"/>
      <c r="AW77" s="1011"/>
      <c r="AX77" s="1011"/>
      <c r="AY77" s="128"/>
      <c r="AZ77" s="141" t="s">
        <v>997</v>
      </c>
      <c r="BA77" s="128"/>
      <c r="BB77" s="131"/>
    </row>
    <row r="78" spans="1:57" s="129" customFormat="1" ht="16.899999999999999" thickTop="1" thickBot="1">
      <c r="A78" s="1245" t="s">
        <v>998</v>
      </c>
      <c r="B78" s="184" t="s">
        <v>999</v>
      </c>
      <c r="C78" s="417">
        <v>0</v>
      </c>
      <c r="D78" s="1245"/>
      <c r="E78" s="1011"/>
      <c r="F78" s="1011"/>
      <c r="G78" s="1011"/>
      <c r="H78" s="1011"/>
      <c r="I78" s="420">
        <v>0</v>
      </c>
      <c r="J78" s="1245"/>
      <c r="K78" s="1011"/>
      <c r="L78" s="1011"/>
      <c r="M78" s="1011"/>
      <c r="N78" s="1011"/>
      <c r="O78" s="420">
        <v>0</v>
      </c>
      <c r="P78" s="1245"/>
      <c r="Q78" s="1011"/>
      <c r="R78" s="1011"/>
      <c r="S78" s="1011"/>
      <c r="T78" s="1011"/>
      <c r="U78" s="420">
        <v>0</v>
      </c>
      <c r="V78" s="1245"/>
      <c r="W78" s="1011"/>
      <c r="X78" s="1011"/>
      <c r="Y78" s="1011"/>
      <c r="Z78" s="1011"/>
      <c r="AA78" s="420">
        <v>0</v>
      </c>
      <c r="AB78" s="1245"/>
      <c r="AC78" s="1011"/>
      <c r="AD78" s="1011"/>
      <c r="AE78" s="1011"/>
      <c r="AF78" s="1011"/>
      <c r="AG78" s="420">
        <v>0</v>
      </c>
      <c r="AH78" s="1245"/>
      <c r="AI78" s="1011"/>
      <c r="AJ78" s="1011"/>
      <c r="AK78" s="1011"/>
      <c r="AL78" s="1011"/>
      <c r="AM78" s="420">
        <v>0</v>
      </c>
      <c r="AN78" s="1245"/>
      <c r="AO78" s="1011"/>
      <c r="AP78" s="1011"/>
      <c r="AQ78" s="1011"/>
      <c r="AR78" s="1011"/>
      <c r="AS78" s="420">
        <v>0</v>
      </c>
      <c r="AT78" s="1245"/>
      <c r="AU78" s="1011"/>
      <c r="AV78" s="1011"/>
      <c r="AW78" s="1011"/>
      <c r="AX78" s="1011"/>
      <c r="AY78" s="128"/>
      <c r="AZ78" s="141" t="s">
        <v>997</v>
      </c>
      <c r="BA78" s="128"/>
      <c r="BB78" s="131"/>
    </row>
    <row r="79" spans="1:57" s="129" customFormat="1" ht="16.899999999999999" thickTop="1" thickBot="1">
      <c r="A79" s="1245" t="s">
        <v>1000</v>
      </c>
      <c r="B79" s="184" t="s">
        <v>1001</v>
      </c>
      <c r="C79" s="417"/>
      <c r="D79" s="1245"/>
      <c r="E79" s="1011"/>
      <c r="F79" s="1011"/>
      <c r="G79" s="1011"/>
      <c r="H79" s="1011"/>
      <c r="I79" s="420"/>
      <c r="J79" s="1245"/>
      <c r="K79" s="1011"/>
      <c r="L79" s="1011"/>
      <c r="M79" s="1011"/>
      <c r="N79" s="1011"/>
      <c r="O79" s="420"/>
      <c r="P79" s="1245"/>
      <c r="Q79" s="1011"/>
      <c r="R79" s="1011"/>
      <c r="S79" s="1011"/>
      <c r="T79" s="1011"/>
      <c r="U79" s="420"/>
      <c r="V79" s="1245"/>
      <c r="W79" s="1011"/>
      <c r="X79" s="1011"/>
      <c r="Y79" s="1011"/>
      <c r="Z79" s="1011"/>
      <c r="AA79" s="420"/>
      <c r="AB79" s="1245"/>
      <c r="AC79" s="1011"/>
      <c r="AD79" s="1011"/>
      <c r="AE79" s="1011"/>
      <c r="AF79" s="1011"/>
      <c r="AG79" s="420"/>
      <c r="AH79" s="1245"/>
      <c r="AI79" s="1011"/>
      <c r="AJ79" s="1011"/>
      <c r="AK79" s="1011"/>
      <c r="AL79" s="1011"/>
      <c r="AM79" s="420"/>
      <c r="AN79" s="1245"/>
      <c r="AO79" s="1011"/>
      <c r="AP79" s="1011"/>
      <c r="AQ79" s="1011"/>
      <c r="AR79" s="1011"/>
      <c r="AS79" s="420"/>
      <c r="AT79" s="1245"/>
      <c r="AU79" s="1011"/>
      <c r="AV79" s="1011"/>
      <c r="AW79" s="1011"/>
      <c r="AX79" s="1011"/>
      <c r="AY79" s="128"/>
      <c r="AZ79" s="141"/>
      <c r="BA79" s="128"/>
      <c r="BB79" s="131"/>
    </row>
    <row r="80" spans="1:57" s="129" customFormat="1" ht="16.899999999999999" thickTop="1" thickBot="1">
      <c r="A80" s="1245" t="s">
        <v>1002</v>
      </c>
      <c r="B80" s="184" t="s">
        <v>1003</v>
      </c>
      <c r="C80" s="417">
        <v>0</v>
      </c>
      <c r="D80" s="1245"/>
      <c r="E80" s="1011"/>
      <c r="F80" s="1011"/>
      <c r="G80" s="1011"/>
      <c r="H80" s="1011"/>
      <c r="I80" s="420">
        <v>0</v>
      </c>
      <c r="J80" s="1245"/>
      <c r="K80" s="1011"/>
      <c r="L80" s="1011"/>
      <c r="M80" s="1011"/>
      <c r="N80" s="1011"/>
      <c r="O80" s="420">
        <v>0</v>
      </c>
      <c r="P80" s="1245"/>
      <c r="Q80" s="1011"/>
      <c r="R80" s="1011"/>
      <c r="S80" s="1011"/>
      <c r="T80" s="1011"/>
      <c r="U80" s="420">
        <v>0</v>
      </c>
      <c r="V80" s="1245"/>
      <c r="W80" s="1011"/>
      <c r="X80" s="1011"/>
      <c r="Y80" s="1011"/>
      <c r="Z80" s="1011"/>
      <c r="AA80" s="420">
        <v>0</v>
      </c>
      <c r="AB80" s="1245"/>
      <c r="AC80" s="1011"/>
      <c r="AD80" s="1011"/>
      <c r="AE80" s="1011"/>
      <c r="AF80" s="1011"/>
      <c r="AG80" s="420">
        <v>0</v>
      </c>
      <c r="AH80" s="1245"/>
      <c r="AI80" s="1011"/>
      <c r="AJ80" s="1011"/>
      <c r="AK80" s="1011"/>
      <c r="AL80" s="1011"/>
      <c r="AM80" s="420">
        <v>0</v>
      </c>
      <c r="AN80" s="1245"/>
      <c r="AO80" s="1011"/>
      <c r="AP80" s="1011"/>
      <c r="AQ80" s="1011"/>
      <c r="AR80" s="1011"/>
      <c r="AS80" s="420">
        <v>0</v>
      </c>
      <c r="AT80" s="1245"/>
      <c r="AU80" s="1011"/>
      <c r="AV80" s="1011"/>
      <c r="AW80" s="1011"/>
      <c r="AX80" s="1011"/>
      <c r="AY80" s="128"/>
      <c r="AZ80" s="141" t="s">
        <v>997</v>
      </c>
      <c r="BA80" s="128"/>
      <c r="BB80" s="131"/>
    </row>
    <row r="81" spans="1:54" s="129" customFormat="1" ht="16.899999999999999" thickTop="1" thickBot="1">
      <c r="A81" s="1245" t="s">
        <v>1004</v>
      </c>
      <c r="B81" s="184"/>
      <c r="C81" s="417">
        <v>0</v>
      </c>
      <c r="D81" s="1245"/>
      <c r="E81" s="1011"/>
      <c r="F81" s="1011"/>
      <c r="G81" s="1011"/>
      <c r="H81" s="1011"/>
      <c r="I81" s="420">
        <v>0</v>
      </c>
      <c r="J81" s="1245"/>
      <c r="K81" s="1011"/>
      <c r="L81" s="1011"/>
      <c r="M81" s="1011"/>
      <c r="N81" s="1011"/>
      <c r="O81" s="420">
        <v>0</v>
      </c>
      <c r="P81" s="1245"/>
      <c r="Q81" s="1011"/>
      <c r="R81" s="1011"/>
      <c r="S81" s="1011"/>
      <c r="T81" s="1011"/>
      <c r="U81" s="420">
        <v>0</v>
      </c>
      <c r="V81" s="1245"/>
      <c r="W81" s="1011"/>
      <c r="X81" s="1011"/>
      <c r="Y81" s="1011"/>
      <c r="Z81" s="1011"/>
      <c r="AA81" s="420">
        <v>0</v>
      </c>
      <c r="AB81" s="1245"/>
      <c r="AC81" s="1011"/>
      <c r="AD81" s="1011"/>
      <c r="AE81" s="1011"/>
      <c r="AF81" s="1011"/>
      <c r="AG81" s="420">
        <v>0</v>
      </c>
      <c r="AH81" s="1245"/>
      <c r="AI81" s="1011"/>
      <c r="AJ81" s="1011"/>
      <c r="AK81" s="1011"/>
      <c r="AL81" s="1011"/>
      <c r="AM81" s="420">
        <v>0</v>
      </c>
      <c r="AN81" s="1245"/>
      <c r="AO81" s="1011"/>
      <c r="AP81" s="1011"/>
      <c r="AQ81" s="1011"/>
      <c r="AR81" s="1011"/>
      <c r="AS81" s="420">
        <v>0</v>
      </c>
      <c r="AT81" s="1245"/>
      <c r="AU81" s="1011"/>
      <c r="AV81" s="1011"/>
      <c r="AW81" s="1011"/>
      <c r="AX81" s="1011"/>
      <c r="AY81" s="128"/>
      <c r="AZ81" s="141" t="s">
        <v>997</v>
      </c>
      <c r="BA81" s="128"/>
      <c r="BB81" s="131"/>
    </row>
    <row r="82" spans="1:54" s="129" customFormat="1" ht="16.899999999999999" thickTop="1" thickBot="1">
      <c r="A82" s="128">
        <v>14</v>
      </c>
      <c r="B82" s="144" t="s">
        <v>1005</v>
      </c>
      <c r="C82" s="337">
        <f>+SUM(C83:C87)</f>
        <v>0</v>
      </c>
      <c r="D82" s="1245"/>
      <c r="E82" s="1011"/>
      <c r="F82" s="1011"/>
      <c r="G82" s="1011"/>
      <c r="H82" s="1011"/>
      <c r="I82" s="337">
        <f>+SUM(I83:I87)</f>
        <v>0</v>
      </c>
      <c r="J82" s="1245"/>
      <c r="K82" s="1011"/>
      <c r="L82" s="1011"/>
      <c r="M82" s="1011"/>
      <c r="N82" s="1011"/>
      <c r="O82" s="337">
        <f>+SUM(O83:O87)</f>
        <v>0</v>
      </c>
      <c r="P82" s="1245"/>
      <c r="Q82" s="1011"/>
      <c r="R82" s="1011"/>
      <c r="S82" s="1011"/>
      <c r="T82" s="1011"/>
      <c r="U82" s="337">
        <f>+SUM(U83:U87)</f>
        <v>0</v>
      </c>
      <c r="V82" s="1245"/>
      <c r="W82" s="1011"/>
      <c r="X82" s="1011"/>
      <c r="Y82" s="1011"/>
      <c r="Z82" s="1011"/>
      <c r="AA82" s="337">
        <f>+SUM(AA83:AA87)</f>
        <v>0</v>
      </c>
      <c r="AB82" s="1245"/>
      <c r="AC82" s="1011"/>
      <c r="AD82" s="1011"/>
      <c r="AE82" s="1011"/>
      <c r="AF82" s="1011"/>
      <c r="AG82" s="337">
        <f>+SUM(AG83:AG87)</f>
        <v>0</v>
      </c>
      <c r="AH82" s="1245"/>
      <c r="AI82" s="1011"/>
      <c r="AJ82" s="1011"/>
      <c r="AK82" s="1011"/>
      <c r="AL82" s="1011"/>
      <c r="AM82" s="337">
        <f>+SUM(AM83:AM87)</f>
        <v>0</v>
      </c>
      <c r="AN82" s="1245"/>
      <c r="AO82" s="1011"/>
      <c r="AP82" s="1011"/>
      <c r="AQ82" s="1011"/>
      <c r="AR82" s="1011"/>
      <c r="AS82" s="337">
        <f>+SUM(AS83:AS87)</f>
        <v>0</v>
      </c>
      <c r="AT82" s="1245"/>
      <c r="AU82" s="1011"/>
      <c r="AV82" s="1011"/>
      <c r="AW82" s="1011"/>
      <c r="AX82" s="1011"/>
      <c r="AY82" s="128"/>
      <c r="AZ82" s="1226" t="s">
        <v>1006</v>
      </c>
      <c r="BA82" s="128"/>
      <c r="BB82" s="131"/>
    </row>
    <row r="83" spans="1:54" ht="16.899999999999999" thickTop="1" thickBot="1">
      <c r="A83" s="1245" t="s">
        <v>1007</v>
      </c>
      <c r="B83" s="183" t="s">
        <v>1008</v>
      </c>
      <c r="C83" s="417">
        <v>0</v>
      </c>
      <c r="D83" s="1245"/>
      <c r="E83" s="1011"/>
      <c r="F83" s="1011"/>
      <c r="G83" s="1011"/>
      <c r="H83" s="1011"/>
      <c r="I83" s="420">
        <v>0</v>
      </c>
      <c r="J83" s="1245"/>
      <c r="K83" s="1011"/>
      <c r="L83" s="1011"/>
      <c r="M83" s="1011"/>
      <c r="N83" s="1011"/>
      <c r="O83" s="420">
        <v>0</v>
      </c>
      <c r="P83" s="1245"/>
      <c r="Q83" s="1011"/>
      <c r="R83" s="1011"/>
      <c r="S83" s="1011"/>
      <c r="T83" s="1011"/>
      <c r="U83" s="420">
        <v>0</v>
      </c>
      <c r="V83" s="1245"/>
      <c r="W83" s="1011"/>
      <c r="X83" s="1011"/>
      <c r="Y83" s="1011"/>
      <c r="Z83" s="1011"/>
      <c r="AA83" s="420">
        <v>0</v>
      </c>
      <c r="AB83" s="1245"/>
      <c r="AC83" s="1011"/>
      <c r="AD83" s="1011"/>
      <c r="AE83" s="1011"/>
      <c r="AF83" s="1011"/>
      <c r="AG83" s="420">
        <v>0</v>
      </c>
      <c r="AH83" s="1245"/>
      <c r="AI83" s="1011"/>
      <c r="AJ83" s="1011"/>
      <c r="AK83" s="1011"/>
      <c r="AL83" s="1011"/>
      <c r="AM83" s="420">
        <v>0</v>
      </c>
      <c r="AN83" s="1245"/>
      <c r="AO83" s="1011"/>
      <c r="AP83" s="1011"/>
      <c r="AQ83" s="1011"/>
      <c r="AR83" s="1011"/>
      <c r="AS83" s="420">
        <v>0</v>
      </c>
      <c r="AT83" s="1245"/>
      <c r="AU83" s="1011"/>
      <c r="AV83" s="1011"/>
      <c r="AW83" s="1011"/>
      <c r="AX83" s="1011"/>
      <c r="AZ83" s="141" t="s">
        <v>997</v>
      </c>
    </row>
    <row r="84" spans="1:54" ht="16.899999999999999" thickTop="1" thickBot="1">
      <c r="A84" s="1245" t="s">
        <v>1009</v>
      </c>
      <c r="B84" s="184" t="s">
        <v>1010</v>
      </c>
      <c r="C84" s="417">
        <v>0</v>
      </c>
      <c r="D84" s="1245"/>
      <c r="E84" s="1011"/>
      <c r="F84" s="1011"/>
      <c r="G84" s="1011"/>
      <c r="H84" s="1011"/>
      <c r="I84" s="420">
        <v>0</v>
      </c>
      <c r="J84" s="1245"/>
      <c r="K84" s="1011"/>
      <c r="L84" s="1011"/>
      <c r="M84" s="1011"/>
      <c r="N84" s="1011"/>
      <c r="O84" s="420">
        <v>0</v>
      </c>
      <c r="P84" s="1245"/>
      <c r="Q84" s="1011"/>
      <c r="R84" s="1011"/>
      <c r="S84" s="1011"/>
      <c r="T84" s="1011"/>
      <c r="U84" s="420">
        <v>0</v>
      </c>
      <c r="V84" s="1245"/>
      <c r="W84" s="1011"/>
      <c r="X84" s="1011"/>
      <c r="Y84" s="1011"/>
      <c r="Z84" s="1011"/>
      <c r="AA84" s="420">
        <v>0</v>
      </c>
      <c r="AB84" s="1245"/>
      <c r="AC84" s="1011"/>
      <c r="AD84" s="1011"/>
      <c r="AE84" s="1011"/>
      <c r="AF84" s="1011"/>
      <c r="AG84" s="420">
        <v>0</v>
      </c>
      <c r="AH84" s="1245"/>
      <c r="AI84" s="1011"/>
      <c r="AJ84" s="1011"/>
      <c r="AK84" s="1011"/>
      <c r="AL84" s="1011"/>
      <c r="AM84" s="420">
        <v>0</v>
      </c>
      <c r="AN84" s="1245"/>
      <c r="AO84" s="1011"/>
      <c r="AP84" s="1011"/>
      <c r="AQ84" s="1011"/>
      <c r="AR84" s="1011"/>
      <c r="AS84" s="420">
        <v>0</v>
      </c>
      <c r="AT84" s="1245"/>
      <c r="AU84" s="1011"/>
      <c r="AV84" s="1011"/>
      <c r="AW84" s="1011"/>
      <c r="AX84" s="1011"/>
      <c r="AZ84" s="141" t="s">
        <v>997</v>
      </c>
    </row>
    <row r="85" spans="1:54" ht="16.899999999999999" thickTop="1" thickBot="1">
      <c r="A85" s="1245" t="s">
        <v>1011</v>
      </c>
      <c r="B85" s="184" t="s">
        <v>1012</v>
      </c>
      <c r="C85" s="417"/>
      <c r="D85" s="1245"/>
      <c r="E85" s="1011"/>
      <c r="F85" s="1011"/>
      <c r="G85" s="1011"/>
      <c r="H85" s="1011"/>
      <c r="I85" s="420"/>
      <c r="J85" s="1245"/>
      <c r="K85" s="1011"/>
      <c r="L85" s="1011"/>
      <c r="M85" s="1011"/>
      <c r="N85" s="1011"/>
      <c r="O85" s="420"/>
      <c r="P85" s="1245"/>
      <c r="Q85" s="1011"/>
      <c r="R85" s="1011"/>
      <c r="S85" s="1011"/>
      <c r="T85" s="1011"/>
      <c r="U85" s="420"/>
      <c r="V85" s="1245"/>
      <c r="W85" s="1011"/>
      <c r="X85" s="1011"/>
      <c r="Y85" s="1011"/>
      <c r="Z85" s="1011"/>
      <c r="AA85" s="420"/>
      <c r="AB85" s="1245"/>
      <c r="AC85" s="1011"/>
      <c r="AD85" s="1011"/>
      <c r="AE85" s="1011"/>
      <c r="AF85" s="1011"/>
      <c r="AG85" s="420"/>
      <c r="AH85" s="1245"/>
      <c r="AI85" s="1011"/>
      <c r="AJ85" s="1011"/>
      <c r="AK85" s="1011"/>
      <c r="AL85" s="1011"/>
      <c r="AM85" s="420"/>
      <c r="AN85" s="1245"/>
      <c r="AO85" s="1011"/>
      <c r="AP85" s="1011"/>
      <c r="AQ85" s="1011"/>
      <c r="AR85" s="1011"/>
      <c r="AS85" s="420"/>
      <c r="AT85" s="1245"/>
      <c r="AU85" s="1011"/>
      <c r="AV85" s="1011"/>
      <c r="AW85" s="1011"/>
      <c r="AX85" s="1011"/>
      <c r="AZ85" s="141"/>
    </row>
    <row r="86" spans="1:54" ht="16.899999999999999" thickTop="1" thickBot="1">
      <c r="A86" s="1245" t="s">
        <v>1013</v>
      </c>
      <c r="C86" s="417">
        <v>0</v>
      </c>
      <c r="D86" s="1245"/>
      <c r="E86" s="1011"/>
      <c r="F86" s="1011"/>
      <c r="G86" s="1011"/>
      <c r="H86" s="1011"/>
      <c r="I86" s="420">
        <v>0</v>
      </c>
      <c r="J86" s="1245"/>
      <c r="K86" s="1011"/>
      <c r="L86" s="1011"/>
      <c r="M86" s="1011"/>
      <c r="N86" s="1011"/>
      <c r="O86" s="420">
        <v>0</v>
      </c>
      <c r="P86" s="1245"/>
      <c r="Q86" s="1011"/>
      <c r="R86" s="1011"/>
      <c r="S86" s="1011"/>
      <c r="T86" s="1011"/>
      <c r="U86" s="420">
        <v>0</v>
      </c>
      <c r="V86" s="1245"/>
      <c r="W86" s="1011"/>
      <c r="X86" s="1011"/>
      <c r="Y86" s="1011"/>
      <c r="Z86" s="1011"/>
      <c r="AA86" s="420">
        <v>0</v>
      </c>
      <c r="AB86" s="1245"/>
      <c r="AC86" s="1011"/>
      <c r="AD86" s="1011"/>
      <c r="AE86" s="1011"/>
      <c r="AF86" s="1011"/>
      <c r="AG86" s="420">
        <v>0</v>
      </c>
      <c r="AH86" s="1245"/>
      <c r="AI86" s="1011"/>
      <c r="AJ86" s="1011"/>
      <c r="AK86" s="1011"/>
      <c r="AL86" s="1011"/>
      <c r="AM86" s="420">
        <v>0</v>
      </c>
      <c r="AN86" s="1245"/>
      <c r="AO86" s="1011"/>
      <c r="AP86" s="1011"/>
      <c r="AQ86" s="1011"/>
      <c r="AR86" s="1011"/>
      <c r="AS86" s="420">
        <v>0</v>
      </c>
      <c r="AT86" s="1245"/>
      <c r="AU86" s="1011"/>
      <c r="AV86" s="1011"/>
      <c r="AW86" s="1011"/>
      <c r="AX86" s="1011"/>
      <c r="AZ86" s="141" t="s">
        <v>997</v>
      </c>
    </row>
    <row r="87" spans="1:54" ht="16.899999999999999" thickTop="1" thickBot="1">
      <c r="A87" s="1245" t="s">
        <v>1014</v>
      </c>
      <c r="C87" s="417">
        <v>0</v>
      </c>
      <c r="D87" s="1245"/>
      <c r="E87" s="1011"/>
      <c r="F87" s="1011"/>
      <c r="G87" s="1011"/>
      <c r="H87" s="1011"/>
      <c r="I87" s="420">
        <v>0</v>
      </c>
      <c r="J87" s="1245"/>
      <c r="K87" s="1011"/>
      <c r="L87" s="1011"/>
      <c r="M87" s="1011"/>
      <c r="N87" s="1011"/>
      <c r="O87" s="420">
        <v>0</v>
      </c>
      <c r="P87" s="1245"/>
      <c r="Q87" s="1011"/>
      <c r="R87" s="1011"/>
      <c r="S87" s="1011"/>
      <c r="T87" s="1011"/>
      <c r="U87" s="420">
        <v>0</v>
      </c>
      <c r="V87" s="1245"/>
      <c r="W87" s="1011"/>
      <c r="X87" s="1011"/>
      <c r="Y87" s="1011"/>
      <c r="Z87" s="1011"/>
      <c r="AA87" s="420">
        <v>0</v>
      </c>
      <c r="AB87" s="1245"/>
      <c r="AC87" s="1011"/>
      <c r="AD87" s="1011"/>
      <c r="AE87" s="1011"/>
      <c r="AF87" s="1011"/>
      <c r="AG87" s="420">
        <v>0</v>
      </c>
      <c r="AH87" s="1245"/>
      <c r="AI87" s="1011"/>
      <c r="AJ87" s="1011"/>
      <c r="AK87" s="1011"/>
      <c r="AL87" s="1011"/>
      <c r="AM87" s="420">
        <v>0</v>
      </c>
      <c r="AN87" s="1245"/>
      <c r="AO87" s="1011"/>
      <c r="AP87" s="1011"/>
      <c r="AQ87" s="1011"/>
      <c r="AR87" s="1011"/>
      <c r="AS87" s="420">
        <v>0</v>
      </c>
      <c r="AT87" s="1245"/>
      <c r="AU87" s="1011"/>
      <c r="AV87" s="1011"/>
      <c r="AW87" s="1011"/>
      <c r="AX87" s="1011"/>
      <c r="AZ87" s="141" t="s">
        <v>997</v>
      </c>
    </row>
    <row r="88" spans="1:54" ht="33" customHeight="1" thickTop="1" thickBot="1">
      <c r="A88" s="128">
        <v>15</v>
      </c>
      <c r="B88" s="146" t="s">
        <v>1015</v>
      </c>
      <c r="C88" s="182">
        <f>C71+C76+C82</f>
        <v>79664685.173819885</v>
      </c>
      <c r="D88" s="1248"/>
      <c r="E88" s="1011"/>
      <c r="F88" s="1011"/>
      <c r="G88" s="1011"/>
      <c r="H88" s="1011"/>
      <c r="I88" s="338">
        <f>I71+I76+I82</f>
        <v>83915516.481839672</v>
      </c>
      <c r="J88" s="1248"/>
      <c r="K88" s="1011"/>
      <c r="L88" s="1011"/>
      <c r="M88" s="1011"/>
      <c r="N88" s="1011"/>
      <c r="O88" s="338">
        <f>O71+O76+O82</f>
        <v>82638623.346857131</v>
      </c>
      <c r="P88" s="1248"/>
      <c r="Q88" s="1011"/>
      <c r="R88" s="1011"/>
      <c r="S88" s="1011"/>
      <c r="T88" s="1011"/>
      <c r="U88" s="338">
        <f>U71+U76+U82</f>
        <v>85940881.016129658</v>
      </c>
      <c r="V88" s="1248"/>
      <c r="W88" s="1011"/>
      <c r="X88" s="1011"/>
      <c r="Y88" s="1011"/>
      <c r="Z88" s="1011"/>
      <c r="AA88" s="338">
        <f>AA71+AA76+AA82</f>
        <v>85940881.016129658</v>
      </c>
      <c r="AB88" s="1248"/>
      <c r="AC88" s="1011"/>
      <c r="AD88" s="1011"/>
      <c r="AE88" s="1011"/>
      <c r="AF88" s="1011"/>
      <c r="AG88" s="338">
        <f>AG71+AG76+AG82</f>
        <v>85940881.016129658</v>
      </c>
      <c r="AH88" s="1248"/>
      <c r="AI88" s="1011"/>
      <c r="AJ88" s="1011"/>
      <c r="AK88" s="1011"/>
      <c r="AL88" s="1011"/>
      <c r="AM88" s="338">
        <f>AM71+AM76+AM82</f>
        <v>85940881.016129658</v>
      </c>
      <c r="AN88" s="1248"/>
      <c r="AO88" s="1011"/>
      <c r="AP88" s="1011"/>
      <c r="AQ88" s="1011"/>
      <c r="AR88" s="1011"/>
      <c r="AS88" s="338">
        <f>AS71+AS76+AS82</f>
        <v>85940881.016129658</v>
      </c>
      <c r="AT88" s="1248"/>
      <c r="AU88" s="1011"/>
      <c r="AV88" s="1011"/>
      <c r="AW88" s="1011"/>
      <c r="AX88" s="1011"/>
      <c r="AZ88" s="349" t="s">
        <v>1016</v>
      </c>
      <c r="BB88" s="148"/>
    </row>
    <row r="89" spans="1:54" s="129" customFormat="1" ht="16.149999999999999" thickTop="1">
      <c r="B89" s="151"/>
      <c r="C89" s="1011"/>
      <c r="D89" s="1245"/>
      <c r="E89" s="1011"/>
      <c r="F89" s="1011"/>
      <c r="G89" s="1011"/>
      <c r="H89" s="1011"/>
      <c r="I89" s="1011"/>
      <c r="J89" s="1245"/>
      <c r="K89" s="1011"/>
      <c r="L89" s="1011"/>
      <c r="M89" s="1011"/>
      <c r="N89" s="1011"/>
      <c r="O89" s="1011"/>
      <c r="P89" s="1245"/>
      <c r="Q89" s="1011"/>
      <c r="R89" s="1011"/>
      <c r="S89" s="1011"/>
      <c r="T89" s="1011"/>
      <c r="U89" s="1011"/>
      <c r="V89" s="1245"/>
      <c r="W89" s="1011"/>
      <c r="X89" s="1011"/>
      <c r="Y89" s="1011"/>
      <c r="Z89" s="1011"/>
      <c r="AA89" s="1011"/>
      <c r="AB89" s="1245"/>
      <c r="AC89" s="1011"/>
      <c r="AD89" s="1011"/>
      <c r="AE89" s="1011"/>
      <c r="AF89" s="1011"/>
      <c r="AG89" s="1011"/>
      <c r="AH89" s="1245"/>
      <c r="AI89" s="1011"/>
      <c r="AJ89" s="1011"/>
      <c r="AK89" s="1011"/>
      <c r="AL89" s="1011"/>
      <c r="AM89" s="1011"/>
      <c r="AN89" s="1245"/>
      <c r="AO89" s="1011"/>
      <c r="AP89" s="1011"/>
      <c r="AQ89" s="1011"/>
      <c r="AR89" s="1011"/>
      <c r="AS89" s="1011"/>
      <c r="AT89" s="1245"/>
      <c r="AU89" s="1011"/>
      <c r="AV89" s="1011"/>
      <c r="AW89" s="1011"/>
      <c r="AX89" s="1011"/>
      <c r="AY89" s="128"/>
      <c r="AZ89" s="130"/>
      <c r="BA89" s="128"/>
      <c r="BB89" s="131"/>
    </row>
    <row r="90" spans="1:54" s="129" customFormat="1" ht="16.149999999999999">
      <c r="B90" s="151" t="s">
        <v>1017</v>
      </c>
      <c r="C90" s="1011"/>
      <c r="D90" s="1245"/>
      <c r="E90" s="1011"/>
      <c r="F90" s="1011"/>
      <c r="G90" s="1011"/>
      <c r="H90" s="1011"/>
      <c r="I90" s="1011"/>
      <c r="J90" s="1245"/>
      <c r="K90" s="1011"/>
      <c r="L90" s="1011"/>
      <c r="M90" s="1011"/>
      <c r="N90" s="1011"/>
      <c r="O90" s="1011"/>
      <c r="P90" s="1245"/>
      <c r="Q90" s="1011"/>
      <c r="R90" s="1011"/>
      <c r="S90" s="1011"/>
      <c r="T90" s="1011"/>
      <c r="U90" s="1011"/>
      <c r="V90" s="1245"/>
      <c r="W90" s="1011"/>
      <c r="X90" s="1011"/>
      <c r="Y90" s="1011"/>
      <c r="Z90" s="1011"/>
      <c r="AA90" s="1011"/>
      <c r="AB90" s="1245"/>
      <c r="AC90" s="1011"/>
      <c r="AD90" s="1011"/>
      <c r="AE90" s="1011"/>
      <c r="AF90" s="1011"/>
      <c r="AG90" s="1011"/>
      <c r="AH90" s="1245"/>
      <c r="AI90" s="1011"/>
      <c r="AJ90" s="1011"/>
      <c r="AK90" s="1011"/>
      <c r="AL90" s="1011"/>
      <c r="AM90" s="1011"/>
      <c r="AN90" s="1245"/>
      <c r="AO90" s="1011"/>
      <c r="AP90" s="1011"/>
      <c r="AQ90" s="1011"/>
      <c r="AR90" s="1011"/>
      <c r="AS90" s="1011"/>
      <c r="AT90" s="1245"/>
      <c r="AU90" s="1011"/>
      <c r="AV90" s="1011"/>
      <c r="AW90" s="1011"/>
      <c r="AX90" s="1011"/>
      <c r="AY90" s="128"/>
      <c r="AZ90" s="128"/>
      <c r="BA90" s="128"/>
      <c r="BB90" s="281"/>
    </row>
    <row r="91" spans="1:54" s="129" customFormat="1" ht="16.149999999999999">
      <c r="B91" s="151" t="s">
        <v>1018</v>
      </c>
      <c r="C91" s="1011"/>
      <c r="D91" s="1245"/>
      <c r="E91" s="1011"/>
      <c r="F91" s="1011"/>
      <c r="G91" s="1011"/>
      <c r="H91" s="1011"/>
      <c r="I91" s="1011"/>
      <c r="J91" s="1245"/>
      <c r="K91" s="1011"/>
      <c r="L91" s="1011"/>
      <c r="M91" s="1011"/>
      <c r="N91" s="1011"/>
      <c r="O91" s="1011"/>
      <c r="P91" s="1245"/>
      <c r="Q91" s="1011"/>
      <c r="R91" s="1011"/>
      <c r="S91" s="1011"/>
      <c r="T91" s="1011"/>
      <c r="U91" s="1011"/>
      <c r="V91" s="1245"/>
      <c r="W91" s="1011"/>
      <c r="X91" s="1011"/>
      <c r="Y91" s="1011"/>
      <c r="Z91" s="1011"/>
      <c r="AA91" s="1011"/>
      <c r="AB91" s="1245"/>
      <c r="AC91" s="1011"/>
      <c r="AD91" s="1011"/>
      <c r="AE91" s="1011"/>
      <c r="AF91" s="1011"/>
      <c r="AG91" s="1011"/>
      <c r="AH91" s="1245"/>
      <c r="AI91" s="1011"/>
      <c r="AJ91" s="1011"/>
      <c r="AK91" s="1011"/>
      <c r="AL91" s="1011"/>
      <c r="AM91" s="1011"/>
      <c r="AN91" s="1245"/>
      <c r="AO91" s="1011"/>
      <c r="AP91" s="1011"/>
      <c r="AQ91" s="1011"/>
      <c r="AR91" s="1011"/>
      <c r="AS91" s="1011"/>
      <c r="AT91" s="1245"/>
      <c r="AU91" s="1011"/>
      <c r="AV91" s="1011"/>
      <c r="AW91" s="1011"/>
      <c r="AX91" s="1011"/>
      <c r="AY91" s="128"/>
      <c r="AZ91" s="128"/>
      <c r="BA91" s="128"/>
      <c r="BB91" s="281"/>
    </row>
    <row r="92" spans="1:54" s="129" customFormat="1" ht="16.149999999999999">
      <c r="B92" s="151" t="s">
        <v>1019</v>
      </c>
      <c r="C92" s="1011"/>
      <c r="D92" s="1245"/>
      <c r="E92" s="1011"/>
      <c r="F92" s="1011"/>
      <c r="G92" s="1011"/>
      <c r="H92" s="1011"/>
      <c r="I92" s="1011"/>
      <c r="J92" s="1245"/>
      <c r="K92" s="1011"/>
      <c r="L92" s="1011"/>
      <c r="M92" s="1011"/>
      <c r="N92" s="1011"/>
      <c r="O92" s="1011"/>
      <c r="P92" s="1245"/>
      <c r="Q92" s="1011"/>
      <c r="R92" s="1011"/>
      <c r="S92" s="1011"/>
      <c r="T92" s="1011"/>
      <c r="U92" s="1011"/>
      <c r="V92" s="1245"/>
      <c r="W92" s="1011"/>
      <c r="X92" s="1011"/>
      <c r="Y92" s="1011"/>
      <c r="Z92" s="1011"/>
      <c r="AA92" s="1011"/>
      <c r="AB92" s="1245"/>
      <c r="AC92" s="1011"/>
      <c r="AD92" s="1011"/>
      <c r="AE92" s="1011"/>
      <c r="AF92" s="1011"/>
      <c r="AG92" s="1011"/>
      <c r="AH92" s="1245"/>
      <c r="AI92" s="1011"/>
      <c r="AJ92" s="1011"/>
      <c r="AK92" s="1011"/>
      <c r="AL92" s="1011"/>
      <c r="AM92" s="1011"/>
      <c r="AN92" s="1245"/>
      <c r="AO92" s="1011"/>
      <c r="AP92" s="1011"/>
      <c r="AQ92" s="1011"/>
      <c r="AR92" s="1011"/>
      <c r="AS92" s="1011"/>
      <c r="AT92" s="1245"/>
      <c r="AU92" s="1011"/>
      <c r="AV92" s="1011"/>
      <c r="AW92" s="1011"/>
      <c r="AX92" s="1011"/>
      <c r="AY92" s="128"/>
      <c r="AZ92" s="128"/>
      <c r="BA92" s="128"/>
      <c r="BB92" s="281"/>
    </row>
    <row r="93" spans="1:54" s="129" customFormat="1" ht="16.149999999999999">
      <c r="B93" s="151" t="s">
        <v>1020</v>
      </c>
      <c r="C93" s="1011"/>
      <c r="D93" s="1245"/>
      <c r="E93" s="1011"/>
      <c r="F93" s="1011"/>
      <c r="G93" s="1011"/>
      <c r="H93" s="1011"/>
      <c r="I93" s="1011"/>
      <c r="J93" s="1245"/>
      <c r="K93" s="1011"/>
      <c r="L93" s="1011"/>
      <c r="M93" s="1011"/>
      <c r="N93" s="1011"/>
      <c r="O93" s="1011"/>
      <c r="P93" s="1245"/>
      <c r="Q93" s="1011"/>
      <c r="R93" s="1011"/>
      <c r="S93" s="1011"/>
      <c r="T93" s="1011"/>
      <c r="U93" s="1011"/>
      <c r="V93" s="1245"/>
      <c r="W93" s="1011"/>
      <c r="X93" s="1011"/>
      <c r="Y93" s="1011"/>
      <c r="Z93" s="1011"/>
      <c r="AA93" s="1011"/>
      <c r="AB93" s="1245"/>
      <c r="AC93" s="1011"/>
      <c r="AD93" s="1011"/>
      <c r="AE93" s="1011"/>
      <c r="AF93" s="1011"/>
      <c r="AG93" s="1011"/>
      <c r="AH93" s="1245"/>
      <c r="AI93" s="1011"/>
      <c r="AJ93" s="1011"/>
      <c r="AK93" s="1011"/>
      <c r="AL93" s="1011"/>
      <c r="AM93" s="1011"/>
      <c r="AN93" s="1245"/>
      <c r="AO93" s="1011"/>
      <c r="AP93" s="1011"/>
      <c r="AQ93" s="1011"/>
      <c r="AR93" s="1011"/>
      <c r="AS93" s="1011"/>
      <c r="AT93" s="1245"/>
      <c r="AU93" s="1011"/>
      <c r="AV93" s="1011"/>
      <c r="AW93" s="1011"/>
      <c r="AX93" s="1011"/>
      <c r="AY93" s="128"/>
      <c r="AZ93" s="128"/>
      <c r="BA93" s="128"/>
      <c r="BB93" s="281"/>
    </row>
    <row r="94" spans="1:54" ht="15.6" customHeight="1">
      <c r="B94" s="151" t="s">
        <v>1021</v>
      </c>
      <c r="C94" s="151"/>
      <c r="D94" s="151"/>
      <c r="E94" s="151"/>
      <c r="F94" s="151"/>
      <c r="G94" s="151"/>
      <c r="H94" s="151"/>
      <c r="I94" s="151"/>
      <c r="J94" s="151"/>
      <c r="K94" s="151"/>
      <c r="L94" s="151"/>
      <c r="M94" s="151"/>
      <c r="N94" s="151"/>
      <c r="O94" s="151"/>
      <c r="P94" s="151"/>
      <c r="Q94" s="151"/>
      <c r="R94" s="151"/>
      <c r="S94" s="151"/>
      <c r="T94" s="151"/>
      <c r="U94" s="151"/>
      <c r="V94" s="151"/>
      <c r="W94" s="151"/>
      <c r="X94" s="151"/>
      <c r="Y94" s="151"/>
      <c r="Z94" s="151"/>
      <c r="AA94" s="151"/>
      <c r="AB94" s="151"/>
      <c r="AC94" s="151"/>
      <c r="AD94" s="151"/>
      <c r="AE94" s="151"/>
      <c r="AF94" s="151"/>
      <c r="AG94" s="151"/>
      <c r="AH94" s="151"/>
      <c r="AI94" s="151"/>
      <c r="AJ94" s="151"/>
      <c r="AK94" s="151"/>
      <c r="AL94" s="151"/>
      <c r="AM94" s="151"/>
      <c r="AN94" s="151"/>
      <c r="AO94" s="151"/>
      <c r="AP94" s="151"/>
      <c r="AQ94" s="151"/>
      <c r="AR94" s="151"/>
      <c r="AS94" s="151"/>
      <c r="AT94" s="151"/>
      <c r="AU94" s="151"/>
      <c r="AV94" s="151"/>
      <c r="AW94" s="151"/>
      <c r="AX94" s="151"/>
      <c r="AZ94" s="128"/>
      <c r="BB94" s="281"/>
    </row>
    <row r="95" spans="1:54">
      <c r="C95" s="1011"/>
      <c r="D95" s="1245"/>
      <c r="E95" s="1011"/>
      <c r="F95" s="1011"/>
      <c r="G95" s="1011"/>
      <c r="H95" s="1011"/>
      <c r="I95" s="1011"/>
      <c r="J95" s="1245"/>
      <c r="K95" s="1011"/>
      <c r="L95" s="1011"/>
      <c r="M95" s="1011"/>
      <c r="N95" s="1011"/>
      <c r="O95" s="1011"/>
      <c r="P95" s="1245"/>
      <c r="Q95" s="1011"/>
      <c r="R95" s="1011"/>
      <c r="S95" s="1011"/>
      <c r="T95" s="1011"/>
      <c r="U95" s="1011"/>
      <c r="V95" s="1245"/>
      <c r="W95" s="1011"/>
      <c r="X95" s="1011"/>
      <c r="Y95" s="1011"/>
      <c r="Z95" s="1011"/>
      <c r="AA95" s="1011"/>
      <c r="AB95" s="1245"/>
      <c r="AC95" s="1011"/>
      <c r="AD95" s="1011"/>
      <c r="AE95" s="1011"/>
      <c r="AF95" s="1011"/>
      <c r="AG95" s="1011"/>
      <c r="AH95" s="1245"/>
      <c r="AI95" s="1011"/>
      <c r="AJ95" s="1011"/>
      <c r="AK95" s="1011"/>
      <c r="AL95" s="1011"/>
      <c r="AM95" s="1011"/>
      <c r="AN95" s="1245"/>
      <c r="AO95" s="1011"/>
      <c r="AP95" s="1011"/>
      <c r="AQ95" s="1011"/>
      <c r="AR95" s="1011"/>
      <c r="AS95" s="1011"/>
      <c r="AT95" s="1245"/>
      <c r="AU95" s="1011"/>
      <c r="AV95" s="1011"/>
      <c r="AW95" s="1011"/>
      <c r="AX95" s="1011"/>
    </row>
    <row r="96" spans="1:54" s="129" customFormat="1">
      <c r="B96" s="151"/>
      <c r="C96" s="1011"/>
      <c r="D96" s="1245"/>
      <c r="E96" s="1011"/>
      <c r="F96" s="1011"/>
      <c r="G96" s="1011"/>
      <c r="H96" s="1011"/>
      <c r="I96" s="1011"/>
      <c r="J96" s="1245"/>
      <c r="K96" s="1011"/>
      <c r="L96" s="1011"/>
      <c r="M96" s="1011"/>
      <c r="N96" s="1011"/>
      <c r="O96" s="1011"/>
      <c r="P96" s="1245"/>
      <c r="Q96" s="1011"/>
      <c r="R96" s="1011"/>
      <c r="S96" s="1011"/>
      <c r="T96" s="1011"/>
      <c r="U96" s="1011"/>
      <c r="V96" s="1245"/>
      <c r="W96" s="1011"/>
      <c r="X96" s="1011"/>
      <c r="Y96" s="1011"/>
      <c r="Z96" s="1011"/>
      <c r="AA96" s="1011"/>
      <c r="AB96" s="1245"/>
      <c r="AC96" s="1011"/>
      <c r="AD96" s="1011"/>
      <c r="AE96" s="1011"/>
      <c r="AF96" s="1011"/>
      <c r="AG96" s="1011"/>
      <c r="AH96" s="1245"/>
      <c r="AI96" s="1011"/>
      <c r="AJ96" s="1011"/>
      <c r="AK96" s="1011"/>
      <c r="AL96" s="1011"/>
      <c r="AM96" s="1011"/>
      <c r="AN96" s="1245"/>
      <c r="AO96" s="1011"/>
      <c r="AP96" s="1011"/>
      <c r="AQ96" s="1011"/>
      <c r="AR96" s="1011"/>
      <c r="AS96" s="1011"/>
      <c r="AT96" s="1245"/>
      <c r="AU96" s="1011"/>
      <c r="AV96" s="1011"/>
      <c r="AW96" s="1011"/>
      <c r="AX96" s="1011"/>
      <c r="AY96" s="128"/>
      <c r="AZ96" s="130"/>
      <c r="BA96" s="128"/>
      <c r="BB96" s="131"/>
    </row>
    <row r="102" spans="2:2">
      <c r="B102" s="152"/>
    </row>
  </sheetData>
  <mergeCells count="12">
    <mergeCell ref="AZ65:AZ67"/>
    <mergeCell ref="AZ18:AZ19"/>
    <mergeCell ref="AZ32:AZ33"/>
    <mergeCell ref="AZ46:AZ47"/>
    <mergeCell ref="D4:H4"/>
    <mergeCell ref="AT4:AX4"/>
    <mergeCell ref="AN4:AR4"/>
    <mergeCell ref="AH4:AL4"/>
    <mergeCell ref="AB4:AF4"/>
    <mergeCell ref="V4:Z4"/>
    <mergeCell ref="P4:T4"/>
    <mergeCell ref="J4:N4"/>
  </mergeCells>
  <phoneticPr fontId="210" type="noConversion"/>
  <pageMargins left="0.25" right="0.25" top="0.75" bottom="0.75" header="0.3" footer="0.3"/>
  <pageSetup scale="16" orientation="landscape" r:id="rId1"/>
  <headerFooter>
    <oddFooter>&amp;C&amp;A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F65E30-6F60-48D0-9D2D-E5F3D26A6EC5}">
  <sheetPr codeName="Sheet13">
    <pageSetUpPr fitToPage="1"/>
  </sheetPr>
  <dimension ref="A1:AB53"/>
  <sheetViews>
    <sheetView zoomScale="70" zoomScaleNormal="70" workbookViewId="0">
      <pane xSplit="4" ySplit="7" topLeftCell="E8" activePane="bottomRight" state="frozen"/>
      <selection pane="bottomRight"/>
      <selection pane="bottomLeft"/>
      <selection pane="topRight"/>
    </sheetView>
  </sheetViews>
  <sheetFormatPr defaultColWidth="8.875" defaultRowHeight="15.6"/>
  <cols>
    <col min="1" max="1" width="12.125" bestFit="1" customWidth="1"/>
    <col min="2" max="2" width="23" customWidth="1"/>
    <col min="3" max="3" width="8.125" customWidth="1"/>
    <col min="4" max="4" width="51.125" customWidth="1"/>
    <col min="5" max="6" width="20.125" customWidth="1"/>
    <col min="7" max="7" width="14.625" customWidth="1"/>
    <col min="8" max="8" width="10.125" customWidth="1"/>
    <col min="9" max="9" width="9.625" customWidth="1"/>
    <col min="11" max="12" width="20.125" customWidth="1"/>
    <col min="13" max="13" width="14.625" customWidth="1"/>
    <col min="14" max="14" width="10.125" customWidth="1"/>
    <col min="15" max="15" width="9.625" customWidth="1"/>
    <col min="17" max="18" width="20.125" customWidth="1"/>
    <col min="19" max="19" width="14.625" customWidth="1"/>
    <col min="20" max="20" width="10.125" customWidth="1"/>
    <col min="21" max="21" width="9.625" customWidth="1"/>
    <col min="23" max="24" width="20.125" customWidth="1"/>
    <col min="25" max="25" width="14.625" customWidth="1"/>
    <col min="26" max="26" width="10.125" customWidth="1"/>
    <col min="27" max="27" width="9.625" customWidth="1"/>
  </cols>
  <sheetData>
    <row r="1" spans="1:28">
      <c r="A1" s="20" t="s">
        <v>98</v>
      </c>
      <c r="B1" s="621" t="str">
        <f>PA_NAME</f>
        <v>San Diego Gas &amp; Electric Co</v>
      </c>
      <c r="E1" s="313"/>
    </row>
    <row r="2" spans="1:28">
      <c r="A2" s="20" t="s">
        <v>99</v>
      </c>
      <c r="B2" s="621" t="s">
        <v>310</v>
      </c>
      <c r="C2" s="60"/>
      <c r="D2" s="60"/>
      <c r="E2" s="60"/>
      <c r="F2" s="60"/>
      <c r="K2" s="60"/>
      <c r="L2" s="60"/>
      <c r="Q2" s="60"/>
      <c r="R2" s="60"/>
      <c r="W2" s="60"/>
      <c r="X2" s="60"/>
    </row>
    <row r="3" spans="1:28" ht="16.899999999999999">
      <c r="A3" s="348" t="s">
        <v>1022</v>
      </c>
      <c r="B3" s="61"/>
      <c r="C3" s="60"/>
      <c r="D3" s="60"/>
      <c r="E3" s="60"/>
      <c r="F3" s="62"/>
      <c r="K3" s="60"/>
      <c r="L3" s="62"/>
      <c r="Q3" s="60"/>
      <c r="R3" s="62"/>
      <c r="W3" s="60"/>
      <c r="X3" s="62"/>
    </row>
    <row r="4" spans="1:28" ht="16.149999999999999" thickBot="1">
      <c r="B4" s="60"/>
      <c r="C4" s="60"/>
      <c r="D4" s="63"/>
      <c r="E4" s="63"/>
      <c r="F4" s="63"/>
      <c r="K4" s="63"/>
      <c r="L4" s="63"/>
      <c r="Q4" s="63"/>
      <c r="R4" s="63"/>
      <c r="W4" s="63"/>
      <c r="X4" s="63"/>
    </row>
    <row r="5" spans="1:28" ht="18" thickBot="1">
      <c r="B5" s="163"/>
      <c r="C5" s="164"/>
      <c r="D5" s="164"/>
      <c r="E5" s="164" t="s">
        <v>1023</v>
      </c>
      <c r="F5" s="164"/>
      <c r="G5" s="164"/>
      <c r="H5" s="164"/>
      <c r="I5" s="164"/>
      <c r="J5" s="165"/>
      <c r="K5" s="164" t="s">
        <v>1024</v>
      </c>
      <c r="L5" s="164"/>
      <c r="M5" s="164"/>
      <c r="N5" s="164"/>
      <c r="O5" s="164"/>
      <c r="P5" s="165"/>
      <c r="Q5" s="164" t="s">
        <v>1025</v>
      </c>
      <c r="R5" s="164"/>
      <c r="S5" s="164"/>
      <c r="T5" s="164"/>
      <c r="U5" s="164"/>
      <c r="V5" s="165"/>
      <c r="W5" s="164" t="s">
        <v>1026</v>
      </c>
      <c r="X5" s="164"/>
      <c r="Y5" s="164"/>
      <c r="Z5" s="164"/>
      <c r="AA5" s="164"/>
      <c r="AB5" s="165"/>
    </row>
    <row r="6" spans="1:28" ht="16.149999999999999" thickBot="1">
      <c r="B6" s="105"/>
      <c r="C6" s="106"/>
      <c r="D6" s="106"/>
      <c r="E6" s="991" t="s">
        <v>1027</v>
      </c>
      <c r="F6" s="992"/>
      <c r="G6" s="993"/>
      <c r="H6" s="991" t="s">
        <v>1028</v>
      </c>
      <c r="I6" s="992"/>
      <c r="J6" s="993"/>
      <c r="K6" s="991" t="s">
        <v>1027</v>
      </c>
      <c r="L6" s="992"/>
      <c r="M6" s="993"/>
      <c r="N6" s="991" t="s">
        <v>1028</v>
      </c>
      <c r="O6" s="992"/>
      <c r="P6" s="993"/>
      <c r="Q6" s="991" t="s">
        <v>1027</v>
      </c>
      <c r="R6" s="992"/>
      <c r="S6" s="993"/>
      <c r="T6" s="991" t="s">
        <v>1028</v>
      </c>
      <c r="U6" s="992"/>
      <c r="V6" s="993"/>
      <c r="W6" s="991" t="s">
        <v>1027</v>
      </c>
      <c r="X6" s="992"/>
      <c r="Y6" s="993"/>
      <c r="Z6" s="991" t="s">
        <v>1028</v>
      </c>
      <c r="AA6" s="992"/>
      <c r="AB6" s="993"/>
    </row>
    <row r="7" spans="1:28" s="108" customFormat="1" ht="87.75" customHeight="1" thickBot="1">
      <c r="B7" s="352" t="s">
        <v>949</v>
      </c>
      <c r="C7" s="109" t="s">
        <v>1029</v>
      </c>
      <c r="D7" s="107"/>
      <c r="E7" s="110" t="s">
        <v>1030</v>
      </c>
      <c r="F7" s="110" t="s">
        <v>1031</v>
      </c>
      <c r="G7" s="110" t="s">
        <v>1032</v>
      </c>
      <c r="H7" s="111" t="s">
        <v>1033</v>
      </c>
      <c r="I7" s="112" t="s">
        <v>1034</v>
      </c>
      <c r="J7" s="112" t="s">
        <v>1035</v>
      </c>
      <c r="K7" s="110" t="s">
        <v>1030</v>
      </c>
      <c r="L7" s="110" t="s">
        <v>1036</v>
      </c>
      <c r="M7" s="110" t="s">
        <v>1032</v>
      </c>
      <c r="N7" s="111" t="s">
        <v>1033</v>
      </c>
      <c r="O7" s="112" t="s">
        <v>1034</v>
      </c>
      <c r="P7" s="112" t="s">
        <v>1035</v>
      </c>
      <c r="Q7" s="110" t="s">
        <v>1030</v>
      </c>
      <c r="R7" s="110" t="s">
        <v>1036</v>
      </c>
      <c r="S7" s="110" t="s">
        <v>1032</v>
      </c>
      <c r="T7" s="111" t="s">
        <v>1033</v>
      </c>
      <c r="U7" s="112" t="s">
        <v>1034</v>
      </c>
      <c r="V7" s="112" t="s">
        <v>1035</v>
      </c>
      <c r="W7" s="110" t="s">
        <v>1030</v>
      </c>
      <c r="X7" s="110" t="s">
        <v>1036</v>
      </c>
      <c r="Y7" s="110" t="s">
        <v>1032</v>
      </c>
      <c r="Z7" s="111" t="s">
        <v>1033</v>
      </c>
      <c r="AA7" s="112" t="s">
        <v>1034</v>
      </c>
      <c r="AB7" s="112" t="s">
        <v>1035</v>
      </c>
    </row>
    <row r="8" spans="1:28" ht="17.45">
      <c r="B8" s="64"/>
      <c r="C8" s="60"/>
      <c r="D8" s="65"/>
      <c r="E8" s="66"/>
      <c r="F8" s="432"/>
      <c r="G8" s="367"/>
      <c r="H8" s="433"/>
      <c r="I8" s="432"/>
      <c r="J8" s="367"/>
      <c r="K8" s="66"/>
      <c r="L8" s="432"/>
      <c r="M8" s="367"/>
      <c r="N8" s="433"/>
      <c r="O8" s="432"/>
      <c r="P8" s="367"/>
      <c r="Q8" s="66"/>
      <c r="R8" s="432"/>
      <c r="S8" s="367"/>
      <c r="T8" s="433"/>
      <c r="U8" s="432"/>
      <c r="V8" s="367"/>
      <c r="W8" s="66"/>
      <c r="X8" s="432"/>
      <c r="Y8" s="367"/>
      <c r="Z8" s="433"/>
      <c r="AA8" s="432"/>
      <c r="AB8" s="367"/>
    </row>
    <row r="9" spans="1:28">
      <c r="B9" s="64"/>
      <c r="C9" s="60"/>
      <c r="D9" s="67"/>
      <c r="E9" s="68"/>
      <c r="F9" s="67"/>
      <c r="G9" s="210"/>
      <c r="H9" s="69"/>
      <c r="I9" s="70"/>
      <c r="J9" s="71"/>
      <c r="K9" s="68"/>
      <c r="L9" s="67"/>
      <c r="M9" s="210"/>
      <c r="N9" s="69"/>
      <c r="O9" s="70"/>
      <c r="P9" s="71"/>
      <c r="Q9" s="68"/>
      <c r="R9" s="67"/>
      <c r="S9" s="210"/>
      <c r="T9" s="69"/>
      <c r="U9" s="70"/>
      <c r="V9" s="71"/>
      <c r="W9" s="68"/>
      <c r="X9" s="67"/>
      <c r="Y9" s="210"/>
      <c r="Z9" s="69"/>
      <c r="AA9" s="70"/>
      <c r="AB9" s="71"/>
    </row>
    <row r="10" spans="1:28">
      <c r="B10" s="64">
        <v>1</v>
      </c>
      <c r="C10" s="72" t="s">
        <v>1037</v>
      </c>
      <c r="D10" s="67"/>
      <c r="E10" s="73"/>
      <c r="F10" s="211"/>
      <c r="G10" s="212"/>
      <c r="H10" s="69"/>
      <c r="I10" s="74"/>
      <c r="J10" s="75"/>
      <c r="K10" s="73"/>
      <c r="L10" s="211"/>
      <c r="M10" s="212"/>
      <c r="N10" s="69"/>
      <c r="O10" s="74"/>
      <c r="P10" s="75"/>
      <c r="Q10" s="73"/>
      <c r="R10" s="211"/>
      <c r="S10" s="212"/>
      <c r="T10" s="69"/>
      <c r="U10" s="74"/>
      <c r="V10" s="75"/>
      <c r="W10" s="73"/>
      <c r="X10" s="211"/>
      <c r="Y10" s="212"/>
      <c r="Z10" s="69"/>
      <c r="AA10" s="74"/>
      <c r="AB10" s="75"/>
    </row>
    <row r="11" spans="1:28">
      <c r="B11" s="64"/>
      <c r="C11" s="72"/>
      <c r="D11" s="76"/>
      <c r="E11" s="77"/>
      <c r="F11" s="190"/>
      <c r="G11" s="213"/>
      <c r="H11" s="69"/>
      <c r="I11" s="78"/>
      <c r="J11" s="79"/>
      <c r="K11" s="77"/>
      <c r="L11" s="190"/>
      <c r="M11" s="213"/>
      <c r="N11" s="69"/>
      <c r="O11" s="78"/>
      <c r="P11" s="79"/>
      <c r="Q11" s="77"/>
      <c r="R11" s="190"/>
      <c r="S11" s="213"/>
      <c r="T11" s="69"/>
      <c r="U11" s="78"/>
      <c r="V11" s="79"/>
      <c r="W11" s="77"/>
      <c r="X11" s="190"/>
      <c r="Y11" s="213"/>
      <c r="Z11" s="69"/>
      <c r="AA11" s="78"/>
      <c r="AB11" s="79"/>
    </row>
    <row r="12" spans="1:28" s="83" customFormat="1" ht="17.45">
      <c r="B12" s="80">
        <v>2</v>
      </c>
      <c r="C12" s="81"/>
      <c r="D12" s="82" t="s">
        <v>1038</v>
      </c>
      <c r="E12" s="185">
        <f>SUMIFS('4.1 Program Budget - 2024-2027'!$O$6:$O$162,'4.1 Program Budget - 2024-2027'!$E$6:$E$162,"No",'4.1 Program Budget - 2024-2027'!$F$6:$F$162,README!$K$8)-E13</f>
        <v>5740003.7206999976</v>
      </c>
      <c r="F12" s="214"/>
      <c r="G12" s="215">
        <f>E12</f>
        <v>5740003.7206999976</v>
      </c>
      <c r="H12" s="196">
        <f>+G12/G$36</f>
        <v>7.2052048008172248E-2</v>
      </c>
      <c r="I12" s="197">
        <v>0.1</v>
      </c>
      <c r="J12" s="198"/>
      <c r="K12" s="185">
        <f>SUMIFS('4.1 Program Budget - 2024-2027'!$AG$6:$AG$162,'4.1 Program Budget - 2024-2027'!$E$6:$E$162,"No",'4.1 Program Budget - 2024-2027'!$F$6:$F$162,README!$K$8)-K13</f>
        <v>6544925.2254999988</v>
      </c>
      <c r="L12" s="214"/>
      <c r="M12" s="215">
        <f>K12</f>
        <v>6544925.2254999988</v>
      </c>
      <c r="N12" s="196">
        <f>+M12/M$36</f>
        <v>7.7994219661585457E-2</v>
      </c>
      <c r="O12" s="197">
        <v>0.1</v>
      </c>
      <c r="P12" s="198"/>
      <c r="Q12" s="185">
        <f>SUMIFS('4.1 Program Budget - 2024-2027'!$AY$6:$AY$162,'4.1 Program Budget - 2024-2027'!$E$6:$E$162,"No",'4.1 Program Budget - 2024-2027'!$F$6:$F$162,README!$K$8)-Q13</f>
        <v>6705326.3128999984</v>
      </c>
      <c r="R12" s="214"/>
      <c r="S12" s="215">
        <f>Q12</f>
        <v>6705326.3128999984</v>
      </c>
      <c r="T12" s="196">
        <f>+S12/S$36</f>
        <v>8.1140343840868379E-2</v>
      </c>
      <c r="U12" s="197">
        <v>0.1</v>
      </c>
      <c r="V12" s="198"/>
      <c r="W12" s="185">
        <f>SUMIFS('4.1 Program Budget - 2024-2027'!$BQ$6:$BQ$162,'4.1 Program Budget - 2024-2027'!$E$6:$E$162,"No",'4.1 Program Budget - 2024-2027'!$F$6:$F$162,README!$K$8)-W13</f>
        <v>6983451.8346000006</v>
      </c>
      <c r="X12" s="214"/>
      <c r="Y12" s="215">
        <f>W12</f>
        <v>6983451.8346000006</v>
      </c>
      <c r="Z12" s="196">
        <f>+Y12/Y$36</f>
        <v>8.1258788041622759E-2</v>
      </c>
      <c r="AA12" s="197">
        <v>0.1</v>
      </c>
      <c r="AB12" s="198"/>
    </row>
    <row r="13" spans="1:28" ht="18">
      <c r="B13" s="64">
        <v>3</v>
      </c>
      <c r="C13" s="76"/>
      <c r="D13" s="84" t="s">
        <v>1039</v>
      </c>
      <c r="E13" s="303">
        <v>0</v>
      </c>
      <c r="F13" s="216">
        <f>SUMIFS('4.1 Program Budget - 2024-2027'!$O$6:$O$162,'4.1 Program Budget - 2024-2027'!$E$6:$E$162,"No",'4.1 Program Budget - 2024-2027'!$F$6:$F$162,"&lt;&gt;"&amp;README!$K$8)</f>
        <v>2666591.0367000001</v>
      </c>
      <c r="G13" s="217">
        <f>SUM(E13:F13)</f>
        <v>2666591.0367000001</v>
      </c>
      <c r="H13" s="196">
        <f>+G13/G$36</f>
        <v>3.3472686559694327E-2</v>
      </c>
      <c r="I13" s="197"/>
      <c r="J13" s="198">
        <v>0.1</v>
      </c>
      <c r="K13" s="303">
        <v>0</v>
      </c>
      <c r="L13" s="216">
        <f>SUMIFS('4.1 Program Budget - 2024-2027'!$AG$6:$AG$162,'4.1 Program Budget - 2024-2027'!$E$6:$E$162,"No",'4.1 Program Budget - 2024-2027'!$F$6:$F$162,"&lt;&gt;"&amp;README!$K$8)</f>
        <v>3378990.7825000002</v>
      </c>
      <c r="M13" s="217">
        <f>SUM(K13:L13)</f>
        <v>3378990.7825000002</v>
      </c>
      <c r="N13" s="196">
        <f>+M13/M$36</f>
        <v>4.026657910436926E-2</v>
      </c>
      <c r="O13" s="197"/>
      <c r="P13" s="198">
        <v>0.1</v>
      </c>
      <c r="Q13" s="303">
        <v>0</v>
      </c>
      <c r="R13" s="216">
        <f>SUMIFS('4.1 Program Budget - 2024-2027'!$AY$6:$AY$162,'4.1 Program Budget - 2024-2027'!$E$6:$E$162,"No",'4.1 Program Budget - 2024-2027'!$F$6:$F$162,"&lt;&gt;"&amp;README!$K$8)</f>
        <v>3290554.4738999992</v>
      </c>
      <c r="S13" s="217">
        <f>SUM(Q13:R13)</f>
        <v>3290554.4738999992</v>
      </c>
      <c r="T13" s="196">
        <f>+S13/S$36</f>
        <v>3.9818602254403902E-2</v>
      </c>
      <c r="U13" s="197"/>
      <c r="V13" s="198">
        <v>0.1</v>
      </c>
      <c r="W13" s="303">
        <v>0</v>
      </c>
      <c r="X13" s="216">
        <f>SUMIFS('4.1 Program Budget - 2024-2027'!$BQ$6:$BQ$162,'4.1 Program Budget - 2024-2027'!$E$6:$E$162,"No",'4.1 Program Budget - 2024-2027'!$F$6:$F$162,"&lt;&gt;"&amp;README!$K$8)</f>
        <v>3440353.4888999993</v>
      </c>
      <c r="Y13" s="217">
        <f>SUM(W13:X13)</f>
        <v>3440353.4888999993</v>
      </c>
      <c r="Z13" s="196">
        <f>+Y13/Y$36</f>
        <v>4.0031629280764564E-2</v>
      </c>
      <c r="AA13" s="197"/>
      <c r="AB13" s="198">
        <v>0.1</v>
      </c>
    </row>
    <row r="14" spans="1:28" ht="18">
      <c r="B14" s="64">
        <v>4</v>
      </c>
      <c r="C14" s="76"/>
      <c r="D14" s="84" t="s">
        <v>1040</v>
      </c>
      <c r="E14" s="185">
        <f>SUMIFS('4.1 Program Budget - 2024-2027'!$O$6:$O$162,'4.1 Program Budget - 2024-2027'!$E$6:$E$162,"Yes",'4.1 Program Budget - 2024-2027'!$F$6:$F$162,README!$K$8)</f>
        <v>5578559.6675999984</v>
      </c>
      <c r="F14" s="216">
        <f>SUMIFS('4.1 Program Budget - 2024-2027'!$O$6:$O$162,'4.1 Program Budget - 2024-2027'!$E$6:$E$162,"Yes",'4.1 Program Budget - 2024-2027'!$F$6:$F$162,"&lt;&gt;"&amp;README!$K$8)</f>
        <v>923941.7784999999</v>
      </c>
      <c r="G14" s="217">
        <f>SUM(E14:F14)</f>
        <v>6502501.4460999984</v>
      </c>
      <c r="H14" s="199"/>
      <c r="I14" s="200"/>
      <c r="J14" s="201"/>
      <c r="K14" s="185">
        <f>SUMIFS('4.1 Program Budget - 2024-2027'!$AG$6:$AG$162,'4.1 Program Budget - 2024-2027'!$E$6:$E$162,"Yes",'4.1 Program Budget - 2024-2027'!$F$6:$F$162,README!$K$8)</f>
        <v>4640420.807000001</v>
      </c>
      <c r="L14" s="216">
        <f>SUMIFS('4.1 Program Budget - 2024-2027'!$AG$6:$AG$162,'4.1 Program Budget - 2024-2027'!$E$6:$E$162,"Yes",'4.1 Program Budget - 2024-2027'!$F$6:$F$162,"&lt;&gt;"&amp;README!$K$8)</f>
        <v>975136.0845</v>
      </c>
      <c r="M14" s="217">
        <f>SUM(K14:L14)</f>
        <v>5615556.8915000008</v>
      </c>
      <c r="N14" s="199"/>
      <c r="O14" s="200"/>
      <c r="P14" s="201"/>
      <c r="Q14" s="185">
        <f>SUMIFS('4.1 Program Budget - 2024-2027'!$AY$6:$AY$162,'4.1 Program Budget - 2024-2027'!$E$6:$E$162,"Yes",'4.1 Program Budget - 2024-2027'!$F$6:$F$162,README!$K$8)</f>
        <v>5019592.7688999986</v>
      </c>
      <c r="R14" s="216">
        <f>SUMIFS('4.1 Program Budget - 2024-2027'!$AY$6:$AY$162,'4.1 Program Budget - 2024-2027'!$E$6:$E$162,"Yes",'4.1 Program Budget - 2024-2027'!$F$6:$F$162,"&lt;&gt;"&amp;README!$K$8)</f>
        <v>952636.1</v>
      </c>
      <c r="S14" s="217">
        <f>SUM(Q14:R14)</f>
        <v>5972228.8688999983</v>
      </c>
      <c r="T14" s="199"/>
      <c r="U14" s="200"/>
      <c r="V14" s="201"/>
      <c r="W14" s="185">
        <f>SUMIFS('4.1 Program Budget - 2024-2027'!$BQ$6:$BQ$162,'4.1 Program Budget - 2024-2027'!$E$6:$E$162,"Yes",'4.1 Program Budget - 2024-2027'!$F$6:$F$162,README!$K$8)</f>
        <v>5151468.6420000009</v>
      </c>
      <c r="X14" s="216">
        <f>SUMIFS('4.1 Program Budget - 2024-2027'!$BQ$6:$BQ$162,'4.1 Program Budget - 2024-2027'!$E$6:$E$162,"Yes",'4.1 Program Budget - 2024-2027'!$F$6:$F$162,"&lt;&gt;"&amp;README!$K$8)</f>
        <v>952636.1</v>
      </c>
      <c r="Y14" s="217">
        <f>SUM(W14:X14)</f>
        <v>6104104.7420000006</v>
      </c>
      <c r="Z14" s="199"/>
      <c r="AA14" s="200"/>
      <c r="AB14" s="201"/>
    </row>
    <row r="15" spans="1:28">
      <c r="B15" s="64"/>
      <c r="C15" s="84"/>
      <c r="D15" s="60"/>
      <c r="E15" s="77"/>
      <c r="F15" s="218"/>
      <c r="G15" s="219"/>
      <c r="H15" s="86"/>
      <c r="I15" s="87"/>
      <c r="J15" s="88"/>
      <c r="K15" s="77"/>
      <c r="L15" s="218"/>
      <c r="M15" s="219"/>
      <c r="N15" s="86"/>
      <c r="O15" s="87"/>
      <c r="P15" s="88"/>
      <c r="Q15" s="77"/>
      <c r="R15" s="218"/>
      <c r="S15" s="219"/>
      <c r="T15" s="86"/>
      <c r="U15" s="87"/>
      <c r="V15" s="88"/>
      <c r="W15" s="77"/>
      <c r="X15" s="218"/>
      <c r="Y15" s="219"/>
      <c r="Z15" s="86"/>
      <c r="AA15" s="87"/>
      <c r="AB15" s="88"/>
    </row>
    <row r="16" spans="1:28" ht="18">
      <c r="B16" s="64">
        <v>5</v>
      </c>
      <c r="C16" s="72" t="s">
        <v>1041</v>
      </c>
      <c r="D16" s="76"/>
      <c r="E16" s="77"/>
      <c r="F16" s="190"/>
      <c r="G16" s="212"/>
      <c r="H16" s="69"/>
      <c r="I16" s="78"/>
      <c r="J16" s="79"/>
      <c r="K16" s="77"/>
      <c r="L16" s="190"/>
      <c r="M16" s="212"/>
      <c r="N16" s="69"/>
      <c r="O16" s="78"/>
      <c r="P16" s="79"/>
      <c r="Q16" s="77"/>
      <c r="R16" s="190"/>
      <c r="S16" s="212"/>
      <c r="T16" s="69"/>
      <c r="U16" s="78"/>
      <c r="V16" s="79"/>
      <c r="W16" s="77"/>
      <c r="X16" s="190"/>
      <c r="Y16" s="212"/>
      <c r="Z16" s="69"/>
      <c r="AA16" s="78"/>
      <c r="AB16" s="79"/>
    </row>
    <row r="17" spans="2:28">
      <c r="B17" s="64"/>
      <c r="C17" s="72"/>
      <c r="D17" s="76"/>
      <c r="E17" s="77"/>
      <c r="F17" s="190"/>
      <c r="G17" s="213"/>
      <c r="H17" s="69"/>
      <c r="I17" s="78"/>
      <c r="J17" s="79"/>
      <c r="K17" s="77"/>
      <c r="L17" s="190"/>
      <c r="M17" s="213"/>
      <c r="N17" s="69"/>
      <c r="O17" s="78"/>
      <c r="P17" s="79"/>
      <c r="Q17" s="77"/>
      <c r="R17" s="190"/>
      <c r="S17" s="213"/>
      <c r="T17" s="69"/>
      <c r="U17" s="78"/>
      <c r="V17" s="79"/>
      <c r="W17" s="77"/>
      <c r="X17" s="190"/>
      <c r="Y17" s="213"/>
      <c r="Z17" s="69"/>
      <c r="AA17" s="78"/>
      <c r="AB17" s="79"/>
    </row>
    <row r="18" spans="2:28">
      <c r="B18" s="64">
        <v>6</v>
      </c>
      <c r="C18" s="72"/>
      <c r="D18" s="84" t="s">
        <v>1042</v>
      </c>
      <c r="E18" s="185">
        <f>SUMIF('4.1 Program Budget - 2024-2027'!$F$7:$F$162,README!$K$8,'4.1 Program Budget - 2024-2027'!$P$7:$P$162)</f>
        <v>4428.1890000000003</v>
      </c>
      <c r="F18" s="216">
        <f>'4.1 Program Budget - 2024-2027'!P162-E18</f>
        <v>3090501.6653000005</v>
      </c>
      <c r="G18" s="217">
        <f>SUM(E18:F18)</f>
        <v>3094929.8543000002</v>
      </c>
      <c r="H18" s="196">
        <f>+G18/G$36</f>
        <v>3.8849458170169035E-2</v>
      </c>
      <c r="I18" s="197"/>
      <c r="J18" s="198">
        <v>0.06</v>
      </c>
      <c r="K18" s="185">
        <f>SUMIF('4.1 Program Budget - 2024-2027'!$F$7:$F$162,README!$K$8,'4.1 Program Budget - 2024-2027'!$AH$7:$AH$162)</f>
        <v>4717.7003999999997</v>
      </c>
      <c r="L18" s="216">
        <f>'4.1 Program Budget - 2024-2027'!AH162-K18</f>
        <v>3731452.6376999998</v>
      </c>
      <c r="M18" s="217">
        <f>SUM(K18:L18)</f>
        <v>3736170.3380999998</v>
      </c>
      <c r="N18" s="196">
        <f>+M18/M$36</f>
        <v>4.452299759018407E-2</v>
      </c>
      <c r="O18" s="197"/>
      <c r="P18" s="198">
        <v>0.06</v>
      </c>
      <c r="Q18" s="185">
        <f>SUMIF('4.1 Program Budget - 2024-2027'!$F$7:$F$162,README!$K$8,'4.1 Program Budget - 2024-2027'!$AZ$7:$AZ$162)</f>
        <v>5028.1239000000005</v>
      </c>
      <c r="R18" s="216">
        <f>'4.1 Program Budget - 2024-2027'!AZ162-Q18</f>
        <v>3586800.2845999994</v>
      </c>
      <c r="S18" s="217">
        <f>SUM(Q18:R18)</f>
        <v>3591828.4084999994</v>
      </c>
      <c r="T18" s="196">
        <f>+S18/S$36</f>
        <v>4.3464281749032829E-2</v>
      </c>
      <c r="U18" s="197"/>
      <c r="V18" s="198">
        <v>0.06</v>
      </c>
      <c r="W18" s="185">
        <f>SUMIF('4.1 Program Budget - 2024-2027'!$F$7:$F$162,README!$K$8,'4.1 Program Budget - 2024-2027'!$BR$7:$BR$162)</f>
        <v>3507.6594</v>
      </c>
      <c r="X18" s="216">
        <f>'4.1 Program Budget - 2024-2027'!BR162-W18</f>
        <v>3687823.763400001</v>
      </c>
      <c r="Y18" s="217">
        <f>SUM(W18:X18)</f>
        <v>3691331.4228000008</v>
      </c>
      <c r="Z18" s="196">
        <f>+Y18/Y$36</f>
        <v>4.2951984889556809E-2</v>
      </c>
      <c r="AA18" s="197"/>
      <c r="AB18" s="198">
        <v>0.06</v>
      </c>
    </row>
    <row r="19" spans="2:28" ht="18">
      <c r="B19" s="64">
        <v>7</v>
      </c>
      <c r="C19" s="89"/>
      <c r="D19" s="84" t="s">
        <v>1043</v>
      </c>
      <c r="E19" s="185">
        <f>'4.1 Program Budget - 2024-2027'!$S$186</f>
        <v>0</v>
      </c>
      <c r="F19" s="309"/>
      <c r="G19" s="217">
        <f>E19</f>
        <v>0</v>
      </c>
      <c r="H19" s="199"/>
      <c r="I19" s="202"/>
      <c r="J19" s="203"/>
      <c r="K19" s="185">
        <f>'4.1 Program Budget - 2024-2027'!$AK$186</f>
        <v>0</v>
      </c>
      <c r="L19" s="309"/>
      <c r="M19" s="217">
        <f>K19</f>
        <v>0</v>
      </c>
      <c r="N19" s="199"/>
      <c r="O19" s="202"/>
      <c r="P19" s="203"/>
      <c r="Q19" s="185">
        <f>'4.1 Program Budget - 2024-2027'!$BC$186</f>
        <v>0</v>
      </c>
      <c r="R19" s="309"/>
      <c r="S19" s="217">
        <f>Q19</f>
        <v>0</v>
      </c>
      <c r="T19" s="199"/>
      <c r="U19" s="202"/>
      <c r="V19" s="203"/>
      <c r="W19" s="185">
        <f>'4.1 Program Budget - 2024-2027'!$BU$186</f>
        <v>0</v>
      </c>
      <c r="X19" s="309"/>
      <c r="Y19" s="217">
        <f>W19</f>
        <v>0</v>
      </c>
      <c r="Z19" s="199"/>
      <c r="AA19" s="202"/>
      <c r="AB19" s="203"/>
    </row>
    <row r="20" spans="2:28">
      <c r="B20" s="64"/>
      <c r="C20" s="84"/>
      <c r="D20" s="60"/>
      <c r="E20" s="77"/>
      <c r="F20" s="218"/>
      <c r="G20" s="219"/>
      <c r="H20" s="86"/>
      <c r="I20" s="87"/>
      <c r="J20" s="88"/>
      <c r="K20" s="77"/>
      <c r="L20" s="218"/>
      <c r="M20" s="219"/>
      <c r="N20" s="86"/>
      <c r="O20" s="87"/>
      <c r="P20" s="88"/>
      <c r="Q20" s="77"/>
      <c r="R20" s="218"/>
      <c r="S20" s="219"/>
      <c r="T20" s="86"/>
      <c r="U20" s="87"/>
      <c r="V20" s="88"/>
      <c r="W20" s="77"/>
      <c r="X20" s="218"/>
      <c r="Y20" s="219"/>
      <c r="Z20" s="86"/>
      <c r="AA20" s="87"/>
      <c r="AB20" s="88"/>
    </row>
    <row r="21" spans="2:28">
      <c r="B21" s="64">
        <v>8</v>
      </c>
      <c r="C21" s="72" t="s">
        <v>1044</v>
      </c>
      <c r="D21" s="76"/>
      <c r="E21" s="77"/>
      <c r="F21" s="190"/>
      <c r="G21" s="213"/>
      <c r="H21" s="69"/>
      <c r="I21" s="78"/>
      <c r="J21" s="79"/>
      <c r="K21" s="77"/>
      <c r="L21" s="190"/>
      <c r="M21" s="213"/>
      <c r="N21" s="69"/>
      <c r="O21" s="78"/>
      <c r="P21" s="79"/>
      <c r="Q21" s="77"/>
      <c r="R21" s="190"/>
      <c r="S21" s="213"/>
      <c r="T21" s="69"/>
      <c r="U21" s="78"/>
      <c r="V21" s="79"/>
      <c r="W21" s="77"/>
      <c r="X21" s="190"/>
      <c r="Y21" s="213"/>
      <c r="Z21" s="69"/>
      <c r="AA21" s="78"/>
      <c r="AB21" s="79"/>
    </row>
    <row r="22" spans="2:28">
      <c r="B22" s="64"/>
      <c r="C22" s="72"/>
      <c r="D22" s="76"/>
      <c r="E22" s="77"/>
      <c r="F22" s="190"/>
      <c r="G22" s="213"/>
      <c r="H22" s="69"/>
      <c r="I22" s="78"/>
      <c r="J22" s="79"/>
      <c r="K22" s="77"/>
      <c r="L22" s="190"/>
      <c r="M22" s="213"/>
      <c r="N22" s="69"/>
      <c r="O22" s="78"/>
      <c r="P22" s="79"/>
      <c r="Q22" s="77"/>
      <c r="R22" s="190"/>
      <c r="S22" s="213"/>
      <c r="T22" s="69"/>
      <c r="U22" s="78"/>
      <c r="V22" s="79"/>
      <c r="W22" s="77"/>
      <c r="X22" s="190"/>
      <c r="Y22" s="213"/>
      <c r="Z22" s="69"/>
      <c r="AA22" s="78"/>
      <c r="AB22" s="79"/>
    </row>
    <row r="23" spans="2:28" ht="33" customHeight="1">
      <c r="B23" s="64">
        <v>9</v>
      </c>
      <c r="C23" s="89"/>
      <c r="D23" s="63" t="s">
        <v>1045</v>
      </c>
      <c r="E23" s="185">
        <f>SUMIFS('4.1 Program Budget - 2024-2027'!$R$6:$R$162,'4.1 Program Budget - 2024-2027'!$F$6:$F$162,README!$K$8)</f>
        <v>0</v>
      </c>
      <c r="F23" s="216">
        <f>'4.1 Program Budget - 2024-2027'!R162-E23</f>
        <v>24824836.438219879</v>
      </c>
      <c r="G23" s="217">
        <f>SUM(E23:F23)</f>
        <v>24824836.438219879</v>
      </c>
      <c r="H23" s="199"/>
      <c r="I23" s="202"/>
      <c r="J23" s="203"/>
      <c r="K23" s="185">
        <f>SUMIFS('4.1 Program Budget - 2024-2027'!$AJ$6:$AJ$162,'4.1 Program Budget - 2024-2027'!$F$6:$F$162,README!$K$8)</f>
        <v>0</v>
      </c>
      <c r="L23" s="216">
        <f>'4.1 Program Budget - 2024-2027'!AJ162-K23</f>
        <v>25757942.859239675</v>
      </c>
      <c r="M23" s="217">
        <f>SUM(K23:L23)</f>
        <v>25757942.859239675</v>
      </c>
      <c r="N23" s="199"/>
      <c r="O23" s="202"/>
      <c r="P23" s="203"/>
      <c r="Q23" s="185">
        <f>SUMIFS('4.1 Program Budget - 2024-2027'!$BB$6:$BB$162,'4.1 Program Budget - 2024-2027'!$F$6:$F$162,README!$K$8)</f>
        <v>0</v>
      </c>
      <c r="R23" s="216">
        <f>'4.1 Program Budget - 2024-2027'!BB162-Q23</f>
        <v>23988385.18895711</v>
      </c>
      <c r="S23" s="217">
        <f>SUM(Q23:R23)</f>
        <v>23988385.18895711</v>
      </c>
      <c r="T23" s="199"/>
      <c r="U23" s="202"/>
      <c r="V23" s="203"/>
      <c r="W23" s="185">
        <f>SUMIFS('4.1 Program Budget - 2024-2027'!$BT$6:$BT$162,'4.1 Program Budget - 2024-2027'!F6:F162,README!$K$8)</f>
        <v>0</v>
      </c>
      <c r="X23" s="216">
        <f>'4.1 Program Budget - 2024-2027'!BT162-W23</f>
        <v>25273960.076729655</v>
      </c>
      <c r="Y23" s="217">
        <f>SUM(W23:X23)</f>
        <v>25273960.076729655</v>
      </c>
      <c r="Z23" s="199"/>
      <c r="AA23" s="202"/>
      <c r="AB23" s="203"/>
    </row>
    <row r="24" spans="2:28">
      <c r="B24" s="64"/>
      <c r="C24" s="89"/>
      <c r="D24" s="84"/>
      <c r="E24" s="85"/>
      <c r="F24" s="218"/>
      <c r="G24" s="219"/>
      <c r="H24" s="86"/>
      <c r="I24" s="87"/>
      <c r="J24" s="88"/>
      <c r="K24" s="85"/>
      <c r="L24" s="218"/>
      <c r="M24" s="219"/>
      <c r="N24" s="86"/>
      <c r="O24" s="87"/>
      <c r="P24" s="88"/>
      <c r="Q24" s="85"/>
      <c r="R24" s="218"/>
      <c r="S24" s="219"/>
      <c r="T24" s="86"/>
      <c r="U24" s="87"/>
      <c r="V24" s="88"/>
      <c r="W24" s="85"/>
      <c r="X24" s="218"/>
      <c r="Y24" s="219"/>
      <c r="Z24" s="86"/>
      <c r="AA24" s="87"/>
      <c r="AB24" s="88"/>
    </row>
    <row r="25" spans="2:28" ht="30.6">
      <c r="B25" s="64">
        <v>10</v>
      </c>
      <c r="C25" s="89"/>
      <c r="D25" s="63" t="s">
        <v>1046</v>
      </c>
      <c r="E25" s="185">
        <f>SUMIFS('4.1 Program Budget - 2024-2027'!$Q$6:$Q$162,'4.1 Program Budget - 2024-2027'!$E$6:$E$162,"No",'4.1 Program Budget - 2024-2027'!F6:F162,README!$K$8)</f>
        <v>4437162.91</v>
      </c>
      <c r="F25" s="216">
        <f>SUMIF('4.1 Program Budget - 2024-2027'!$E$6:$E$162,"No",'4.1 Program Budget - 2024-2027'!$Q$6:$Q$162)-E25</f>
        <v>17619284.90169999</v>
      </c>
      <c r="G25" s="217">
        <f>SUM(E25:F25)</f>
        <v>22056447.81169999</v>
      </c>
      <c r="H25" s="196">
        <f>+G25/G$36</f>
        <v>0.27686606384717605</v>
      </c>
      <c r="I25" s="197"/>
      <c r="J25" s="198">
        <v>0.2</v>
      </c>
      <c r="K25" s="185">
        <f>SUMIFS('4.1 Program Budget - 2024-2027'!$AI$6:$AI$162,'4.1 Program Budget - 2024-2027'!$E$6:$E$162,"No",'4.1 Program Budget - 2024-2027'!$F$6:$F$162,README!$K$8)</f>
        <v>4594500.3047000011</v>
      </c>
      <c r="L25" s="216">
        <f>SUMIF('4.1 Program Budget - 2024-2027'!$E$6:$E$162,"No",'4.1 Program Budget - 2024-2027'!$AI$6:$AI$162)-K25</f>
        <v>19257801.430500001</v>
      </c>
      <c r="M25" s="217">
        <f>SUM(K25:L25)</f>
        <v>23852301.735200003</v>
      </c>
      <c r="N25" s="196">
        <f>+M25/M$36</f>
        <v>0.28424185103313909</v>
      </c>
      <c r="O25" s="197"/>
      <c r="P25" s="198">
        <v>0.2</v>
      </c>
      <c r="Q25" s="185">
        <f>SUMIFS('4.1 Program Budget - 2024-2027'!$BA$6:$BA$162,'4.1 Program Budget - 2024-2027'!$E$6:$E$162,"No",'4.1 Program Budget - 2024-2027'!$F$6:$F$162,README!$K$8)</f>
        <v>4611946.9874999998</v>
      </c>
      <c r="R25" s="216">
        <f>SUMIF('4.1 Program Budget - 2024-2027'!$E$6:$E$162,"No",'4.1 Program Budget - 2024-2027'!$BA$6:$BA$162)-Q25</f>
        <v>19433224.823800005</v>
      </c>
      <c r="S25" s="217">
        <f>SUM(Q25:R25)</f>
        <v>24045171.811300006</v>
      </c>
      <c r="T25" s="196">
        <f>+S25/S$36</f>
        <v>0.29096771990472042</v>
      </c>
      <c r="U25" s="197"/>
      <c r="V25" s="198">
        <v>0.2</v>
      </c>
      <c r="W25" s="185">
        <f>SUMIFS('4.1 Program Budget - 2024-2027'!$BS$6:$BS$162,'4.1 Program Budget - 2024-2027'!$E$6:$E$162,"No",'4.1 Program Budget - 2024-2027'!$F$6:$F$162,README!$K$8)</f>
        <v>4699932.7350000003</v>
      </c>
      <c r="X25" s="216">
        <f>SUMIF('4.1 Program Budget - 2024-2027'!$E$6:$E$162,"No",'4.1 Program Budget - 2024-2027'!$BS$6:$BS$162)-W25</f>
        <v>20510694.564199995</v>
      </c>
      <c r="Y25" s="217">
        <f>SUM(W25:X25)</f>
        <v>25210627.299199995</v>
      </c>
      <c r="Z25" s="196">
        <f>+Y25/Y$36</f>
        <v>0.29334848562313881</v>
      </c>
      <c r="AA25" s="197"/>
      <c r="AB25" s="198">
        <v>0.2</v>
      </c>
    </row>
    <row r="26" spans="2:28">
      <c r="B26" s="64"/>
      <c r="C26" s="89"/>
      <c r="D26" s="84"/>
      <c r="E26" s="85"/>
      <c r="F26" s="220"/>
      <c r="G26" s="219"/>
      <c r="H26" s="69"/>
      <c r="I26" s="87"/>
      <c r="J26" s="88"/>
      <c r="K26" s="85"/>
      <c r="L26" s="220"/>
      <c r="M26" s="219"/>
      <c r="N26" s="69"/>
      <c r="O26" s="87"/>
      <c r="P26" s="88"/>
      <c r="Q26" s="85"/>
      <c r="R26" s="220"/>
      <c r="S26" s="219"/>
      <c r="T26" s="69"/>
      <c r="U26" s="87"/>
      <c r="V26" s="88"/>
      <c r="W26" s="85"/>
      <c r="X26" s="220"/>
      <c r="Y26" s="219"/>
      <c r="Z26" s="69"/>
      <c r="AA26" s="87"/>
      <c r="AB26" s="88"/>
    </row>
    <row r="27" spans="2:28" ht="33">
      <c r="B27" s="64">
        <v>11</v>
      </c>
      <c r="C27" s="89"/>
      <c r="D27" s="63" t="s">
        <v>1047</v>
      </c>
      <c r="E27" s="186">
        <f>SUMIFS('4.1 Program Budget - 2024-2027'!$Q$6:$Q$162,'4.1 Program Budget - 2024-2027'!$E$6:$E$162,"Yes",'4.1 Program Budget - 2024-2027'!$F$6:$F$162,README!$K$8)</f>
        <v>1983575.5807000003</v>
      </c>
      <c r="F27" s="216">
        <f>SUMIF('4.1 Program Budget - 2024-2027'!$E$6:$E$162,"Yes",'4.1 Program Budget - 2024-2027'!$Q$6:$Q$162)-E27</f>
        <v>9609211.8753999993</v>
      </c>
      <c r="G27" s="217">
        <f>SUM(E27:F27)</f>
        <v>11592787.4561</v>
      </c>
      <c r="H27" s="204"/>
      <c r="I27" s="202"/>
      <c r="J27" s="203"/>
      <c r="K27" s="186">
        <f>SUMIFS('4.1 Program Budget - 2024-2027'!$AI$6:$AI$162,'4.1 Program Budget - 2024-2027'!$E$6:$E$162,"Yes",'4.1 Program Budget - 2024-2027'!$F$6:$F$162,README!$K$8)</f>
        <v>1953763.9434</v>
      </c>
      <c r="L27" s="216">
        <f>SUMIF('4.1 Program Budget - 2024-2027'!$E$6:$E$162,"Yes",'4.1 Program Budget - 2024-2027'!$AI$6:$AI$162)-K27</f>
        <v>9719244.0464000013</v>
      </c>
      <c r="M27" s="217">
        <f>SUM(K27:L27)</f>
        <v>11673007.989800001</v>
      </c>
      <c r="N27" s="204"/>
      <c r="O27" s="202"/>
      <c r="P27" s="203"/>
      <c r="Q27" s="186">
        <f>SUMIFS('4.1 Program Budget - 2024-2027'!$BA$6:$BA$162,'4.1 Program Budget - 2024-2027'!$E$6:$E$162,"Yes",'4.1 Program Budget - 2024-2027'!$F$6:$F$162,README!$K$8)</f>
        <v>2026839.1759999997</v>
      </c>
      <c r="R27" s="216">
        <f>SUMIF('4.1 Program Budget - 2024-2027'!$E$6:$E$162,"Yes",'4.1 Program Budget - 2024-2027'!$BA$6:$BA$162)-Q27</f>
        <v>9712744.1764000002</v>
      </c>
      <c r="S27" s="217">
        <f>SUM(Q27:R27)</f>
        <v>11739583.352399999</v>
      </c>
      <c r="T27" s="204"/>
      <c r="U27" s="202"/>
      <c r="V27" s="203"/>
      <c r="W27" s="186">
        <f>SUMIFS('4.1 Program Budget - 2024-2027'!$BS$6:$BS$162,'4.1 Program Budget - 2024-2027'!$E$6:$E$162,"Yes",'4.1 Program Budget - 2024-2027'!$F$6:$F$162,README!$K$8)</f>
        <v>2086672.7355000002</v>
      </c>
      <c r="X27" s="216">
        <f>SUMIF('4.1 Program Budget - 2024-2027'!$E$6:$E$162,"Yes",'4.1 Program Budget - 2024-2027'!$BS$6:$BS$162)-W27</f>
        <v>9712744.1764000002</v>
      </c>
      <c r="Y27" s="217">
        <f>SUM(W27:X27)</f>
        <v>11799416.911900001</v>
      </c>
      <c r="Z27" s="204"/>
      <c r="AA27" s="202"/>
      <c r="AB27" s="203"/>
    </row>
    <row r="28" spans="2:28">
      <c r="B28" s="64"/>
      <c r="C28" s="84"/>
      <c r="D28" s="60"/>
      <c r="E28" s="77"/>
      <c r="F28" s="218"/>
      <c r="G28" s="219"/>
      <c r="H28" s="86"/>
      <c r="I28" s="87"/>
      <c r="J28" s="88"/>
      <c r="K28" s="77"/>
      <c r="L28" s="218"/>
      <c r="M28" s="219"/>
      <c r="N28" s="86"/>
      <c r="O28" s="87"/>
      <c r="P28" s="88"/>
      <c r="Q28" s="77"/>
      <c r="R28" s="218"/>
      <c r="S28" s="219"/>
      <c r="T28" s="86"/>
      <c r="U28" s="87"/>
      <c r="V28" s="88"/>
      <c r="W28" s="77"/>
      <c r="X28" s="218"/>
      <c r="Y28" s="219"/>
      <c r="Z28" s="86"/>
      <c r="AA28" s="87"/>
      <c r="AB28" s="88"/>
    </row>
    <row r="29" spans="2:28" ht="24" customHeight="1">
      <c r="B29" s="64">
        <v>12</v>
      </c>
      <c r="C29" s="994" t="s">
        <v>1048</v>
      </c>
      <c r="D29" s="994"/>
      <c r="E29" s="186">
        <f>E30+E31</f>
        <v>3186587.41</v>
      </c>
      <c r="F29" s="301"/>
      <c r="G29" s="217">
        <f>+E29</f>
        <v>3186587.41</v>
      </c>
      <c r="H29" s="196">
        <f>+G29/(G$33-G$19)</f>
        <v>4.000000003825039E-2</v>
      </c>
      <c r="I29" s="196">
        <v>0.04</v>
      </c>
      <c r="J29" s="194"/>
      <c r="K29" s="186">
        <f>K30+K31</f>
        <v>3356620.66</v>
      </c>
      <c r="L29" s="301"/>
      <c r="M29" s="217">
        <f>+K29</f>
        <v>3356620.66</v>
      </c>
      <c r="N29" s="196">
        <f>+M29/(M$33-M$19)</f>
        <v>4.0000000008656479E-2</v>
      </c>
      <c r="O29" s="196">
        <v>0.04</v>
      </c>
      <c r="P29" s="194"/>
      <c r="Q29" s="186">
        <f>Q30+Q31</f>
        <v>3305544.93</v>
      </c>
      <c r="R29" s="301"/>
      <c r="S29" s="217">
        <f>+Q29</f>
        <v>3305544.93</v>
      </c>
      <c r="T29" s="196">
        <f>+S29/(S$33-S$19)</f>
        <v>3.999999995311776E-2</v>
      </c>
      <c r="U29" s="196">
        <v>0.04</v>
      </c>
      <c r="V29" s="194"/>
      <c r="W29" s="186">
        <f>W30+W31</f>
        <v>3437635.2399999998</v>
      </c>
      <c r="X29" s="301"/>
      <c r="Y29" s="217">
        <f>+W29</f>
        <v>3437635.2399999998</v>
      </c>
      <c r="Z29" s="196">
        <f>+Y29/(Y$33-Y$19)</f>
        <v>3.9999999992492673E-2</v>
      </c>
      <c r="AA29" s="196">
        <v>0.04</v>
      </c>
      <c r="AB29" s="194"/>
    </row>
    <row r="30" spans="2:28" ht="37.5" customHeight="1">
      <c r="B30" s="64" t="s">
        <v>1049</v>
      </c>
      <c r="C30" s="429"/>
      <c r="D30" s="63" t="s">
        <v>626</v>
      </c>
      <c r="E30" s="185">
        <f>'4.1 Program Budget - 2024-2027'!S165</f>
        <v>955976.22</v>
      </c>
      <c r="F30" s="301"/>
      <c r="G30" s="217">
        <f>+E30</f>
        <v>955976.22</v>
      </c>
      <c r="H30" s="199"/>
      <c r="I30" s="205"/>
      <c r="J30" s="206"/>
      <c r="K30" s="185">
        <f>+'4.1 Program Budget - 2024-2027'!AK165</f>
        <v>1006986.2</v>
      </c>
      <c r="L30" s="301"/>
      <c r="M30" s="217">
        <f>+K30</f>
        <v>1006986.2</v>
      </c>
      <c r="N30" s="199"/>
      <c r="O30" s="205"/>
      <c r="P30" s="206"/>
      <c r="Q30" s="185">
        <f>+'4.1 Program Budget - 2024-2027'!BC165</f>
        <v>991663.48</v>
      </c>
      <c r="R30" s="301"/>
      <c r="S30" s="217">
        <f>+Q30</f>
        <v>991663.48</v>
      </c>
      <c r="T30" s="199"/>
      <c r="U30" s="205"/>
      <c r="V30" s="206"/>
      <c r="W30" s="185">
        <f>+'4.1 Program Budget - 2024-2027'!BU165</f>
        <v>1031290.57</v>
      </c>
      <c r="X30" s="301"/>
      <c r="Y30" s="217">
        <f>+W30</f>
        <v>1031290.57</v>
      </c>
      <c r="Z30" s="199"/>
      <c r="AA30" s="205"/>
      <c r="AB30" s="206"/>
    </row>
    <row r="31" spans="2:28" ht="37.5" customHeight="1">
      <c r="B31" s="64" t="s">
        <v>1050</v>
      </c>
      <c r="C31" s="429"/>
      <c r="D31" s="63" t="s">
        <v>627</v>
      </c>
      <c r="E31" s="185">
        <f>'4.1 Program Budget - 2024-2027'!S166</f>
        <v>2230611.19</v>
      </c>
      <c r="F31" s="301"/>
      <c r="G31" s="217">
        <f>+E31</f>
        <v>2230611.19</v>
      </c>
      <c r="H31" s="199"/>
      <c r="I31" s="205"/>
      <c r="J31" s="206"/>
      <c r="K31" s="185">
        <f>+'4.1 Program Budget - 2024-2027'!AK166</f>
        <v>2349634.46</v>
      </c>
      <c r="L31" s="301"/>
      <c r="M31" s="217">
        <f>+K31</f>
        <v>2349634.46</v>
      </c>
      <c r="N31" s="199"/>
      <c r="O31" s="205"/>
      <c r="P31" s="206"/>
      <c r="Q31" s="185">
        <f>+'4.1 Program Budget - 2024-2027'!BC166</f>
        <v>2313881.4500000002</v>
      </c>
      <c r="R31" s="301"/>
      <c r="S31" s="217">
        <f>+Q31</f>
        <v>2313881.4500000002</v>
      </c>
      <c r="T31" s="199"/>
      <c r="U31" s="205"/>
      <c r="V31" s="206"/>
      <c r="W31" s="185">
        <f>+'4.1 Program Budget - 2024-2027'!BU166</f>
        <v>2406344.67</v>
      </c>
      <c r="X31" s="301"/>
      <c r="Y31" s="217">
        <f>+W31</f>
        <v>2406344.67</v>
      </c>
      <c r="Z31" s="199"/>
      <c r="AA31" s="205"/>
      <c r="AB31" s="206"/>
    </row>
    <row r="32" spans="2:28">
      <c r="B32" s="64"/>
      <c r="C32" s="72"/>
      <c r="D32" s="76"/>
      <c r="E32" s="77"/>
      <c r="F32" s="190"/>
      <c r="G32" s="213"/>
      <c r="H32" s="69"/>
      <c r="I32" s="78"/>
      <c r="J32" s="79"/>
      <c r="K32" s="77"/>
      <c r="L32" s="190"/>
      <c r="M32" s="213"/>
      <c r="N32" s="69"/>
      <c r="O32" s="78"/>
      <c r="P32" s="79"/>
      <c r="Q32" s="77"/>
      <c r="R32" s="190"/>
      <c r="S32" s="213"/>
      <c r="T32" s="69"/>
      <c r="U32" s="78"/>
      <c r="V32" s="79"/>
      <c r="W32" s="77"/>
      <c r="X32" s="190"/>
      <c r="Y32" s="213"/>
      <c r="Z32" s="69"/>
      <c r="AA32" s="78"/>
      <c r="AB32" s="79"/>
    </row>
    <row r="33" spans="2:28" ht="30.6" customHeight="1">
      <c r="B33" s="64">
        <v>13</v>
      </c>
      <c r="C33" s="996" t="s">
        <v>1051</v>
      </c>
      <c r="D33" s="996"/>
      <c r="E33" s="187">
        <f>E29+E27+E25+E23+E19+E18+E14+E13+E12</f>
        <v>20930317.477999996</v>
      </c>
      <c r="F33" s="188">
        <f>+F27+F25+F23+F18+F14+F13</f>
        <v>58734367.69581987</v>
      </c>
      <c r="G33" s="221">
        <f>F33+E33</f>
        <v>79664685.17381987</v>
      </c>
      <c r="H33" s="207"/>
      <c r="I33" s="208"/>
      <c r="J33" s="209"/>
      <c r="K33" s="187">
        <f>K29+K27+K25+K23+K19+K18+K14+K13+K12</f>
        <v>21094948.641000003</v>
      </c>
      <c r="L33" s="188">
        <f>+L27+L25+L23+L18+L14+L13</f>
        <v>62820567.840839677</v>
      </c>
      <c r="M33" s="221">
        <f>L33+K33</f>
        <v>83915516.481839687</v>
      </c>
      <c r="N33" s="207"/>
      <c r="O33" s="208"/>
      <c r="P33" s="209"/>
      <c r="Q33" s="187">
        <f>Q29+Q27+Q25+Q23+Q19+Q18+Q14+Q13+Q12</f>
        <v>21674278.299199998</v>
      </c>
      <c r="R33" s="188">
        <f>+R27+R25+R23+R18+R14+R13</f>
        <v>60964345.04765711</v>
      </c>
      <c r="S33" s="221">
        <f>R33+Q33</f>
        <v>82638623.346857101</v>
      </c>
      <c r="T33" s="207"/>
      <c r="U33" s="208"/>
      <c r="V33" s="209"/>
      <c r="W33" s="187">
        <f>W29+W27+W25+W23+W19+W18+W14+W13+W12</f>
        <v>22362668.846500002</v>
      </c>
      <c r="X33" s="188">
        <f>+X27+X25+X23+X18+X14+X13</f>
        <v>63578212.169629656</v>
      </c>
      <c r="Y33" s="221">
        <f>X33+W33</f>
        <v>85940881.016129658</v>
      </c>
      <c r="Z33" s="207"/>
      <c r="AA33" s="208"/>
      <c r="AB33" s="209"/>
    </row>
    <row r="34" spans="2:28" ht="30.6" customHeight="1" thickBot="1">
      <c r="B34" s="64"/>
      <c r="C34" s="430"/>
      <c r="D34" s="430"/>
      <c r="E34" s="90"/>
      <c r="F34" s="123"/>
      <c r="G34" s="222"/>
      <c r="H34" s="91"/>
      <c r="I34" s="92"/>
      <c r="J34" s="93"/>
      <c r="K34" s="90"/>
      <c r="L34" s="123"/>
      <c r="M34" s="222"/>
      <c r="N34" s="91"/>
      <c r="O34" s="92"/>
      <c r="P34" s="93"/>
      <c r="Q34" s="90"/>
      <c r="R34" s="123"/>
      <c r="S34" s="222"/>
      <c r="T34" s="91"/>
      <c r="U34" s="92"/>
      <c r="V34" s="93"/>
      <c r="W34" s="90"/>
      <c r="X34" s="123"/>
      <c r="Y34" s="222"/>
      <c r="Z34" s="91"/>
      <c r="AA34" s="92"/>
      <c r="AB34" s="93"/>
    </row>
    <row r="35" spans="2:28">
      <c r="B35" s="310"/>
      <c r="C35" s="434"/>
      <c r="D35" s="435"/>
      <c r="E35" s="436"/>
      <c r="F35" s="436"/>
      <c r="G35" s="353"/>
      <c r="H35" s="437"/>
      <c r="I35" s="438"/>
      <c r="J35" s="368"/>
      <c r="K35" s="436"/>
      <c r="L35" s="436"/>
      <c r="M35" s="353"/>
      <c r="N35" s="437"/>
      <c r="O35" s="438"/>
      <c r="P35" s="368"/>
      <c r="Q35" s="436"/>
      <c r="R35" s="436"/>
      <c r="S35" s="353"/>
      <c r="T35" s="437"/>
      <c r="U35" s="438"/>
      <c r="V35" s="368"/>
      <c r="W35" s="436"/>
      <c r="X35" s="436"/>
      <c r="Y35" s="353"/>
      <c r="Z35" s="437"/>
      <c r="AA35" s="438"/>
      <c r="AB35" s="368"/>
    </row>
    <row r="36" spans="2:28" ht="32.85" customHeight="1">
      <c r="B36" s="64">
        <v>14</v>
      </c>
      <c r="C36" s="996" t="s">
        <v>1052</v>
      </c>
      <c r="D36" s="996"/>
      <c r="E36" s="302"/>
      <c r="F36" s="302"/>
      <c r="G36" s="221">
        <f>+G33</f>
        <v>79664685.17381987</v>
      </c>
      <c r="H36" s="94"/>
      <c r="I36" s="78"/>
      <c r="J36" s="79"/>
      <c r="K36" s="302"/>
      <c r="L36" s="302"/>
      <c r="M36" s="221">
        <f>M33</f>
        <v>83915516.481839687</v>
      </c>
      <c r="N36" s="94"/>
      <c r="O36" s="78"/>
      <c r="P36" s="79"/>
      <c r="Q36" s="302"/>
      <c r="R36" s="302"/>
      <c r="S36" s="221">
        <f>S33</f>
        <v>82638623.346857101</v>
      </c>
      <c r="T36" s="94"/>
      <c r="U36" s="78"/>
      <c r="V36" s="79"/>
      <c r="W36" s="302"/>
      <c r="X36" s="302"/>
      <c r="Y36" s="221">
        <f>+Y33</f>
        <v>85940881.016129658</v>
      </c>
      <c r="Z36" s="94"/>
      <c r="AA36" s="78"/>
      <c r="AB36" s="79"/>
    </row>
    <row r="37" spans="2:28">
      <c r="B37" s="64"/>
      <c r="C37" s="60"/>
      <c r="D37" s="189"/>
      <c r="E37" s="190"/>
      <c r="F37" s="190"/>
      <c r="G37" s="113"/>
      <c r="H37" s="69"/>
      <c r="I37" s="78"/>
      <c r="J37" s="79"/>
      <c r="K37" s="190"/>
      <c r="L37" s="190"/>
      <c r="M37" s="113"/>
      <c r="N37" s="69"/>
      <c r="O37" s="78"/>
      <c r="P37" s="79"/>
      <c r="Q37" s="190"/>
      <c r="R37" s="190"/>
      <c r="S37" s="113"/>
      <c r="T37" s="69"/>
      <c r="U37" s="78"/>
      <c r="V37" s="79"/>
      <c r="W37" s="190"/>
      <c r="X37" s="190"/>
      <c r="Y37" s="113"/>
      <c r="Z37" s="69"/>
      <c r="AA37" s="78"/>
      <c r="AB37" s="79"/>
    </row>
    <row r="38" spans="2:28" s="83" customFormat="1" ht="39.75" customHeight="1">
      <c r="B38" s="80">
        <v>15</v>
      </c>
      <c r="C38" s="995" t="s">
        <v>1053</v>
      </c>
      <c r="D38" s="995"/>
      <c r="E38" s="312"/>
      <c r="F38" s="191">
        <f>F33</f>
        <v>58734367.69581987</v>
      </c>
      <c r="G38" s="167"/>
      <c r="H38" s="193">
        <f>F38/(G$36-G$19)</f>
        <v>0.73726981494582855</v>
      </c>
      <c r="I38" s="195"/>
      <c r="J38" s="194">
        <v>0.6</v>
      </c>
      <c r="K38" s="312"/>
      <c r="L38" s="191">
        <f>L33</f>
        <v>62820567.840839677</v>
      </c>
      <c r="M38" s="167"/>
      <c r="N38" s="193">
        <f>L38/(M$36-M$19)</f>
        <v>0.74861682886066483</v>
      </c>
      <c r="O38" s="195"/>
      <c r="P38" s="194">
        <v>0.6</v>
      </c>
      <c r="Q38" s="312"/>
      <c r="R38" s="191">
        <f>R33</f>
        <v>60964345.04765711</v>
      </c>
      <c r="S38" s="167"/>
      <c r="T38" s="193">
        <f>R38/(S$36-S$19)</f>
        <v>0.7377221761278977</v>
      </c>
      <c r="U38" s="195"/>
      <c r="V38" s="194">
        <v>0.6</v>
      </c>
      <c r="W38" s="312"/>
      <c r="X38" s="191">
        <f>X33</f>
        <v>63578212.169629656</v>
      </c>
      <c r="Y38" s="167"/>
      <c r="Z38" s="193">
        <f>X38/(Y$36-Y$19)</f>
        <v>0.7397900907915651</v>
      </c>
      <c r="AA38" s="195"/>
      <c r="AB38" s="194">
        <v>0.6</v>
      </c>
    </row>
    <row r="39" spans="2:28" ht="16.149999999999999" thickBot="1">
      <c r="B39" s="311"/>
      <c r="C39" s="192"/>
      <c r="D39" s="192"/>
      <c r="E39" s="95"/>
      <c r="F39" s="95"/>
      <c r="G39" s="114"/>
      <c r="H39" s="96"/>
      <c r="I39" s="97"/>
      <c r="J39" s="98"/>
      <c r="K39" s="95"/>
      <c r="L39" s="95"/>
      <c r="M39" s="114"/>
      <c r="N39" s="96"/>
      <c r="O39" s="97"/>
      <c r="P39" s="98"/>
      <c r="Q39" s="95"/>
      <c r="R39" s="95"/>
      <c r="S39" s="114"/>
      <c r="T39" s="96"/>
      <c r="U39" s="97"/>
      <c r="V39" s="98"/>
      <c r="W39" s="95"/>
      <c r="X39" s="95"/>
      <c r="Y39" s="114"/>
      <c r="Z39" s="96"/>
      <c r="AA39" s="97"/>
      <c r="AB39" s="98"/>
    </row>
    <row r="40" spans="2:28">
      <c r="B40" s="84"/>
      <c r="C40" s="84"/>
      <c r="D40" s="84"/>
      <c r="E40" s="99"/>
      <c r="F40" s="99"/>
      <c r="G40" s="99"/>
      <c r="H40" s="100"/>
      <c r="I40" s="100"/>
      <c r="J40" s="84"/>
      <c r="K40" s="99"/>
      <c r="L40" s="99"/>
      <c r="M40" s="99"/>
      <c r="N40" s="100"/>
      <c r="O40" s="100"/>
      <c r="P40" s="84"/>
      <c r="Q40" s="99"/>
      <c r="R40" s="99"/>
      <c r="S40" s="99"/>
      <c r="T40" s="100"/>
      <c r="U40" s="100"/>
      <c r="V40" s="84"/>
      <c r="W40" s="99"/>
      <c r="X40" s="99"/>
      <c r="Y40" s="99"/>
      <c r="Z40" s="100"/>
      <c r="AA40" s="100"/>
      <c r="AB40" s="84"/>
    </row>
    <row r="41" spans="2:28" ht="17.45">
      <c r="B41" s="101" t="s">
        <v>304</v>
      </c>
      <c r="C41" s="102"/>
      <c r="D41" s="103"/>
      <c r="E41" s="103"/>
      <c r="F41" s="103"/>
      <c r="G41" s="104"/>
      <c r="H41" s="103"/>
      <c r="I41" s="103"/>
      <c r="J41" s="103"/>
      <c r="K41" s="103"/>
      <c r="L41" s="103"/>
      <c r="M41" s="104"/>
      <c r="N41" s="103"/>
      <c r="O41" s="103"/>
      <c r="P41" s="103"/>
      <c r="Q41" s="103"/>
      <c r="R41" s="103"/>
      <c r="S41" s="104"/>
      <c r="T41" s="103"/>
      <c r="U41" s="103"/>
      <c r="V41" s="103"/>
      <c r="W41" s="103"/>
      <c r="X41" s="103"/>
      <c r="Y41" s="104"/>
      <c r="Z41" s="103"/>
      <c r="AA41" s="103"/>
      <c r="AB41" s="103"/>
    </row>
    <row r="42" spans="2:28" ht="31.15" customHeight="1">
      <c r="B42" s="990" t="s">
        <v>1054</v>
      </c>
      <c r="C42" s="990"/>
      <c r="D42" s="990"/>
      <c r="E42" s="990"/>
      <c r="F42" s="990"/>
      <c r="G42" s="990"/>
      <c r="H42" s="990"/>
      <c r="I42" s="990"/>
      <c r="J42" s="990"/>
    </row>
    <row r="43" spans="2:28" ht="48.6" customHeight="1">
      <c r="B43" s="989" t="s">
        <v>1055</v>
      </c>
      <c r="C43" s="989"/>
      <c r="D43" s="989"/>
      <c r="E43" s="989"/>
      <c r="F43" s="989"/>
      <c r="G43" s="989"/>
      <c r="H43" s="989"/>
      <c r="I43" s="989"/>
      <c r="J43" s="989"/>
    </row>
    <row r="44" spans="2:28" ht="34.15" customHeight="1">
      <c r="B44" s="989" t="s">
        <v>1056</v>
      </c>
      <c r="C44" s="989"/>
      <c r="D44" s="989"/>
      <c r="E44" s="989"/>
      <c r="F44" s="989"/>
      <c r="G44" s="989"/>
      <c r="H44" s="989"/>
      <c r="I44" s="989"/>
      <c r="J44" s="989"/>
    </row>
    <row r="45" spans="2:28" ht="33" customHeight="1">
      <c r="B45" s="989" t="s">
        <v>1057</v>
      </c>
      <c r="C45" s="989"/>
      <c r="D45" s="989"/>
      <c r="E45" s="989"/>
      <c r="F45" s="989"/>
      <c r="G45" s="989"/>
      <c r="H45" s="989"/>
      <c r="I45" s="989"/>
      <c r="J45" s="989"/>
    </row>
    <row r="46" spans="2:28">
      <c r="B46" s="989" t="s">
        <v>1058</v>
      </c>
      <c r="C46" s="989"/>
      <c r="D46" s="989"/>
      <c r="E46" s="989"/>
      <c r="F46" s="989"/>
      <c r="G46" s="989"/>
      <c r="H46" s="989"/>
      <c r="I46" s="989"/>
      <c r="J46" s="989"/>
    </row>
    <row r="47" spans="2:28">
      <c r="B47" s="989" t="s">
        <v>1059</v>
      </c>
      <c r="C47" s="989"/>
      <c r="D47" s="989"/>
      <c r="E47" s="989"/>
      <c r="F47" s="989"/>
      <c r="G47" s="989"/>
      <c r="H47" s="989"/>
      <c r="I47" s="989"/>
      <c r="J47" s="989"/>
    </row>
    <row r="48" spans="2:28" ht="34.5" customHeight="1">
      <c r="B48" s="989" t="s">
        <v>1060</v>
      </c>
      <c r="C48" s="989"/>
      <c r="D48" s="989"/>
      <c r="E48" s="989"/>
      <c r="F48" s="989"/>
      <c r="G48" s="989"/>
      <c r="H48" s="989"/>
      <c r="I48" s="989"/>
      <c r="J48" s="989"/>
    </row>
    <row r="49" spans="2:10" ht="33.75" customHeight="1">
      <c r="B49" s="989" t="s">
        <v>1061</v>
      </c>
      <c r="C49" s="989"/>
      <c r="D49" s="989"/>
      <c r="E49" s="989"/>
      <c r="F49" s="989"/>
      <c r="G49" s="989"/>
      <c r="H49" s="989"/>
      <c r="I49" s="989"/>
      <c r="J49" s="989"/>
    </row>
    <row r="50" spans="2:10" ht="15.6" customHeight="1">
      <c r="B50" s="989" t="s">
        <v>1062</v>
      </c>
      <c r="C50" s="989"/>
      <c r="D50" s="989"/>
      <c r="E50" s="989"/>
      <c r="F50" s="989"/>
      <c r="G50" s="989"/>
      <c r="H50" s="989"/>
      <c r="I50" s="989"/>
      <c r="J50" s="989"/>
    </row>
    <row r="51" spans="2:10" ht="37.5" customHeight="1">
      <c r="B51" s="989" t="s">
        <v>1063</v>
      </c>
      <c r="C51" s="989"/>
      <c r="D51" s="989"/>
      <c r="E51" s="989"/>
      <c r="F51" s="989"/>
      <c r="G51" s="989"/>
      <c r="H51" s="989"/>
      <c r="I51" s="989"/>
      <c r="J51" s="989"/>
    </row>
    <row r="52" spans="2:10" ht="36" customHeight="1">
      <c r="B52" s="989" t="s">
        <v>1064</v>
      </c>
      <c r="C52" s="989"/>
      <c r="D52" s="989"/>
      <c r="E52" s="989"/>
      <c r="F52" s="989"/>
      <c r="G52" s="989"/>
      <c r="H52" s="989"/>
      <c r="I52" s="989"/>
      <c r="J52" s="989"/>
    </row>
    <row r="53" spans="2:10">
      <c r="B53" s="101" t="s">
        <v>1065</v>
      </c>
    </row>
  </sheetData>
  <mergeCells count="23">
    <mergeCell ref="Q6:S6"/>
    <mergeCell ref="T6:V6"/>
    <mergeCell ref="W6:Y6"/>
    <mergeCell ref="Z6:AB6"/>
    <mergeCell ref="K6:M6"/>
    <mergeCell ref="N6:P6"/>
    <mergeCell ref="B42:J42"/>
    <mergeCell ref="E6:G6"/>
    <mergeCell ref="H6:J6"/>
    <mergeCell ref="C29:D29"/>
    <mergeCell ref="C38:D38"/>
    <mergeCell ref="C33:D33"/>
    <mergeCell ref="C36:D36"/>
    <mergeCell ref="B49:J49"/>
    <mergeCell ref="B50:J50"/>
    <mergeCell ref="B51:J51"/>
    <mergeCell ref="B52:J52"/>
    <mergeCell ref="B43:J43"/>
    <mergeCell ref="B44:J44"/>
    <mergeCell ref="B45:J45"/>
    <mergeCell ref="B46:J46"/>
    <mergeCell ref="B47:J47"/>
    <mergeCell ref="B48:J48"/>
  </mergeCells>
  <pageMargins left="0.7" right="0.7" top="0.75" bottom="0.75" header="0.3" footer="0.3"/>
  <pageSetup scale="26" orientation="landscape" r:id="rId1"/>
  <headerFooter>
    <oddFooter>&amp;C&amp;A</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364BCA-7FDC-4517-9575-BBEEFC04AE79}">
  <sheetPr codeName="Sheet14">
    <pageSetUpPr fitToPage="1"/>
  </sheetPr>
  <dimension ref="A1:D29"/>
  <sheetViews>
    <sheetView zoomScaleNormal="100" zoomScaleSheetLayoutView="55" workbookViewId="0"/>
  </sheetViews>
  <sheetFormatPr defaultColWidth="8.625" defaultRowHeight="14.45"/>
  <cols>
    <col min="1" max="1" width="27.625" style="25" customWidth="1"/>
    <col min="2" max="2" width="22.125" style="25" customWidth="1"/>
    <col min="3" max="3" width="15.625" style="25" customWidth="1"/>
    <col min="4" max="4" width="76.125" style="25" customWidth="1"/>
    <col min="5" max="16384" width="8.625" style="25"/>
  </cols>
  <sheetData>
    <row r="1" spans="1:4" ht="15.6">
      <c r="A1" s="20" t="s">
        <v>98</v>
      </c>
      <c r="B1" s="621" t="str">
        <f>PA_NAME</f>
        <v>San Diego Gas &amp; Electric Co</v>
      </c>
    </row>
    <row r="2" spans="1:4" ht="15.6">
      <c r="A2" s="20" t="s">
        <v>99</v>
      </c>
      <c r="B2" s="621" t="str">
        <f>RPT_YEAR</f>
        <v>2024-2031</v>
      </c>
    </row>
    <row r="3" spans="1:4">
      <c r="A3" s="31" t="s">
        <v>1066</v>
      </c>
    </row>
    <row r="6" spans="1:4" ht="15" thickBot="1"/>
    <row r="7" spans="1:4" ht="29.45" thickBot="1">
      <c r="A7" s="38" t="s">
        <v>1067</v>
      </c>
      <c r="B7" s="39" t="s">
        <v>1068</v>
      </c>
      <c r="C7" s="38" t="s">
        <v>1069</v>
      </c>
      <c r="D7" s="39" t="s">
        <v>1070</v>
      </c>
    </row>
    <row r="8" spans="1:4" ht="72.599999999999994" thickBot="1">
      <c r="A8" s="1001" t="s">
        <v>1071</v>
      </c>
      <c r="B8" s="1001" t="s">
        <v>1072</v>
      </c>
      <c r="C8" s="431" t="s">
        <v>1073</v>
      </c>
      <c r="D8" s="32" t="s">
        <v>1074</v>
      </c>
    </row>
    <row r="9" spans="1:4" ht="29.45" thickBot="1">
      <c r="A9" s="998"/>
      <c r="B9" s="998"/>
      <c r="C9" s="431" t="s">
        <v>1075</v>
      </c>
      <c r="D9" s="369" t="s">
        <v>1076</v>
      </c>
    </row>
    <row r="10" spans="1:4" ht="87" thickBot="1">
      <c r="A10" s="997" t="s">
        <v>1077</v>
      </c>
      <c r="B10" s="997" t="s">
        <v>1078</v>
      </c>
      <c r="C10" s="40" t="s">
        <v>1079</v>
      </c>
      <c r="D10" s="1250" t="s">
        <v>1080</v>
      </c>
    </row>
    <row r="11" spans="1:4" ht="144.6" thickBot="1">
      <c r="A11" s="1002"/>
      <c r="B11" s="1002"/>
      <c r="C11" s="431" t="s">
        <v>1081</v>
      </c>
      <c r="D11" s="32" t="s">
        <v>1082</v>
      </c>
    </row>
    <row r="12" spans="1:4" ht="29.45" thickBot="1">
      <c r="A12" s="1002"/>
      <c r="B12" s="1002"/>
      <c r="C12" s="431" t="s">
        <v>1083</v>
      </c>
      <c r="D12" s="33"/>
    </row>
    <row r="13" spans="1:4" ht="29.45" thickBot="1">
      <c r="A13" s="1003"/>
      <c r="B13" s="1003"/>
      <c r="C13" s="354" t="s">
        <v>1084</v>
      </c>
      <c r="D13" s="34" t="s">
        <v>1085</v>
      </c>
    </row>
    <row r="14" spans="1:4" ht="38.25" customHeight="1" thickBot="1">
      <c r="A14" s="1001" t="s">
        <v>1086</v>
      </c>
      <c r="B14" s="1001" t="s">
        <v>1087</v>
      </c>
      <c r="C14" s="431" t="s">
        <v>1088</v>
      </c>
      <c r="D14" s="1001" t="s">
        <v>1089</v>
      </c>
    </row>
    <row r="15" spans="1:4" ht="32.25" customHeight="1" thickBot="1">
      <c r="A15" s="1002"/>
      <c r="B15" s="1002"/>
      <c r="C15" s="431" t="s">
        <v>1090</v>
      </c>
      <c r="D15" s="1002"/>
    </row>
    <row r="16" spans="1:4" ht="29.45" thickBot="1">
      <c r="A16" s="1002"/>
      <c r="B16" s="998"/>
      <c r="C16" s="431" t="s">
        <v>1091</v>
      </c>
      <c r="D16" s="998"/>
    </row>
    <row r="17" spans="1:4" ht="85.7" customHeight="1" thickBot="1">
      <c r="A17" s="347" t="s">
        <v>1092</v>
      </c>
      <c r="B17" s="34" t="s">
        <v>1093</v>
      </c>
      <c r="C17" s="354" t="s">
        <v>1094</v>
      </c>
      <c r="D17" s="35"/>
    </row>
    <row r="18" spans="1:4" ht="43.5" customHeight="1" thickBot="1">
      <c r="A18" s="354" t="s">
        <v>1095</v>
      </c>
      <c r="B18" s="34" t="s">
        <v>1096</v>
      </c>
      <c r="C18" s="354" t="s">
        <v>1095</v>
      </c>
      <c r="D18" s="35"/>
    </row>
    <row r="19" spans="1:4" ht="95.25" customHeight="1">
      <c r="A19" s="1001" t="s">
        <v>1097</v>
      </c>
      <c r="B19" s="1001" t="s">
        <v>1098</v>
      </c>
      <c r="C19" s="1004" t="s">
        <v>1099</v>
      </c>
      <c r="D19" s="1001" t="s">
        <v>1100</v>
      </c>
    </row>
    <row r="20" spans="1:4" ht="15" thickBot="1">
      <c r="A20" s="998"/>
      <c r="B20" s="998"/>
      <c r="C20" s="1005"/>
      <c r="D20" s="998"/>
    </row>
    <row r="21" spans="1:4" ht="15" thickBot="1">
      <c r="A21" s="997" t="s">
        <v>660</v>
      </c>
      <c r="B21" s="999" t="s">
        <v>1101</v>
      </c>
      <c r="C21" s="431" t="s">
        <v>1102</v>
      </c>
      <c r="D21" s="33" t="s">
        <v>1103</v>
      </c>
    </row>
    <row r="22" spans="1:4" ht="29.45" thickBot="1">
      <c r="A22" s="998"/>
      <c r="B22" s="1000"/>
      <c r="C22" s="431" t="s">
        <v>1104</v>
      </c>
      <c r="D22" s="32" t="s">
        <v>1105</v>
      </c>
    </row>
    <row r="23" spans="1:4" ht="29.45" thickBot="1">
      <c r="A23" s="997" t="s">
        <v>1106</v>
      </c>
      <c r="B23" s="997" t="s">
        <v>1107</v>
      </c>
      <c r="C23" s="431" t="s">
        <v>1108</v>
      </c>
      <c r="D23" s="32" t="s">
        <v>1109</v>
      </c>
    </row>
    <row r="24" spans="1:4" ht="29.45" thickBot="1">
      <c r="A24" s="998"/>
      <c r="B24" s="998"/>
      <c r="C24" s="431" t="s">
        <v>1110</v>
      </c>
      <c r="D24" s="32" t="s">
        <v>1111</v>
      </c>
    </row>
    <row r="25" spans="1:4" ht="43.9" thickBot="1">
      <c r="A25" s="431" t="s">
        <v>1112</v>
      </c>
      <c r="B25" s="32" t="s">
        <v>1113</v>
      </c>
      <c r="C25" s="431" t="s">
        <v>1114</v>
      </c>
      <c r="D25" s="33"/>
    </row>
    <row r="26" spans="1:4" ht="59.25" customHeight="1" thickBot="1">
      <c r="A26" s="1001" t="s">
        <v>1115</v>
      </c>
      <c r="B26" s="1001" t="s">
        <v>1116</v>
      </c>
      <c r="C26" s="431" t="s">
        <v>1117</v>
      </c>
      <c r="D26" s="1001" t="s">
        <v>1118</v>
      </c>
    </row>
    <row r="27" spans="1:4" ht="15" thickBot="1">
      <c r="A27" s="998"/>
      <c r="B27" s="998"/>
      <c r="C27" s="431" t="s">
        <v>1119</v>
      </c>
      <c r="D27" s="998"/>
    </row>
    <row r="28" spans="1:4" ht="84.75" customHeight="1" thickBot="1">
      <c r="A28" s="354" t="s">
        <v>1120</v>
      </c>
      <c r="B28" s="34" t="s">
        <v>1121</v>
      </c>
      <c r="C28" s="354" t="s">
        <v>1120</v>
      </c>
      <c r="D28" s="35"/>
    </row>
    <row r="29" spans="1:4" ht="83.25" customHeight="1" thickBot="1">
      <c r="A29" s="431" t="s">
        <v>1122</v>
      </c>
      <c r="B29" s="32" t="s">
        <v>1123</v>
      </c>
      <c r="C29" s="354" t="s">
        <v>1122</v>
      </c>
      <c r="D29" s="35"/>
    </row>
  </sheetData>
  <mergeCells count="18">
    <mergeCell ref="A23:A24"/>
    <mergeCell ref="B23:B24"/>
    <mergeCell ref="A26:A27"/>
    <mergeCell ref="B26:B27"/>
    <mergeCell ref="D26:D27"/>
    <mergeCell ref="D14:D16"/>
    <mergeCell ref="A19:A20"/>
    <mergeCell ref="B19:B20"/>
    <mergeCell ref="C19:C20"/>
    <mergeCell ref="D19:D20"/>
    <mergeCell ref="A21:A22"/>
    <mergeCell ref="B21:B22"/>
    <mergeCell ref="A8:A9"/>
    <mergeCell ref="B8:B9"/>
    <mergeCell ref="A10:A13"/>
    <mergeCell ref="B10:B13"/>
    <mergeCell ref="A14:A16"/>
    <mergeCell ref="B14:B16"/>
  </mergeCells>
  <pageMargins left="0.25" right="0.25" top="0.5" bottom="0.5" header="0.3" footer="0.3"/>
  <pageSetup scale="56" fitToHeight="0"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85F4F7-1DB7-4A5B-AB23-B33B48D0D83B}">
  <sheetPr codeName="Sheet15">
    <pageSetUpPr fitToPage="1"/>
  </sheetPr>
  <dimension ref="A1:AJ1006"/>
  <sheetViews>
    <sheetView zoomScale="80" zoomScaleNormal="80" workbookViewId="0">
      <pane xSplit="1" ySplit="7" topLeftCell="B8" activePane="bottomRight" state="frozen"/>
      <selection pane="bottomRight"/>
      <selection pane="bottomLeft"/>
      <selection pane="topRight"/>
    </sheetView>
  </sheetViews>
  <sheetFormatPr defaultColWidth="8.625" defaultRowHeight="15.6"/>
  <cols>
    <col min="1" max="1" width="22.125" style="30" customWidth="1"/>
    <col min="2" max="2" width="12.125" style="25" customWidth="1"/>
    <col min="3" max="3" width="13.125" style="25" bestFit="1" customWidth="1"/>
    <col min="4" max="4" width="12.125" style="25" customWidth="1"/>
    <col min="5" max="21" width="13.125" style="25" bestFit="1" customWidth="1"/>
    <col min="22" max="22" width="13.125" style="37" bestFit="1" customWidth="1"/>
    <col min="23" max="23" width="8.25" style="37" bestFit="1" customWidth="1"/>
    <col min="24" max="24" width="10.625" style="37" bestFit="1" customWidth="1"/>
    <col min="25" max="25" width="13.125" style="25" bestFit="1" customWidth="1"/>
    <col min="26" max="26" width="9.375" style="25" bestFit="1" customWidth="1"/>
    <col min="27" max="27" width="10.875" style="25" bestFit="1" customWidth="1"/>
    <col min="28" max="28" width="13.125" style="25" bestFit="1" customWidth="1"/>
    <col min="29" max="29" width="8.25" style="25" bestFit="1" customWidth="1"/>
    <col min="30" max="30" width="10.875" style="25" bestFit="1" customWidth="1"/>
    <col min="31" max="31" width="13.125" style="25" bestFit="1" customWidth="1"/>
    <col min="32" max="32" width="8.25" style="25" bestFit="1" customWidth="1"/>
    <col min="33" max="33" width="10.875" style="25" customWidth="1"/>
    <col min="34" max="34" width="13.125" style="25" bestFit="1" customWidth="1"/>
    <col min="35" max="35" width="8.25" style="25" bestFit="1" customWidth="1"/>
    <col min="36" max="36" width="10.875" style="25" bestFit="1" customWidth="1"/>
    <col min="37" max="16384" width="8.625" style="25"/>
  </cols>
  <sheetData>
    <row r="1" spans="1:36">
      <c r="A1" s="20" t="s">
        <v>98</v>
      </c>
      <c r="B1" s="621" t="str">
        <f>PA_NAME</f>
        <v>San Diego Gas &amp; Electric Co</v>
      </c>
      <c r="V1" s="1231"/>
      <c r="W1" s="1231"/>
      <c r="X1" s="1231"/>
    </row>
    <row r="2" spans="1:36">
      <c r="A2" s="20" t="s">
        <v>99</v>
      </c>
      <c r="B2" s="621" t="str">
        <f>RPT_YEAR</f>
        <v>2024-2031</v>
      </c>
      <c r="V2" s="1231"/>
      <c r="W2" s="1231"/>
      <c r="X2" s="1231"/>
    </row>
    <row r="3" spans="1:36" ht="14.45">
      <c r="A3" s="29" t="s">
        <v>1124</v>
      </c>
      <c r="V3" s="1231"/>
      <c r="W3" s="1231"/>
      <c r="X3" s="1231"/>
    </row>
    <row r="5" spans="1:36">
      <c r="B5" s="1251"/>
      <c r="C5" s="1252"/>
      <c r="D5" s="1252"/>
      <c r="E5" s="1252"/>
      <c r="V5" s="1253"/>
      <c r="W5" s="1253"/>
      <c r="X5" s="1253"/>
    </row>
    <row r="6" spans="1:36" ht="14.45">
      <c r="A6" s="1254"/>
      <c r="B6" s="1251" t="s">
        <v>1125</v>
      </c>
      <c r="C6" s="1252"/>
      <c r="D6" s="1252"/>
      <c r="E6" s="1252"/>
      <c r="F6" s="1251" t="s">
        <v>1126</v>
      </c>
      <c r="G6" s="1252"/>
      <c r="H6" s="1252"/>
      <c r="I6" s="1252"/>
      <c r="J6" s="1251" t="s">
        <v>1127</v>
      </c>
      <c r="K6" s="1252"/>
      <c r="L6" s="1252"/>
      <c r="M6" s="1252"/>
      <c r="N6" s="1251" t="s">
        <v>1128</v>
      </c>
      <c r="O6" s="1252"/>
      <c r="P6" s="1252"/>
      <c r="Q6" s="1252"/>
      <c r="R6" s="1251" t="s">
        <v>1129</v>
      </c>
      <c r="S6" s="1252"/>
      <c r="T6" s="1252"/>
      <c r="U6" s="1252"/>
      <c r="V6" s="1253" t="s">
        <v>1130</v>
      </c>
      <c r="W6" s="1253"/>
      <c r="X6" s="1253"/>
      <c r="Y6" s="1251" t="s">
        <v>1131</v>
      </c>
      <c r="Z6" s="1252"/>
      <c r="AA6" s="1252"/>
      <c r="AB6" s="1251" t="s">
        <v>1132</v>
      </c>
      <c r="AC6" s="1252"/>
      <c r="AD6" s="1252"/>
      <c r="AE6" s="1251" t="s">
        <v>1133</v>
      </c>
      <c r="AF6" s="1252"/>
      <c r="AG6" s="1252"/>
      <c r="AH6" s="1251" t="s">
        <v>1134</v>
      </c>
      <c r="AI6" s="1252"/>
      <c r="AJ6" s="1252"/>
    </row>
    <row r="7" spans="1:36" s="305" customFormat="1" ht="43.15">
      <c r="A7" s="1255" t="s">
        <v>932</v>
      </c>
      <c r="B7" s="1255" t="s">
        <v>1135</v>
      </c>
      <c r="C7" s="1256" t="s">
        <v>1136</v>
      </c>
      <c r="D7" s="1255" t="s">
        <v>1122</v>
      </c>
      <c r="E7" s="1255" t="s">
        <v>228</v>
      </c>
      <c r="F7" s="1255" t="s">
        <v>1135</v>
      </c>
      <c r="G7" s="1256" t="s">
        <v>1136</v>
      </c>
      <c r="H7" s="1255" t="s">
        <v>1122</v>
      </c>
      <c r="I7" s="1255" t="s">
        <v>228</v>
      </c>
      <c r="J7" s="1255" t="s">
        <v>1135</v>
      </c>
      <c r="K7" s="1256" t="s">
        <v>1136</v>
      </c>
      <c r="L7" s="1255" t="s">
        <v>1122</v>
      </c>
      <c r="M7" s="1255" t="s">
        <v>228</v>
      </c>
      <c r="N7" s="1255" t="s">
        <v>1135</v>
      </c>
      <c r="O7" s="1256" t="s">
        <v>1136</v>
      </c>
      <c r="P7" s="1255" t="s">
        <v>1122</v>
      </c>
      <c r="Q7" s="1255" t="s">
        <v>228</v>
      </c>
      <c r="R7" s="1255" t="s">
        <v>1135</v>
      </c>
      <c r="S7" s="1256" t="s">
        <v>1136</v>
      </c>
      <c r="T7" s="1255" t="s">
        <v>1122</v>
      </c>
      <c r="U7" s="1255" t="s">
        <v>228</v>
      </c>
      <c r="V7" s="1257" t="s">
        <v>1137</v>
      </c>
      <c r="W7" s="1257" t="s">
        <v>1138</v>
      </c>
      <c r="X7" s="1257" t="s">
        <v>1139</v>
      </c>
      <c r="Y7" s="1255" t="s">
        <v>1137</v>
      </c>
      <c r="Z7" s="1255" t="s">
        <v>1138</v>
      </c>
      <c r="AA7" s="1255" t="s">
        <v>1139</v>
      </c>
      <c r="AB7" s="1255" t="s">
        <v>1137</v>
      </c>
      <c r="AC7" s="1255" t="s">
        <v>1138</v>
      </c>
      <c r="AD7" s="1255" t="s">
        <v>1139</v>
      </c>
      <c r="AE7" s="1255" t="s">
        <v>1137</v>
      </c>
      <c r="AF7" s="1255" t="s">
        <v>1138</v>
      </c>
      <c r="AG7" s="1255" t="s">
        <v>1139</v>
      </c>
      <c r="AH7" s="1255" t="s">
        <v>1137</v>
      </c>
      <c r="AI7" s="1255" t="s">
        <v>1138</v>
      </c>
      <c r="AJ7" s="1255" t="s">
        <v>1139</v>
      </c>
    </row>
    <row r="8" spans="1:36">
      <c r="A8" s="1254" t="s">
        <v>17</v>
      </c>
      <c r="B8" s="463">
        <f>+'11 Residential'!D18</f>
        <v>1102456.4886454283</v>
      </c>
      <c r="C8" s="463">
        <f>+'11 Residential'!D36-D8</f>
        <v>7967093.9391324837</v>
      </c>
      <c r="D8" s="463">
        <f>+'11 Residential'!D34+'11 Residential'!D35</f>
        <v>1141737.92</v>
      </c>
      <c r="E8" s="1258">
        <f>SUM(B8:D8)</f>
        <v>10211288.347777912</v>
      </c>
      <c r="F8" s="1259">
        <f>+'11 Residential'!G$18</f>
        <v>2425953.1436778381</v>
      </c>
      <c r="G8" s="1259">
        <f>+'11 Residential'!$G$36-H8</f>
        <v>8954190.8676699512</v>
      </c>
      <c r="H8" s="1259">
        <f>+'11 Residential'!G$34+'11 Residential'!G$35</f>
        <v>9315317.2787420414</v>
      </c>
      <c r="I8" s="1258">
        <f>SUM(F8:H8)</f>
        <v>20695461.290089831</v>
      </c>
      <c r="J8" s="1259">
        <f>+'11 Residential'!H$18</f>
        <v>2729894.7723938795</v>
      </c>
      <c r="K8" s="1259">
        <f>+'11 Residential'!$H$36-L8</f>
        <v>9936849.7762600929</v>
      </c>
      <c r="L8" s="1259">
        <f>+'11 Residential'!$H$34+'11 Residential'!$H$35</f>
        <v>9588920.8355746083</v>
      </c>
      <c r="M8" s="1258">
        <f t="shared" ref="M8:M13" si="0">SUM(J8:L8)</f>
        <v>22255665.38422858</v>
      </c>
      <c r="N8" s="1259">
        <f>+'11 Residential'!I$18</f>
        <v>2815153.3881005053</v>
      </c>
      <c r="O8" s="1259">
        <f>+'11 Residential'!$I$36-P8</f>
        <v>9913781.6576052923</v>
      </c>
      <c r="P8" s="1259">
        <f>+'11 Residential'!$I$34+'11 Residential'!$I$35</f>
        <v>9264282.1062712353</v>
      </c>
      <c r="Q8" s="1258">
        <f t="shared" ref="Q8:Q13" si="1">SUM(N8:P8)</f>
        <v>21993217.151977032</v>
      </c>
      <c r="R8" s="1259">
        <f>+'11 Residential'!J$18</f>
        <v>3009534.9713529991</v>
      </c>
      <c r="S8" s="1259">
        <f>+'11 Residential'!$J$36-T8</f>
        <v>10250340.683421707</v>
      </c>
      <c r="T8" s="1259">
        <f>+'11 Residential'!$J$34+'11 Residential'!$J$35</f>
        <v>9573752.8658395391</v>
      </c>
      <c r="U8" s="1258">
        <f t="shared" ref="U8:U13" si="2">SUM(R8:T8)</f>
        <v>22833628.520614244</v>
      </c>
      <c r="V8" s="1260">
        <v>52535896</v>
      </c>
      <c r="W8" s="1260">
        <v>9028</v>
      </c>
      <c r="X8" s="1260">
        <v>1301.933</v>
      </c>
      <c r="Y8" s="1261">
        <f>+'7.3 PA PY budget_savings'!D49</f>
        <v>57400371.946560189</v>
      </c>
      <c r="Z8" s="1261">
        <f>+'7.3 PA PY budget_savings'!E49</f>
        <v>11111.95110107427</v>
      </c>
      <c r="AA8" s="1261">
        <f>+'7.3 PA PY budget_savings'!F49</f>
        <v>1847590.1783860056</v>
      </c>
      <c r="AB8" s="1261">
        <f>+'7.3 PA PY budget_savings'!J49</f>
        <v>56537988.860228755</v>
      </c>
      <c r="AC8" s="1261">
        <f>+'7.3 PA PY budget_savings'!K49</f>
        <v>10805.736579350005</v>
      </c>
      <c r="AD8" s="1261">
        <f>+'7.3 PA PY budget_savings'!L49</f>
        <v>2141695.9669009037</v>
      </c>
      <c r="AE8" s="1261">
        <f>+'7.3 PA PY budget_savings'!P49</f>
        <v>57035372.343643405</v>
      </c>
      <c r="AF8" s="1261">
        <f>+'7.3 PA PY budget_savings'!Q49</f>
        <v>11016.69232103234</v>
      </c>
      <c r="AG8" s="1261">
        <f>+'7.3 PA PY budget_savings'!R49</f>
        <v>1941445.3153887307</v>
      </c>
      <c r="AH8" s="1261">
        <f>+'7.3 PA PY budget_savings'!V49</f>
        <v>57671441.914316304</v>
      </c>
      <c r="AI8" s="1261">
        <f>+'7.3 PA PY budget_savings'!W49</f>
        <v>11201.237243008978</v>
      </c>
      <c r="AJ8" s="1261">
        <f>+'7.3 PA PY budget_savings'!X49</f>
        <v>1942978.0978031582</v>
      </c>
    </row>
    <row r="9" spans="1:36">
      <c r="A9" s="1254" t="s">
        <v>22</v>
      </c>
      <c r="B9" s="463">
        <f>+'12 Commercial'!D18</f>
        <v>2688044.8965395424</v>
      </c>
      <c r="C9" s="463">
        <f>+'12 Commercial'!D36-D9</f>
        <v>6571360.4811378624</v>
      </c>
      <c r="D9" s="463">
        <f>+'12 Commercial'!D34+'12 Commercial'!D35</f>
        <v>4012706.4700000007</v>
      </c>
      <c r="E9" s="1258">
        <f t="shared" ref="E9:E13" si="3">SUM(B9:D9)</f>
        <v>13272111.847677406</v>
      </c>
      <c r="F9" s="1259">
        <f>+'12 Commercial'!G18</f>
        <v>3307373.0032094251</v>
      </c>
      <c r="G9" s="1259">
        <f>+'12 Commercial'!G36-H9</f>
        <v>12478777.392200222</v>
      </c>
      <c r="H9" s="1259">
        <f>+'12 Commercial'!G$34+'12 Commercial'!G$35</f>
        <v>6868609.1117847357</v>
      </c>
      <c r="I9" s="1258">
        <f t="shared" ref="I9:I13" si="4">SUM(F9:H9)</f>
        <v>22654759.507194385</v>
      </c>
      <c r="J9" s="1259">
        <f>+'12 Commercial'!H18</f>
        <v>3675602.6811594297</v>
      </c>
      <c r="K9" s="1259">
        <f>+'12 Commercial'!$H$36-L9</f>
        <v>13749784.826341584</v>
      </c>
      <c r="L9" s="1259">
        <f>+'12 Commercial'!$H$34+'12 Commercial'!$H$35</f>
        <v>6964407.7541008471</v>
      </c>
      <c r="M9" s="1258">
        <f t="shared" si="0"/>
        <v>24389795.261601862</v>
      </c>
      <c r="N9" s="1259">
        <f>+'12 Commercial'!I18</f>
        <v>3985549.1711985106</v>
      </c>
      <c r="O9" s="1259">
        <f>+'12 Commercial'!$I$36-P9</f>
        <v>13676305.555034358</v>
      </c>
      <c r="P9" s="1259">
        <f>+'12 Commercial'!$I$34+'12 Commercial'!$I$35</f>
        <v>7660246.6686457293</v>
      </c>
      <c r="Q9" s="1258">
        <f t="shared" si="1"/>
        <v>25322101.394878596</v>
      </c>
      <c r="R9" s="1259">
        <f>+'12 Commercial'!J18</f>
        <v>4118539.1255420842</v>
      </c>
      <c r="S9" s="1259">
        <f>+'12 Commercial'!$J$36-T9</f>
        <v>14425113.931945235</v>
      </c>
      <c r="T9" s="1259">
        <f>+'12 Commercial'!$J$34+'12 Commercial'!$J$35</f>
        <v>8032494.0278370893</v>
      </c>
      <c r="U9" s="1258">
        <f t="shared" si="2"/>
        <v>26576147.08532441</v>
      </c>
      <c r="V9" s="1260">
        <v>20754229</v>
      </c>
      <c r="W9" s="1260">
        <v>2846</v>
      </c>
      <c r="X9" s="1260">
        <v>297.24599999999998</v>
      </c>
      <c r="Y9" s="1261">
        <f>+'7.3 PA PY budget_savings'!D50</f>
        <v>24563577.069051806</v>
      </c>
      <c r="Z9" s="1261">
        <f>+'7.3 PA PY budget_savings'!E50</f>
        <v>2613.4958014794483</v>
      </c>
      <c r="AA9" s="1261">
        <f>+'7.3 PA PY budget_savings'!F50</f>
        <v>851482.68751969188</v>
      </c>
      <c r="AB9" s="1261">
        <f>+'7.3 PA PY budget_savings'!J50</f>
        <v>34969526.782265328</v>
      </c>
      <c r="AC9" s="1261">
        <f>+'7.3 PA PY budget_savings'!K50</f>
        <v>4223.9270179908817</v>
      </c>
      <c r="AD9" s="1261">
        <f>+'7.3 PA PY budget_savings'!L50</f>
        <v>716317.11897761899</v>
      </c>
      <c r="AE9" s="1261">
        <f>+'7.3 PA PY budget_savings'!P50</f>
        <v>35903927.568044461</v>
      </c>
      <c r="AF9" s="1261">
        <f>+'7.3 PA PY budget_savings'!Q50</f>
        <v>4125.0377977793523</v>
      </c>
      <c r="AG9" s="1261">
        <f>+'7.3 PA PY budget_savings'!R50</f>
        <v>603941.91321243416</v>
      </c>
      <c r="AH9" s="1261">
        <f>+'7.3 PA PY budget_savings'!V50</f>
        <v>38380871.478216633</v>
      </c>
      <c r="AI9" s="1261">
        <f>+'7.3 PA PY budget_savings'!W50</f>
        <v>4530.6930538504093</v>
      </c>
      <c r="AJ9" s="1261">
        <f>+'7.3 PA PY budget_savings'!X50</f>
        <v>847776.12700120301</v>
      </c>
    </row>
    <row r="10" spans="1:36">
      <c r="A10" s="1254" t="s">
        <v>25</v>
      </c>
      <c r="B10" s="463">
        <f>+'13 Industrial'!D18</f>
        <v>656557.826525621</v>
      </c>
      <c r="C10" s="463">
        <f>+'13 Industrial'!D36-D10</f>
        <v>1109957.5022066438</v>
      </c>
      <c r="D10" s="463">
        <f>+'13 Industrial'!D34+'13 Industrial'!D35</f>
        <v>1733585.97</v>
      </c>
      <c r="E10" s="1258">
        <f t="shared" si="3"/>
        <v>3500101.2987322649</v>
      </c>
      <c r="F10" s="1259">
        <f>+'13 Industrial'!G18</f>
        <v>788920.72834713035</v>
      </c>
      <c r="G10" s="1259">
        <f>+'13 Industrial'!G36-H10</f>
        <v>3201567.5875873761</v>
      </c>
      <c r="H10" s="1259">
        <f>+'13 Industrial'!G$34+'13 Industrial'!G$35</f>
        <v>1981289.1324912033</v>
      </c>
      <c r="I10" s="1258">
        <f t="shared" si="4"/>
        <v>5971777.4484257093</v>
      </c>
      <c r="J10" s="1259">
        <f>+'13 Industrial'!H18</f>
        <v>784970.38418404199</v>
      </c>
      <c r="K10" s="1259">
        <f>+'13 Industrial'!$H$36-L10</f>
        <v>1741434.1341468245</v>
      </c>
      <c r="L10" s="1259">
        <f>+'13 Industrial'!$H$34+'13 Industrial'!$H$35</f>
        <v>3335530.7579966635</v>
      </c>
      <c r="M10" s="1258">
        <f t="shared" si="0"/>
        <v>5861935.2763275299</v>
      </c>
      <c r="N10" s="1259">
        <f>+'13 Industrial'!I18</f>
        <v>806322.25659169443</v>
      </c>
      <c r="O10" s="1259">
        <f>+'13 Industrial'!$I$36-P10</f>
        <v>1947796.6008859687</v>
      </c>
      <c r="P10" s="1259">
        <f>+'13 Industrial'!$I$34+'13 Industrial'!$I$35</f>
        <v>2957798.5832475219</v>
      </c>
      <c r="Q10" s="1258">
        <f t="shared" si="1"/>
        <v>5711917.440725185</v>
      </c>
      <c r="R10" s="1259">
        <f>+'13 Industrial'!J18</f>
        <v>833549.34423051751</v>
      </c>
      <c r="S10" s="1259">
        <f>+'13 Industrial'!$J$36-T10</f>
        <v>1670885.2897684788</v>
      </c>
      <c r="T10" s="1259">
        <f>+'13 Industrial'!$J$34+'13 Industrial'!$J$35</f>
        <v>3124889.6844574949</v>
      </c>
      <c r="U10" s="1258">
        <f t="shared" si="2"/>
        <v>5629324.3184564915</v>
      </c>
      <c r="V10" s="1260">
        <v>7127312</v>
      </c>
      <c r="W10" s="1260">
        <v>988</v>
      </c>
      <c r="X10" s="1260">
        <v>211.51499999999999</v>
      </c>
      <c r="Y10" s="1261">
        <f>+'7.3 PA PY budget_savings'!D51</f>
        <v>12905084.844348431</v>
      </c>
      <c r="Z10" s="1261">
        <f>+'7.3 PA PY budget_savings'!E51</f>
        <v>2257.3302574027994</v>
      </c>
      <c r="AA10" s="1261">
        <f>+'7.3 PA PY budget_savings'!F51</f>
        <v>333051.44783971523</v>
      </c>
      <c r="AB10" s="1261">
        <f>+'7.3 PA PY budget_savings'!J51</f>
        <v>11682954.254028663</v>
      </c>
      <c r="AC10" s="1261">
        <f>+'7.3 PA PY budget_savings'!K51</f>
        <v>1267.1767771673562</v>
      </c>
      <c r="AD10" s="1261">
        <f>+'7.3 PA PY budget_savings'!L51</f>
        <v>382709.49923325615</v>
      </c>
      <c r="AE10" s="1261">
        <f>+'7.3 PA PY budget_savings'!P51</f>
        <v>10657916.200692849</v>
      </c>
      <c r="AF10" s="1261">
        <f>+'7.3 PA PY budget_savings'!Q51</f>
        <v>1078.5858082803279</v>
      </c>
      <c r="AG10" s="1261">
        <f>+'7.3 PA PY budget_savings'!R51</f>
        <v>346070.77025617199</v>
      </c>
      <c r="AH10" s="1261">
        <f>+'7.3 PA PY budget_savings'!V51</f>
        <v>9070182.4539920427</v>
      </c>
      <c r="AI10" s="1261">
        <f>+'7.3 PA PY budget_savings'!W51</f>
        <v>980.98540621612153</v>
      </c>
      <c r="AJ10" s="1261">
        <f>+'7.3 PA PY budget_savings'!X51</f>
        <v>312068.8036721854</v>
      </c>
    </row>
    <row r="11" spans="1:36">
      <c r="A11" s="1254" t="s">
        <v>27</v>
      </c>
      <c r="B11" s="463">
        <f>+'14 Agricultural'!D18</f>
        <v>234674.45028857543</v>
      </c>
      <c r="C11" s="463">
        <f>+'14 Agricultural'!D36-D11</f>
        <v>195645.92871566996</v>
      </c>
      <c r="D11" s="463">
        <f>+'14 Agricultural'!D34+'14 Agricultural'!D35</f>
        <v>26867.13</v>
      </c>
      <c r="E11" s="1258">
        <f t="shared" si="3"/>
        <v>457187.5090042454</v>
      </c>
      <c r="F11" s="1259">
        <f>+'14 Agricultural'!G18</f>
        <v>313764.82908149413</v>
      </c>
      <c r="G11" s="1259">
        <f>+'14 Agricultural'!G36-H11</f>
        <v>462410.33293085196</v>
      </c>
      <c r="H11" s="1259">
        <f>+'14 Agricultural'!G$34+'14 Agricultural'!G$35</f>
        <v>294562.69429702405</v>
      </c>
      <c r="I11" s="1258">
        <f t="shared" si="4"/>
        <v>1070737.8563093701</v>
      </c>
      <c r="J11" s="1259">
        <f>+'14 Agricultural'!H18</f>
        <v>305906.11581328424</v>
      </c>
      <c r="K11" s="1259">
        <f>+'14 Agricultural'!$H$36-L11</f>
        <v>507482.29576288624</v>
      </c>
      <c r="L11" s="1259">
        <f>+'14 Agricultural'!$H$34+'14 Agricultural'!$H$35</f>
        <v>361289.00453095819</v>
      </c>
      <c r="M11" s="1258">
        <f t="shared" si="0"/>
        <v>1174677.4161071286</v>
      </c>
      <c r="N11" s="1259">
        <f>+'14 Agricultural'!I18</f>
        <v>316443.43727863871</v>
      </c>
      <c r="O11" s="1259">
        <f>+'14 Agricultural'!$I$36-P11</f>
        <v>567230.27467448916</v>
      </c>
      <c r="P11" s="1259">
        <f>+'14 Agricultural'!$I$34+'14 Agricultural'!$I$35</f>
        <v>380669.43393551407</v>
      </c>
      <c r="Q11" s="1258">
        <f t="shared" si="1"/>
        <v>1264343.1458886419</v>
      </c>
      <c r="R11" s="1259">
        <f>+'14 Agricultural'!J18</f>
        <v>327482.86303387431</v>
      </c>
      <c r="S11" s="1259">
        <f>+'14 Agricultural'!$J$36-T11</f>
        <v>609506.0768011905</v>
      </c>
      <c r="T11" s="1259">
        <f>+'14 Agricultural'!$J$34+'14 Agricultural'!$J$35</f>
        <v>420222.19527717668</v>
      </c>
      <c r="U11" s="1258">
        <f t="shared" si="2"/>
        <v>1357211.1351122414</v>
      </c>
      <c r="V11" s="1260">
        <v>65804</v>
      </c>
      <c r="W11" s="1260">
        <v>6</v>
      </c>
      <c r="X11" s="1260">
        <v>11.702</v>
      </c>
      <c r="Y11" s="1261">
        <f>+'7.3 PA PY budget_savings'!D52</f>
        <v>980263.93665566691</v>
      </c>
      <c r="Z11" s="1261">
        <f>+'7.3 PA PY budget_savings'!E52</f>
        <v>202.16032180938834</v>
      </c>
      <c r="AA11" s="1261">
        <f>+'7.3 PA PY budget_savings'!F52</f>
        <v>38827.538161608842</v>
      </c>
      <c r="AB11" s="1261">
        <f>+'7.3 PA PY budget_savings'!J52</f>
        <v>1116335.524415923</v>
      </c>
      <c r="AC11" s="1261">
        <f>+'7.3 PA PY budget_savings'!K52</f>
        <v>219.11399950473532</v>
      </c>
      <c r="AD11" s="1261">
        <f>+'7.3 PA PY budget_savings'!L52</f>
        <v>46750.20279838438</v>
      </c>
      <c r="AE11" s="1261">
        <f>+'7.3 PA PY budget_savings'!P52</f>
        <v>1076886.8641113136</v>
      </c>
      <c r="AF11" s="1261">
        <f>+'7.3 PA PY budget_savings'!Q52</f>
        <v>195.86343167998359</v>
      </c>
      <c r="AG11" s="1261">
        <f>+'7.3 PA PY budget_savings'!R52</f>
        <v>49762.795371950262</v>
      </c>
      <c r="AH11" s="1261">
        <f>+'7.3 PA PY budget_savings'!V52</f>
        <v>1110878.5663417759</v>
      </c>
      <c r="AI11" s="1261">
        <f>+'7.3 PA PY budget_savings'!W52</f>
        <v>186.13480635822657</v>
      </c>
      <c r="AJ11" s="1261">
        <f>+'7.3 PA PY budget_savings'!X52</f>
        <v>55741.147903878009</v>
      </c>
    </row>
    <row r="12" spans="1:36">
      <c r="A12" s="1262" t="s">
        <v>30</v>
      </c>
      <c r="B12" s="463">
        <f>+'15 Public Sector'!D18</f>
        <v>1186275.0770742674</v>
      </c>
      <c r="C12" s="463">
        <f>+'15 Public Sector'!D36-D12</f>
        <v>6423786.8422897588</v>
      </c>
      <c r="D12" s="463">
        <f>+'15 Public Sector'!D34+'15 Public Sector'!D35</f>
        <v>0</v>
      </c>
      <c r="E12" s="1258">
        <f t="shared" si="3"/>
        <v>7610061.9193640258</v>
      </c>
      <c r="F12" s="1259">
        <f>+'15 Public Sector'!G18</f>
        <v>1167530.5897550127</v>
      </c>
      <c r="G12" s="1259">
        <f>+'15 Public Sector'!G36-H12</f>
        <v>5919189.9836047068</v>
      </c>
      <c r="H12" s="1259">
        <f>+'15 Public Sector'!G$34+'15 Public Sector'!G$35</f>
        <v>6365058.2209048755</v>
      </c>
      <c r="I12" s="1258">
        <f t="shared" si="4"/>
        <v>13451778.794264596</v>
      </c>
      <c r="J12" s="1259">
        <f>+'15 Public Sector'!H18</f>
        <v>1127414.0798270802</v>
      </c>
      <c r="K12" s="1259">
        <f>+'15 Public Sector'!$H$36-L12</f>
        <v>7763291.3441194547</v>
      </c>
      <c r="L12" s="1259">
        <f>+'15 Public Sector'!$H$34+'15 Public Sector'!$H$35</f>
        <v>5507794.5070365919</v>
      </c>
      <c r="M12" s="1258">
        <f t="shared" si="0"/>
        <v>14398499.930983126</v>
      </c>
      <c r="N12" s="1259">
        <f>+'15 Public Sector'!I18</f>
        <v>1140131.2429433116</v>
      </c>
      <c r="O12" s="1259">
        <f>+'15 Public Sector'!$I$36-P12</f>
        <v>7531496.675345324</v>
      </c>
      <c r="P12" s="1259">
        <f>+'15 Public Sector'!$I$34+'15 Public Sector'!$I$35</f>
        <v>3725388.3968571066</v>
      </c>
      <c r="Q12" s="1258">
        <f t="shared" si="1"/>
        <v>12397016.315145742</v>
      </c>
      <c r="R12" s="1259">
        <f>+'15 Public Sector'!J18</f>
        <v>1157828.5306598116</v>
      </c>
      <c r="S12" s="1259">
        <f>+'15 Public Sector'!$J$36-T12</f>
        <v>8050867.6390367812</v>
      </c>
      <c r="T12" s="1259">
        <f>+'15 Public Sector'!$J$34+'15 Public Sector'!$J$35</f>
        <v>4122601.303318358</v>
      </c>
      <c r="U12" s="1258">
        <f t="shared" si="2"/>
        <v>13331297.473014951</v>
      </c>
      <c r="V12" s="1260">
        <v>0</v>
      </c>
      <c r="W12" s="1260">
        <v>0</v>
      </c>
      <c r="X12" s="1260">
        <v>0</v>
      </c>
      <c r="Y12" s="1261">
        <f>+'7.3 PA PY budget_savings'!D54</f>
        <v>17716663.397150967</v>
      </c>
      <c r="Z12" s="1261">
        <f>+'7.3 PA PY budget_savings'!E54</f>
        <v>2728.1568456141958</v>
      </c>
      <c r="AA12" s="1261">
        <f>+'7.3 PA PY budget_savings'!F54</f>
        <v>233861.0758912334</v>
      </c>
      <c r="AB12" s="1261">
        <f>+'7.3 PA PY budget_savings'!J54</f>
        <v>16341109.887258977</v>
      </c>
      <c r="AC12" s="1261">
        <f>+'7.3 PA PY budget_savings'!K54</f>
        <v>2452.2034948851565</v>
      </c>
      <c r="AD12" s="1261">
        <f>+'7.3 PA PY budget_savings'!L54</f>
        <v>670682.90413193218</v>
      </c>
      <c r="AE12" s="1261">
        <f>+'7.3 PA PY budget_savings'!P54</f>
        <v>13599832.052690096</v>
      </c>
      <c r="AF12" s="1261">
        <f>+'7.3 PA PY budget_savings'!Q54</f>
        <v>2788.5490277096619</v>
      </c>
      <c r="AG12" s="1261">
        <f>+'7.3 PA PY budget_savings'!R54</f>
        <v>781392.44581994659</v>
      </c>
      <c r="AH12" s="1261">
        <f>+'7.3 PA PY budget_savings'!V54</f>
        <v>15392739.231134096</v>
      </c>
      <c r="AI12" s="1261">
        <f>+'7.3 PA PY budget_savings'!W54</f>
        <v>2894.2451970291013</v>
      </c>
      <c r="AJ12" s="1261">
        <f>+'7.3 PA PY budget_savings'!X54</f>
        <v>783607.59543471923</v>
      </c>
    </row>
    <row r="13" spans="1:36">
      <c r="A13" s="1263" t="s">
        <v>1140</v>
      </c>
      <c r="B13" s="463">
        <f>+'16 Cross Cutting'!D18</f>
        <v>2996394.6609265595</v>
      </c>
      <c r="C13" s="463">
        <f>+'16 Cross Cutting'!D36-D13</f>
        <v>6766685.3265175726</v>
      </c>
      <c r="D13" s="463">
        <f>+'16 Cross Cutting'!D34+'16 Cross Cutting'!D35</f>
        <v>0</v>
      </c>
      <c r="E13" s="1258">
        <f t="shared" si="3"/>
        <v>9763079.9874441326</v>
      </c>
      <c r="F13" s="1259">
        <f>+'16 Cross Cutting'!G18</f>
        <v>2220042.5945291007</v>
      </c>
      <c r="G13" s="1259">
        <f>+'16 Cross Cutting'!G36-H13</f>
        <v>10413540.273606891</v>
      </c>
      <c r="H13" s="1259">
        <f>+'16 Cross Cutting'!G$34+'16 Cross Cutting'!G$35</f>
        <v>0</v>
      </c>
      <c r="I13" s="1258">
        <f t="shared" si="4"/>
        <v>12633582.868135992</v>
      </c>
      <c r="J13" s="1259">
        <f>+'16 Cross Cutting'!H18</f>
        <v>2050794.5720222839</v>
      </c>
      <c r="K13" s="1259">
        <f>+'16 Cross Cutting'!$H$36-L13</f>
        <v>10427527.934969151</v>
      </c>
      <c r="L13" s="1259">
        <f>+'16 Cross Cutting'!$H$34+'16 Cross Cutting'!$H$35</f>
        <v>0</v>
      </c>
      <c r="M13" s="1258">
        <f t="shared" si="0"/>
        <v>12478322.506991435</v>
      </c>
      <c r="N13" s="1259">
        <f>+'16 Cross Cutting'!I18</f>
        <v>2195193.5003873403</v>
      </c>
      <c r="O13" s="1259">
        <f>+'16 Cross Cutting'!$I$36-P13</f>
        <v>10449289.52515457</v>
      </c>
      <c r="P13" s="1259">
        <f>+'16 Cross Cutting'!$I$34+'16 Cross Cutting'!$I$35</f>
        <v>0</v>
      </c>
      <c r="Q13" s="1258">
        <f t="shared" si="1"/>
        <v>12644483.025541911</v>
      </c>
      <c r="R13" s="1259">
        <f>+'16 Cross Cutting'!J18</f>
        <v>2305896.2734807129</v>
      </c>
      <c r="S13" s="1259">
        <f>+'16 Cross Cutting'!$J$36-T13</f>
        <v>10469740.951926613</v>
      </c>
      <c r="T13" s="1259">
        <f>+'16 Cross Cutting'!$J$34+'16 Cross Cutting'!$J$35</f>
        <v>0</v>
      </c>
      <c r="U13" s="1258">
        <f t="shared" si="2"/>
        <v>12775637.225407327</v>
      </c>
      <c r="V13" s="1260">
        <v>492277027</v>
      </c>
      <c r="W13" s="1260">
        <v>82467</v>
      </c>
      <c r="X13" s="1260">
        <v>3067.799</v>
      </c>
      <c r="Y13" s="1261">
        <f>'7.3 PA PY budget_savings'!D58+'7.3 PA PY budget_savings'!D68-'7.3 PA PY budget_savings'!D57-SUM(Y8:Y12)</f>
        <v>420041299.7577402</v>
      </c>
      <c r="Z13" s="1261">
        <f>'7.3 PA PY budget_savings'!E58+'7.3 PA PY budget_savings'!E68-'7.3 PA PY budget_savings'!E57-SUM(Z8:Z12)</f>
        <v>82312.577119747322</v>
      </c>
      <c r="AA13" s="1261">
        <f>'7.3 PA PY budget_savings'!F53+'7.3 PA PY budget_savings'!F55+'7.3 PA PY budget_savings'!F56+'7.3 PA PY budget_savings'!F68</f>
        <v>3862898.1085555023</v>
      </c>
      <c r="AB13" s="1261">
        <f>+'7.3 PA PY budget_savings'!J58+'7.3 PA PY budget_savings'!J68-'7.3 PA PY budget_savings'!J57-SUM(AB8:AB12)</f>
        <v>377042934.76515579</v>
      </c>
      <c r="AC13" s="1261">
        <f>+'7.3 PA PY budget_savings'!K58+'7.3 PA PY budget_savings'!K68-'7.3 PA PY budget_savings'!K57-SUM(AC8:AC12)</f>
        <v>76791.536417370298</v>
      </c>
      <c r="AD13" s="1261">
        <f>'7.3 PA PY budget_savings'!L53+'7.3 PA PY budget_savings'!L55+'7.3 PA PY budget_savings'!L56+'7.3 PA PY budget_savings'!L68</f>
        <v>3768167.8330851095</v>
      </c>
      <c r="AE13" s="1261">
        <f>+'7.3 PA PY budget_savings'!P58+'7.3 PA PY budget_savings'!P68-'7.3 PA PY budget_savings'!O57-SUM(AE8:AE12)</f>
        <v>343363246.37260938</v>
      </c>
      <c r="AF13" s="1261">
        <f>+'7.3 PA PY budget_savings'!Q58+'7.3 PA PY budget_savings'!Q68-'7.3 PA PY budget_savings'!P57-SUM(AF8:AF12)</f>
        <v>71384.229339515528</v>
      </c>
      <c r="AG13" s="1261">
        <f>+'7.3 PA PY budget_savings'!R58+'7.3 PA PY budget_savings'!R68-'7.3 PA PY budget_savings'!Q57-SUM(AG8:AG12)</f>
        <v>3229565.3160066735</v>
      </c>
      <c r="AH13" s="1261">
        <f>+'7.3 PA PY budget_savings'!V58+'7.3 PA PY budget_savings'!V68-'7.3 PA PY budget_savings'!R57-SUM(AH8:AH12)</f>
        <v>308489194.74566972</v>
      </c>
      <c r="AI13" s="1261">
        <f>+'7.3 PA PY budget_savings'!W58+'7.3 PA PY budget_savings'!W68-'7.3 PA PY budget_savings'!U57-SUM(AI8:AI12)</f>
        <v>65134.938014101652</v>
      </c>
      <c r="AJ13" s="1261">
        <f>+'7.3 PA PY budget_savings'!X58+'7.3 PA PY budget_savings'!X68-'7.3 PA PY budget_savings'!V57-SUM(AJ8:AJ12)</f>
        <v>2717926.5468375287</v>
      </c>
    </row>
    <row r="14" spans="1:36">
      <c r="A14" s="1264" t="s">
        <v>1141</v>
      </c>
      <c r="B14" s="1265">
        <f t="shared" ref="B14:K14" si="5">SUM(B8:B13)</f>
        <v>8864403.3999999948</v>
      </c>
      <c r="C14" s="1265">
        <f t="shared" si="5"/>
        <v>29034530.019999996</v>
      </c>
      <c r="D14" s="1265">
        <f t="shared" si="5"/>
        <v>6914897.4900000002</v>
      </c>
      <c r="E14" s="1258">
        <f t="shared" si="5"/>
        <v>44813830.909999989</v>
      </c>
      <c r="F14" s="1265">
        <f t="shared" si="5"/>
        <v>10223584.888600001</v>
      </c>
      <c r="G14" s="1265">
        <f t="shared" si="5"/>
        <v>41429676.437599994</v>
      </c>
      <c r="H14" s="1265">
        <f t="shared" si="5"/>
        <v>24824836.438219879</v>
      </c>
      <c r="I14" s="1258">
        <f t="shared" si="5"/>
        <v>76478097.764419883</v>
      </c>
      <c r="J14" s="1265">
        <f t="shared" si="5"/>
        <v>10674582.6054</v>
      </c>
      <c r="K14" s="1265">
        <f t="shared" si="5"/>
        <v>44126370.311599992</v>
      </c>
      <c r="L14" s="1265">
        <f>SUM(L8:L13)</f>
        <v>25757942.859239671</v>
      </c>
      <c r="M14" s="1258">
        <f>SUM(M8:M13)</f>
        <v>80558895.776239648</v>
      </c>
      <c r="N14" s="1265">
        <f t="shared" ref="N14:P14" si="6">SUM(N8:N13)</f>
        <v>11258792.996500002</v>
      </c>
      <c r="O14" s="1265">
        <f t="shared" si="6"/>
        <v>44085900.288700007</v>
      </c>
      <c r="P14" s="1265">
        <f t="shared" si="6"/>
        <v>23988385.18895711</v>
      </c>
      <c r="Q14" s="1258">
        <f>SUM(Q8:Q13)</f>
        <v>79333078.47415711</v>
      </c>
      <c r="R14" s="1265">
        <f t="shared" ref="R14:T14" si="7">SUM(R8:R13)</f>
        <v>11752831.1083</v>
      </c>
      <c r="S14" s="1265">
        <f t="shared" si="7"/>
        <v>45476454.572900005</v>
      </c>
      <c r="T14" s="1265">
        <f t="shared" si="7"/>
        <v>25273960.076729659</v>
      </c>
      <c r="U14" s="1258">
        <f>SUM(U8:U13)</f>
        <v>82503245.757929683</v>
      </c>
      <c r="V14" s="1261">
        <f t="shared" ref="V14:AC14" si="8">SUM(V8:V13)</f>
        <v>572760268</v>
      </c>
      <c r="W14" s="1261">
        <f t="shared" si="8"/>
        <v>95335</v>
      </c>
      <c r="X14" s="1261">
        <f t="shared" si="8"/>
        <v>4890.1949999999997</v>
      </c>
      <c r="Y14" s="1261">
        <f t="shared" si="8"/>
        <v>533607260.95150727</v>
      </c>
      <c r="Z14" s="1261">
        <f t="shared" si="8"/>
        <v>101225.67144712742</v>
      </c>
      <c r="AA14" s="1261">
        <f t="shared" si="8"/>
        <v>7167711.0363537576</v>
      </c>
      <c r="AB14" s="1261">
        <f t="shared" si="8"/>
        <v>497690850.07335341</v>
      </c>
      <c r="AC14" s="1261">
        <f t="shared" si="8"/>
        <v>95759.694286268437</v>
      </c>
      <c r="AD14" s="1261">
        <f>SUM(AD8:AD13)</f>
        <v>7726323.5251272041</v>
      </c>
      <c r="AE14" s="1261">
        <f t="shared" ref="AE14:AF14" si="9">SUM(AE8:AE13)</f>
        <v>461637181.40179151</v>
      </c>
      <c r="AF14" s="1261">
        <f t="shared" si="9"/>
        <v>90588.957725997199</v>
      </c>
      <c r="AG14" s="1261">
        <f>SUM(AG8:AG13)</f>
        <v>6952178.5560559072</v>
      </c>
      <c r="AH14" s="1261">
        <f t="shared" ref="AH14:AI14" si="10">SUM(AH8:AH13)</f>
        <v>430115308.38967061</v>
      </c>
      <c r="AI14" s="1261">
        <f t="shared" si="10"/>
        <v>84928.233720564487</v>
      </c>
      <c r="AJ14" s="1261">
        <f>SUM(AJ8:AJ13)</f>
        <v>6660098.3186526727</v>
      </c>
    </row>
    <row r="15" spans="1:36">
      <c r="A15" s="1254" t="s">
        <v>1142</v>
      </c>
      <c r="B15" s="463">
        <v>241704.10999999996</v>
      </c>
      <c r="C15" s="463">
        <v>31862.010000000002</v>
      </c>
      <c r="D15" s="463">
        <v>0</v>
      </c>
      <c r="E15" s="1258">
        <f>SUM(B15:D15)</f>
        <v>273566.11999999994</v>
      </c>
      <c r="F15" s="1259">
        <f>+I15-G15</f>
        <v>755976.22</v>
      </c>
      <c r="G15" s="1259">
        <v>200000</v>
      </c>
      <c r="H15" s="1266">
        <v>0</v>
      </c>
      <c r="I15" s="1258">
        <f>+'4.1 Program Budget - 2024-2027'!S165</f>
        <v>955976.22</v>
      </c>
      <c r="J15" s="1259">
        <f>+M15-K15</f>
        <v>806986.2</v>
      </c>
      <c r="K15" s="1259">
        <v>200000</v>
      </c>
      <c r="L15" s="1266">
        <v>0</v>
      </c>
      <c r="M15" s="1267">
        <f>'4.1 Program Budget - 2024-2027'!AK165</f>
        <v>1006986.2</v>
      </c>
      <c r="N15" s="1259">
        <f>+Q15-O15</f>
        <v>791663.48</v>
      </c>
      <c r="O15" s="1259">
        <v>200000</v>
      </c>
      <c r="P15" s="1266">
        <v>0</v>
      </c>
      <c r="Q15" s="1267">
        <f>'4.1 Program Budget - 2024-2027'!BC165</f>
        <v>991663.48</v>
      </c>
      <c r="R15" s="1259">
        <f>+U15-S15</f>
        <v>831290.57</v>
      </c>
      <c r="S15" s="1259">
        <v>200000</v>
      </c>
      <c r="T15" s="1266">
        <v>0</v>
      </c>
      <c r="U15" s="1267">
        <f>'4.1 Program Budget - 2024-2027'!BU165</f>
        <v>1031290.57</v>
      </c>
      <c r="V15" s="1268"/>
      <c r="W15" s="1268"/>
      <c r="X15" s="1268"/>
      <c r="Y15" s="1269"/>
      <c r="Z15" s="1269"/>
      <c r="AA15" s="1269"/>
      <c r="AB15" s="1269"/>
      <c r="AC15" s="1269"/>
      <c r="AD15" s="1269"/>
      <c r="AE15" s="1269"/>
      <c r="AF15" s="1269"/>
      <c r="AG15" s="1269"/>
      <c r="AH15" s="1269"/>
      <c r="AI15" s="1269"/>
      <c r="AJ15" s="1269"/>
    </row>
    <row r="16" spans="1:36">
      <c r="A16" s="1254" t="s">
        <v>1143</v>
      </c>
      <c r="B16" s="463">
        <v>0</v>
      </c>
      <c r="C16" s="463">
        <v>195783.99</v>
      </c>
      <c r="D16" s="463">
        <v>0</v>
      </c>
      <c r="E16" s="1258">
        <f t="shared" ref="E16" si="11">SUM(B16:D16)</f>
        <v>195783.99</v>
      </c>
      <c r="F16" s="1266">
        <v>0</v>
      </c>
      <c r="G16" s="1259">
        <f>+I16-H16</f>
        <v>2230611.19</v>
      </c>
      <c r="H16" s="1266">
        <v>0</v>
      </c>
      <c r="I16" s="1258">
        <f>+'4.1 Program Budget - 2024-2027'!S166</f>
        <v>2230611.19</v>
      </c>
      <c r="J16" s="1266">
        <v>0</v>
      </c>
      <c r="K16" s="1259">
        <f>+M16-L16</f>
        <v>2349634.46</v>
      </c>
      <c r="L16" s="1266">
        <v>0</v>
      </c>
      <c r="M16" s="1267">
        <f>'4.1 Program Budget - 2024-2027'!AK166</f>
        <v>2349634.46</v>
      </c>
      <c r="N16" s="1266">
        <v>0</v>
      </c>
      <c r="O16" s="1259">
        <f>+Q16-P16</f>
        <v>2313881.4500000002</v>
      </c>
      <c r="P16" s="1266">
        <v>0</v>
      </c>
      <c r="Q16" s="1267">
        <f>'4.1 Program Budget - 2024-2027'!BC166</f>
        <v>2313881.4500000002</v>
      </c>
      <c r="R16" s="1266">
        <v>0</v>
      </c>
      <c r="S16" s="1259">
        <f>+U16-T16</f>
        <v>2406344.67</v>
      </c>
      <c r="T16" s="1266">
        <v>0</v>
      </c>
      <c r="U16" s="1267">
        <f>'4.1 Program Budget - 2024-2027'!BU166</f>
        <v>2406344.67</v>
      </c>
      <c r="V16" s="1268"/>
      <c r="W16" s="1268"/>
      <c r="X16" s="1268"/>
      <c r="Y16" s="1269"/>
      <c r="Z16" s="1269"/>
      <c r="AA16" s="1269"/>
      <c r="AB16" s="1270"/>
      <c r="AC16" s="1270"/>
      <c r="AD16" s="1270"/>
      <c r="AE16" s="1270"/>
      <c r="AF16" s="1270"/>
      <c r="AG16" s="1270"/>
      <c r="AH16" s="1270"/>
      <c r="AI16" s="1270"/>
      <c r="AJ16" s="1270"/>
    </row>
    <row r="17" spans="1:36">
      <c r="A17" s="1254" t="s">
        <v>1144</v>
      </c>
      <c r="B17" s="463">
        <v>0</v>
      </c>
      <c r="C17" s="463">
        <v>0</v>
      </c>
      <c r="D17" s="463">
        <v>0</v>
      </c>
      <c r="E17" s="1258">
        <f t="shared" ref="E17" si="12">SUM(B17:D17)</f>
        <v>0</v>
      </c>
      <c r="F17" s="1266">
        <v>0</v>
      </c>
      <c r="G17" s="1266">
        <v>0</v>
      </c>
      <c r="H17" s="1259">
        <f>SUMIF('4.1 Program Budget - 2024-2027'!$G$6:$G$162,README!$L$16,'4.1 Program Budget - 2024-2027'!$R$6:$R$162)</f>
        <v>0</v>
      </c>
      <c r="I17" s="1258">
        <f t="shared" ref="I17" si="13">SUM(F17:H17)</f>
        <v>0</v>
      </c>
      <c r="J17" s="1266">
        <v>0</v>
      </c>
      <c r="K17" s="1266">
        <v>0</v>
      </c>
      <c r="L17" s="1259">
        <f>SUMIF('4.1 Program Budget - 2024-2027'!$G$6:$G$162,README!$L$16,'4.1 Program Budget - 2024-2027'!$AJ$6:$AJ$162)</f>
        <v>0</v>
      </c>
      <c r="M17" s="1258">
        <f>SUM(J17:L17)</f>
        <v>0</v>
      </c>
      <c r="N17" s="1266">
        <v>0</v>
      </c>
      <c r="O17" s="1266">
        <v>0</v>
      </c>
      <c r="P17" s="1259">
        <f>SUMIF('4.1 Program Budget - 2024-2027'!$G$6:$G$162,README!$L$16,'4.1 Program Budget - 2024-2027'!$AJ$6:$AJ$162)</f>
        <v>0</v>
      </c>
      <c r="Q17" s="1258">
        <f t="shared" ref="Q17" si="14">SUM(N17:P17)</f>
        <v>0</v>
      </c>
      <c r="R17" s="1266">
        <v>0</v>
      </c>
      <c r="S17" s="1266">
        <v>0</v>
      </c>
      <c r="T17" s="1259">
        <f>SUMIF('4.1 Program Budget - 2024-2027'!$G$6:$G$162,README!$L$16,'4.1 Program Budget - 2024-2027'!$AJ$6:$AJ$162)</f>
        <v>0</v>
      </c>
      <c r="U17" s="1258">
        <f t="shared" ref="U17" si="15">SUM(R17:T17)</f>
        <v>0</v>
      </c>
      <c r="V17" s="1268"/>
      <c r="W17" s="1268"/>
      <c r="X17" s="1268"/>
      <c r="Y17" s="1270"/>
      <c r="Z17" s="1270"/>
      <c r="AA17" s="1270"/>
      <c r="AB17" s="1270"/>
      <c r="AC17" s="1270"/>
      <c r="AD17" s="1270"/>
      <c r="AE17" s="1270"/>
      <c r="AF17" s="1270"/>
      <c r="AG17" s="1270"/>
      <c r="AH17" s="1270"/>
      <c r="AI17" s="1270"/>
      <c r="AJ17" s="1270"/>
    </row>
    <row r="18" spans="1:36">
      <c r="A18" s="1271" t="s">
        <v>666</v>
      </c>
      <c r="B18" s="1258">
        <f t="shared" ref="B18:U18" si="16">SUM(B14:B17)</f>
        <v>9106107.5099999942</v>
      </c>
      <c r="C18" s="1258">
        <f t="shared" si="16"/>
        <v>29262176.019999996</v>
      </c>
      <c r="D18" s="1258">
        <f t="shared" si="16"/>
        <v>6914897.4900000002</v>
      </c>
      <c r="E18" s="1258">
        <f t="shared" si="16"/>
        <v>45283181.019999988</v>
      </c>
      <c r="F18" s="1258">
        <f t="shared" si="16"/>
        <v>10979561.108600002</v>
      </c>
      <c r="G18" s="1258">
        <f t="shared" si="16"/>
        <v>43860287.627599992</v>
      </c>
      <c r="H18" s="1258">
        <f t="shared" si="16"/>
        <v>24824836.438219879</v>
      </c>
      <c r="I18" s="1258">
        <f t="shared" si="16"/>
        <v>79664685.17441988</v>
      </c>
      <c r="J18" s="1258">
        <f t="shared" si="16"/>
        <v>11481568.805399999</v>
      </c>
      <c r="K18" s="1258">
        <f t="shared" si="16"/>
        <v>46676004.771599993</v>
      </c>
      <c r="L18" s="1258">
        <f t="shared" si="16"/>
        <v>25757942.859239671</v>
      </c>
      <c r="M18" s="1258">
        <f t="shared" si="16"/>
        <v>83915516.436239645</v>
      </c>
      <c r="N18" s="1258">
        <f t="shared" si="16"/>
        <v>12050456.476500003</v>
      </c>
      <c r="O18" s="1258">
        <f t="shared" si="16"/>
        <v>46599781.73870001</v>
      </c>
      <c r="P18" s="1258">
        <f t="shared" si="16"/>
        <v>23988385.18895711</v>
      </c>
      <c r="Q18" s="1258">
        <f t="shared" si="16"/>
        <v>82638623.404157117</v>
      </c>
      <c r="R18" s="1258">
        <f t="shared" si="16"/>
        <v>12584121.678300001</v>
      </c>
      <c r="S18" s="1258">
        <f t="shared" si="16"/>
        <v>48082799.242900006</v>
      </c>
      <c r="T18" s="1258">
        <f t="shared" si="16"/>
        <v>25273960.076729659</v>
      </c>
      <c r="U18" s="1258">
        <f t="shared" si="16"/>
        <v>85940880.997929677</v>
      </c>
      <c r="V18" s="1272">
        <f>+V14</f>
        <v>572760268</v>
      </c>
      <c r="W18" s="1272">
        <f t="shared" ref="W18:AJ18" si="17">+W14</f>
        <v>95335</v>
      </c>
      <c r="X18" s="1272">
        <f t="shared" si="17"/>
        <v>4890.1949999999997</v>
      </c>
      <c r="Y18" s="1272">
        <f t="shared" si="17"/>
        <v>533607260.95150727</v>
      </c>
      <c r="Z18" s="1272">
        <f t="shared" si="17"/>
        <v>101225.67144712742</v>
      </c>
      <c r="AA18" s="1272">
        <f t="shared" si="17"/>
        <v>7167711.0363537576</v>
      </c>
      <c r="AB18" s="1272">
        <f t="shared" si="17"/>
        <v>497690850.07335341</v>
      </c>
      <c r="AC18" s="1272">
        <f t="shared" si="17"/>
        <v>95759.694286268437</v>
      </c>
      <c r="AD18" s="1272">
        <f t="shared" si="17"/>
        <v>7726323.5251272041</v>
      </c>
      <c r="AE18" s="1272">
        <f t="shared" si="17"/>
        <v>461637181.40179151</v>
      </c>
      <c r="AF18" s="1272">
        <f t="shared" si="17"/>
        <v>90588.957725997199</v>
      </c>
      <c r="AG18" s="1272">
        <f t="shared" si="17"/>
        <v>6952178.5560559072</v>
      </c>
      <c r="AH18" s="1272">
        <f t="shared" si="17"/>
        <v>430115308.38967061</v>
      </c>
      <c r="AI18" s="1272">
        <f t="shared" si="17"/>
        <v>84928.233720564487</v>
      </c>
      <c r="AJ18" s="1272">
        <f t="shared" si="17"/>
        <v>6660098.3186526727</v>
      </c>
    </row>
    <row r="19" spans="1:36" ht="14.45">
      <c r="A19" s="1273" t="s">
        <v>1145</v>
      </c>
      <c r="V19" s="1231"/>
      <c r="W19" s="1231"/>
      <c r="X19" s="1231"/>
    </row>
    <row r="20" spans="1:36" ht="14.45">
      <c r="A20" s="1273" t="s">
        <v>1146</v>
      </c>
      <c r="V20" s="1231"/>
      <c r="W20" s="1231"/>
      <c r="X20" s="1231"/>
    </row>
    <row r="21" spans="1:36" ht="14.45">
      <c r="A21" s="1274"/>
      <c r="V21" s="1231"/>
      <c r="W21" s="1231"/>
      <c r="X21" s="1231"/>
    </row>
    <row r="22" spans="1:36" ht="14.45">
      <c r="A22" s="25"/>
      <c r="Q22" s="1231"/>
      <c r="R22" s="1231"/>
      <c r="S22" s="1231"/>
      <c r="V22" s="25"/>
      <c r="W22" s="25"/>
      <c r="X22" s="25"/>
    </row>
    <row r="23" spans="1:36" ht="14.45">
      <c r="A23" s="25"/>
      <c r="P23" s="1231"/>
      <c r="Q23" s="1231"/>
      <c r="R23" s="1231"/>
      <c r="V23" s="25"/>
      <c r="W23" s="25"/>
      <c r="X23" s="25"/>
    </row>
    <row r="24" spans="1:36" ht="14.45">
      <c r="A24" s="25"/>
      <c r="P24" s="1231"/>
      <c r="Q24" s="1231"/>
      <c r="R24" s="1231"/>
      <c r="V24" s="25"/>
      <c r="W24" s="25"/>
      <c r="X24" s="25"/>
    </row>
    <row r="25" spans="1:36" ht="14.45">
      <c r="A25" s="25"/>
      <c r="P25" s="1231"/>
      <c r="Q25" s="1231"/>
      <c r="R25" s="1231"/>
      <c r="V25" s="25"/>
      <c r="W25" s="25"/>
      <c r="X25" s="25"/>
    </row>
    <row r="26" spans="1:36" ht="14.45">
      <c r="A26" s="25"/>
      <c r="L26" s="1231"/>
      <c r="M26" s="1231"/>
      <c r="N26" s="1231"/>
      <c r="V26" s="25"/>
      <c r="W26" s="25"/>
      <c r="X26" s="25"/>
    </row>
    <row r="27" spans="1:36" ht="14.45">
      <c r="A27" s="25"/>
      <c r="L27" s="1231"/>
      <c r="M27" s="1231"/>
      <c r="N27" s="1231"/>
      <c r="V27" s="25"/>
      <c r="W27" s="25"/>
      <c r="X27" s="25"/>
    </row>
    <row r="28" spans="1:36" ht="14.45">
      <c r="A28" s="25"/>
      <c r="L28" s="1231"/>
      <c r="M28" s="1231"/>
      <c r="N28" s="1231"/>
      <c r="O28" s="1231"/>
      <c r="V28" s="25"/>
      <c r="W28" s="25"/>
      <c r="X28" s="25"/>
    </row>
    <row r="29" spans="1:36" ht="14.45">
      <c r="A29" s="25"/>
      <c r="L29" s="464"/>
      <c r="M29" s="1231"/>
      <c r="N29" s="1231"/>
      <c r="O29" s="1231"/>
      <c r="V29" s="25"/>
      <c r="W29" s="25"/>
      <c r="X29" s="25"/>
    </row>
    <row r="30" spans="1:36" ht="14.45">
      <c r="A30" s="25"/>
      <c r="M30" s="1231"/>
      <c r="N30" s="1231"/>
      <c r="O30" s="1231"/>
      <c r="V30" s="25"/>
      <c r="W30" s="25"/>
      <c r="X30" s="25"/>
    </row>
    <row r="31" spans="1:36" ht="14.45">
      <c r="A31" s="25"/>
      <c r="M31" s="1231"/>
      <c r="N31" s="1231"/>
      <c r="O31" s="1231"/>
      <c r="V31" s="25"/>
      <c r="W31" s="25"/>
      <c r="X31" s="25"/>
    </row>
    <row r="32" spans="1:36" ht="14.45">
      <c r="A32" s="25"/>
      <c r="R32" s="1231"/>
      <c r="S32" s="1231"/>
      <c r="T32" s="1231"/>
      <c r="V32" s="25"/>
      <c r="W32" s="25"/>
      <c r="X32" s="25"/>
    </row>
    <row r="33" spans="1:24" ht="14.45">
      <c r="A33" s="25"/>
      <c r="R33" s="1231"/>
      <c r="S33" s="1231"/>
      <c r="T33" s="1231"/>
      <c r="V33" s="25"/>
      <c r="W33" s="25"/>
      <c r="X33" s="25"/>
    </row>
    <row r="34" spans="1:24" ht="14.45">
      <c r="A34" s="25"/>
      <c r="R34" s="1231"/>
      <c r="S34" s="1231"/>
      <c r="T34" s="1231"/>
      <c r="V34" s="25"/>
      <c r="W34" s="25"/>
      <c r="X34" s="25"/>
    </row>
    <row r="35" spans="1:24" ht="14.45">
      <c r="A35" s="25"/>
      <c r="V35" s="1231"/>
      <c r="W35" s="1231"/>
      <c r="X35" s="1231"/>
    </row>
    <row r="36" spans="1:24" ht="14.45">
      <c r="A36" s="25"/>
      <c r="V36" s="1231"/>
      <c r="W36" s="1231"/>
      <c r="X36" s="1231"/>
    </row>
    <row r="37" spans="1:24" ht="14.45">
      <c r="A37" s="25"/>
      <c r="V37" s="1231"/>
      <c r="W37" s="1231"/>
      <c r="X37" s="1231"/>
    </row>
    <row r="38" spans="1:24" ht="14.45">
      <c r="A38" s="25"/>
      <c r="V38" s="1231"/>
      <c r="W38" s="1231"/>
      <c r="X38" s="1231"/>
    </row>
    <row r="39" spans="1:24" ht="14.45">
      <c r="A39" s="25"/>
      <c r="V39" s="1231"/>
      <c r="W39" s="1231"/>
      <c r="X39" s="1231"/>
    </row>
    <row r="40" spans="1:24" ht="14.45">
      <c r="A40" s="25"/>
      <c r="V40" s="1231"/>
      <c r="W40" s="1231"/>
      <c r="X40" s="1231"/>
    </row>
    <row r="41" spans="1:24" ht="14.45">
      <c r="A41" s="25"/>
      <c r="V41" s="1231"/>
      <c r="W41" s="1231"/>
      <c r="X41" s="1231"/>
    </row>
    <row r="42" spans="1:24" ht="14.45">
      <c r="A42" s="25"/>
      <c r="V42" s="1231"/>
      <c r="W42" s="1231"/>
      <c r="X42" s="1231"/>
    </row>
    <row r="43" spans="1:24" ht="14.45">
      <c r="A43" s="25"/>
      <c r="V43" s="1231"/>
      <c r="W43" s="1231"/>
      <c r="X43" s="1231"/>
    </row>
    <row r="44" spans="1:24" ht="14.45">
      <c r="A44" s="25"/>
      <c r="V44" s="1231"/>
      <c r="W44" s="1231"/>
      <c r="X44" s="1231"/>
    </row>
    <row r="45" spans="1:24" ht="14.45">
      <c r="A45" s="25"/>
      <c r="V45" s="1231"/>
      <c r="W45" s="1231"/>
      <c r="X45" s="1231"/>
    </row>
    <row r="46" spans="1:24" ht="14.45">
      <c r="A46" s="25"/>
      <c r="V46" s="1231"/>
      <c r="W46" s="1231"/>
      <c r="X46" s="1231"/>
    </row>
    <row r="47" spans="1:24" ht="14.45">
      <c r="A47" s="25"/>
      <c r="V47" s="1231"/>
      <c r="W47" s="1231"/>
      <c r="X47" s="1231"/>
    </row>
    <row r="48" spans="1:24" ht="14.45">
      <c r="A48" s="25"/>
      <c r="V48" s="1231"/>
      <c r="W48" s="1231"/>
      <c r="X48" s="1231"/>
    </row>
    <row r="49" spans="1:1" ht="14.45">
      <c r="A49" s="25"/>
    </row>
    <row r="50" spans="1:1" ht="14.45">
      <c r="A50" s="25"/>
    </row>
    <row r="51" spans="1:1" ht="14.45">
      <c r="A51" s="25"/>
    </row>
    <row r="52" spans="1:1" ht="14.45">
      <c r="A52" s="25"/>
    </row>
    <row r="53" spans="1:1" ht="14.45">
      <c r="A53" s="25"/>
    </row>
    <row r="54" spans="1:1" ht="14.45">
      <c r="A54" s="25"/>
    </row>
    <row r="55" spans="1:1" ht="14.45">
      <c r="A55" s="25"/>
    </row>
    <row r="56" spans="1:1" ht="14.45">
      <c r="A56" s="25"/>
    </row>
    <row r="57" spans="1:1" ht="14.45">
      <c r="A57" s="25"/>
    </row>
    <row r="58" spans="1:1" ht="14.45">
      <c r="A58" s="25"/>
    </row>
    <row r="59" spans="1:1" ht="14.45">
      <c r="A59" s="25"/>
    </row>
    <row r="60" spans="1:1" ht="14.45">
      <c r="A60" s="25"/>
    </row>
    <row r="61" spans="1:1" ht="14.45">
      <c r="A61" s="25"/>
    </row>
    <row r="62" spans="1:1" ht="14.45">
      <c r="A62" s="25"/>
    </row>
    <row r="63" spans="1:1" ht="14.45">
      <c r="A63" s="25"/>
    </row>
    <row r="64" spans="1:1" ht="14.45">
      <c r="A64" s="25"/>
    </row>
    <row r="65" spans="1:1" ht="14.45">
      <c r="A65" s="25"/>
    </row>
    <row r="66" spans="1:1" ht="14.45">
      <c r="A66" s="25"/>
    </row>
    <row r="67" spans="1:1" ht="14.45">
      <c r="A67" s="25"/>
    </row>
    <row r="68" spans="1:1" ht="14.45">
      <c r="A68" s="25"/>
    </row>
    <row r="69" spans="1:1" ht="14.45">
      <c r="A69" s="25"/>
    </row>
    <row r="70" spans="1:1" ht="14.45">
      <c r="A70" s="25"/>
    </row>
    <row r="71" spans="1:1" ht="14.45">
      <c r="A71" s="25"/>
    </row>
    <row r="72" spans="1:1" ht="14.45">
      <c r="A72" s="25"/>
    </row>
    <row r="73" spans="1:1" ht="14.45">
      <c r="A73" s="25"/>
    </row>
    <row r="74" spans="1:1" ht="14.45">
      <c r="A74" s="25"/>
    </row>
    <row r="75" spans="1:1" ht="14.45">
      <c r="A75" s="25"/>
    </row>
    <row r="76" spans="1:1" ht="14.45">
      <c r="A76" s="25"/>
    </row>
    <row r="77" spans="1:1" ht="14.45">
      <c r="A77" s="25"/>
    </row>
    <row r="78" spans="1:1" ht="14.45">
      <c r="A78" s="25"/>
    </row>
    <row r="79" spans="1:1" ht="14.45">
      <c r="A79" s="25"/>
    </row>
    <row r="80" spans="1:1" ht="14.45">
      <c r="A80" s="25"/>
    </row>
    <row r="81" spans="1:1" ht="14.45">
      <c r="A81" s="25"/>
    </row>
    <row r="82" spans="1:1" ht="14.45">
      <c r="A82" s="25"/>
    </row>
    <row r="83" spans="1:1" ht="14.45">
      <c r="A83" s="25"/>
    </row>
    <row r="84" spans="1:1" ht="14.45">
      <c r="A84" s="25"/>
    </row>
    <row r="85" spans="1:1" ht="14.45">
      <c r="A85" s="25"/>
    </row>
    <row r="86" spans="1:1" ht="14.45">
      <c r="A86" s="25"/>
    </row>
    <row r="87" spans="1:1" ht="14.45">
      <c r="A87" s="25"/>
    </row>
    <row r="88" spans="1:1" ht="14.45">
      <c r="A88" s="25"/>
    </row>
    <row r="89" spans="1:1" ht="14.45">
      <c r="A89" s="25"/>
    </row>
    <row r="90" spans="1:1" ht="14.45">
      <c r="A90" s="25"/>
    </row>
    <row r="91" spans="1:1" ht="14.45">
      <c r="A91" s="25"/>
    </row>
    <row r="92" spans="1:1" ht="14.45">
      <c r="A92" s="25"/>
    </row>
    <row r="93" spans="1:1" ht="14.45">
      <c r="A93" s="25"/>
    </row>
    <row r="94" spans="1:1" ht="14.45">
      <c r="A94" s="25"/>
    </row>
    <row r="95" spans="1:1" ht="14.45">
      <c r="A95" s="25"/>
    </row>
    <row r="96" spans="1:1" ht="14.45">
      <c r="A96" s="25"/>
    </row>
    <row r="97" spans="1:1" ht="14.45">
      <c r="A97" s="25"/>
    </row>
    <row r="98" spans="1:1" ht="14.45">
      <c r="A98" s="25"/>
    </row>
    <row r="99" spans="1:1" ht="14.45">
      <c r="A99" s="25"/>
    </row>
    <row r="100" spans="1:1" ht="14.45">
      <c r="A100" s="25"/>
    </row>
    <row r="101" spans="1:1" ht="14.45">
      <c r="A101" s="25"/>
    </row>
    <row r="102" spans="1:1" ht="14.45">
      <c r="A102" s="25"/>
    </row>
    <row r="103" spans="1:1" ht="14.45">
      <c r="A103" s="25"/>
    </row>
    <row r="104" spans="1:1" ht="14.45">
      <c r="A104" s="25"/>
    </row>
    <row r="105" spans="1:1" ht="14.45">
      <c r="A105" s="25"/>
    </row>
    <row r="106" spans="1:1" ht="14.45">
      <c r="A106" s="25"/>
    </row>
    <row r="107" spans="1:1" ht="14.45">
      <c r="A107" s="25"/>
    </row>
    <row r="108" spans="1:1" ht="14.45">
      <c r="A108" s="25"/>
    </row>
    <row r="109" spans="1:1" ht="14.45">
      <c r="A109" s="25"/>
    </row>
    <row r="110" spans="1:1" ht="14.45">
      <c r="A110" s="25"/>
    </row>
    <row r="111" spans="1:1" ht="14.45">
      <c r="A111" s="25"/>
    </row>
    <row r="112" spans="1:1" ht="14.45">
      <c r="A112" s="25"/>
    </row>
    <row r="113" spans="1:1" ht="14.45">
      <c r="A113" s="25"/>
    </row>
    <row r="114" spans="1:1" ht="14.45">
      <c r="A114" s="25"/>
    </row>
    <row r="115" spans="1:1" ht="14.45">
      <c r="A115" s="25"/>
    </row>
    <row r="116" spans="1:1" ht="14.45">
      <c r="A116" s="25"/>
    </row>
    <row r="117" spans="1:1" ht="14.45">
      <c r="A117" s="25"/>
    </row>
    <row r="118" spans="1:1" ht="14.45">
      <c r="A118" s="25"/>
    </row>
    <row r="119" spans="1:1" ht="14.45">
      <c r="A119" s="25"/>
    </row>
    <row r="120" spans="1:1" ht="14.45">
      <c r="A120" s="25"/>
    </row>
    <row r="121" spans="1:1" ht="14.45">
      <c r="A121" s="25"/>
    </row>
    <row r="122" spans="1:1" ht="14.45">
      <c r="A122" s="25"/>
    </row>
    <row r="123" spans="1:1" ht="14.45">
      <c r="A123" s="25"/>
    </row>
    <row r="124" spans="1:1" ht="14.45">
      <c r="A124" s="25"/>
    </row>
    <row r="125" spans="1:1" ht="14.45">
      <c r="A125" s="25"/>
    </row>
    <row r="126" spans="1:1" ht="14.45">
      <c r="A126" s="25"/>
    </row>
    <row r="127" spans="1:1" ht="14.45">
      <c r="A127" s="25"/>
    </row>
    <row r="128" spans="1:1" ht="14.45">
      <c r="A128" s="25"/>
    </row>
    <row r="129" spans="1:1" ht="14.45">
      <c r="A129" s="25"/>
    </row>
    <row r="130" spans="1:1" ht="14.45">
      <c r="A130" s="25"/>
    </row>
    <row r="131" spans="1:1" ht="14.45">
      <c r="A131" s="25"/>
    </row>
    <row r="132" spans="1:1" ht="14.45">
      <c r="A132" s="25"/>
    </row>
    <row r="133" spans="1:1" ht="14.45">
      <c r="A133" s="25"/>
    </row>
    <row r="134" spans="1:1" ht="14.45">
      <c r="A134" s="25"/>
    </row>
    <row r="135" spans="1:1" ht="14.45">
      <c r="A135" s="25"/>
    </row>
    <row r="136" spans="1:1" ht="14.45">
      <c r="A136" s="25"/>
    </row>
    <row r="137" spans="1:1" ht="14.45">
      <c r="A137" s="25"/>
    </row>
    <row r="138" spans="1:1" ht="14.45">
      <c r="A138" s="25"/>
    </row>
    <row r="139" spans="1:1" ht="14.45">
      <c r="A139" s="25"/>
    </row>
    <row r="140" spans="1:1" ht="14.45">
      <c r="A140" s="25"/>
    </row>
    <row r="141" spans="1:1" ht="14.45">
      <c r="A141" s="25"/>
    </row>
    <row r="142" spans="1:1" ht="14.45">
      <c r="A142" s="25"/>
    </row>
    <row r="143" spans="1:1" ht="14.45">
      <c r="A143" s="25"/>
    </row>
    <row r="144" spans="1:1" ht="14.45">
      <c r="A144" s="25"/>
    </row>
    <row r="145" spans="1:1" ht="14.45">
      <c r="A145" s="25"/>
    </row>
    <row r="146" spans="1:1" ht="14.45">
      <c r="A146" s="25"/>
    </row>
    <row r="147" spans="1:1" ht="14.45">
      <c r="A147" s="25"/>
    </row>
    <row r="148" spans="1:1" ht="14.45">
      <c r="A148" s="25"/>
    </row>
    <row r="149" spans="1:1" ht="14.45">
      <c r="A149" s="25"/>
    </row>
    <row r="150" spans="1:1" ht="14.45">
      <c r="A150" s="25"/>
    </row>
    <row r="151" spans="1:1" ht="14.45">
      <c r="A151" s="25"/>
    </row>
    <row r="152" spans="1:1" ht="14.45">
      <c r="A152" s="25"/>
    </row>
    <row r="153" spans="1:1" ht="14.45">
      <c r="A153" s="25"/>
    </row>
    <row r="154" spans="1:1" ht="14.45">
      <c r="A154" s="25"/>
    </row>
    <row r="155" spans="1:1" ht="14.45">
      <c r="A155" s="25"/>
    </row>
    <row r="156" spans="1:1" ht="14.45">
      <c r="A156" s="25"/>
    </row>
    <row r="157" spans="1:1" ht="14.45">
      <c r="A157" s="25"/>
    </row>
    <row r="158" spans="1:1" ht="14.45">
      <c r="A158" s="25"/>
    </row>
    <row r="159" spans="1:1" ht="14.45">
      <c r="A159" s="25"/>
    </row>
    <row r="160" spans="1:1" ht="14.45">
      <c r="A160" s="25"/>
    </row>
    <row r="161" spans="1:1" ht="14.45">
      <c r="A161" s="25"/>
    </row>
    <row r="162" spans="1:1" ht="14.45">
      <c r="A162" s="25"/>
    </row>
    <row r="163" spans="1:1" ht="14.45">
      <c r="A163" s="25"/>
    </row>
    <row r="164" spans="1:1" ht="14.45">
      <c r="A164" s="25"/>
    </row>
    <row r="165" spans="1:1" ht="14.45">
      <c r="A165" s="25"/>
    </row>
    <row r="166" spans="1:1" ht="14.45">
      <c r="A166" s="25"/>
    </row>
    <row r="167" spans="1:1" ht="14.45">
      <c r="A167" s="25"/>
    </row>
    <row r="168" spans="1:1" ht="14.45">
      <c r="A168" s="25"/>
    </row>
    <row r="169" spans="1:1" ht="14.45">
      <c r="A169" s="25"/>
    </row>
    <row r="170" spans="1:1" ht="14.45">
      <c r="A170" s="25"/>
    </row>
    <row r="171" spans="1:1" ht="14.45">
      <c r="A171" s="25"/>
    </row>
    <row r="172" spans="1:1" ht="14.45">
      <c r="A172" s="25"/>
    </row>
    <row r="173" spans="1:1" ht="14.45">
      <c r="A173" s="25"/>
    </row>
    <row r="174" spans="1:1" ht="14.45">
      <c r="A174" s="25"/>
    </row>
    <row r="175" spans="1:1" ht="14.45">
      <c r="A175" s="25"/>
    </row>
    <row r="176" spans="1:1" ht="14.45">
      <c r="A176" s="25"/>
    </row>
    <row r="177" spans="1:1" ht="14.45">
      <c r="A177" s="25"/>
    </row>
    <row r="178" spans="1:1" ht="14.45">
      <c r="A178" s="25"/>
    </row>
    <row r="179" spans="1:1" ht="14.45">
      <c r="A179" s="25"/>
    </row>
    <row r="180" spans="1:1" ht="14.45">
      <c r="A180" s="25"/>
    </row>
    <row r="181" spans="1:1" ht="14.45">
      <c r="A181" s="25"/>
    </row>
    <row r="182" spans="1:1" ht="14.45">
      <c r="A182" s="25"/>
    </row>
    <row r="183" spans="1:1" ht="14.45">
      <c r="A183" s="25"/>
    </row>
    <row r="184" spans="1:1" ht="14.45">
      <c r="A184" s="25"/>
    </row>
    <row r="185" spans="1:1" ht="14.45">
      <c r="A185" s="25"/>
    </row>
    <row r="186" spans="1:1" ht="14.45">
      <c r="A186" s="25"/>
    </row>
    <row r="187" spans="1:1" ht="14.45">
      <c r="A187" s="25"/>
    </row>
    <row r="188" spans="1:1" ht="14.45">
      <c r="A188" s="25"/>
    </row>
    <row r="189" spans="1:1" ht="14.45">
      <c r="A189" s="25"/>
    </row>
    <row r="190" spans="1:1" ht="14.45">
      <c r="A190" s="25"/>
    </row>
    <row r="191" spans="1:1" ht="14.45">
      <c r="A191" s="25"/>
    </row>
    <row r="192" spans="1:1" ht="14.45">
      <c r="A192" s="25"/>
    </row>
    <row r="193" spans="1:1" ht="14.45">
      <c r="A193" s="25"/>
    </row>
    <row r="194" spans="1:1" ht="14.45">
      <c r="A194" s="25"/>
    </row>
    <row r="195" spans="1:1" ht="14.45">
      <c r="A195" s="25"/>
    </row>
    <row r="196" spans="1:1" ht="14.45">
      <c r="A196" s="25"/>
    </row>
    <row r="197" spans="1:1" ht="14.45">
      <c r="A197" s="25"/>
    </row>
    <row r="198" spans="1:1" ht="14.45">
      <c r="A198" s="25"/>
    </row>
    <row r="199" spans="1:1" ht="14.45">
      <c r="A199" s="25"/>
    </row>
    <row r="200" spans="1:1" ht="14.45">
      <c r="A200" s="25"/>
    </row>
    <row r="201" spans="1:1" ht="14.45">
      <c r="A201" s="25"/>
    </row>
    <row r="202" spans="1:1" ht="14.45">
      <c r="A202" s="25"/>
    </row>
    <row r="203" spans="1:1" ht="14.45">
      <c r="A203" s="25"/>
    </row>
    <row r="204" spans="1:1" ht="14.45">
      <c r="A204" s="25"/>
    </row>
    <row r="205" spans="1:1" ht="14.45">
      <c r="A205" s="25"/>
    </row>
    <row r="206" spans="1:1" ht="14.45">
      <c r="A206" s="25"/>
    </row>
    <row r="207" spans="1:1" ht="14.45">
      <c r="A207" s="25"/>
    </row>
    <row r="208" spans="1:1" ht="14.45">
      <c r="A208" s="25"/>
    </row>
    <row r="209" spans="1:1" ht="14.45">
      <c r="A209" s="25"/>
    </row>
    <row r="210" spans="1:1" ht="14.45">
      <c r="A210" s="25"/>
    </row>
    <row r="211" spans="1:1" ht="14.45">
      <c r="A211" s="25"/>
    </row>
    <row r="212" spans="1:1" ht="14.45">
      <c r="A212" s="25"/>
    </row>
    <row r="213" spans="1:1" ht="14.45">
      <c r="A213" s="25"/>
    </row>
    <row r="214" spans="1:1" ht="14.45">
      <c r="A214" s="25"/>
    </row>
    <row r="215" spans="1:1" ht="14.45">
      <c r="A215" s="25"/>
    </row>
    <row r="216" spans="1:1" ht="14.45">
      <c r="A216" s="25"/>
    </row>
    <row r="217" spans="1:1" ht="14.45">
      <c r="A217" s="25"/>
    </row>
    <row r="218" spans="1:1" ht="14.45">
      <c r="A218" s="25"/>
    </row>
    <row r="219" spans="1:1" ht="14.45">
      <c r="A219" s="25"/>
    </row>
    <row r="220" spans="1:1" ht="14.45">
      <c r="A220" s="25"/>
    </row>
    <row r="221" spans="1:1" ht="14.45">
      <c r="A221" s="25"/>
    </row>
    <row r="222" spans="1:1" ht="14.45">
      <c r="A222" s="25"/>
    </row>
    <row r="223" spans="1:1" ht="14.45">
      <c r="A223" s="25"/>
    </row>
    <row r="224" spans="1:1" ht="14.45">
      <c r="A224" s="25"/>
    </row>
    <row r="225" spans="1:1" ht="14.45">
      <c r="A225" s="25"/>
    </row>
    <row r="226" spans="1:1" ht="14.45">
      <c r="A226" s="25"/>
    </row>
    <row r="227" spans="1:1" ht="14.45">
      <c r="A227" s="25"/>
    </row>
    <row r="228" spans="1:1" ht="14.45">
      <c r="A228" s="25"/>
    </row>
    <row r="229" spans="1:1" ht="14.45">
      <c r="A229" s="25"/>
    </row>
    <row r="230" spans="1:1" ht="14.45">
      <c r="A230" s="25"/>
    </row>
    <row r="231" spans="1:1" ht="14.45">
      <c r="A231" s="25"/>
    </row>
    <row r="232" spans="1:1" ht="14.45">
      <c r="A232" s="25"/>
    </row>
    <row r="233" spans="1:1" ht="14.45">
      <c r="A233" s="25"/>
    </row>
    <row r="234" spans="1:1" ht="14.45">
      <c r="A234" s="25"/>
    </row>
    <row r="235" spans="1:1" ht="14.45">
      <c r="A235" s="25"/>
    </row>
    <row r="236" spans="1:1" ht="14.45">
      <c r="A236" s="25"/>
    </row>
    <row r="237" spans="1:1" ht="14.45">
      <c r="A237" s="25"/>
    </row>
    <row r="238" spans="1:1" ht="14.45">
      <c r="A238" s="25"/>
    </row>
    <row r="239" spans="1:1" ht="14.45">
      <c r="A239" s="25"/>
    </row>
    <row r="240" spans="1:1" ht="14.45">
      <c r="A240" s="25"/>
    </row>
    <row r="241" spans="1:1" ht="14.45">
      <c r="A241" s="25"/>
    </row>
    <row r="242" spans="1:1" ht="14.45">
      <c r="A242" s="25"/>
    </row>
    <row r="243" spans="1:1" ht="14.45">
      <c r="A243" s="25"/>
    </row>
    <row r="244" spans="1:1" ht="14.45">
      <c r="A244" s="25"/>
    </row>
    <row r="245" spans="1:1" ht="14.45">
      <c r="A245" s="25"/>
    </row>
    <row r="246" spans="1:1" ht="14.45">
      <c r="A246" s="25"/>
    </row>
    <row r="247" spans="1:1" ht="14.45">
      <c r="A247" s="25"/>
    </row>
    <row r="248" spans="1:1" ht="14.45">
      <c r="A248" s="25"/>
    </row>
    <row r="249" spans="1:1" ht="14.45">
      <c r="A249" s="25"/>
    </row>
    <row r="250" spans="1:1" ht="14.45">
      <c r="A250" s="25"/>
    </row>
    <row r="251" spans="1:1" ht="14.45">
      <c r="A251" s="25"/>
    </row>
    <row r="252" spans="1:1" ht="14.45">
      <c r="A252" s="25"/>
    </row>
    <row r="253" spans="1:1" ht="14.45">
      <c r="A253" s="25"/>
    </row>
    <row r="254" spans="1:1" ht="14.45">
      <c r="A254" s="25"/>
    </row>
    <row r="255" spans="1:1" ht="14.45">
      <c r="A255" s="25"/>
    </row>
    <row r="256" spans="1:1" ht="14.45">
      <c r="A256" s="25"/>
    </row>
    <row r="257" spans="1:1" ht="14.45">
      <c r="A257" s="25"/>
    </row>
    <row r="258" spans="1:1" ht="14.45">
      <c r="A258" s="25"/>
    </row>
    <row r="259" spans="1:1" ht="14.45">
      <c r="A259" s="25"/>
    </row>
    <row r="260" spans="1:1" ht="14.45">
      <c r="A260" s="25"/>
    </row>
    <row r="261" spans="1:1" ht="14.45">
      <c r="A261" s="25"/>
    </row>
    <row r="262" spans="1:1" ht="14.45">
      <c r="A262" s="25"/>
    </row>
    <row r="263" spans="1:1" ht="14.45">
      <c r="A263" s="25"/>
    </row>
    <row r="264" spans="1:1" ht="14.45">
      <c r="A264" s="25"/>
    </row>
    <row r="265" spans="1:1" ht="14.45">
      <c r="A265" s="25"/>
    </row>
    <row r="266" spans="1:1" ht="14.45">
      <c r="A266" s="25"/>
    </row>
    <row r="267" spans="1:1" ht="14.45">
      <c r="A267" s="25"/>
    </row>
    <row r="268" spans="1:1" ht="14.45">
      <c r="A268" s="25"/>
    </row>
    <row r="269" spans="1:1" ht="14.45">
      <c r="A269" s="25"/>
    </row>
    <row r="270" spans="1:1" ht="14.45">
      <c r="A270" s="25"/>
    </row>
    <row r="271" spans="1:1" ht="14.45">
      <c r="A271" s="25"/>
    </row>
    <row r="272" spans="1:1" ht="14.45">
      <c r="A272" s="25"/>
    </row>
    <row r="273" spans="1:1" ht="14.45">
      <c r="A273" s="25"/>
    </row>
    <row r="274" spans="1:1" ht="14.45">
      <c r="A274" s="25"/>
    </row>
    <row r="275" spans="1:1" ht="14.45">
      <c r="A275" s="25"/>
    </row>
    <row r="276" spans="1:1" ht="14.45">
      <c r="A276" s="25"/>
    </row>
    <row r="277" spans="1:1" ht="14.45">
      <c r="A277" s="25"/>
    </row>
    <row r="278" spans="1:1" ht="14.45">
      <c r="A278" s="25"/>
    </row>
    <row r="279" spans="1:1" ht="14.45">
      <c r="A279" s="25"/>
    </row>
    <row r="280" spans="1:1" ht="14.45">
      <c r="A280" s="25"/>
    </row>
    <row r="281" spans="1:1" ht="14.45">
      <c r="A281" s="25"/>
    </row>
    <row r="282" spans="1:1" ht="14.45">
      <c r="A282" s="25"/>
    </row>
    <row r="283" spans="1:1" ht="14.45">
      <c r="A283" s="25"/>
    </row>
    <row r="284" spans="1:1" ht="14.45">
      <c r="A284" s="25"/>
    </row>
    <row r="285" spans="1:1" ht="14.45">
      <c r="A285" s="25"/>
    </row>
    <row r="286" spans="1:1" ht="14.45">
      <c r="A286" s="25"/>
    </row>
    <row r="287" spans="1:1" ht="14.45">
      <c r="A287" s="25"/>
    </row>
    <row r="288" spans="1:1" ht="14.45">
      <c r="A288" s="25"/>
    </row>
    <row r="289" spans="1:1" ht="14.45">
      <c r="A289" s="25"/>
    </row>
    <row r="290" spans="1:1" ht="14.45">
      <c r="A290" s="25"/>
    </row>
    <row r="291" spans="1:1" ht="14.45">
      <c r="A291" s="25"/>
    </row>
    <row r="292" spans="1:1" ht="14.45">
      <c r="A292" s="25"/>
    </row>
    <row r="293" spans="1:1" ht="14.45">
      <c r="A293" s="25"/>
    </row>
    <row r="294" spans="1:1" ht="14.45">
      <c r="A294" s="25"/>
    </row>
    <row r="295" spans="1:1" ht="14.45">
      <c r="A295" s="25"/>
    </row>
    <row r="296" spans="1:1" ht="14.45">
      <c r="A296" s="25"/>
    </row>
    <row r="297" spans="1:1" ht="14.45">
      <c r="A297" s="25"/>
    </row>
    <row r="298" spans="1:1" ht="14.45">
      <c r="A298" s="25"/>
    </row>
    <row r="299" spans="1:1" ht="14.45">
      <c r="A299" s="25"/>
    </row>
    <row r="300" spans="1:1" ht="14.45">
      <c r="A300" s="25"/>
    </row>
    <row r="301" spans="1:1" ht="14.45">
      <c r="A301" s="25"/>
    </row>
    <row r="302" spans="1:1" ht="14.45">
      <c r="A302" s="25"/>
    </row>
    <row r="303" spans="1:1" ht="14.45">
      <c r="A303" s="25"/>
    </row>
    <row r="304" spans="1:1" ht="14.45">
      <c r="A304" s="25"/>
    </row>
    <row r="305" spans="1:1" ht="14.45">
      <c r="A305" s="25"/>
    </row>
    <row r="306" spans="1:1" ht="14.45">
      <c r="A306" s="25"/>
    </row>
    <row r="307" spans="1:1" ht="14.45">
      <c r="A307" s="25"/>
    </row>
    <row r="308" spans="1:1" ht="14.45">
      <c r="A308" s="25"/>
    </row>
    <row r="309" spans="1:1" ht="14.45">
      <c r="A309" s="25"/>
    </row>
    <row r="310" spans="1:1" ht="14.45">
      <c r="A310" s="25"/>
    </row>
    <row r="311" spans="1:1" ht="14.45">
      <c r="A311" s="25"/>
    </row>
    <row r="312" spans="1:1" ht="14.45">
      <c r="A312" s="25"/>
    </row>
    <row r="313" spans="1:1" ht="14.45">
      <c r="A313" s="25"/>
    </row>
    <row r="314" spans="1:1" ht="14.45">
      <c r="A314" s="25"/>
    </row>
    <row r="315" spans="1:1" ht="14.45">
      <c r="A315" s="25"/>
    </row>
    <row r="316" spans="1:1" ht="14.45">
      <c r="A316" s="25"/>
    </row>
    <row r="317" spans="1:1" ht="14.45">
      <c r="A317" s="25"/>
    </row>
    <row r="318" spans="1:1" ht="14.45">
      <c r="A318" s="25"/>
    </row>
    <row r="319" spans="1:1" ht="14.45">
      <c r="A319" s="25"/>
    </row>
    <row r="320" spans="1:1" ht="14.45">
      <c r="A320" s="25"/>
    </row>
    <row r="321" spans="1:1" ht="14.45">
      <c r="A321" s="25"/>
    </row>
    <row r="322" spans="1:1" ht="14.45">
      <c r="A322" s="25"/>
    </row>
    <row r="323" spans="1:1" ht="14.45">
      <c r="A323" s="25"/>
    </row>
    <row r="324" spans="1:1" ht="14.45">
      <c r="A324" s="25"/>
    </row>
    <row r="325" spans="1:1" ht="14.45">
      <c r="A325" s="25"/>
    </row>
    <row r="326" spans="1:1" ht="14.45">
      <c r="A326" s="25"/>
    </row>
    <row r="327" spans="1:1" ht="14.45">
      <c r="A327" s="25"/>
    </row>
    <row r="328" spans="1:1" ht="14.45">
      <c r="A328" s="25"/>
    </row>
    <row r="329" spans="1:1" ht="14.45">
      <c r="A329" s="25"/>
    </row>
    <row r="330" spans="1:1" ht="14.45">
      <c r="A330" s="25"/>
    </row>
    <row r="331" spans="1:1" ht="14.45">
      <c r="A331" s="25"/>
    </row>
    <row r="332" spans="1:1" ht="14.45">
      <c r="A332" s="25"/>
    </row>
    <row r="333" spans="1:1" ht="14.45">
      <c r="A333" s="25"/>
    </row>
    <row r="334" spans="1:1" ht="14.45">
      <c r="A334" s="25"/>
    </row>
    <row r="335" spans="1:1" ht="14.45">
      <c r="A335" s="25"/>
    </row>
    <row r="336" spans="1:1" ht="14.45">
      <c r="A336" s="25"/>
    </row>
    <row r="337" spans="1:1" ht="14.45">
      <c r="A337" s="25"/>
    </row>
    <row r="338" spans="1:1" ht="14.45">
      <c r="A338" s="25"/>
    </row>
    <row r="339" spans="1:1" ht="14.45">
      <c r="A339" s="25"/>
    </row>
    <row r="340" spans="1:1" ht="14.45">
      <c r="A340" s="25"/>
    </row>
    <row r="341" spans="1:1" ht="14.45">
      <c r="A341" s="25"/>
    </row>
    <row r="342" spans="1:1" ht="14.45">
      <c r="A342" s="25"/>
    </row>
    <row r="343" spans="1:1" ht="14.45">
      <c r="A343" s="25"/>
    </row>
    <row r="344" spans="1:1" ht="14.45">
      <c r="A344" s="25"/>
    </row>
    <row r="345" spans="1:1" ht="14.45">
      <c r="A345" s="25"/>
    </row>
    <row r="346" spans="1:1" ht="14.45">
      <c r="A346" s="25"/>
    </row>
    <row r="347" spans="1:1" ht="14.45">
      <c r="A347" s="25"/>
    </row>
    <row r="348" spans="1:1" ht="14.45">
      <c r="A348" s="25"/>
    </row>
    <row r="349" spans="1:1" ht="14.45">
      <c r="A349" s="25"/>
    </row>
    <row r="350" spans="1:1" ht="14.45">
      <c r="A350" s="25"/>
    </row>
    <row r="351" spans="1:1" ht="14.45">
      <c r="A351" s="25"/>
    </row>
    <row r="352" spans="1:1" ht="14.45">
      <c r="A352" s="25"/>
    </row>
    <row r="353" spans="1:1" ht="14.45">
      <c r="A353" s="25"/>
    </row>
    <row r="354" spans="1:1" ht="14.45">
      <c r="A354" s="25"/>
    </row>
    <row r="355" spans="1:1" ht="14.45">
      <c r="A355" s="25"/>
    </row>
    <row r="356" spans="1:1" ht="14.45">
      <c r="A356" s="25"/>
    </row>
    <row r="357" spans="1:1" ht="14.45">
      <c r="A357" s="25"/>
    </row>
    <row r="358" spans="1:1" ht="14.45">
      <c r="A358" s="25"/>
    </row>
    <row r="359" spans="1:1" ht="14.45">
      <c r="A359" s="25"/>
    </row>
    <row r="360" spans="1:1" ht="14.45">
      <c r="A360" s="25"/>
    </row>
    <row r="361" spans="1:1" ht="14.45">
      <c r="A361" s="25"/>
    </row>
    <row r="362" spans="1:1" ht="14.45">
      <c r="A362" s="25"/>
    </row>
    <row r="363" spans="1:1" ht="14.45">
      <c r="A363" s="25"/>
    </row>
    <row r="364" spans="1:1" ht="14.45">
      <c r="A364" s="25"/>
    </row>
    <row r="365" spans="1:1" ht="14.45">
      <c r="A365" s="25"/>
    </row>
    <row r="366" spans="1:1" ht="14.45">
      <c r="A366" s="25"/>
    </row>
    <row r="367" spans="1:1" ht="14.45">
      <c r="A367" s="25"/>
    </row>
    <row r="368" spans="1:1" ht="14.45">
      <c r="A368" s="25"/>
    </row>
    <row r="369" spans="1:1" ht="14.45">
      <c r="A369" s="25"/>
    </row>
    <row r="370" spans="1:1" ht="14.45">
      <c r="A370" s="25"/>
    </row>
    <row r="371" spans="1:1" ht="14.45">
      <c r="A371" s="25"/>
    </row>
    <row r="372" spans="1:1" ht="14.45">
      <c r="A372" s="25"/>
    </row>
    <row r="373" spans="1:1" ht="14.45">
      <c r="A373" s="25"/>
    </row>
    <row r="374" spans="1:1" ht="14.45">
      <c r="A374" s="25"/>
    </row>
    <row r="375" spans="1:1" ht="14.45">
      <c r="A375" s="25"/>
    </row>
    <row r="376" spans="1:1" ht="14.45">
      <c r="A376" s="25"/>
    </row>
    <row r="377" spans="1:1" ht="14.45">
      <c r="A377" s="25"/>
    </row>
    <row r="378" spans="1:1" ht="14.45">
      <c r="A378" s="25"/>
    </row>
    <row r="379" spans="1:1" ht="14.45">
      <c r="A379" s="25"/>
    </row>
    <row r="380" spans="1:1" ht="14.45">
      <c r="A380" s="25"/>
    </row>
    <row r="381" spans="1:1" ht="14.45">
      <c r="A381" s="25"/>
    </row>
    <row r="382" spans="1:1" ht="14.45">
      <c r="A382" s="25"/>
    </row>
    <row r="383" spans="1:1" ht="14.45">
      <c r="A383" s="25"/>
    </row>
    <row r="384" spans="1:1" ht="14.45">
      <c r="A384" s="25"/>
    </row>
    <row r="385" spans="1:1" ht="14.45">
      <c r="A385" s="25"/>
    </row>
    <row r="386" spans="1:1" ht="14.45">
      <c r="A386" s="25"/>
    </row>
    <row r="387" spans="1:1" ht="14.45">
      <c r="A387" s="25"/>
    </row>
    <row r="388" spans="1:1" ht="14.45">
      <c r="A388" s="25"/>
    </row>
    <row r="389" spans="1:1" ht="14.45">
      <c r="A389" s="25"/>
    </row>
    <row r="390" spans="1:1" ht="14.45">
      <c r="A390" s="25"/>
    </row>
    <row r="391" spans="1:1" ht="14.45">
      <c r="A391" s="25"/>
    </row>
    <row r="392" spans="1:1" ht="14.45">
      <c r="A392" s="25"/>
    </row>
    <row r="393" spans="1:1" ht="14.45">
      <c r="A393" s="25"/>
    </row>
    <row r="394" spans="1:1" ht="14.45">
      <c r="A394" s="25"/>
    </row>
    <row r="395" spans="1:1" ht="14.45">
      <c r="A395" s="25"/>
    </row>
    <row r="396" spans="1:1" ht="14.45">
      <c r="A396" s="25"/>
    </row>
    <row r="397" spans="1:1" ht="14.45">
      <c r="A397" s="25"/>
    </row>
    <row r="398" spans="1:1" ht="14.45">
      <c r="A398" s="25"/>
    </row>
    <row r="399" spans="1:1" ht="14.45">
      <c r="A399" s="25"/>
    </row>
    <row r="400" spans="1:1" ht="14.45">
      <c r="A400" s="25"/>
    </row>
    <row r="401" spans="1:1" ht="14.45">
      <c r="A401" s="25"/>
    </row>
    <row r="402" spans="1:1" ht="14.45">
      <c r="A402" s="25"/>
    </row>
    <row r="403" spans="1:1" ht="14.45">
      <c r="A403" s="25"/>
    </row>
    <row r="404" spans="1:1" ht="14.45">
      <c r="A404" s="25"/>
    </row>
    <row r="405" spans="1:1" ht="14.45">
      <c r="A405" s="25"/>
    </row>
    <row r="406" spans="1:1" ht="14.45">
      <c r="A406" s="25"/>
    </row>
    <row r="407" spans="1:1" ht="14.45">
      <c r="A407" s="25"/>
    </row>
    <row r="408" spans="1:1" ht="14.45">
      <c r="A408" s="25"/>
    </row>
    <row r="409" spans="1:1" ht="14.45">
      <c r="A409" s="25"/>
    </row>
    <row r="410" spans="1:1" ht="14.45">
      <c r="A410" s="25"/>
    </row>
    <row r="411" spans="1:1" ht="14.45">
      <c r="A411" s="25"/>
    </row>
    <row r="412" spans="1:1" ht="14.45">
      <c r="A412" s="25"/>
    </row>
    <row r="413" spans="1:1" ht="14.45">
      <c r="A413" s="25"/>
    </row>
    <row r="414" spans="1:1" ht="14.45">
      <c r="A414" s="25"/>
    </row>
    <row r="415" spans="1:1" ht="14.45">
      <c r="A415" s="25"/>
    </row>
    <row r="416" spans="1:1" ht="14.45">
      <c r="A416" s="25"/>
    </row>
    <row r="417" spans="1:1" ht="14.45">
      <c r="A417" s="25"/>
    </row>
    <row r="418" spans="1:1" ht="14.45">
      <c r="A418" s="25"/>
    </row>
    <row r="419" spans="1:1" ht="14.45">
      <c r="A419" s="25"/>
    </row>
    <row r="420" spans="1:1" ht="14.45">
      <c r="A420" s="25"/>
    </row>
    <row r="421" spans="1:1" ht="14.45">
      <c r="A421" s="25"/>
    </row>
    <row r="422" spans="1:1" ht="14.45">
      <c r="A422" s="25"/>
    </row>
    <row r="423" spans="1:1" ht="14.45">
      <c r="A423" s="25"/>
    </row>
    <row r="424" spans="1:1" ht="14.45">
      <c r="A424" s="25"/>
    </row>
    <row r="425" spans="1:1" ht="14.45">
      <c r="A425" s="25"/>
    </row>
    <row r="426" spans="1:1" ht="14.45">
      <c r="A426" s="25"/>
    </row>
    <row r="427" spans="1:1" ht="14.45">
      <c r="A427" s="25"/>
    </row>
    <row r="428" spans="1:1" ht="14.45">
      <c r="A428" s="25"/>
    </row>
    <row r="429" spans="1:1" ht="14.45">
      <c r="A429" s="25"/>
    </row>
    <row r="430" spans="1:1" ht="14.45">
      <c r="A430" s="25"/>
    </row>
    <row r="431" spans="1:1" ht="14.45">
      <c r="A431" s="25"/>
    </row>
    <row r="432" spans="1:1" ht="14.45">
      <c r="A432" s="25"/>
    </row>
    <row r="433" spans="1:1" ht="14.45">
      <c r="A433" s="25"/>
    </row>
    <row r="434" spans="1:1" ht="14.45">
      <c r="A434" s="25"/>
    </row>
    <row r="435" spans="1:1" ht="14.45">
      <c r="A435" s="25"/>
    </row>
    <row r="436" spans="1:1" ht="14.45">
      <c r="A436" s="25"/>
    </row>
    <row r="437" spans="1:1" ht="14.45">
      <c r="A437" s="25"/>
    </row>
    <row r="438" spans="1:1" ht="14.45">
      <c r="A438" s="25"/>
    </row>
    <row r="439" spans="1:1" ht="14.45">
      <c r="A439" s="25"/>
    </row>
    <row r="440" spans="1:1" ht="14.45">
      <c r="A440" s="25"/>
    </row>
    <row r="441" spans="1:1" ht="14.45">
      <c r="A441" s="25"/>
    </row>
    <row r="442" spans="1:1" ht="14.45">
      <c r="A442" s="25"/>
    </row>
    <row r="443" spans="1:1" ht="14.45">
      <c r="A443" s="25"/>
    </row>
    <row r="444" spans="1:1" ht="14.45">
      <c r="A444" s="25"/>
    </row>
    <row r="445" spans="1:1" ht="14.45">
      <c r="A445" s="25"/>
    </row>
    <row r="446" spans="1:1" ht="14.45">
      <c r="A446" s="25"/>
    </row>
    <row r="447" spans="1:1" ht="14.45">
      <c r="A447" s="25"/>
    </row>
    <row r="448" spans="1:1" ht="14.45">
      <c r="A448" s="25"/>
    </row>
    <row r="449" spans="1:1" ht="14.45">
      <c r="A449" s="25"/>
    </row>
    <row r="450" spans="1:1" ht="14.45">
      <c r="A450" s="25"/>
    </row>
    <row r="451" spans="1:1" ht="14.45">
      <c r="A451" s="25"/>
    </row>
    <row r="452" spans="1:1" ht="14.45">
      <c r="A452" s="25"/>
    </row>
    <row r="453" spans="1:1" ht="14.45">
      <c r="A453" s="25"/>
    </row>
    <row r="454" spans="1:1" ht="14.45">
      <c r="A454" s="25"/>
    </row>
    <row r="455" spans="1:1" ht="14.45">
      <c r="A455" s="25"/>
    </row>
    <row r="456" spans="1:1" ht="14.45">
      <c r="A456" s="25"/>
    </row>
    <row r="457" spans="1:1" ht="14.45">
      <c r="A457" s="25"/>
    </row>
    <row r="458" spans="1:1" ht="14.45">
      <c r="A458" s="25"/>
    </row>
    <row r="459" spans="1:1" ht="14.45">
      <c r="A459" s="25"/>
    </row>
    <row r="460" spans="1:1" ht="14.45">
      <c r="A460" s="25"/>
    </row>
    <row r="461" spans="1:1" ht="14.45">
      <c r="A461" s="25"/>
    </row>
    <row r="462" spans="1:1" ht="14.45">
      <c r="A462" s="25"/>
    </row>
    <row r="463" spans="1:1" ht="14.45">
      <c r="A463" s="25"/>
    </row>
    <row r="464" spans="1:1" ht="14.45">
      <c r="A464" s="25"/>
    </row>
    <row r="465" spans="1:1" ht="14.45">
      <c r="A465" s="25"/>
    </row>
    <row r="466" spans="1:1" ht="14.45">
      <c r="A466" s="25"/>
    </row>
    <row r="467" spans="1:1" ht="14.45">
      <c r="A467" s="25"/>
    </row>
    <row r="468" spans="1:1" ht="14.45">
      <c r="A468" s="25"/>
    </row>
    <row r="469" spans="1:1" ht="14.45">
      <c r="A469" s="25"/>
    </row>
    <row r="470" spans="1:1" ht="14.45">
      <c r="A470" s="25"/>
    </row>
    <row r="471" spans="1:1" ht="14.45">
      <c r="A471" s="25"/>
    </row>
    <row r="472" spans="1:1" ht="14.45">
      <c r="A472" s="25"/>
    </row>
    <row r="473" spans="1:1" ht="14.45">
      <c r="A473" s="25"/>
    </row>
    <row r="474" spans="1:1" ht="14.45">
      <c r="A474" s="25"/>
    </row>
    <row r="475" spans="1:1" ht="14.45">
      <c r="A475" s="25"/>
    </row>
    <row r="476" spans="1:1" ht="14.45">
      <c r="A476" s="25"/>
    </row>
    <row r="477" spans="1:1" ht="14.45">
      <c r="A477" s="25"/>
    </row>
    <row r="478" spans="1:1" ht="14.45">
      <c r="A478" s="25"/>
    </row>
    <row r="479" spans="1:1" ht="14.45">
      <c r="A479" s="25"/>
    </row>
    <row r="480" spans="1:1" ht="14.45">
      <c r="A480" s="25"/>
    </row>
    <row r="481" spans="1:1" ht="14.45">
      <c r="A481" s="25"/>
    </row>
    <row r="482" spans="1:1" ht="14.45">
      <c r="A482" s="25"/>
    </row>
    <row r="483" spans="1:1" ht="14.45">
      <c r="A483" s="25"/>
    </row>
    <row r="484" spans="1:1" ht="14.45">
      <c r="A484" s="25"/>
    </row>
    <row r="485" spans="1:1" ht="14.45">
      <c r="A485" s="25"/>
    </row>
    <row r="486" spans="1:1" ht="14.45">
      <c r="A486" s="25"/>
    </row>
    <row r="487" spans="1:1" ht="14.45">
      <c r="A487" s="25"/>
    </row>
    <row r="488" spans="1:1" ht="14.45">
      <c r="A488" s="25"/>
    </row>
    <row r="489" spans="1:1" ht="14.45">
      <c r="A489" s="25"/>
    </row>
    <row r="490" spans="1:1" ht="14.45">
      <c r="A490" s="25"/>
    </row>
    <row r="491" spans="1:1" ht="14.45">
      <c r="A491" s="25"/>
    </row>
    <row r="492" spans="1:1" ht="14.45">
      <c r="A492" s="25"/>
    </row>
    <row r="493" spans="1:1" ht="14.45">
      <c r="A493" s="25"/>
    </row>
    <row r="494" spans="1:1" ht="14.45">
      <c r="A494" s="25"/>
    </row>
    <row r="495" spans="1:1" ht="14.45">
      <c r="A495" s="25"/>
    </row>
    <row r="496" spans="1:1" ht="14.45">
      <c r="A496" s="25"/>
    </row>
    <row r="497" spans="1:1" ht="14.45">
      <c r="A497" s="25"/>
    </row>
    <row r="498" spans="1:1" ht="14.45">
      <c r="A498" s="25"/>
    </row>
    <row r="499" spans="1:1" ht="14.45">
      <c r="A499" s="25"/>
    </row>
    <row r="500" spans="1:1" ht="14.45">
      <c r="A500" s="25"/>
    </row>
    <row r="501" spans="1:1" ht="14.45">
      <c r="A501" s="25"/>
    </row>
    <row r="502" spans="1:1" ht="14.45">
      <c r="A502" s="25"/>
    </row>
    <row r="503" spans="1:1" ht="14.45">
      <c r="A503" s="25"/>
    </row>
    <row r="504" spans="1:1" ht="14.45">
      <c r="A504" s="25"/>
    </row>
    <row r="505" spans="1:1" ht="14.45">
      <c r="A505" s="25"/>
    </row>
    <row r="506" spans="1:1" ht="14.45">
      <c r="A506" s="25"/>
    </row>
    <row r="507" spans="1:1" ht="14.45">
      <c r="A507" s="25"/>
    </row>
    <row r="508" spans="1:1" ht="14.45">
      <c r="A508" s="25"/>
    </row>
    <row r="509" spans="1:1" ht="14.45">
      <c r="A509" s="25"/>
    </row>
    <row r="510" spans="1:1" ht="14.45">
      <c r="A510" s="25"/>
    </row>
    <row r="511" spans="1:1" ht="14.45">
      <c r="A511" s="25"/>
    </row>
    <row r="512" spans="1:1" ht="14.45">
      <c r="A512" s="25"/>
    </row>
    <row r="513" spans="1:1" ht="14.45">
      <c r="A513" s="25"/>
    </row>
    <row r="514" spans="1:1" ht="14.45">
      <c r="A514" s="25"/>
    </row>
    <row r="515" spans="1:1" ht="14.45">
      <c r="A515" s="25"/>
    </row>
    <row r="516" spans="1:1" ht="14.45">
      <c r="A516" s="25"/>
    </row>
    <row r="517" spans="1:1" ht="14.45">
      <c r="A517" s="25"/>
    </row>
    <row r="518" spans="1:1" ht="14.45">
      <c r="A518" s="25"/>
    </row>
    <row r="519" spans="1:1" ht="14.45">
      <c r="A519" s="25"/>
    </row>
    <row r="520" spans="1:1" ht="14.45">
      <c r="A520" s="25"/>
    </row>
    <row r="521" spans="1:1" ht="14.45">
      <c r="A521" s="25"/>
    </row>
    <row r="522" spans="1:1" ht="14.45">
      <c r="A522" s="25"/>
    </row>
    <row r="523" spans="1:1" ht="14.45">
      <c r="A523" s="25"/>
    </row>
    <row r="524" spans="1:1" ht="14.45">
      <c r="A524" s="25"/>
    </row>
    <row r="525" spans="1:1" ht="14.45">
      <c r="A525" s="25"/>
    </row>
    <row r="526" spans="1:1" ht="14.45">
      <c r="A526" s="25"/>
    </row>
    <row r="527" spans="1:1" ht="14.45">
      <c r="A527" s="25"/>
    </row>
    <row r="528" spans="1:1" ht="14.45">
      <c r="A528" s="25"/>
    </row>
    <row r="529" spans="1:1" ht="14.45">
      <c r="A529" s="25"/>
    </row>
    <row r="530" spans="1:1" ht="14.45">
      <c r="A530" s="25"/>
    </row>
    <row r="531" spans="1:1" ht="14.45">
      <c r="A531" s="25"/>
    </row>
    <row r="532" spans="1:1" ht="14.45">
      <c r="A532" s="25"/>
    </row>
    <row r="533" spans="1:1" ht="14.45">
      <c r="A533" s="25"/>
    </row>
    <row r="534" spans="1:1" ht="14.45">
      <c r="A534" s="25"/>
    </row>
    <row r="535" spans="1:1" ht="14.45">
      <c r="A535" s="25"/>
    </row>
    <row r="536" spans="1:1" ht="14.45">
      <c r="A536" s="25"/>
    </row>
    <row r="537" spans="1:1" ht="14.45">
      <c r="A537" s="25"/>
    </row>
    <row r="538" spans="1:1" ht="14.45">
      <c r="A538" s="25"/>
    </row>
    <row r="539" spans="1:1" ht="14.45">
      <c r="A539" s="25"/>
    </row>
    <row r="540" spans="1:1" ht="14.45">
      <c r="A540" s="25"/>
    </row>
    <row r="541" spans="1:1" ht="14.45">
      <c r="A541" s="25"/>
    </row>
    <row r="542" spans="1:1" ht="14.45">
      <c r="A542" s="25"/>
    </row>
    <row r="543" spans="1:1" ht="14.45">
      <c r="A543" s="25"/>
    </row>
    <row r="544" spans="1:1" ht="14.45">
      <c r="A544" s="25"/>
    </row>
    <row r="545" spans="1:1" ht="14.45">
      <c r="A545" s="25"/>
    </row>
    <row r="546" spans="1:1" ht="14.45">
      <c r="A546" s="25"/>
    </row>
    <row r="547" spans="1:1" ht="14.45">
      <c r="A547" s="25"/>
    </row>
    <row r="548" spans="1:1" ht="14.45">
      <c r="A548" s="25"/>
    </row>
    <row r="549" spans="1:1" ht="14.45">
      <c r="A549" s="25"/>
    </row>
    <row r="550" spans="1:1" ht="14.45">
      <c r="A550" s="25"/>
    </row>
    <row r="551" spans="1:1" ht="14.45">
      <c r="A551" s="25"/>
    </row>
    <row r="552" spans="1:1" ht="14.45">
      <c r="A552" s="25"/>
    </row>
    <row r="553" spans="1:1" ht="14.45">
      <c r="A553" s="25"/>
    </row>
    <row r="554" spans="1:1" ht="14.45">
      <c r="A554" s="25"/>
    </row>
    <row r="555" spans="1:1" ht="14.45">
      <c r="A555" s="25"/>
    </row>
    <row r="556" spans="1:1" ht="14.45">
      <c r="A556" s="25"/>
    </row>
    <row r="557" spans="1:1" ht="14.45">
      <c r="A557" s="25"/>
    </row>
    <row r="558" spans="1:1" ht="14.45">
      <c r="A558" s="25"/>
    </row>
    <row r="559" spans="1:1" ht="14.45">
      <c r="A559" s="25"/>
    </row>
    <row r="560" spans="1:1" ht="14.45">
      <c r="A560" s="25"/>
    </row>
    <row r="561" spans="1:1" ht="14.45">
      <c r="A561" s="25"/>
    </row>
    <row r="562" spans="1:1" ht="14.45">
      <c r="A562" s="25"/>
    </row>
    <row r="563" spans="1:1" ht="14.45">
      <c r="A563" s="25"/>
    </row>
    <row r="564" spans="1:1" ht="14.45">
      <c r="A564" s="25"/>
    </row>
    <row r="565" spans="1:1" ht="14.45">
      <c r="A565" s="25"/>
    </row>
    <row r="566" spans="1:1" ht="14.45">
      <c r="A566" s="25"/>
    </row>
    <row r="567" spans="1:1" ht="14.45">
      <c r="A567" s="25"/>
    </row>
    <row r="568" spans="1:1" ht="14.45">
      <c r="A568" s="25"/>
    </row>
    <row r="569" spans="1:1" ht="14.45">
      <c r="A569" s="25"/>
    </row>
    <row r="570" spans="1:1" ht="14.45">
      <c r="A570" s="25"/>
    </row>
    <row r="571" spans="1:1" ht="14.45">
      <c r="A571" s="25"/>
    </row>
    <row r="572" spans="1:1" ht="14.45">
      <c r="A572" s="25"/>
    </row>
    <row r="573" spans="1:1" ht="14.45">
      <c r="A573" s="25"/>
    </row>
    <row r="574" spans="1:1" ht="14.45">
      <c r="A574" s="25"/>
    </row>
    <row r="575" spans="1:1" ht="14.45">
      <c r="A575" s="25"/>
    </row>
    <row r="576" spans="1:1" ht="14.45">
      <c r="A576" s="25"/>
    </row>
    <row r="577" spans="1:1" ht="14.45">
      <c r="A577" s="25"/>
    </row>
    <row r="578" spans="1:1" ht="14.45">
      <c r="A578" s="25"/>
    </row>
    <row r="579" spans="1:1" ht="14.45">
      <c r="A579" s="25"/>
    </row>
    <row r="580" spans="1:1" ht="14.45">
      <c r="A580" s="25"/>
    </row>
    <row r="581" spans="1:1" ht="14.45">
      <c r="A581" s="25"/>
    </row>
    <row r="582" spans="1:1" ht="14.45">
      <c r="A582" s="25"/>
    </row>
    <row r="583" spans="1:1" ht="14.45">
      <c r="A583" s="25"/>
    </row>
    <row r="584" spans="1:1" ht="14.45">
      <c r="A584" s="25"/>
    </row>
    <row r="585" spans="1:1" ht="14.45">
      <c r="A585" s="25"/>
    </row>
    <row r="586" spans="1:1" ht="14.45">
      <c r="A586" s="25"/>
    </row>
    <row r="587" spans="1:1" ht="14.45">
      <c r="A587" s="25"/>
    </row>
    <row r="588" spans="1:1" ht="14.45">
      <c r="A588" s="25"/>
    </row>
    <row r="589" spans="1:1" ht="14.45">
      <c r="A589" s="25"/>
    </row>
    <row r="590" spans="1:1" ht="14.45">
      <c r="A590" s="25"/>
    </row>
    <row r="591" spans="1:1" ht="14.45">
      <c r="A591" s="25"/>
    </row>
    <row r="592" spans="1:1" ht="14.45">
      <c r="A592" s="25"/>
    </row>
    <row r="593" spans="1:1" ht="14.45">
      <c r="A593" s="25"/>
    </row>
    <row r="594" spans="1:1" ht="14.45">
      <c r="A594" s="25"/>
    </row>
    <row r="595" spans="1:1" ht="14.45">
      <c r="A595" s="25"/>
    </row>
    <row r="596" spans="1:1" ht="14.45">
      <c r="A596" s="25"/>
    </row>
    <row r="597" spans="1:1" ht="14.45">
      <c r="A597" s="25"/>
    </row>
    <row r="598" spans="1:1" ht="14.45">
      <c r="A598" s="25"/>
    </row>
    <row r="599" spans="1:1" ht="14.45">
      <c r="A599" s="25"/>
    </row>
    <row r="600" spans="1:1" ht="14.45">
      <c r="A600" s="25"/>
    </row>
    <row r="601" spans="1:1" ht="14.45">
      <c r="A601" s="25"/>
    </row>
    <row r="602" spans="1:1" ht="14.45">
      <c r="A602" s="25"/>
    </row>
    <row r="603" spans="1:1" ht="14.45">
      <c r="A603" s="25"/>
    </row>
    <row r="604" spans="1:1" ht="14.45">
      <c r="A604" s="25"/>
    </row>
    <row r="605" spans="1:1" ht="14.45">
      <c r="A605" s="25"/>
    </row>
    <row r="606" spans="1:1" ht="14.45">
      <c r="A606" s="25"/>
    </row>
    <row r="607" spans="1:1" ht="14.45">
      <c r="A607" s="25"/>
    </row>
    <row r="608" spans="1:1" ht="14.45">
      <c r="A608" s="25"/>
    </row>
    <row r="609" spans="1:1" ht="14.45">
      <c r="A609" s="25"/>
    </row>
    <row r="610" spans="1:1" ht="14.45">
      <c r="A610" s="25"/>
    </row>
    <row r="611" spans="1:1" ht="14.45">
      <c r="A611" s="25"/>
    </row>
    <row r="612" spans="1:1" ht="14.45">
      <c r="A612" s="25"/>
    </row>
    <row r="613" spans="1:1" ht="14.45">
      <c r="A613" s="25"/>
    </row>
    <row r="614" spans="1:1" ht="14.45">
      <c r="A614" s="25"/>
    </row>
    <row r="615" spans="1:1" ht="14.45">
      <c r="A615" s="25"/>
    </row>
    <row r="616" spans="1:1" ht="14.45">
      <c r="A616" s="25"/>
    </row>
    <row r="617" spans="1:1" ht="14.45">
      <c r="A617" s="25"/>
    </row>
    <row r="618" spans="1:1" ht="14.45">
      <c r="A618" s="25"/>
    </row>
    <row r="619" spans="1:1" ht="14.45">
      <c r="A619" s="25"/>
    </row>
    <row r="620" spans="1:1" ht="14.45">
      <c r="A620" s="25"/>
    </row>
    <row r="621" spans="1:1" ht="14.45">
      <c r="A621" s="25"/>
    </row>
    <row r="622" spans="1:1" ht="14.45">
      <c r="A622" s="25"/>
    </row>
    <row r="623" spans="1:1" ht="14.45">
      <c r="A623" s="25"/>
    </row>
    <row r="624" spans="1:1" ht="14.45">
      <c r="A624" s="25"/>
    </row>
    <row r="625" spans="1:1" ht="14.45">
      <c r="A625" s="25"/>
    </row>
    <row r="626" spans="1:1" ht="14.45">
      <c r="A626" s="25"/>
    </row>
    <row r="627" spans="1:1" ht="14.45">
      <c r="A627" s="25"/>
    </row>
    <row r="628" spans="1:1" ht="14.45">
      <c r="A628" s="25"/>
    </row>
    <row r="629" spans="1:1" ht="14.45">
      <c r="A629" s="25"/>
    </row>
    <row r="630" spans="1:1" ht="14.45">
      <c r="A630" s="25"/>
    </row>
    <row r="631" spans="1:1" ht="14.45">
      <c r="A631" s="25"/>
    </row>
    <row r="632" spans="1:1" ht="14.45">
      <c r="A632" s="25"/>
    </row>
    <row r="633" spans="1:1" ht="14.45">
      <c r="A633" s="25"/>
    </row>
    <row r="634" spans="1:1" ht="14.45">
      <c r="A634" s="25"/>
    </row>
    <row r="635" spans="1:1" ht="14.45">
      <c r="A635" s="25"/>
    </row>
    <row r="636" spans="1:1" ht="14.45">
      <c r="A636" s="25"/>
    </row>
    <row r="637" spans="1:1" ht="14.45">
      <c r="A637" s="25"/>
    </row>
    <row r="638" spans="1:1" ht="14.45">
      <c r="A638" s="25"/>
    </row>
    <row r="639" spans="1:1" ht="14.45">
      <c r="A639" s="25"/>
    </row>
    <row r="640" spans="1:1" ht="14.45">
      <c r="A640" s="25"/>
    </row>
    <row r="641" spans="1:1" ht="14.45">
      <c r="A641" s="25"/>
    </row>
    <row r="642" spans="1:1" ht="14.45">
      <c r="A642" s="25"/>
    </row>
    <row r="643" spans="1:1" ht="14.45">
      <c r="A643" s="25"/>
    </row>
    <row r="644" spans="1:1" ht="14.45">
      <c r="A644" s="25"/>
    </row>
    <row r="645" spans="1:1" ht="14.45">
      <c r="A645" s="25"/>
    </row>
    <row r="646" spans="1:1" ht="14.45">
      <c r="A646" s="25"/>
    </row>
    <row r="647" spans="1:1" ht="14.45">
      <c r="A647" s="25"/>
    </row>
    <row r="648" spans="1:1" ht="14.45">
      <c r="A648" s="25"/>
    </row>
    <row r="649" spans="1:1" ht="14.45">
      <c r="A649" s="25"/>
    </row>
    <row r="650" spans="1:1" ht="14.45">
      <c r="A650" s="25"/>
    </row>
    <row r="651" spans="1:1" ht="14.45">
      <c r="A651" s="25"/>
    </row>
    <row r="652" spans="1:1" ht="14.45">
      <c r="A652" s="25"/>
    </row>
    <row r="653" spans="1:1" ht="14.45">
      <c r="A653" s="25"/>
    </row>
    <row r="654" spans="1:1" ht="14.45">
      <c r="A654" s="25"/>
    </row>
    <row r="655" spans="1:1" ht="14.45">
      <c r="A655" s="25"/>
    </row>
    <row r="656" spans="1:1" ht="14.45">
      <c r="A656" s="25"/>
    </row>
    <row r="657" spans="1:1" ht="14.45">
      <c r="A657" s="25"/>
    </row>
    <row r="658" spans="1:1" ht="14.45">
      <c r="A658" s="25"/>
    </row>
    <row r="659" spans="1:1" ht="14.45">
      <c r="A659" s="25"/>
    </row>
    <row r="660" spans="1:1" ht="14.45">
      <c r="A660" s="25"/>
    </row>
    <row r="661" spans="1:1" ht="14.45">
      <c r="A661" s="25"/>
    </row>
    <row r="662" spans="1:1" ht="14.45">
      <c r="A662" s="25"/>
    </row>
    <row r="663" spans="1:1" ht="14.45">
      <c r="A663" s="25"/>
    </row>
    <row r="664" spans="1:1" ht="14.45">
      <c r="A664" s="25"/>
    </row>
    <row r="665" spans="1:1" ht="14.45">
      <c r="A665" s="25"/>
    </row>
    <row r="666" spans="1:1" ht="14.45">
      <c r="A666" s="25"/>
    </row>
    <row r="667" spans="1:1" ht="14.45">
      <c r="A667" s="25"/>
    </row>
    <row r="668" spans="1:1" ht="14.45">
      <c r="A668" s="25"/>
    </row>
    <row r="669" spans="1:1" ht="14.45">
      <c r="A669" s="25"/>
    </row>
    <row r="670" spans="1:1" ht="14.45">
      <c r="A670" s="25"/>
    </row>
    <row r="671" spans="1:1" ht="14.45">
      <c r="A671" s="25"/>
    </row>
    <row r="672" spans="1:1" ht="14.45">
      <c r="A672" s="25"/>
    </row>
    <row r="673" spans="1:1" ht="14.45">
      <c r="A673" s="25"/>
    </row>
    <row r="674" spans="1:1" ht="14.45">
      <c r="A674" s="25"/>
    </row>
    <row r="675" spans="1:1" ht="14.45">
      <c r="A675" s="25"/>
    </row>
    <row r="676" spans="1:1" ht="14.45">
      <c r="A676" s="25"/>
    </row>
    <row r="677" spans="1:1" ht="14.45">
      <c r="A677" s="25"/>
    </row>
    <row r="678" spans="1:1" ht="14.45">
      <c r="A678" s="25"/>
    </row>
    <row r="679" spans="1:1" ht="14.45">
      <c r="A679" s="25"/>
    </row>
    <row r="680" spans="1:1" ht="14.45">
      <c r="A680" s="25"/>
    </row>
    <row r="681" spans="1:1" ht="14.45">
      <c r="A681" s="25"/>
    </row>
    <row r="682" spans="1:1" ht="14.45">
      <c r="A682" s="25"/>
    </row>
    <row r="683" spans="1:1" ht="14.45">
      <c r="A683" s="25"/>
    </row>
    <row r="684" spans="1:1" ht="14.45">
      <c r="A684" s="25"/>
    </row>
    <row r="685" spans="1:1" ht="14.45">
      <c r="A685" s="25"/>
    </row>
    <row r="686" spans="1:1" ht="14.45">
      <c r="A686" s="25"/>
    </row>
    <row r="687" spans="1:1" ht="14.45">
      <c r="A687" s="25"/>
    </row>
    <row r="688" spans="1:1" ht="14.45">
      <c r="A688" s="25"/>
    </row>
    <row r="689" spans="1:1" ht="14.45">
      <c r="A689" s="25"/>
    </row>
    <row r="690" spans="1:1" ht="14.45">
      <c r="A690" s="25"/>
    </row>
    <row r="691" spans="1:1" ht="14.45">
      <c r="A691" s="25"/>
    </row>
    <row r="692" spans="1:1" ht="14.45">
      <c r="A692" s="25"/>
    </row>
    <row r="693" spans="1:1" ht="14.45">
      <c r="A693" s="25"/>
    </row>
    <row r="694" spans="1:1" ht="14.45">
      <c r="A694" s="25"/>
    </row>
    <row r="695" spans="1:1" ht="14.45">
      <c r="A695" s="25"/>
    </row>
    <row r="696" spans="1:1" ht="14.45">
      <c r="A696" s="25"/>
    </row>
    <row r="697" spans="1:1" ht="14.45">
      <c r="A697" s="25"/>
    </row>
    <row r="698" spans="1:1" ht="14.45">
      <c r="A698" s="25"/>
    </row>
    <row r="699" spans="1:1" ht="14.45">
      <c r="A699" s="25"/>
    </row>
    <row r="700" spans="1:1" ht="14.45">
      <c r="A700" s="25"/>
    </row>
    <row r="701" spans="1:1" ht="14.45">
      <c r="A701" s="25"/>
    </row>
    <row r="702" spans="1:1" ht="14.45">
      <c r="A702" s="25"/>
    </row>
    <row r="703" spans="1:1" ht="14.45">
      <c r="A703" s="25"/>
    </row>
    <row r="704" spans="1:1" ht="14.45">
      <c r="A704" s="25"/>
    </row>
    <row r="705" spans="1:1" ht="14.45">
      <c r="A705" s="25"/>
    </row>
    <row r="706" spans="1:1" ht="14.45">
      <c r="A706" s="25"/>
    </row>
    <row r="707" spans="1:1" ht="14.45">
      <c r="A707" s="25"/>
    </row>
    <row r="708" spans="1:1" ht="14.45">
      <c r="A708" s="25"/>
    </row>
    <row r="709" spans="1:1" ht="14.45">
      <c r="A709" s="25"/>
    </row>
    <row r="710" spans="1:1" ht="14.45">
      <c r="A710" s="25"/>
    </row>
    <row r="711" spans="1:1" ht="14.45">
      <c r="A711" s="25"/>
    </row>
    <row r="712" spans="1:1" ht="14.45">
      <c r="A712" s="25"/>
    </row>
    <row r="713" spans="1:1" ht="14.45">
      <c r="A713" s="25"/>
    </row>
    <row r="714" spans="1:1" ht="14.45">
      <c r="A714" s="25"/>
    </row>
    <row r="715" spans="1:1" ht="14.45">
      <c r="A715" s="25"/>
    </row>
    <row r="716" spans="1:1" ht="14.45">
      <c r="A716" s="25"/>
    </row>
    <row r="717" spans="1:1" ht="14.45">
      <c r="A717" s="25"/>
    </row>
    <row r="718" spans="1:1" ht="14.45">
      <c r="A718" s="25"/>
    </row>
    <row r="719" spans="1:1" ht="14.45">
      <c r="A719" s="25"/>
    </row>
    <row r="720" spans="1:1" ht="14.45">
      <c r="A720" s="25"/>
    </row>
    <row r="721" spans="1:1" ht="14.45">
      <c r="A721" s="25"/>
    </row>
    <row r="722" spans="1:1" ht="14.45">
      <c r="A722" s="25"/>
    </row>
    <row r="723" spans="1:1" ht="14.45">
      <c r="A723" s="25"/>
    </row>
    <row r="724" spans="1:1" ht="14.45">
      <c r="A724" s="25"/>
    </row>
    <row r="725" spans="1:1" ht="14.45">
      <c r="A725" s="25"/>
    </row>
    <row r="726" spans="1:1" ht="14.45">
      <c r="A726" s="25"/>
    </row>
    <row r="727" spans="1:1" ht="14.45">
      <c r="A727" s="25"/>
    </row>
    <row r="728" spans="1:1" ht="14.45">
      <c r="A728" s="25"/>
    </row>
    <row r="729" spans="1:1" ht="14.45">
      <c r="A729" s="25"/>
    </row>
    <row r="730" spans="1:1" ht="14.45">
      <c r="A730" s="25"/>
    </row>
    <row r="731" spans="1:1" ht="14.45">
      <c r="A731" s="25"/>
    </row>
    <row r="732" spans="1:1" ht="14.45">
      <c r="A732" s="25"/>
    </row>
    <row r="733" spans="1:1" ht="14.45">
      <c r="A733" s="25"/>
    </row>
    <row r="734" spans="1:1" ht="14.45">
      <c r="A734" s="25"/>
    </row>
    <row r="735" spans="1:1" ht="14.45">
      <c r="A735" s="25"/>
    </row>
    <row r="736" spans="1:1" ht="14.45">
      <c r="A736" s="25"/>
    </row>
    <row r="737" spans="1:1" ht="14.45">
      <c r="A737" s="25"/>
    </row>
    <row r="738" spans="1:1" ht="14.45">
      <c r="A738" s="25"/>
    </row>
    <row r="739" spans="1:1" ht="14.45">
      <c r="A739" s="25"/>
    </row>
    <row r="740" spans="1:1" ht="14.45">
      <c r="A740" s="25"/>
    </row>
    <row r="741" spans="1:1" ht="14.45">
      <c r="A741" s="25"/>
    </row>
    <row r="742" spans="1:1" ht="14.45">
      <c r="A742" s="25"/>
    </row>
    <row r="743" spans="1:1" ht="14.45">
      <c r="A743" s="25"/>
    </row>
    <row r="744" spans="1:1" ht="14.45">
      <c r="A744" s="25"/>
    </row>
    <row r="745" spans="1:1" ht="14.45">
      <c r="A745" s="25"/>
    </row>
    <row r="746" spans="1:1" ht="14.45">
      <c r="A746" s="25"/>
    </row>
    <row r="747" spans="1:1" ht="14.45">
      <c r="A747" s="25"/>
    </row>
    <row r="748" spans="1:1" ht="14.45">
      <c r="A748" s="25"/>
    </row>
    <row r="749" spans="1:1" ht="14.45">
      <c r="A749" s="25"/>
    </row>
    <row r="750" spans="1:1" ht="14.45">
      <c r="A750" s="25"/>
    </row>
    <row r="751" spans="1:1" ht="14.45">
      <c r="A751" s="25"/>
    </row>
    <row r="752" spans="1:1" ht="14.45">
      <c r="A752" s="25"/>
    </row>
    <row r="753" spans="1:1" ht="14.45">
      <c r="A753" s="25"/>
    </row>
    <row r="754" spans="1:1" ht="14.45">
      <c r="A754" s="25"/>
    </row>
    <row r="755" spans="1:1" ht="14.45">
      <c r="A755" s="25"/>
    </row>
    <row r="756" spans="1:1" ht="14.45">
      <c r="A756" s="25"/>
    </row>
    <row r="757" spans="1:1" ht="14.45">
      <c r="A757" s="25"/>
    </row>
    <row r="758" spans="1:1" ht="14.45">
      <c r="A758" s="25"/>
    </row>
    <row r="759" spans="1:1" ht="14.45">
      <c r="A759" s="25"/>
    </row>
    <row r="760" spans="1:1" ht="14.45">
      <c r="A760" s="25"/>
    </row>
    <row r="761" spans="1:1" ht="14.45">
      <c r="A761" s="25"/>
    </row>
    <row r="762" spans="1:1" ht="14.45">
      <c r="A762" s="25"/>
    </row>
    <row r="763" spans="1:1" ht="14.45">
      <c r="A763" s="25"/>
    </row>
    <row r="764" spans="1:1" ht="14.45">
      <c r="A764" s="25"/>
    </row>
    <row r="765" spans="1:1" ht="14.45">
      <c r="A765" s="25"/>
    </row>
    <row r="766" spans="1:1" ht="14.45">
      <c r="A766" s="25"/>
    </row>
    <row r="767" spans="1:1" ht="14.45">
      <c r="A767" s="25"/>
    </row>
    <row r="768" spans="1:1" ht="14.45">
      <c r="A768" s="25"/>
    </row>
    <row r="769" spans="1:1" ht="14.45">
      <c r="A769" s="25"/>
    </row>
    <row r="770" spans="1:1" ht="14.45">
      <c r="A770" s="25"/>
    </row>
    <row r="771" spans="1:1" ht="14.45">
      <c r="A771" s="25"/>
    </row>
    <row r="772" spans="1:1" ht="14.45">
      <c r="A772" s="25"/>
    </row>
    <row r="773" spans="1:1" ht="14.45">
      <c r="A773" s="25"/>
    </row>
    <row r="774" spans="1:1" ht="14.45">
      <c r="A774" s="25"/>
    </row>
    <row r="775" spans="1:1" ht="14.45">
      <c r="A775" s="25"/>
    </row>
    <row r="776" spans="1:1" ht="14.45">
      <c r="A776" s="25"/>
    </row>
    <row r="777" spans="1:1" ht="14.45">
      <c r="A777" s="25"/>
    </row>
    <row r="778" spans="1:1" ht="14.45">
      <c r="A778" s="25"/>
    </row>
    <row r="779" spans="1:1" ht="14.45">
      <c r="A779" s="25"/>
    </row>
    <row r="780" spans="1:1" ht="14.45">
      <c r="A780" s="25"/>
    </row>
    <row r="781" spans="1:1" ht="14.45">
      <c r="A781" s="25"/>
    </row>
    <row r="782" spans="1:1" ht="14.45">
      <c r="A782" s="25"/>
    </row>
    <row r="783" spans="1:1" ht="14.45">
      <c r="A783" s="25"/>
    </row>
    <row r="784" spans="1:1" ht="14.45">
      <c r="A784" s="25"/>
    </row>
    <row r="785" spans="1:1" ht="14.45">
      <c r="A785" s="25"/>
    </row>
    <row r="786" spans="1:1" ht="14.45">
      <c r="A786" s="25"/>
    </row>
    <row r="787" spans="1:1" ht="14.45">
      <c r="A787" s="25"/>
    </row>
    <row r="788" spans="1:1" ht="14.45">
      <c r="A788" s="25"/>
    </row>
    <row r="789" spans="1:1" ht="14.45">
      <c r="A789" s="25"/>
    </row>
    <row r="790" spans="1:1" ht="14.45">
      <c r="A790" s="25"/>
    </row>
    <row r="791" spans="1:1" ht="14.45">
      <c r="A791" s="25"/>
    </row>
    <row r="792" spans="1:1" ht="14.45">
      <c r="A792" s="25"/>
    </row>
    <row r="793" spans="1:1" ht="14.45">
      <c r="A793" s="25"/>
    </row>
    <row r="794" spans="1:1" ht="14.45">
      <c r="A794" s="25"/>
    </row>
    <row r="795" spans="1:1" ht="14.45">
      <c r="A795" s="25"/>
    </row>
    <row r="796" spans="1:1" ht="14.45">
      <c r="A796" s="25"/>
    </row>
    <row r="797" spans="1:1" ht="14.45">
      <c r="A797" s="25"/>
    </row>
    <row r="798" spans="1:1" ht="14.45">
      <c r="A798" s="25"/>
    </row>
    <row r="799" spans="1:1" ht="14.45">
      <c r="A799" s="25"/>
    </row>
    <row r="800" spans="1:1" ht="14.45">
      <c r="A800" s="25"/>
    </row>
    <row r="801" spans="1:1" ht="14.45">
      <c r="A801" s="25"/>
    </row>
    <row r="802" spans="1:1" ht="14.45">
      <c r="A802" s="25"/>
    </row>
    <row r="803" spans="1:1" ht="14.45">
      <c r="A803" s="25"/>
    </row>
    <row r="804" spans="1:1" ht="14.45">
      <c r="A804" s="25"/>
    </row>
    <row r="805" spans="1:1" ht="14.45">
      <c r="A805" s="25"/>
    </row>
    <row r="806" spans="1:1" ht="14.45">
      <c r="A806" s="25"/>
    </row>
    <row r="807" spans="1:1" ht="14.45">
      <c r="A807" s="25"/>
    </row>
    <row r="808" spans="1:1" ht="14.45">
      <c r="A808" s="25"/>
    </row>
    <row r="809" spans="1:1" ht="14.45">
      <c r="A809" s="25"/>
    </row>
    <row r="810" spans="1:1" ht="14.45">
      <c r="A810" s="25"/>
    </row>
    <row r="811" spans="1:1" ht="14.45">
      <c r="A811" s="25"/>
    </row>
    <row r="812" spans="1:1" ht="14.45">
      <c r="A812" s="25"/>
    </row>
    <row r="813" spans="1:1" ht="14.45">
      <c r="A813" s="25"/>
    </row>
    <row r="814" spans="1:1" ht="14.45">
      <c r="A814" s="25"/>
    </row>
    <row r="815" spans="1:1" ht="14.45">
      <c r="A815" s="25"/>
    </row>
    <row r="816" spans="1:1" ht="14.45">
      <c r="A816" s="25"/>
    </row>
    <row r="817" spans="1:1" ht="14.45">
      <c r="A817" s="25"/>
    </row>
    <row r="818" spans="1:1" ht="14.45">
      <c r="A818" s="25"/>
    </row>
    <row r="819" spans="1:1" ht="14.45">
      <c r="A819" s="25"/>
    </row>
    <row r="820" spans="1:1" ht="14.45">
      <c r="A820" s="25"/>
    </row>
    <row r="821" spans="1:1" ht="14.45">
      <c r="A821" s="25"/>
    </row>
    <row r="822" spans="1:1" ht="14.45">
      <c r="A822" s="25"/>
    </row>
    <row r="823" spans="1:1" ht="14.45">
      <c r="A823" s="25"/>
    </row>
    <row r="824" spans="1:1" ht="14.45">
      <c r="A824" s="25"/>
    </row>
    <row r="825" spans="1:1" ht="14.45">
      <c r="A825" s="25"/>
    </row>
    <row r="826" spans="1:1" ht="14.45">
      <c r="A826" s="25"/>
    </row>
    <row r="827" spans="1:1" ht="14.45">
      <c r="A827" s="25"/>
    </row>
    <row r="828" spans="1:1" ht="14.45">
      <c r="A828" s="25"/>
    </row>
    <row r="829" spans="1:1" ht="14.45">
      <c r="A829" s="25"/>
    </row>
    <row r="830" spans="1:1" ht="14.45">
      <c r="A830" s="25"/>
    </row>
    <row r="831" spans="1:1" ht="14.45">
      <c r="A831" s="25"/>
    </row>
    <row r="832" spans="1:1" ht="14.45">
      <c r="A832" s="25"/>
    </row>
    <row r="833" spans="1:1" ht="14.45">
      <c r="A833" s="25"/>
    </row>
    <row r="834" spans="1:1" ht="14.45">
      <c r="A834" s="25"/>
    </row>
    <row r="835" spans="1:1" ht="14.45">
      <c r="A835" s="25"/>
    </row>
    <row r="836" spans="1:1" ht="14.45">
      <c r="A836" s="25"/>
    </row>
    <row r="837" spans="1:1" ht="14.45">
      <c r="A837" s="25"/>
    </row>
    <row r="838" spans="1:1" ht="14.45">
      <c r="A838" s="25"/>
    </row>
    <row r="839" spans="1:1" ht="14.45">
      <c r="A839" s="25"/>
    </row>
    <row r="840" spans="1:1" ht="14.45">
      <c r="A840" s="25"/>
    </row>
    <row r="841" spans="1:1" ht="14.45">
      <c r="A841" s="25"/>
    </row>
    <row r="842" spans="1:1" ht="14.45">
      <c r="A842" s="25"/>
    </row>
    <row r="843" spans="1:1" ht="14.45">
      <c r="A843" s="25"/>
    </row>
    <row r="844" spans="1:1" ht="14.45">
      <c r="A844" s="25"/>
    </row>
    <row r="845" spans="1:1" ht="14.45">
      <c r="A845" s="25"/>
    </row>
    <row r="846" spans="1:1" ht="14.45">
      <c r="A846" s="25"/>
    </row>
    <row r="847" spans="1:1" ht="14.45">
      <c r="A847" s="25"/>
    </row>
    <row r="848" spans="1:1" ht="14.45">
      <c r="A848" s="25"/>
    </row>
    <row r="849" spans="1:1" ht="14.45">
      <c r="A849" s="25"/>
    </row>
    <row r="850" spans="1:1" ht="14.45">
      <c r="A850" s="25"/>
    </row>
    <row r="851" spans="1:1" ht="14.45">
      <c r="A851" s="25"/>
    </row>
    <row r="852" spans="1:1" ht="14.45">
      <c r="A852" s="25"/>
    </row>
    <row r="853" spans="1:1" ht="14.45">
      <c r="A853" s="25"/>
    </row>
    <row r="854" spans="1:1" ht="14.45">
      <c r="A854" s="25"/>
    </row>
    <row r="855" spans="1:1" ht="14.45">
      <c r="A855" s="25"/>
    </row>
    <row r="856" spans="1:1" ht="14.45">
      <c r="A856" s="25"/>
    </row>
    <row r="857" spans="1:1" ht="14.45">
      <c r="A857" s="25"/>
    </row>
    <row r="858" spans="1:1" ht="14.45">
      <c r="A858" s="25"/>
    </row>
    <row r="859" spans="1:1" ht="14.45">
      <c r="A859" s="25"/>
    </row>
    <row r="860" spans="1:1" ht="14.45">
      <c r="A860" s="25"/>
    </row>
    <row r="861" spans="1:1" ht="14.45">
      <c r="A861" s="25"/>
    </row>
    <row r="862" spans="1:1" ht="14.45">
      <c r="A862" s="25"/>
    </row>
    <row r="863" spans="1:1" ht="14.45">
      <c r="A863" s="25"/>
    </row>
    <row r="864" spans="1:1" ht="14.45">
      <c r="A864" s="25"/>
    </row>
    <row r="865" spans="1:1" ht="14.45">
      <c r="A865" s="25"/>
    </row>
    <row r="866" spans="1:1" ht="14.45">
      <c r="A866" s="25"/>
    </row>
    <row r="867" spans="1:1" ht="14.45">
      <c r="A867" s="25"/>
    </row>
    <row r="868" spans="1:1" ht="14.45">
      <c r="A868" s="25"/>
    </row>
    <row r="869" spans="1:1" ht="14.45">
      <c r="A869" s="25"/>
    </row>
    <row r="870" spans="1:1" ht="14.45">
      <c r="A870" s="25"/>
    </row>
    <row r="871" spans="1:1" ht="14.45">
      <c r="A871" s="25"/>
    </row>
    <row r="872" spans="1:1" ht="14.45">
      <c r="A872" s="25"/>
    </row>
    <row r="873" spans="1:1" ht="14.45">
      <c r="A873" s="25"/>
    </row>
    <row r="874" spans="1:1" ht="14.45">
      <c r="A874" s="25"/>
    </row>
    <row r="875" spans="1:1" ht="14.45">
      <c r="A875" s="25"/>
    </row>
    <row r="876" spans="1:1" ht="14.45">
      <c r="A876" s="25"/>
    </row>
    <row r="877" spans="1:1" ht="14.45">
      <c r="A877" s="25"/>
    </row>
    <row r="878" spans="1:1" ht="14.45">
      <c r="A878" s="25"/>
    </row>
    <row r="879" spans="1:1" ht="14.45">
      <c r="A879" s="25"/>
    </row>
    <row r="880" spans="1:1" ht="14.45">
      <c r="A880" s="25"/>
    </row>
    <row r="881" spans="1:1" ht="14.45">
      <c r="A881" s="25"/>
    </row>
    <row r="882" spans="1:1" ht="14.45">
      <c r="A882" s="25"/>
    </row>
    <row r="883" spans="1:1" ht="14.45">
      <c r="A883" s="25"/>
    </row>
    <row r="884" spans="1:1" ht="14.45">
      <c r="A884" s="25"/>
    </row>
    <row r="885" spans="1:1" ht="14.45">
      <c r="A885" s="25"/>
    </row>
    <row r="886" spans="1:1" ht="14.45">
      <c r="A886" s="25"/>
    </row>
    <row r="887" spans="1:1" ht="14.45">
      <c r="A887" s="25"/>
    </row>
    <row r="888" spans="1:1" ht="14.45">
      <c r="A888" s="25"/>
    </row>
    <row r="889" spans="1:1" ht="14.45">
      <c r="A889" s="25"/>
    </row>
    <row r="890" spans="1:1" ht="14.45">
      <c r="A890" s="25"/>
    </row>
    <row r="891" spans="1:1" ht="14.45">
      <c r="A891" s="25"/>
    </row>
    <row r="892" spans="1:1" ht="14.45">
      <c r="A892" s="25"/>
    </row>
    <row r="893" spans="1:1" ht="14.45">
      <c r="A893" s="25"/>
    </row>
    <row r="894" spans="1:1" ht="14.45">
      <c r="A894" s="25"/>
    </row>
    <row r="895" spans="1:1" ht="14.45">
      <c r="A895" s="25"/>
    </row>
    <row r="896" spans="1:1" ht="14.45">
      <c r="A896" s="25"/>
    </row>
    <row r="897" spans="1:1" ht="14.45">
      <c r="A897" s="25"/>
    </row>
    <row r="898" spans="1:1" ht="14.45">
      <c r="A898" s="25"/>
    </row>
    <row r="899" spans="1:1" ht="14.45">
      <c r="A899" s="25"/>
    </row>
    <row r="900" spans="1:1" ht="14.45">
      <c r="A900" s="25"/>
    </row>
    <row r="901" spans="1:1" ht="14.45">
      <c r="A901" s="25"/>
    </row>
    <row r="902" spans="1:1" ht="14.45">
      <c r="A902" s="25"/>
    </row>
    <row r="903" spans="1:1" ht="14.45">
      <c r="A903" s="25"/>
    </row>
    <row r="904" spans="1:1" ht="14.45">
      <c r="A904" s="25"/>
    </row>
    <row r="905" spans="1:1" ht="14.45">
      <c r="A905" s="25"/>
    </row>
    <row r="906" spans="1:1" ht="14.45">
      <c r="A906" s="25"/>
    </row>
    <row r="907" spans="1:1" ht="14.45">
      <c r="A907" s="25"/>
    </row>
    <row r="908" spans="1:1" ht="14.45">
      <c r="A908" s="25"/>
    </row>
    <row r="909" spans="1:1" ht="14.45">
      <c r="A909" s="25"/>
    </row>
    <row r="910" spans="1:1" ht="14.45">
      <c r="A910" s="25"/>
    </row>
    <row r="911" spans="1:1" ht="14.45">
      <c r="A911" s="25"/>
    </row>
    <row r="912" spans="1:1" ht="14.45">
      <c r="A912" s="25"/>
    </row>
    <row r="913" spans="1:1" ht="14.45">
      <c r="A913" s="25"/>
    </row>
    <row r="914" spans="1:1" ht="14.45">
      <c r="A914" s="25"/>
    </row>
    <row r="915" spans="1:1" ht="14.45">
      <c r="A915" s="25"/>
    </row>
    <row r="916" spans="1:1" ht="14.45">
      <c r="A916" s="25"/>
    </row>
    <row r="917" spans="1:1" ht="14.45">
      <c r="A917" s="25"/>
    </row>
    <row r="918" spans="1:1" ht="14.45">
      <c r="A918" s="25"/>
    </row>
    <row r="919" spans="1:1" ht="14.45">
      <c r="A919" s="25"/>
    </row>
    <row r="920" spans="1:1" ht="14.45">
      <c r="A920" s="25"/>
    </row>
    <row r="921" spans="1:1" ht="14.45">
      <c r="A921" s="25"/>
    </row>
    <row r="922" spans="1:1" ht="14.45">
      <c r="A922" s="25"/>
    </row>
    <row r="923" spans="1:1" ht="14.45">
      <c r="A923" s="25"/>
    </row>
    <row r="924" spans="1:1" ht="14.45">
      <c r="A924" s="25"/>
    </row>
    <row r="925" spans="1:1" ht="14.45">
      <c r="A925" s="25"/>
    </row>
    <row r="926" spans="1:1" ht="14.45">
      <c r="A926" s="25"/>
    </row>
    <row r="927" spans="1:1" ht="14.45">
      <c r="A927" s="25"/>
    </row>
    <row r="928" spans="1:1" ht="14.45">
      <c r="A928" s="25"/>
    </row>
    <row r="929" spans="1:1" ht="14.45">
      <c r="A929" s="25"/>
    </row>
    <row r="930" spans="1:1" ht="14.45">
      <c r="A930" s="25"/>
    </row>
    <row r="931" spans="1:1" ht="14.45">
      <c r="A931" s="25"/>
    </row>
    <row r="932" spans="1:1" ht="14.45">
      <c r="A932" s="25"/>
    </row>
    <row r="933" spans="1:1" ht="14.45">
      <c r="A933" s="25"/>
    </row>
    <row r="934" spans="1:1" ht="14.45">
      <c r="A934" s="25"/>
    </row>
    <row r="935" spans="1:1" ht="14.45">
      <c r="A935" s="25"/>
    </row>
    <row r="936" spans="1:1" ht="14.45">
      <c r="A936" s="25"/>
    </row>
    <row r="937" spans="1:1" ht="14.45">
      <c r="A937" s="25"/>
    </row>
    <row r="938" spans="1:1" ht="14.45">
      <c r="A938" s="25"/>
    </row>
    <row r="939" spans="1:1" ht="14.45">
      <c r="A939" s="25"/>
    </row>
    <row r="940" spans="1:1" ht="14.45">
      <c r="A940" s="25"/>
    </row>
    <row r="941" spans="1:1" ht="14.45">
      <c r="A941" s="25"/>
    </row>
    <row r="942" spans="1:1" ht="14.45">
      <c r="A942" s="25"/>
    </row>
    <row r="943" spans="1:1" ht="14.45">
      <c r="A943" s="25"/>
    </row>
    <row r="944" spans="1:1" ht="14.45">
      <c r="A944" s="25"/>
    </row>
    <row r="945" spans="1:1" ht="14.45">
      <c r="A945" s="25"/>
    </row>
    <row r="946" spans="1:1" ht="14.45">
      <c r="A946" s="25"/>
    </row>
    <row r="947" spans="1:1" ht="14.45">
      <c r="A947" s="25"/>
    </row>
    <row r="948" spans="1:1" ht="14.45">
      <c r="A948" s="25"/>
    </row>
    <row r="949" spans="1:1" ht="14.45">
      <c r="A949" s="25"/>
    </row>
    <row r="950" spans="1:1" ht="14.45">
      <c r="A950" s="25"/>
    </row>
    <row r="951" spans="1:1" ht="14.45">
      <c r="A951" s="25"/>
    </row>
    <row r="952" spans="1:1" ht="14.45">
      <c r="A952" s="25"/>
    </row>
    <row r="953" spans="1:1" ht="14.45">
      <c r="A953" s="25"/>
    </row>
    <row r="954" spans="1:1" ht="14.45">
      <c r="A954" s="25"/>
    </row>
    <row r="955" spans="1:1" ht="14.45">
      <c r="A955" s="25"/>
    </row>
    <row r="956" spans="1:1" ht="14.45">
      <c r="A956" s="25"/>
    </row>
    <row r="957" spans="1:1" ht="14.45">
      <c r="A957" s="25"/>
    </row>
    <row r="958" spans="1:1" ht="14.45">
      <c r="A958" s="25"/>
    </row>
    <row r="959" spans="1:1" ht="14.45">
      <c r="A959" s="25"/>
    </row>
    <row r="960" spans="1:1" ht="14.45">
      <c r="A960" s="25"/>
    </row>
    <row r="961" spans="1:1" ht="14.45">
      <c r="A961" s="25"/>
    </row>
    <row r="962" spans="1:1" ht="14.45">
      <c r="A962" s="25"/>
    </row>
    <row r="963" spans="1:1" ht="14.45">
      <c r="A963" s="25"/>
    </row>
    <row r="964" spans="1:1" ht="14.45">
      <c r="A964" s="25"/>
    </row>
    <row r="965" spans="1:1" ht="14.45">
      <c r="A965" s="25"/>
    </row>
    <row r="966" spans="1:1" ht="14.45">
      <c r="A966" s="25"/>
    </row>
    <row r="967" spans="1:1" ht="14.45">
      <c r="A967" s="25"/>
    </row>
    <row r="968" spans="1:1" ht="14.45">
      <c r="A968" s="25"/>
    </row>
    <row r="969" spans="1:1" ht="14.45">
      <c r="A969" s="25"/>
    </row>
    <row r="970" spans="1:1" ht="14.45">
      <c r="A970" s="25"/>
    </row>
    <row r="971" spans="1:1" ht="14.45">
      <c r="A971" s="25"/>
    </row>
    <row r="972" spans="1:1" ht="14.45">
      <c r="A972" s="25"/>
    </row>
    <row r="973" spans="1:1" ht="14.45">
      <c r="A973" s="25"/>
    </row>
    <row r="974" spans="1:1" ht="14.45">
      <c r="A974" s="25"/>
    </row>
    <row r="975" spans="1:1" ht="14.45">
      <c r="A975" s="25"/>
    </row>
    <row r="976" spans="1:1" ht="14.45">
      <c r="A976" s="25"/>
    </row>
    <row r="977" spans="1:1" ht="14.45">
      <c r="A977" s="25"/>
    </row>
    <row r="978" spans="1:1" ht="14.45">
      <c r="A978" s="25"/>
    </row>
    <row r="979" spans="1:1" ht="14.45">
      <c r="A979" s="25"/>
    </row>
    <row r="980" spans="1:1" ht="14.45">
      <c r="A980" s="25"/>
    </row>
    <row r="981" spans="1:1" ht="14.45">
      <c r="A981" s="25"/>
    </row>
    <row r="982" spans="1:1" ht="14.45">
      <c r="A982" s="25"/>
    </row>
    <row r="983" spans="1:1" ht="14.45">
      <c r="A983" s="25"/>
    </row>
    <row r="984" spans="1:1" ht="14.45">
      <c r="A984" s="25"/>
    </row>
    <row r="985" spans="1:1" ht="14.45">
      <c r="A985" s="25"/>
    </row>
    <row r="986" spans="1:1" ht="14.45">
      <c r="A986" s="25"/>
    </row>
    <row r="987" spans="1:1" ht="14.45">
      <c r="A987" s="25"/>
    </row>
    <row r="988" spans="1:1" ht="14.45">
      <c r="A988" s="25"/>
    </row>
    <row r="989" spans="1:1" ht="14.45">
      <c r="A989" s="25"/>
    </row>
    <row r="990" spans="1:1" ht="14.45">
      <c r="A990" s="25"/>
    </row>
    <row r="991" spans="1:1" ht="14.45">
      <c r="A991" s="25"/>
    </row>
    <row r="992" spans="1:1" ht="14.45">
      <c r="A992" s="25"/>
    </row>
    <row r="993" spans="1:1" ht="14.45">
      <c r="A993" s="25"/>
    </row>
    <row r="994" spans="1:1" ht="14.45">
      <c r="A994" s="25"/>
    </row>
    <row r="995" spans="1:1" ht="14.45">
      <c r="A995" s="25"/>
    </row>
    <row r="996" spans="1:1" ht="14.45">
      <c r="A996" s="25"/>
    </row>
    <row r="997" spans="1:1" ht="14.45">
      <c r="A997" s="25"/>
    </row>
    <row r="998" spans="1:1" ht="14.45">
      <c r="A998" s="25"/>
    </row>
    <row r="999" spans="1:1" ht="14.45">
      <c r="A999" s="25"/>
    </row>
    <row r="1000" spans="1:1" ht="14.45">
      <c r="A1000" s="25"/>
    </row>
    <row r="1001" spans="1:1" ht="14.45">
      <c r="A1001" s="25"/>
    </row>
    <row r="1002" spans="1:1" ht="14.45">
      <c r="A1002" s="25"/>
    </row>
    <row r="1003" spans="1:1" ht="14.45">
      <c r="A1003" s="25"/>
    </row>
    <row r="1004" spans="1:1" ht="14.45">
      <c r="A1004" s="25"/>
    </row>
    <row r="1005" spans="1:1" ht="14.45">
      <c r="A1005" s="25"/>
    </row>
    <row r="1006" spans="1:1" ht="14.45">
      <c r="A1006" s="25"/>
    </row>
  </sheetData>
  <mergeCells count="12">
    <mergeCell ref="AE6:AG6"/>
    <mergeCell ref="AH6:AJ6"/>
    <mergeCell ref="Y6:AA6"/>
    <mergeCell ref="AB6:AD6"/>
    <mergeCell ref="J6:M6"/>
    <mergeCell ref="B5:E5"/>
    <mergeCell ref="R6:U6"/>
    <mergeCell ref="N6:Q6"/>
    <mergeCell ref="V5:X5"/>
    <mergeCell ref="B6:E6"/>
    <mergeCell ref="F6:I6"/>
    <mergeCell ref="V6:X6"/>
  </mergeCells>
  <pageMargins left="0.25" right="0.25" top="0.75" bottom="0.75" header="0.3" footer="0.3"/>
  <pageSetup scale="28" orientation="landscape" horizontalDpi="1200" verticalDpi="1200" r:id="rId1"/>
  <headerFooter>
    <oddFooter>&amp;C&amp;A</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300BC3-D90B-446C-8E22-C7886CE8BF73}">
  <sheetPr codeName="Sheet16">
    <pageSetUpPr fitToPage="1"/>
  </sheetPr>
  <dimension ref="A1:H21"/>
  <sheetViews>
    <sheetView workbookViewId="0"/>
  </sheetViews>
  <sheetFormatPr defaultColWidth="8.625" defaultRowHeight="14.45"/>
  <cols>
    <col min="1" max="1" width="45.125" style="25" customWidth="1"/>
    <col min="2" max="4" width="15.125" style="25" customWidth="1"/>
    <col min="5" max="16384" width="8.625" style="25"/>
  </cols>
  <sheetData>
    <row r="1" spans="1:8" ht="15.6">
      <c r="A1" s="20" t="s">
        <v>98</v>
      </c>
      <c r="B1" s="1275" t="str">
        <f>PA_NAME</f>
        <v>San Diego Gas &amp; Electric Co</v>
      </c>
    </row>
    <row r="2" spans="1:8" ht="15.6">
      <c r="A2" s="20" t="s">
        <v>99</v>
      </c>
      <c r="B2" s="412" t="s">
        <v>310</v>
      </c>
    </row>
    <row r="3" spans="1:8">
      <c r="A3" s="31" t="s">
        <v>1147</v>
      </c>
    </row>
    <row r="6" spans="1:8" ht="43.15">
      <c r="A6" s="1254" t="s">
        <v>1148</v>
      </c>
      <c r="B6" s="1276" t="s">
        <v>1149</v>
      </c>
      <c r="C6" s="1276" t="s">
        <v>1150</v>
      </c>
      <c r="D6" s="1276" t="s">
        <v>1151</v>
      </c>
      <c r="E6" s="1276" t="s">
        <v>1152</v>
      </c>
      <c r="F6" s="1276" t="s">
        <v>1153</v>
      </c>
      <c r="G6" s="1276" t="s">
        <v>1154</v>
      </c>
      <c r="H6" s="1276" t="s">
        <v>1155</v>
      </c>
    </row>
    <row r="7" spans="1:8" ht="15.6">
      <c r="A7" s="1277" t="s">
        <v>1071</v>
      </c>
      <c r="B7" s="1278">
        <v>2.8984340044742729</v>
      </c>
      <c r="C7" s="1278">
        <v>4.375</v>
      </c>
      <c r="D7" s="1278">
        <v>4.3750000000000009</v>
      </c>
      <c r="E7" s="1278">
        <v>4.5749999999999993</v>
      </c>
      <c r="F7" s="1278">
        <v>4.5749999999999993</v>
      </c>
      <c r="G7" s="1278">
        <v>4.5750000000000011</v>
      </c>
      <c r="H7" s="1278">
        <v>4.5750000000000011</v>
      </c>
    </row>
    <row r="8" spans="1:8" ht="15.6">
      <c r="A8" s="1277" t="s">
        <v>1156</v>
      </c>
      <c r="B8" s="1278">
        <v>38.401778523489988</v>
      </c>
      <c r="C8" s="1278">
        <v>42.913400000000003</v>
      </c>
      <c r="D8" s="1278">
        <v>41.232800000000019</v>
      </c>
      <c r="E8" s="1278">
        <v>41.44200000000005</v>
      </c>
      <c r="F8" s="1278">
        <v>41.532000000000075</v>
      </c>
      <c r="G8" s="1278">
        <v>43.117000000000012</v>
      </c>
      <c r="H8" s="1278">
        <v>43.727000000000082</v>
      </c>
    </row>
    <row r="9" spans="1:8" ht="15.6">
      <c r="A9" s="1277" t="s">
        <v>1086</v>
      </c>
      <c r="B9" s="1278">
        <v>5.7500503355704611</v>
      </c>
      <c r="C9" s="1278">
        <v>6.9049999999999994</v>
      </c>
      <c r="D9" s="1278">
        <v>6.6749999999999963</v>
      </c>
      <c r="E9" s="1278">
        <v>5.7599999999999989</v>
      </c>
      <c r="F9" s="1278">
        <v>5.759999999999998</v>
      </c>
      <c r="G9" s="1278">
        <v>5.8149999999999959</v>
      </c>
      <c r="H9" s="1278">
        <v>5.7599999999999971</v>
      </c>
    </row>
    <row r="10" spans="1:8" ht="15.6">
      <c r="A10" s="1277" t="s">
        <v>1157</v>
      </c>
      <c r="B10" s="1278">
        <v>1.9930704697986599</v>
      </c>
      <c r="C10" s="1278">
        <v>0.79319999999999991</v>
      </c>
      <c r="D10" s="1278">
        <v>0</v>
      </c>
      <c r="E10" s="1278">
        <v>0</v>
      </c>
      <c r="F10" s="1278">
        <v>0</v>
      </c>
      <c r="G10" s="1278">
        <v>0</v>
      </c>
      <c r="H10" s="1278">
        <v>0</v>
      </c>
    </row>
    <row r="11" spans="1:8" ht="15.6">
      <c r="A11" s="1277" t="s">
        <v>1158</v>
      </c>
      <c r="B11" s="1278">
        <v>2.630917225950784</v>
      </c>
      <c r="C11" s="1278">
        <v>3.7449999999999997</v>
      </c>
      <c r="D11" s="1278">
        <v>5.5949999999999962</v>
      </c>
      <c r="E11" s="1278">
        <v>5.2249999999999988</v>
      </c>
      <c r="F11" s="1278">
        <v>5.6249999999999964</v>
      </c>
      <c r="G11" s="1278">
        <v>5.3149999999999951</v>
      </c>
      <c r="H11" s="1278">
        <v>5.3149999999999977</v>
      </c>
    </row>
    <row r="12" spans="1:8" ht="15.6">
      <c r="A12" s="1279" t="s">
        <v>1097</v>
      </c>
      <c r="B12" s="1278">
        <v>4.8112975391498871</v>
      </c>
      <c r="C12" s="1278">
        <v>5.25</v>
      </c>
      <c r="D12" s="1278">
        <v>5.2500000000000009</v>
      </c>
      <c r="E12" s="1278">
        <v>4.8499999999999996</v>
      </c>
      <c r="F12" s="1278">
        <v>4.8499999999999996</v>
      </c>
      <c r="G12" s="1278">
        <v>4.8500000000000005</v>
      </c>
      <c r="H12" s="1278">
        <v>4.8500000000000005</v>
      </c>
    </row>
    <row r="13" spans="1:8" ht="15.6">
      <c r="A13" s="1277" t="s">
        <v>660</v>
      </c>
      <c r="B13" s="1278">
        <v>1.7491051454138702</v>
      </c>
      <c r="C13" s="1278">
        <v>2.125</v>
      </c>
      <c r="D13" s="1278">
        <v>2.125</v>
      </c>
      <c r="E13" s="1278">
        <v>2.125</v>
      </c>
      <c r="F13" s="1278">
        <v>2.125</v>
      </c>
      <c r="G13" s="1278">
        <v>2.125</v>
      </c>
      <c r="H13" s="1278">
        <v>2.125</v>
      </c>
    </row>
    <row r="14" spans="1:8" ht="15.6">
      <c r="A14" s="1277" t="s">
        <v>1159</v>
      </c>
      <c r="B14" s="1278">
        <v>1.1034675615212528</v>
      </c>
      <c r="C14" s="1278">
        <v>0.89500000000000013</v>
      </c>
      <c r="D14" s="1278">
        <v>0.53</v>
      </c>
      <c r="E14" s="1278">
        <v>3.09E-2</v>
      </c>
      <c r="F14" s="1278">
        <v>3.1800000000000002E-2</v>
      </c>
      <c r="G14" s="1278">
        <v>3.27E-2</v>
      </c>
      <c r="H14" s="1278">
        <v>2.1999999999999999E-2</v>
      </c>
    </row>
    <row r="15" spans="1:8" ht="15.6">
      <c r="A15" s="1277" t="s">
        <v>1112</v>
      </c>
      <c r="B15" s="1278">
        <v>11.408903803131956</v>
      </c>
      <c r="C15" s="1278">
        <v>0</v>
      </c>
      <c r="D15" s="1278">
        <v>0</v>
      </c>
      <c r="E15" s="1278">
        <v>0</v>
      </c>
      <c r="F15" s="1278">
        <v>0</v>
      </c>
      <c r="G15" s="1278">
        <v>0</v>
      </c>
      <c r="H15" s="1278">
        <v>0</v>
      </c>
    </row>
    <row r="16" spans="1:8" ht="15.6">
      <c r="A16" s="1277" t="s">
        <v>1115</v>
      </c>
      <c r="B16" s="1278">
        <v>3.9029082774049244</v>
      </c>
      <c r="C16" s="1278">
        <v>4.28</v>
      </c>
      <c r="D16" s="1278">
        <v>4.24</v>
      </c>
      <c r="E16" s="1278">
        <v>3.5200000000000005</v>
      </c>
      <c r="F16" s="1278">
        <v>3.7100000000000004</v>
      </c>
      <c r="G16" s="1278">
        <v>3.7199999999999975</v>
      </c>
      <c r="H16" s="1278">
        <v>3.7599999999999976</v>
      </c>
    </row>
    <row r="17" spans="1:8" ht="15.6">
      <c r="A17" s="1277" t="s">
        <v>1120</v>
      </c>
      <c r="B17" s="1278">
        <v>1.1103187919463089</v>
      </c>
      <c r="C17" s="1278">
        <v>0.85840000000000005</v>
      </c>
      <c r="D17" s="1278">
        <v>0.72040000000000004</v>
      </c>
      <c r="E17" s="1278">
        <v>0.64000000000000012</v>
      </c>
      <c r="F17" s="1278">
        <v>0.71500000000000019</v>
      </c>
      <c r="G17" s="1278">
        <v>0.71500000000000008</v>
      </c>
      <c r="H17" s="1278">
        <v>0.75000000000000022</v>
      </c>
    </row>
    <row r="18" spans="1:8" ht="15.6">
      <c r="A18" s="1280" t="s">
        <v>228</v>
      </c>
      <c r="B18" s="1281">
        <f t="shared" ref="B18:D18" si="0">SUM(B7:B17)</f>
        <v>75.760251677852366</v>
      </c>
      <c r="C18" s="1281">
        <f t="shared" si="0"/>
        <v>72.14</v>
      </c>
      <c r="D18" s="1281">
        <f t="shared" si="0"/>
        <v>70.743200000000002</v>
      </c>
      <c r="E18" s="1281">
        <f t="shared" ref="E18:H18" si="1">SUM(E7:E17)</f>
        <v>68.167900000000046</v>
      </c>
      <c r="F18" s="1281">
        <f t="shared" si="1"/>
        <v>68.923800000000071</v>
      </c>
      <c r="G18" s="1281">
        <f t="shared" si="1"/>
        <v>70.264700000000019</v>
      </c>
      <c r="H18" s="1281">
        <f t="shared" si="1"/>
        <v>70.884000000000071</v>
      </c>
    </row>
    <row r="19" spans="1:8" ht="15.6">
      <c r="B19" s="36"/>
      <c r="D19" s="36"/>
    </row>
    <row r="20" spans="1:8" ht="15.6">
      <c r="A20" s="1274" t="s">
        <v>304</v>
      </c>
      <c r="B20" s="36"/>
      <c r="D20" s="36"/>
    </row>
    <row r="21" spans="1:8">
      <c r="A21" s="1274" t="s">
        <v>1160</v>
      </c>
    </row>
  </sheetData>
  <phoneticPr fontId="210" type="noConversion"/>
  <pageMargins left="0.7" right="0.7" top="0.75" bottom="0.75" header="0.3" footer="0.3"/>
  <pageSetup scale="58" orientation="portrait" r:id="rId1"/>
  <headerFooter>
    <oddFooter>&amp;C&amp;A</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9558FE-E96F-4A28-AF45-8E2BAACF221D}">
  <sheetPr codeName="Sheet17">
    <pageSetUpPr fitToPage="1"/>
  </sheetPr>
  <dimension ref="A1:J43"/>
  <sheetViews>
    <sheetView zoomScale="70" zoomScaleNormal="70" workbookViewId="0"/>
  </sheetViews>
  <sheetFormatPr defaultColWidth="8.625" defaultRowHeight="14.45"/>
  <cols>
    <col min="1" max="1" width="13.375" style="50" customWidth="1"/>
    <col min="2" max="2" width="30.125" style="50" customWidth="1"/>
    <col min="3" max="3" width="69.125" style="50" bestFit="1" customWidth="1"/>
    <col min="4" max="6" width="21.375" style="50" customWidth="1"/>
    <col min="7" max="10" width="26.875" style="50" customWidth="1"/>
    <col min="11" max="16384" width="8.625" style="50"/>
  </cols>
  <sheetData>
    <row r="1" spans="1:10" ht="15.6">
      <c r="A1" s="20" t="s">
        <v>98</v>
      </c>
      <c r="B1" s="621" t="str">
        <f>PA_NAME</f>
        <v>San Diego Gas &amp; Electric Co</v>
      </c>
    </row>
    <row r="2" spans="1:10" ht="15.6">
      <c r="A2" s="20" t="s">
        <v>99</v>
      </c>
      <c r="B2" s="412" t="s">
        <v>310</v>
      </c>
    </row>
    <row r="3" spans="1:10">
      <c r="A3" s="51" t="s">
        <v>1161</v>
      </c>
    </row>
    <row r="6" spans="1:10">
      <c r="A6" s="1282"/>
      <c r="B6" s="1282"/>
      <c r="C6" s="1282"/>
      <c r="D6" s="1282"/>
      <c r="E6" s="1282"/>
      <c r="F6" s="1282"/>
      <c r="G6" s="1282"/>
      <c r="H6" s="1282"/>
      <c r="I6" s="1282"/>
      <c r="J6" s="1282"/>
    </row>
    <row r="7" spans="1:10" ht="28.9">
      <c r="A7" s="1283" t="s">
        <v>932</v>
      </c>
      <c r="B7" s="1282" t="s">
        <v>1162</v>
      </c>
      <c r="C7" s="1282" t="s">
        <v>1148</v>
      </c>
      <c r="D7" s="1284" t="s">
        <v>1163</v>
      </c>
      <c r="E7" s="1285" t="s">
        <v>1164</v>
      </c>
      <c r="F7" s="1285" t="s">
        <v>1165</v>
      </c>
      <c r="G7" s="1285" t="s">
        <v>1126</v>
      </c>
      <c r="H7" s="1285" t="s">
        <v>1127</v>
      </c>
      <c r="I7" s="1285" t="s">
        <v>1128</v>
      </c>
      <c r="J7" s="1285" t="s">
        <v>1129</v>
      </c>
    </row>
    <row r="8" spans="1:10" ht="15.6">
      <c r="A8" s="1282" t="s">
        <v>17</v>
      </c>
      <c r="B8" s="1282" t="s">
        <v>1166</v>
      </c>
      <c r="C8" s="1286" t="s">
        <v>1071</v>
      </c>
      <c r="D8" s="1287">
        <v>146217.62793353575</v>
      </c>
      <c r="E8" s="1287">
        <v>139773.17797211462</v>
      </c>
      <c r="F8" s="1287">
        <v>110531.84960158143</v>
      </c>
      <c r="G8" s="1287">
        <v>203609.98084139929</v>
      </c>
      <c r="H8" s="1287">
        <v>224040.9779075952</v>
      </c>
      <c r="I8" s="1287">
        <v>230434.91369084967</v>
      </c>
      <c r="J8" s="1287">
        <v>243368.74059255383</v>
      </c>
    </row>
    <row r="9" spans="1:10" ht="15.6">
      <c r="A9" s="1282"/>
      <c r="B9" s="1282"/>
      <c r="C9" s="1286" t="s">
        <v>1156</v>
      </c>
      <c r="D9" s="1287">
        <v>389457.38584074384</v>
      </c>
      <c r="E9" s="1287">
        <v>668185.98538424913</v>
      </c>
      <c r="F9" s="1287">
        <v>970978.52690757019</v>
      </c>
      <c r="G9" s="1287">
        <v>1313451.8548183015</v>
      </c>
      <c r="H9" s="1287">
        <v>1459928.1069185352</v>
      </c>
      <c r="I9" s="1287">
        <v>1520661.0609221037</v>
      </c>
      <c r="J9" s="1287">
        <v>1652270.0289824731</v>
      </c>
    </row>
    <row r="10" spans="1:10" ht="15.6">
      <c r="A10" s="1282"/>
      <c r="B10" s="1282"/>
      <c r="C10" s="1286" t="s">
        <v>1167</v>
      </c>
      <c r="D10" s="1287">
        <v>133585.59846072507</v>
      </c>
      <c r="E10" s="1287">
        <v>163146.56864124376</v>
      </c>
      <c r="F10" s="1287">
        <v>315966.65907833155</v>
      </c>
      <c r="G10" s="1288">
        <v>323493.44210754149</v>
      </c>
      <c r="H10" s="1288">
        <v>369277.80181826762</v>
      </c>
      <c r="I10" s="1288">
        <v>392412.92298043706</v>
      </c>
      <c r="J10" s="1288">
        <v>396416.22451411391</v>
      </c>
    </row>
    <row r="11" spans="1:10" ht="15.6">
      <c r="A11" s="1282"/>
      <c r="B11" s="1282"/>
      <c r="C11" s="1286" t="s">
        <v>1157</v>
      </c>
      <c r="D11" s="1287">
        <v>75967.103471185808</v>
      </c>
      <c r="E11" s="1287">
        <v>0</v>
      </c>
      <c r="F11" s="1287">
        <v>0</v>
      </c>
      <c r="G11" s="1287">
        <v>0</v>
      </c>
      <c r="H11" s="1287">
        <v>0</v>
      </c>
      <c r="I11" s="1287">
        <v>0</v>
      </c>
      <c r="J11" s="1287">
        <v>0</v>
      </c>
    </row>
    <row r="12" spans="1:10" ht="15.6">
      <c r="A12" s="1282"/>
      <c r="B12" s="1282"/>
      <c r="C12" s="1286" t="s">
        <v>1158</v>
      </c>
      <c r="D12" s="1287">
        <v>74266.649999999936</v>
      </c>
      <c r="E12" s="1287">
        <v>101561.28864124375</v>
      </c>
      <c r="F12" s="1287">
        <v>165593.25107833158</v>
      </c>
      <c r="G12" s="1288">
        <v>174565.91986175915</v>
      </c>
      <c r="H12" s="1288">
        <v>227146.38045294493</v>
      </c>
      <c r="I12" s="1288">
        <v>208466.14762113278</v>
      </c>
      <c r="J12" s="1288">
        <v>216118.71812916885</v>
      </c>
    </row>
    <row r="13" spans="1:10" ht="15.6">
      <c r="A13" s="1282"/>
      <c r="B13" s="1282"/>
      <c r="C13" s="1286" t="s">
        <v>1097</v>
      </c>
      <c r="D13" s="1287">
        <v>117293.35145300208</v>
      </c>
      <c r="E13" s="1287">
        <v>169562.63416523242</v>
      </c>
      <c r="F13" s="1287">
        <v>134089.1854182393</v>
      </c>
      <c r="G13" s="1287">
        <v>199792.35407520394</v>
      </c>
      <c r="H13" s="1287">
        <v>219840.27601422707</v>
      </c>
      <c r="I13" s="1287">
        <v>226114.32741692613</v>
      </c>
      <c r="J13" s="1287">
        <v>238805.64886754678</v>
      </c>
    </row>
    <row r="14" spans="1:10" ht="15.6">
      <c r="A14" s="1282"/>
      <c r="B14" s="1282"/>
      <c r="C14" s="1286" t="s">
        <v>1159</v>
      </c>
      <c r="D14" s="1287">
        <v>21202.957675295962</v>
      </c>
      <c r="E14" s="1287">
        <v>52688</v>
      </c>
      <c r="F14" s="1287">
        <v>0</v>
      </c>
      <c r="G14" s="1287">
        <v>0</v>
      </c>
      <c r="H14" s="1287">
        <v>0</v>
      </c>
      <c r="I14" s="1287">
        <v>0</v>
      </c>
      <c r="J14" s="1287">
        <v>0</v>
      </c>
    </row>
    <row r="15" spans="1:10" ht="15.6">
      <c r="A15" s="1282"/>
      <c r="B15" s="1282"/>
      <c r="C15" s="1286" t="s">
        <v>1112</v>
      </c>
      <c r="D15" s="1287">
        <v>3478.75</v>
      </c>
      <c r="E15" s="1287">
        <v>0</v>
      </c>
      <c r="F15" s="1287">
        <v>0</v>
      </c>
      <c r="G15" s="1287">
        <v>0</v>
      </c>
      <c r="H15" s="1287">
        <v>0</v>
      </c>
      <c r="I15" s="1287">
        <v>0</v>
      </c>
      <c r="J15" s="1287">
        <v>0</v>
      </c>
    </row>
    <row r="16" spans="1:10" ht="15.6">
      <c r="A16" s="1282"/>
      <c r="B16" s="1282"/>
      <c r="C16" s="1286" t="s">
        <v>1115</v>
      </c>
      <c r="D16" s="1287">
        <v>121844.04381093998</v>
      </c>
      <c r="E16" s="1287">
        <v>129013.17173166308</v>
      </c>
      <c r="F16" s="1287">
        <v>138169.87151481566</v>
      </c>
      <c r="G16" s="1289">
        <v>180296.99115200969</v>
      </c>
      <c r="H16" s="1289">
        <v>196493.14978873782</v>
      </c>
      <c r="I16" s="1289">
        <v>202708.28898727411</v>
      </c>
      <c r="J16" s="1289">
        <v>223540.66819626064</v>
      </c>
    </row>
    <row r="17" spans="1:10" ht="15.6">
      <c r="A17" s="1282"/>
      <c r="B17" s="1282"/>
      <c r="C17" s="1286" t="s">
        <v>1120</v>
      </c>
      <c r="D17" s="1287">
        <v>19143.02</v>
      </c>
      <c r="E17" s="1287">
        <v>33009.919999999998</v>
      </c>
      <c r="F17" s="1287">
        <v>15756.198399999997</v>
      </c>
      <c r="G17" s="1287">
        <v>30742.600821622444</v>
      </c>
      <c r="H17" s="1287">
        <v>33168.079493571531</v>
      </c>
      <c r="I17" s="1287">
        <v>34355.726481781603</v>
      </c>
      <c r="J17" s="1287">
        <v>39014.942070882658</v>
      </c>
    </row>
    <row r="18" spans="1:10" ht="15.6">
      <c r="A18" s="1282"/>
      <c r="B18" s="1290" t="s">
        <v>1168</v>
      </c>
      <c r="C18" s="1290"/>
      <c r="D18" s="1291">
        <f>SUM(D8:D17)</f>
        <v>1102456.4886454283</v>
      </c>
      <c r="E18" s="1291">
        <f t="shared" ref="E18:F18" si="0">SUM(E8:E17)</f>
        <v>1456940.7465357466</v>
      </c>
      <c r="F18" s="1291">
        <f t="shared" si="0"/>
        <v>1851085.5419988697</v>
      </c>
      <c r="G18" s="1291">
        <f t="shared" ref="G18:J18" si="1">SUM(G8:G17)</f>
        <v>2425953.1436778381</v>
      </c>
      <c r="H18" s="1291">
        <f t="shared" si="1"/>
        <v>2729894.7723938795</v>
      </c>
      <c r="I18" s="1291">
        <f t="shared" si="1"/>
        <v>2815153.3881005053</v>
      </c>
      <c r="J18" s="1291">
        <f t="shared" si="1"/>
        <v>3009534.9713529991</v>
      </c>
    </row>
    <row r="19" spans="1:10" ht="15.6">
      <c r="A19" s="1282"/>
      <c r="B19" s="1282" t="s">
        <v>1169</v>
      </c>
      <c r="C19" s="1292" t="s">
        <v>1170</v>
      </c>
      <c r="D19" s="1287">
        <v>0</v>
      </c>
      <c r="E19" s="1287">
        <v>2253202.3579000002</v>
      </c>
      <c r="F19" s="1287">
        <v>6623813.8726000004</v>
      </c>
      <c r="G19" s="1287">
        <v>7009908.7270999998</v>
      </c>
      <c r="H19" s="1287">
        <v>8019759.4703000002</v>
      </c>
      <c r="I19" s="1287">
        <v>7950564.5103000002</v>
      </c>
      <c r="J19" s="1287">
        <v>8242355.9722999996</v>
      </c>
    </row>
    <row r="20" spans="1:10" ht="15.6">
      <c r="A20" s="1282"/>
      <c r="B20" s="1282"/>
      <c r="C20" s="1282" t="s">
        <v>1171</v>
      </c>
      <c r="D20" s="1287">
        <v>0</v>
      </c>
      <c r="E20" s="1287">
        <v>0</v>
      </c>
      <c r="F20" s="1287">
        <v>0</v>
      </c>
      <c r="G20" s="1287">
        <v>0</v>
      </c>
      <c r="H20" s="1287">
        <v>0</v>
      </c>
      <c r="I20" s="1287">
        <v>0</v>
      </c>
      <c r="J20" s="1287">
        <v>0</v>
      </c>
    </row>
    <row r="21" spans="1:10" ht="15.6">
      <c r="A21" s="1282"/>
      <c r="B21" s="1282"/>
      <c r="C21" s="1282" t="s">
        <v>1172</v>
      </c>
      <c r="D21" s="1287">
        <v>0</v>
      </c>
      <c r="E21" s="1287">
        <v>0</v>
      </c>
      <c r="F21" s="1287">
        <v>0</v>
      </c>
      <c r="G21" s="1287">
        <v>0</v>
      </c>
      <c r="H21" s="1287">
        <v>0</v>
      </c>
      <c r="I21" s="1287">
        <v>0</v>
      </c>
      <c r="J21" s="1287">
        <v>0</v>
      </c>
    </row>
    <row r="22" spans="1:10" ht="15.6">
      <c r="A22" s="1282"/>
      <c r="B22" s="1282"/>
      <c r="C22" s="1282" t="s">
        <v>1173</v>
      </c>
      <c r="D22" s="1287">
        <v>0</v>
      </c>
      <c r="E22" s="1287">
        <v>3384822</v>
      </c>
      <c r="F22" s="1287">
        <v>0</v>
      </c>
      <c r="G22" s="1287">
        <v>0</v>
      </c>
      <c r="H22" s="1287">
        <v>0</v>
      </c>
      <c r="I22" s="1287">
        <v>0</v>
      </c>
      <c r="J22" s="1287">
        <v>0</v>
      </c>
    </row>
    <row r="23" spans="1:10" ht="15.6">
      <c r="A23" s="1282"/>
      <c r="B23" s="1282"/>
      <c r="C23" s="1293" t="s">
        <v>1174</v>
      </c>
      <c r="D23" s="1287">
        <v>29583.312282960207</v>
      </c>
      <c r="E23" s="1287">
        <v>0</v>
      </c>
      <c r="F23" s="1287">
        <v>0</v>
      </c>
      <c r="G23" s="1287">
        <v>0</v>
      </c>
      <c r="H23" s="1287">
        <v>0</v>
      </c>
      <c r="I23" s="1287">
        <v>0</v>
      </c>
      <c r="J23" s="1287">
        <v>0</v>
      </c>
    </row>
    <row r="24" spans="1:10" ht="15.6">
      <c r="A24" s="1282"/>
      <c r="B24" s="1282"/>
      <c r="C24" s="1282" t="s">
        <v>1175</v>
      </c>
      <c r="D24" s="1287">
        <v>7203003.297030014</v>
      </c>
      <c r="E24" s="1287">
        <v>112386.50278395922</v>
      </c>
      <c r="F24" s="1287">
        <v>72759.225459084177</v>
      </c>
      <c r="G24" s="1287">
        <v>161732.93950442082</v>
      </c>
      <c r="H24" s="1287">
        <v>171753.65163434233</v>
      </c>
      <c r="I24" s="1287">
        <v>170754.14729076391</v>
      </c>
      <c r="J24" s="1287">
        <v>174010.39750821653</v>
      </c>
    </row>
    <row r="25" spans="1:10" ht="15.6">
      <c r="A25" s="1282"/>
      <c r="B25" s="1282"/>
      <c r="C25" s="1282" t="s">
        <v>1176</v>
      </c>
      <c r="D25" s="1287">
        <v>91449.617738460234</v>
      </c>
      <c r="E25" s="1287">
        <v>946219.75</v>
      </c>
      <c r="F25" s="1287">
        <v>1096896.0499999998</v>
      </c>
      <c r="G25" s="1287">
        <v>1328678.79</v>
      </c>
      <c r="H25" s="1287">
        <v>1307533.4099999999</v>
      </c>
      <c r="I25" s="1287">
        <v>1340066.8400000001</v>
      </c>
      <c r="J25" s="1287">
        <v>1370151.62</v>
      </c>
    </row>
    <row r="26" spans="1:10" ht="15.6">
      <c r="A26" s="1282"/>
      <c r="B26" s="1282"/>
      <c r="C26" s="1282" t="s">
        <v>1177</v>
      </c>
      <c r="D26" s="1287">
        <v>534.04415837562408</v>
      </c>
      <c r="E26" s="1287">
        <v>0</v>
      </c>
      <c r="F26" s="1287">
        <v>0</v>
      </c>
      <c r="G26" s="1287">
        <v>0</v>
      </c>
      <c r="H26" s="1287">
        <v>0</v>
      </c>
      <c r="I26" s="1287">
        <v>0</v>
      </c>
      <c r="J26" s="1287">
        <v>0</v>
      </c>
    </row>
    <row r="27" spans="1:10" ht="15.6">
      <c r="A27" s="1282"/>
      <c r="B27" s="1282"/>
      <c r="C27" s="1282" t="s">
        <v>1178</v>
      </c>
      <c r="D27" s="1287">
        <v>886.66161131450406</v>
      </c>
      <c r="E27" s="1287">
        <v>4372.2299999999996</v>
      </c>
      <c r="F27" s="1287">
        <v>4895.08</v>
      </c>
      <c r="G27" s="1287">
        <v>44097.36</v>
      </c>
      <c r="H27" s="1287">
        <v>39796.97</v>
      </c>
      <c r="I27" s="1287">
        <v>40278.06</v>
      </c>
      <c r="J27" s="1287">
        <v>41330.25</v>
      </c>
    </row>
    <row r="28" spans="1:10" ht="15.6">
      <c r="A28" s="1282"/>
      <c r="B28" s="1282"/>
      <c r="C28" s="1282" t="s">
        <v>1179</v>
      </c>
      <c r="D28" s="1287">
        <v>83053.427163123444</v>
      </c>
      <c r="E28" s="1287">
        <v>45435.930000000008</v>
      </c>
      <c r="F28" s="1287">
        <v>46688.22</v>
      </c>
      <c r="G28" s="1287">
        <v>28439.14</v>
      </c>
      <c r="H28" s="1287">
        <v>30748.449999999997</v>
      </c>
      <c r="I28" s="1287">
        <v>30832.400000000001</v>
      </c>
      <c r="J28" s="1287">
        <v>33373.919999999998</v>
      </c>
    </row>
    <row r="29" spans="1:10" ht="15.6">
      <c r="A29" s="1282"/>
      <c r="B29" s="1282"/>
      <c r="C29" s="1282" t="s">
        <v>1180</v>
      </c>
      <c r="D29" s="1287">
        <v>21059.4</v>
      </c>
      <c r="E29" s="1287">
        <v>0</v>
      </c>
      <c r="F29" s="1287">
        <v>0</v>
      </c>
      <c r="G29" s="1287">
        <v>0</v>
      </c>
      <c r="H29" s="1287">
        <v>0</v>
      </c>
      <c r="I29" s="1287">
        <v>0</v>
      </c>
      <c r="J29" s="1287">
        <v>0</v>
      </c>
    </row>
    <row r="30" spans="1:10" ht="15.6">
      <c r="A30" s="1282"/>
      <c r="B30" s="1282"/>
      <c r="C30" s="1282" t="s">
        <v>1181</v>
      </c>
      <c r="D30" s="1287">
        <v>0</v>
      </c>
      <c r="E30" s="1287">
        <v>0</v>
      </c>
      <c r="F30" s="1287">
        <v>0</v>
      </c>
      <c r="G30" s="1287">
        <v>0</v>
      </c>
      <c r="H30" s="1287">
        <v>0</v>
      </c>
      <c r="I30" s="1287">
        <v>0</v>
      </c>
      <c r="J30" s="1287">
        <v>0</v>
      </c>
    </row>
    <row r="31" spans="1:10" ht="15.6">
      <c r="A31" s="1282"/>
      <c r="B31" s="1282"/>
      <c r="C31" s="1293" t="s">
        <v>1182</v>
      </c>
      <c r="D31" s="1287">
        <v>90421.542021932211</v>
      </c>
      <c r="E31" s="1287">
        <v>214157.94433579239</v>
      </c>
      <c r="F31" s="1287">
        <v>176910.07284543579</v>
      </c>
      <c r="G31" s="1287">
        <v>381333.91106552916</v>
      </c>
      <c r="H31" s="1287">
        <v>367257.82432575233</v>
      </c>
      <c r="I31" s="1287">
        <v>381285.70001452952</v>
      </c>
      <c r="J31" s="1287">
        <v>389118.52361348935</v>
      </c>
    </row>
    <row r="32" spans="1:10" ht="15.6">
      <c r="A32" s="1282"/>
      <c r="B32" s="1282"/>
      <c r="C32" s="1282" t="s">
        <v>1183</v>
      </c>
      <c r="D32" s="1287">
        <v>355287.16460112523</v>
      </c>
      <c r="E32" s="1287">
        <v>0</v>
      </c>
      <c r="F32" s="1287">
        <v>0</v>
      </c>
      <c r="G32" s="1287">
        <v>0</v>
      </c>
      <c r="H32" s="1287">
        <v>0</v>
      </c>
      <c r="I32" s="1287">
        <v>0</v>
      </c>
      <c r="J32" s="1287">
        <v>0</v>
      </c>
    </row>
    <row r="33" spans="1:10" ht="15.6">
      <c r="A33" s="1282"/>
      <c r="B33" s="1282"/>
      <c r="C33" s="1282" t="s">
        <v>1184</v>
      </c>
      <c r="D33" s="1287">
        <v>91815.472525179095</v>
      </c>
      <c r="E33" s="1287">
        <v>0</v>
      </c>
      <c r="F33" s="1287">
        <v>0</v>
      </c>
      <c r="G33" s="1287">
        <v>0</v>
      </c>
      <c r="H33" s="1287">
        <v>0</v>
      </c>
      <c r="I33" s="1287">
        <v>0</v>
      </c>
      <c r="J33" s="1287">
        <v>0</v>
      </c>
    </row>
    <row r="34" spans="1:10" ht="15.6">
      <c r="A34" s="1282"/>
      <c r="B34" s="1282"/>
      <c r="C34" s="1294" t="s">
        <v>1185</v>
      </c>
      <c r="D34" s="1287">
        <v>1141737.92</v>
      </c>
      <c r="E34" s="1287">
        <v>0</v>
      </c>
      <c r="F34" s="1287">
        <v>0</v>
      </c>
      <c r="G34" s="1287">
        <v>0</v>
      </c>
      <c r="H34" s="1287">
        <v>0</v>
      </c>
      <c r="I34" s="1287">
        <v>0</v>
      </c>
      <c r="J34" s="1287">
        <v>0</v>
      </c>
    </row>
    <row r="35" spans="1:10" ht="15.6">
      <c r="A35" s="1282"/>
      <c r="B35" s="1282"/>
      <c r="C35" s="1282" t="s">
        <v>1186</v>
      </c>
      <c r="D35" s="1287">
        <v>0</v>
      </c>
      <c r="E35" s="1287">
        <v>5390640.4450614452</v>
      </c>
      <c r="F35" s="1287">
        <v>6937077.9862921815</v>
      </c>
      <c r="G35" s="1287">
        <v>9315317.2787420414</v>
      </c>
      <c r="H35" s="1287">
        <v>9588920.8355746083</v>
      </c>
      <c r="I35" s="1287">
        <v>9264282.1062712353</v>
      </c>
      <c r="J35" s="1287">
        <v>9573752.8658395391</v>
      </c>
    </row>
    <row r="36" spans="1:10" ht="15.6">
      <c r="A36" s="1282"/>
      <c r="B36" s="1290" t="s">
        <v>1187</v>
      </c>
      <c r="C36" s="1290"/>
      <c r="D36" s="1291">
        <f>SUM(D19:D35)</f>
        <v>9108831.8591324836</v>
      </c>
      <c r="E36" s="1291">
        <f t="shared" ref="E36:J36" si="2">SUM(E19:E35)</f>
        <v>12351237.160081197</v>
      </c>
      <c r="F36" s="1291">
        <f t="shared" si="2"/>
        <v>14959040.507196702</v>
      </c>
      <c r="G36" s="1291">
        <f t="shared" si="2"/>
        <v>18269508.146411993</v>
      </c>
      <c r="H36" s="1291">
        <f t="shared" si="2"/>
        <v>19525770.611834701</v>
      </c>
      <c r="I36" s="1291">
        <f t="shared" si="2"/>
        <v>19178063.763876528</v>
      </c>
      <c r="J36" s="1291">
        <f t="shared" si="2"/>
        <v>19824093.549261246</v>
      </c>
    </row>
    <row r="37" spans="1:10" ht="15.6">
      <c r="A37" s="1290" t="s">
        <v>1188</v>
      </c>
      <c r="B37" s="1290"/>
      <c r="C37" s="1290"/>
      <c r="D37" s="1291">
        <f>+D36+D18</f>
        <v>10211288.347777912</v>
      </c>
      <c r="E37" s="1291">
        <f t="shared" ref="E37:F37" si="3">+E36+E18</f>
        <v>13808177.906616943</v>
      </c>
      <c r="F37" s="1291">
        <f t="shared" si="3"/>
        <v>16810126.049195573</v>
      </c>
      <c r="G37" s="1291">
        <f t="shared" ref="G37:J37" si="4">+G36+G18</f>
        <v>20695461.290089831</v>
      </c>
      <c r="H37" s="1291">
        <f t="shared" si="4"/>
        <v>22255665.38422858</v>
      </c>
      <c r="I37" s="1291">
        <f t="shared" si="4"/>
        <v>21993217.151977032</v>
      </c>
      <c r="J37" s="1291">
        <f t="shared" si="4"/>
        <v>22833628.520614244</v>
      </c>
    </row>
    <row r="38" spans="1:10" ht="15.6">
      <c r="A38" s="1282"/>
      <c r="B38" s="1282" t="s">
        <v>1189</v>
      </c>
      <c r="C38" s="1282" t="s">
        <v>1190</v>
      </c>
      <c r="D38" s="1287">
        <v>523000</v>
      </c>
      <c r="E38" s="1287">
        <v>458000</v>
      </c>
      <c r="F38" s="1287">
        <v>610000</v>
      </c>
      <c r="G38" s="1287">
        <v>702920.80313285475</v>
      </c>
      <c r="H38" s="1287">
        <v>741757.94257158029</v>
      </c>
      <c r="I38" s="1287">
        <v>702281.6327582926</v>
      </c>
      <c r="J38" s="1287">
        <v>726906.46144407138</v>
      </c>
    </row>
    <row r="39" spans="1:10">
      <c r="D39" s="462">
        <v>0</v>
      </c>
      <c r="E39" s="462">
        <v>0</v>
      </c>
      <c r="F39" s="462">
        <v>0</v>
      </c>
      <c r="G39" s="462">
        <v>0</v>
      </c>
      <c r="H39" s="462">
        <v>0</v>
      </c>
      <c r="I39" s="462">
        <v>0</v>
      </c>
      <c r="J39" s="462">
        <v>0</v>
      </c>
    </row>
    <row r="40" spans="1:10">
      <c r="A40" s="50" t="s">
        <v>304</v>
      </c>
      <c r="B40" s="1089" t="s">
        <v>1191</v>
      </c>
    </row>
    <row r="41" spans="1:10">
      <c r="B41" s="823" t="s">
        <v>1192</v>
      </c>
      <c r="C41" s="824"/>
    </row>
    <row r="42" spans="1:10">
      <c r="B42" s="1089" t="s">
        <v>1193</v>
      </c>
    </row>
    <row r="43" spans="1:10" ht="15.6">
      <c r="B43" s="53"/>
    </row>
  </sheetData>
  <phoneticPr fontId="210" type="noConversion"/>
  <pageMargins left="0.25" right="0.25" top="0.75" bottom="0.75" header="0.3" footer="0.3"/>
  <pageSetup scale="46" orientation="landscape" r:id="rId1"/>
  <headerFooter>
    <oddFooter>&amp;C&amp;A</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341A77-E2ED-4E0A-8D2B-24FD9278AA6A}">
  <sheetPr codeName="Sheet2">
    <pageSetUpPr fitToPage="1"/>
  </sheetPr>
  <dimension ref="A1:AH48"/>
  <sheetViews>
    <sheetView workbookViewId="0"/>
  </sheetViews>
  <sheetFormatPr defaultColWidth="8.875" defaultRowHeight="15.6"/>
  <cols>
    <col min="2" max="2" width="64.125" customWidth="1"/>
    <col min="3" max="4" width="14.75" bestFit="1" customWidth="1"/>
    <col min="5" max="6" width="13.75" bestFit="1" customWidth="1"/>
    <col min="7" max="10" width="16.625" customWidth="1"/>
    <col min="11" max="11" width="12.125" bestFit="1" customWidth="1"/>
    <col min="12" max="12" width="14.75" bestFit="1" customWidth="1"/>
    <col min="13" max="15" width="12.125" bestFit="1" customWidth="1"/>
    <col min="16" max="16" width="11.125" bestFit="1" customWidth="1"/>
    <col min="17" max="18" width="12.125" bestFit="1" customWidth="1"/>
  </cols>
  <sheetData>
    <row r="1" spans="1:10">
      <c r="A1" s="20" t="s">
        <v>98</v>
      </c>
      <c r="B1" s="621" t="str">
        <f>PA_NAME</f>
        <v>San Diego Gas &amp; Electric Co</v>
      </c>
    </row>
    <row r="2" spans="1:10">
      <c r="A2" s="20" t="s">
        <v>99</v>
      </c>
      <c r="B2" s="621" t="str">
        <f>RPT_YEAR</f>
        <v>2024-2031</v>
      </c>
    </row>
    <row r="3" spans="1:10" ht="31.15">
      <c r="D3" s="321"/>
    </row>
    <row r="4" spans="1:10">
      <c r="B4" s="288" t="s">
        <v>100</v>
      </c>
      <c r="C4" s="1012" t="str">
        <f>LEFT($B$2,4)</f>
        <v>2024</v>
      </c>
      <c r="D4" s="1012">
        <f>+C4+1</f>
        <v>2025</v>
      </c>
      <c r="E4" s="1012">
        <f>+D4+1</f>
        <v>2026</v>
      </c>
      <c r="F4" s="1012">
        <f t="shared" ref="F4:J4" si="0">+E4+1</f>
        <v>2027</v>
      </c>
      <c r="G4" s="1012">
        <f t="shared" si="0"/>
        <v>2028</v>
      </c>
      <c r="H4" s="1012">
        <f t="shared" si="0"/>
        <v>2029</v>
      </c>
      <c r="I4" s="1012">
        <f t="shared" si="0"/>
        <v>2030</v>
      </c>
      <c r="J4" s="1012">
        <f t="shared" si="0"/>
        <v>2031</v>
      </c>
    </row>
    <row r="5" spans="1:10">
      <c r="B5" t="str">
        <f>"Tab 3 - "&amp;'3.2 Funding Source'!C9</f>
        <v>Tab 3 - PA Spending Budget Request (PA Program and EM&amp;V) (same as row above, used for reference)</v>
      </c>
      <c r="C5" s="1013">
        <f>+'3.2 Funding Source'!D9</f>
        <v>79664685.173819855</v>
      </c>
      <c r="D5" s="1013">
        <f>+'3.2 Funding Source'!E9</f>
        <v>83915516.481839642</v>
      </c>
      <c r="E5" s="1013">
        <f>+'3.2 Funding Source'!F9</f>
        <v>82638623.346857131</v>
      </c>
      <c r="F5" s="1013">
        <f>+'3.2 Funding Source'!G9</f>
        <v>85940881.016129658</v>
      </c>
      <c r="G5" s="1013">
        <f>+'3.2 Funding Source'!H9</f>
        <v>85940881.016129613</v>
      </c>
      <c r="H5" s="1013">
        <f>+'3.2 Funding Source'!I9</f>
        <v>85940881.016129613</v>
      </c>
      <c r="I5" s="1013">
        <f>+'3.2 Funding Source'!J9</f>
        <v>85940881.016129613</v>
      </c>
      <c r="J5" s="1013">
        <f>+'3.2 Funding Source'!K9</f>
        <v>85940881.016129613</v>
      </c>
    </row>
    <row r="6" spans="1:10">
      <c r="B6" t="str">
        <f>"Tab 4 - "&amp;'4.1 Program Budget - 2024-2027'!D173</f>
        <v>Tab 4 - PA Spending Budget Request (PA Program and EM&amp;V)</v>
      </c>
      <c r="C6" s="1013">
        <f>+'4.1 Program Budget - 2024-2027'!S173</f>
        <v>79664685.173819855</v>
      </c>
      <c r="D6" s="1013">
        <f>+'4.1 Program Budget - 2024-2027'!AK173</f>
        <v>83915516.481839642</v>
      </c>
      <c r="E6" s="1013">
        <f>+'4.1 Program Budget - 2024-2027'!BC173</f>
        <v>82638623.346857131</v>
      </c>
      <c r="F6" s="1013">
        <f>+'4.1 Program Budget - 2024-2027'!BU173</f>
        <v>85940881.016129658</v>
      </c>
      <c r="G6" s="1013">
        <f>'4.2 Program Budget 2028-2031'!I53</f>
        <v>85940881.016129613</v>
      </c>
      <c r="H6" s="1013">
        <f>'4.2 Program Budget 2028-2031'!T53</f>
        <v>85940881.016129613</v>
      </c>
      <c r="I6" s="1013">
        <f>'4.2 Program Budget 2028-2031'!AE53</f>
        <v>85940881.016129613</v>
      </c>
      <c r="J6" s="1013">
        <f>'4.2 Program Budget 2028-2031'!AP53</f>
        <v>85940881.016129613</v>
      </c>
    </row>
    <row r="7" spans="1:10">
      <c r="B7" t="s">
        <v>101</v>
      </c>
      <c r="C7" s="1013">
        <f>+'7.3 PA PY budget_savings'!C69</f>
        <v>79664685.173819885</v>
      </c>
      <c r="D7" s="1013">
        <f>+'7.3 PA PY budget_savings'!I69</f>
        <v>83915516.481839672</v>
      </c>
      <c r="E7" s="1013">
        <f>+'7.3 PA PY budget_savings'!O69</f>
        <v>82638623.346857131</v>
      </c>
      <c r="F7" s="1013">
        <f>+'7.3 PA PY budget_savings'!U69</f>
        <v>85940881.016129658</v>
      </c>
      <c r="G7" s="1013">
        <f>+'7.3 PA PY budget_savings'!AA69</f>
        <v>85940881.016129658</v>
      </c>
      <c r="H7" s="1013">
        <f>+'7.3 PA PY budget_savings'!AG69</f>
        <v>85940881.016129658</v>
      </c>
      <c r="I7" s="1013">
        <f>+'7.3 PA PY budget_savings'!AM69</f>
        <v>85940881.016129658</v>
      </c>
      <c r="J7" s="1013">
        <f>+'7.3 PA PY budget_savings'!AS69</f>
        <v>85940881.016129658</v>
      </c>
    </row>
    <row r="8" spans="1:10">
      <c r="B8" t="str" cm="1">
        <f t="array" ref="B8">"Tab 8 - "&amp;LEFT('8 Cap &amp; Target'!C36:C36,LEN('8 Cap &amp; Target'!C36:C36)-1)</f>
        <v xml:space="preserve">Tab 8 - PA Spending Budget Request (PA Program and EM&amp;V) </v>
      </c>
      <c r="C8" s="1013">
        <f>+'8 Cap &amp; Target'!G36</f>
        <v>79664685.17381987</v>
      </c>
      <c r="D8" s="1013">
        <f>+'8 Cap &amp; Target'!M36</f>
        <v>83915516.481839687</v>
      </c>
      <c r="E8" s="1013">
        <f>+'8 Cap &amp; Target'!S36</f>
        <v>82638623.346857101</v>
      </c>
      <c r="F8" s="1013">
        <f>+'8 Cap &amp; Target'!Y36</f>
        <v>85940881.016129658</v>
      </c>
      <c r="G8" s="1014"/>
      <c r="H8" s="1014"/>
      <c r="I8" s="1014"/>
      <c r="J8" s="1014"/>
    </row>
    <row r="9" spans="1:10">
      <c r="B9" t="str">
        <f>"Tab 9 - "&amp;'9 Portfolio Summary'!A18</f>
        <v>Tab 9 - PA Spending Budget Request (PA Program and EM&amp;V + CEC AB 841)</v>
      </c>
      <c r="C9" s="1013">
        <f>+'9 Portfolio Summary'!I18</f>
        <v>79664685.17441988</v>
      </c>
      <c r="D9" s="1013">
        <f>+'9 Portfolio Summary'!M18</f>
        <v>83915516.436239645</v>
      </c>
      <c r="E9" s="1013">
        <f>+'9 Portfolio Summary'!Q18</f>
        <v>82638623.404157117</v>
      </c>
      <c r="F9" s="1013">
        <f>+'9 Portfolio Summary'!U18</f>
        <v>85940880.997929677</v>
      </c>
      <c r="G9" s="1014"/>
      <c r="H9" s="1014"/>
      <c r="I9" s="1014"/>
      <c r="J9" s="1014"/>
    </row>
    <row r="10" spans="1:10">
      <c r="B10" s="339" t="s">
        <v>102</v>
      </c>
      <c r="C10" s="341">
        <f>IF(ROUND(C5-C6+C7-C8+C9-C8+C7-C6+C5-C9+C6-C8,0)=0,0,"ERROR")</f>
        <v>0</v>
      </c>
      <c r="D10" s="341">
        <f t="shared" ref="D10:F10" si="1">IF(ROUND(D5-D6+D7-D8+D9-D8+D7-D6+D5-D9+D6-D8,0)=0,0,"ERROR")</f>
        <v>0</v>
      </c>
      <c r="E10" s="341">
        <f t="shared" si="1"/>
        <v>0</v>
      </c>
      <c r="F10" s="341">
        <f t="shared" si="1"/>
        <v>0</v>
      </c>
      <c r="G10" s="341">
        <f>IF(ROUND(G5-G6+G7-G6+G5-G7,0)=0,0,"ERROR")</f>
        <v>0</v>
      </c>
      <c r="H10" s="341">
        <f t="shared" ref="H10:J10" si="2">IF(ROUND(H5-H6+H7-H6+H5-H7,0)=0,0,"ERROR")</f>
        <v>0</v>
      </c>
      <c r="I10" s="341">
        <f t="shared" si="2"/>
        <v>0</v>
      </c>
      <c r="J10" s="341">
        <f t="shared" si="2"/>
        <v>0</v>
      </c>
    </row>
    <row r="11" spans="1:10">
      <c r="B11" s="339"/>
      <c r="C11" s="341"/>
      <c r="D11" s="341"/>
    </row>
    <row r="12" spans="1:10">
      <c r="B12" s="288" t="s">
        <v>103</v>
      </c>
      <c r="C12" s="1012" t="str">
        <f>LEFT($B$2,4)</f>
        <v>2024</v>
      </c>
      <c r="D12" s="1012">
        <f>+C12+1</f>
        <v>2025</v>
      </c>
      <c r="E12" s="1012">
        <f>+D12+1</f>
        <v>2026</v>
      </c>
      <c r="F12" s="1012">
        <f t="shared" ref="F12:J12" si="3">+E12+1</f>
        <v>2027</v>
      </c>
      <c r="G12" s="1012">
        <f t="shared" si="3"/>
        <v>2028</v>
      </c>
      <c r="H12" s="1012">
        <f t="shared" si="3"/>
        <v>2029</v>
      </c>
      <c r="I12" s="1012">
        <f t="shared" si="3"/>
        <v>2030</v>
      </c>
      <c r="J12" s="1012">
        <f t="shared" si="3"/>
        <v>2031</v>
      </c>
    </row>
    <row r="13" spans="1:10">
      <c r="B13" t="s">
        <v>104</v>
      </c>
      <c r="C13" s="1013">
        <f>+'4.1 Program Budget - 2024-2027'!V173</f>
        <v>79664685.173819855</v>
      </c>
      <c r="D13" s="1013">
        <f>+'4.1 Program Budget - 2024-2027'!AN173</f>
        <v>83915516.481839642</v>
      </c>
      <c r="E13" s="1013">
        <f>+'4.1 Program Budget - 2024-2027'!BF173</f>
        <v>82638623.346857131</v>
      </c>
      <c r="F13" s="1013">
        <f>+'4.1 Program Budget - 2024-2027'!BX173</f>
        <v>85940881.016129658</v>
      </c>
      <c r="G13" s="1013">
        <f>'4.2 Program Budget 2028-2031'!I45</f>
        <v>85940881.016129613</v>
      </c>
      <c r="H13" s="1013">
        <f>'4.2 Program Budget 2028-2031'!T45</f>
        <v>85940881.016129613</v>
      </c>
      <c r="I13" s="1013">
        <f>'4.2 Program Budget 2028-2031'!AE45</f>
        <v>85940881.016129613</v>
      </c>
      <c r="J13" s="1013">
        <f>'4.2 Program Budget 2028-2031'!AP45</f>
        <v>85940881.016129613</v>
      </c>
    </row>
    <row r="14" spans="1:10">
      <c r="B14" t="s">
        <v>105</v>
      </c>
      <c r="C14" s="1013">
        <f>+'7.3 PA PY budget_savings'!C71</f>
        <v>79664685.173819885</v>
      </c>
      <c r="D14" s="1013">
        <f>+'7.3 PA PY budget_savings'!I71</f>
        <v>83915516.481839672</v>
      </c>
      <c r="E14" s="1013">
        <f>+'7.3 PA PY budget_savings'!O71</f>
        <v>82638623.346857131</v>
      </c>
      <c r="F14" s="1013">
        <f>+'7.3 PA PY budget_savings'!U71</f>
        <v>85940881.016129658</v>
      </c>
      <c r="G14" s="1013">
        <f>+'7.3 PA PY budget_savings'!AA71</f>
        <v>85940881.016129658</v>
      </c>
      <c r="H14" s="1013">
        <f>+'7.3 PA PY budget_savings'!AG71</f>
        <v>85940881.016129658</v>
      </c>
      <c r="I14" s="1013">
        <f>+'7.3 PA PY budget_savings'!AM71</f>
        <v>85940881.016129658</v>
      </c>
      <c r="J14" s="1013">
        <f>+'7.3 PA PY budget_savings'!AS71</f>
        <v>85940881.016129658</v>
      </c>
    </row>
    <row r="15" spans="1:10">
      <c r="B15" s="339" t="s">
        <v>102</v>
      </c>
      <c r="C15" s="340">
        <f t="shared" ref="C15:J15" si="4">+C13-C14</f>
        <v>0</v>
      </c>
      <c r="D15" s="340">
        <f t="shared" si="4"/>
        <v>0</v>
      </c>
      <c r="E15" s="340">
        <f t="shared" si="4"/>
        <v>0</v>
      </c>
      <c r="F15" s="340">
        <f t="shared" si="4"/>
        <v>0</v>
      </c>
      <c r="G15" s="340">
        <f t="shared" si="4"/>
        <v>0</v>
      </c>
      <c r="H15" s="340">
        <f t="shared" si="4"/>
        <v>0</v>
      </c>
      <c r="I15" s="340">
        <f t="shared" si="4"/>
        <v>0</v>
      </c>
      <c r="J15" s="340">
        <f t="shared" si="4"/>
        <v>0</v>
      </c>
    </row>
    <row r="16" spans="1:10">
      <c r="C16" s="335"/>
      <c r="D16" s="335"/>
    </row>
    <row r="17" spans="2:34">
      <c r="C17" s="1015" t="str">
        <f>LEFT(B2,4)</f>
        <v>2024</v>
      </c>
      <c r="D17" s="1015"/>
      <c r="E17" s="1015"/>
      <c r="F17" s="1015"/>
      <c r="G17" s="1016">
        <f>+C17+1</f>
        <v>2025</v>
      </c>
      <c r="H17" s="1016"/>
      <c r="I17" s="1016"/>
      <c r="J17" s="1016"/>
      <c r="K17" s="1016">
        <f>+G17+1</f>
        <v>2026</v>
      </c>
      <c r="L17" s="1016"/>
      <c r="M17" s="1016"/>
      <c r="N17" s="1016"/>
      <c r="O17" s="1016">
        <f>+K17+1</f>
        <v>2027</v>
      </c>
      <c r="P17" s="1016"/>
      <c r="Q17" s="1016"/>
      <c r="R17" s="1016"/>
      <c r="S17" s="1016">
        <f>+O17+1</f>
        <v>2028</v>
      </c>
      <c r="T17" s="1016"/>
      <c r="U17" s="1016"/>
      <c r="V17" s="1016"/>
      <c r="W17" s="1016">
        <f>+S17+1</f>
        <v>2029</v>
      </c>
      <c r="X17" s="1016"/>
      <c r="Y17" s="1016"/>
      <c r="Z17" s="1016"/>
      <c r="AA17" s="1016">
        <f>+W17+1</f>
        <v>2030</v>
      </c>
      <c r="AB17" s="1016"/>
      <c r="AC17" s="1016"/>
      <c r="AD17" s="1016"/>
      <c r="AE17" s="1016">
        <f>+AA17+1</f>
        <v>2031</v>
      </c>
      <c r="AF17" s="1016"/>
      <c r="AG17" s="1016"/>
      <c r="AH17" s="1016"/>
    </row>
    <row r="18" spans="2:34">
      <c r="B18" s="288" t="s">
        <v>106</v>
      </c>
      <c r="C18" s="1017" t="s">
        <v>107</v>
      </c>
      <c r="D18" s="1017" t="s">
        <v>108</v>
      </c>
      <c r="E18" s="1012" t="s">
        <v>109</v>
      </c>
      <c r="F18" s="1012" t="s">
        <v>110</v>
      </c>
      <c r="G18" s="1017" t="s">
        <v>107</v>
      </c>
      <c r="H18" s="1017" t="s">
        <v>108</v>
      </c>
      <c r="I18" s="1012" t="s">
        <v>109</v>
      </c>
      <c r="J18" s="1012" t="s">
        <v>110</v>
      </c>
      <c r="K18" s="1017" t="s">
        <v>107</v>
      </c>
      <c r="L18" s="1017" t="s">
        <v>108</v>
      </c>
      <c r="M18" s="1012" t="s">
        <v>109</v>
      </c>
      <c r="N18" s="1012" t="s">
        <v>110</v>
      </c>
      <c r="O18" s="1017" t="s">
        <v>107</v>
      </c>
      <c r="P18" s="1017" t="s">
        <v>108</v>
      </c>
      <c r="Q18" s="1012" t="s">
        <v>109</v>
      </c>
      <c r="R18" s="1012" t="s">
        <v>110</v>
      </c>
      <c r="S18" s="1017" t="s">
        <v>107</v>
      </c>
      <c r="T18" s="1017" t="s">
        <v>108</v>
      </c>
      <c r="U18" s="1012" t="s">
        <v>109</v>
      </c>
      <c r="V18" s="1012" t="s">
        <v>110</v>
      </c>
      <c r="W18" s="1017" t="s">
        <v>107</v>
      </c>
      <c r="X18" s="1017" t="s">
        <v>108</v>
      </c>
      <c r="Y18" s="1012" t="s">
        <v>109</v>
      </c>
      <c r="Z18" s="1012" t="s">
        <v>110</v>
      </c>
      <c r="AA18" s="1017" t="s">
        <v>107</v>
      </c>
      <c r="AB18" s="1017" t="s">
        <v>108</v>
      </c>
      <c r="AC18" s="1012" t="s">
        <v>109</v>
      </c>
      <c r="AD18" s="1012" t="s">
        <v>110</v>
      </c>
      <c r="AE18" s="1017" t="s">
        <v>107</v>
      </c>
      <c r="AF18" s="1017" t="s">
        <v>108</v>
      </c>
      <c r="AG18" s="1012" t="s">
        <v>109</v>
      </c>
      <c r="AH18" s="1012" t="s">
        <v>110</v>
      </c>
    </row>
    <row r="19" spans="2:34">
      <c r="B19" t="s">
        <v>111</v>
      </c>
      <c r="C19" s="1013">
        <f>+'4.1 Program Budget - 2024-2027'!O173</f>
        <v>14909096.203500006</v>
      </c>
      <c r="D19" s="1013">
        <f>+'4.1 Program Budget - 2024-2027'!P173+'4.1 Program Budget - 2024-2027'!S186</f>
        <v>3094929.8543000002</v>
      </c>
      <c r="E19" s="1013">
        <f>+'4.1 Program Budget - 2024-2027'!Q173</f>
        <v>33649235.267800003</v>
      </c>
      <c r="F19" s="1013">
        <f>+'4.1 Program Budget - 2024-2027'!R173</f>
        <v>24824836.438219879</v>
      </c>
      <c r="G19" s="1013">
        <f>+'4.1 Program Budget - 2024-2027'!AG173</f>
        <v>15539472.899500007</v>
      </c>
      <c r="H19" s="1013">
        <f>+'4.1 Program Budget - 2024-2027'!AH173+'4.1 Program Budget - 2024-2027'!AK186</f>
        <v>3736170.3380999998</v>
      </c>
      <c r="I19" s="1013">
        <f>+'4.1 Program Budget - 2024-2027'!AI173</f>
        <v>35525309.725000001</v>
      </c>
      <c r="J19" s="1013">
        <f>+'4.1 Program Budget - 2024-2027'!AJ173</f>
        <v>25757942.859239675</v>
      </c>
      <c r="K19" s="1013">
        <f>+'4.1 Program Budget - 2024-2027'!AY173</f>
        <v>15968109.655700009</v>
      </c>
      <c r="L19" s="1013">
        <f>+'4.1 Program Budget - 2024-2027'!AZ173+'4.1 Program Budget - 2024-2027'!BC186</f>
        <v>3591828.4084999994</v>
      </c>
      <c r="M19" s="1013">
        <f>+'4.1 Program Budget - 2024-2027'!BA173</f>
        <v>35784755.163699999</v>
      </c>
      <c r="N19" s="1013">
        <f>+'4.1 Program Budget - 2024-2027'!BB173</f>
        <v>23988385.18895711</v>
      </c>
      <c r="O19" s="1013">
        <f>+'4.1 Program Budget - 2024-2027'!BQ173</f>
        <v>16527910.065500002</v>
      </c>
      <c r="P19" s="1013">
        <f>+'4.1 Program Budget - 2024-2027'!BR173+'4.1 Program Budget - 2024-2027'!BU186</f>
        <v>3691331.4228000008</v>
      </c>
      <c r="Q19" s="1013">
        <f>+'4.1 Program Budget - 2024-2027'!BS173</f>
        <v>37010044.211099982</v>
      </c>
      <c r="R19" s="1013">
        <f>+'4.1 Program Budget - 2024-2027'!BT173</f>
        <v>25273960.076729655</v>
      </c>
      <c r="S19" s="1014"/>
      <c r="T19" s="1014"/>
      <c r="U19" s="1014"/>
      <c r="V19" s="1014"/>
      <c r="W19" s="1014"/>
      <c r="X19" s="1014"/>
      <c r="Y19" s="1014"/>
      <c r="Z19" s="1014"/>
      <c r="AA19" s="1014"/>
      <c r="AB19" s="1014"/>
      <c r="AC19" s="1014"/>
      <c r="AD19" s="1014"/>
      <c r="AE19" s="1014"/>
      <c r="AF19" s="1014"/>
      <c r="AG19" s="1014"/>
      <c r="AH19" s="1014"/>
    </row>
    <row r="20" spans="2:34">
      <c r="B20" t="s">
        <v>112</v>
      </c>
      <c r="C20" s="1013">
        <f>+SUM('8 Cap &amp; Target'!G12:G14)</f>
        <v>14909096.203499997</v>
      </c>
      <c r="D20" s="1013">
        <f>SUM('8 Cap &amp; Target'!G18:G19)</f>
        <v>3094929.8543000002</v>
      </c>
      <c r="E20" s="1013">
        <f>+SUM('8 Cap &amp; Target'!G25:G27)</f>
        <v>33649235.267799988</v>
      </c>
      <c r="F20" s="1013">
        <f>+'8 Cap &amp; Target'!G23</f>
        <v>24824836.438219879</v>
      </c>
      <c r="G20" s="1013">
        <f>+SUM('8 Cap &amp; Target'!M12:M14)</f>
        <v>15539472.899500001</v>
      </c>
      <c r="H20" s="1013">
        <f>+SUM('8 Cap &amp; Target'!M18:M19)</f>
        <v>3736170.3380999998</v>
      </c>
      <c r="I20" s="1013">
        <f>+SUM('8 Cap &amp; Target'!M25:M27)</f>
        <v>35525309.725000001</v>
      </c>
      <c r="J20" s="1013">
        <f>+'8 Cap &amp; Target'!M23</f>
        <v>25757942.859239675</v>
      </c>
      <c r="K20" s="1013">
        <f>+SUM('8 Cap &amp; Target'!S12:S14)</f>
        <v>15968109.655699994</v>
      </c>
      <c r="L20" s="1013">
        <f>+SUM('8 Cap &amp; Target'!S18:S19)</f>
        <v>3591828.4084999994</v>
      </c>
      <c r="M20" s="1013">
        <f>+SUM('8 Cap &amp; Target'!S25:S27)</f>
        <v>35784755.163700007</v>
      </c>
      <c r="N20" s="1013">
        <f>+'8 Cap &amp; Target'!S23</f>
        <v>23988385.18895711</v>
      </c>
      <c r="O20" s="1013">
        <f>+SUM('8 Cap &amp; Target'!Y12:Y14)</f>
        <v>16527910.0655</v>
      </c>
      <c r="P20" s="1013">
        <f>+SUM('8 Cap &amp; Target'!Y18:Y19)</f>
        <v>3691331.4228000008</v>
      </c>
      <c r="Q20" s="1013">
        <f>+SUM('8 Cap &amp; Target'!Y25:Y27)</f>
        <v>37010044.211099997</v>
      </c>
      <c r="R20" s="1013">
        <f>+'8 Cap &amp; Target'!Y23</f>
        <v>25273960.076729655</v>
      </c>
      <c r="S20" s="1014"/>
      <c r="T20" s="1014"/>
      <c r="U20" s="1014"/>
      <c r="V20" s="1014"/>
      <c r="W20" s="1014"/>
      <c r="X20" s="1014"/>
      <c r="Y20" s="1014"/>
      <c r="Z20" s="1014"/>
      <c r="AA20" s="1014"/>
      <c r="AB20" s="1014"/>
      <c r="AC20" s="1014"/>
      <c r="AD20" s="1014"/>
      <c r="AE20" s="1014"/>
      <c r="AF20" s="1014"/>
      <c r="AG20" s="1014"/>
      <c r="AH20" s="1014"/>
    </row>
    <row r="21" spans="2:34">
      <c r="B21" s="339" t="s">
        <v>102</v>
      </c>
      <c r="C21" s="340">
        <f>+C19-C20</f>
        <v>0</v>
      </c>
      <c r="D21" s="340">
        <f t="shared" ref="D21:J21" si="5">+D19-D20</f>
        <v>0</v>
      </c>
      <c r="E21" s="340">
        <f t="shared" si="5"/>
        <v>0</v>
      </c>
      <c r="F21" s="340">
        <f t="shared" si="5"/>
        <v>0</v>
      </c>
      <c r="G21" s="340">
        <f t="shared" si="5"/>
        <v>0</v>
      </c>
      <c r="H21" s="340">
        <f t="shared" si="5"/>
        <v>0</v>
      </c>
      <c r="I21" s="340">
        <f t="shared" si="5"/>
        <v>0</v>
      </c>
      <c r="J21" s="340">
        <f t="shared" si="5"/>
        <v>0</v>
      </c>
      <c r="K21" s="340">
        <f>+K19-K20</f>
        <v>1.4901161193847656E-8</v>
      </c>
      <c r="L21" s="340">
        <f t="shared" ref="L21:N21" si="6">+L19-L20</f>
        <v>0</v>
      </c>
      <c r="M21" s="340">
        <f t="shared" si="6"/>
        <v>0</v>
      </c>
      <c r="N21" s="340">
        <f t="shared" si="6"/>
        <v>0</v>
      </c>
      <c r="O21" s="340">
        <f>+O19-O20</f>
        <v>0</v>
      </c>
      <c r="P21" s="340">
        <f t="shared" ref="P21:R21" si="7">+P19-P20</f>
        <v>0</v>
      </c>
      <c r="Q21" s="340">
        <f t="shared" si="7"/>
        <v>0</v>
      </c>
      <c r="R21" s="340">
        <f t="shared" si="7"/>
        <v>0</v>
      </c>
      <c r="S21" s="340">
        <f>+S19-S20</f>
        <v>0</v>
      </c>
      <c r="T21" s="340">
        <f t="shared" ref="T21:V21" si="8">+T19-T20</f>
        <v>0</v>
      </c>
      <c r="U21" s="340">
        <f t="shared" si="8"/>
        <v>0</v>
      </c>
      <c r="V21" s="340">
        <f t="shared" si="8"/>
        <v>0</v>
      </c>
      <c r="W21" s="340">
        <f>+W19-W20</f>
        <v>0</v>
      </c>
      <c r="X21" s="340">
        <f t="shared" ref="X21:Z21" si="9">+X19-X20</f>
        <v>0</v>
      </c>
      <c r="Y21" s="340">
        <f t="shared" si="9"/>
        <v>0</v>
      </c>
      <c r="Z21" s="340">
        <f t="shared" si="9"/>
        <v>0</v>
      </c>
      <c r="AA21" s="340">
        <f>+AA19-AA20</f>
        <v>0</v>
      </c>
      <c r="AB21" s="340">
        <f t="shared" ref="AB21:AD21" si="10">+AB19-AB20</f>
        <v>0</v>
      </c>
      <c r="AC21" s="340">
        <f t="shared" si="10"/>
        <v>0</v>
      </c>
      <c r="AD21" s="340">
        <f t="shared" si="10"/>
        <v>0</v>
      </c>
      <c r="AE21" s="340">
        <f>+AE19-AE20</f>
        <v>0</v>
      </c>
      <c r="AF21" s="340">
        <f t="shared" ref="AF21:AH21" si="11">+AF19-AF20</f>
        <v>0</v>
      </c>
      <c r="AG21" s="340">
        <f t="shared" si="11"/>
        <v>0</v>
      </c>
      <c r="AH21" s="340">
        <f t="shared" si="11"/>
        <v>0</v>
      </c>
    </row>
    <row r="22" spans="2:34">
      <c r="B22" t="s">
        <v>113</v>
      </c>
      <c r="C22" s="1014"/>
      <c r="D22" s="1014"/>
      <c r="E22" s="1018"/>
      <c r="F22" s="1019">
        <f>+'9 Portfolio Summary'!H18</f>
        <v>24824836.438219879</v>
      </c>
      <c r="G22" s="1018"/>
      <c r="H22" s="1018"/>
      <c r="I22" s="1018"/>
      <c r="J22" s="1019">
        <f>+'9 Portfolio Summary'!L18</f>
        <v>25757942.859239671</v>
      </c>
      <c r="K22" s="1014"/>
      <c r="L22" s="1014"/>
      <c r="M22" s="1018"/>
      <c r="N22" s="1019">
        <f>+'9 Portfolio Summary'!P18</f>
        <v>23988385.18895711</v>
      </c>
      <c r="O22" s="1014"/>
      <c r="P22" s="1014"/>
      <c r="Q22" s="1018"/>
      <c r="R22" s="1019">
        <f>+'9 Portfolio Summary'!T18</f>
        <v>25273960.076729659</v>
      </c>
      <c r="S22" s="1014"/>
      <c r="T22" s="1014"/>
      <c r="U22" s="1018"/>
      <c r="V22" s="1020"/>
      <c r="W22" s="1014"/>
      <c r="X22" s="1014"/>
      <c r="Y22" s="1018"/>
      <c r="Z22" s="1020"/>
      <c r="AA22" s="1014"/>
      <c r="AB22" s="1014"/>
      <c r="AC22" s="1018"/>
      <c r="AD22" s="1020"/>
      <c r="AE22" s="1014"/>
      <c r="AF22" s="1014"/>
      <c r="AG22" s="1018"/>
      <c r="AH22" s="1020"/>
    </row>
    <row r="23" spans="2:34">
      <c r="B23" s="339" t="s">
        <v>102</v>
      </c>
      <c r="C23" s="335"/>
      <c r="D23" s="335"/>
      <c r="F23" s="340">
        <f>+F19-F22</f>
        <v>0</v>
      </c>
      <c r="J23" s="340">
        <f>+J19-J22</f>
        <v>0</v>
      </c>
      <c r="K23" s="335"/>
      <c r="L23" s="335"/>
      <c r="N23" s="340">
        <f>+N19-N22</f>
        <v>0</v>
      </c>
      <c r="O23" s="335"/>
      <c r="P23" s="335"/>
      <c r="R23" s="340">
        <f>+R19-R22</f>
        <v>0</v>
      </c>
      <c r="S23" s="335"/>
      <c r="T23" s="335"/>
      <c r="V23" s="340">
        <f>+V19-V22</f>
        <v>0</v>
      </c>
      <c r="W23" s="335"/>
      <c r="X23" s="335"/>
      <c r="Z23" s="340">
        <f>+Z19-Z22</f>
        <v>0</v>
      </c>
      <c r="AA23" s="335"/>
      <c r="AB23" s="335"/>
      <c r="AD23" s="340">
        <f>+AD19-AD22</f>
        <v>0</v>
      </c>
      <c r="AE23" s="335"/>
      <c r="AF23" s="335"/>
      <c r="AH23" s="340">
        <f>+AH19-AH22</f>
        <v>0</v>
      </c>
    </row>
    <row r="24" spans="2:34">
      <c r="C24" s="335"/>
      <c r="D24" s="335"/>
      <c r="F24" s="340"/>
      <c r="J24" s="340"/>
    </row>
    <row r="25" spans="2:34">
      <c r="C25" s="1016" t="str">
        <f>LEFT(B2,4)</f>
        <v>2024</v>
      </c>
      <c r="D25" s="1016"/>
      <c r="E25" s="1016"/>
      <c r="F25" s="1016"/>
      <c r="G25" s="1016"/>
      <c r="H25" s="1016"/>
      <c r="I25" s="1016"/>
      <c r="J25" s="1016"/>
      <c r="K25" s="1016"/>
      <c r="L25" s="1016"/>
      <c r="M25" s="1016"/>
    </row>
    <row r="26" spans="2:34" ht="31.15">
      <c r="B26" s="288" t="s">
        <v>114</v>
      </c>
      <c r="C26" s="1021" t="s">
        <v>17</v>
      </c>
      <c r="D26" s="1021" t="s">
        <v>22</v>
      </c>
      <c r="E26" s="1021" t="s">
        <v>25</v>
      </c>
      <c r="F26" s="1021" t="s">
        <v>27</v>
      </c>
      <c r="G26" s="1021" t="s">
        <v>30</v>
      </c>
      <c r="H26" s="1022" t="s">
        <v>29</v>
      </c>
      <c r="I26" s="1022" t="s">
        <v>28</v>
      </c>
      <c r="J26" s="1022" t="s">
        <v>32</v>
      </c>
      <c r="K26" s="1022" t="s">
        <v>34</v>
      </c>
      <c r="L26" s="1022" t="s">
        <v>115</v>
      </c>
      <c r="M26" s="1021" t="s">
        <v>36</v>
      </c>
    </row>
    <row r="27" spans="2:34">
      <c r="B27" t="s">
        <v>116</v>
      </c>
      <c r="C27" s="1019">
        <f>'7.3 PA PY budget_savings'!C49</f>
        <v>20695461.289942041</v>
      </c>
      <c r="D27" s="1019">
        <f>'7.3 PA PY budget_savings'!C50</f>
        <v>22654759.50698474</v>
      </c>
      <c r="E27" s="1019">
        <f>'7.3 PA PY budget_savings'!C51</f>
        <v>5971777.4483912038</v>
      </c>
      <c r="F27" s="1019">
        <f>'7.3 PA PY budget_savings'!C52</f>
        <v>1070737.8562970241</v>
      </c>
      <c r="G27" s="1019">
        <f>'7.3 PA PY budget_savings'!C54</f>
        <v>13451778.794204878</v>
      </c>
      <c r="H27" s="1019">
        <f>'7.3 PA PY budget_savings'!C53</f>
        <v>3591173.46</v>
      </c>
      <c r="I27" s="1019">
        <f>'7.3 PA PY budget_savings'!C68</f>
        <v>4556130.6871999996</v>
      </c>
      <c r="J27" s="1019">
        <f>'7.3 PA PY budget_savings'!C55</f>
        <v>3792703.5019000005</v>
      </c>
      <c r="K27" s="1019">
        <f>'7.3 PA PY budget_savings'!C56</f>
        <v>693575.21889999998</v>
      </c>
      <c r="L27" s="1019">
        <f>SUM(H27:K27)</f>
        <v>12633582.868000001</v>
      </c>
      <c r="M27" s="1019">
        <f>'7.3 PA PY budget_savings'!C57</f>
        <v>0</v>
      </c>
    </row>
    <row r="28" spans="2:34">
      <c r="B28" t="s">
        <v>117</v>
      </c>
      <c r="C28" s="1019">
        <f>'9 Portfolio Summary'!I8</f>
        <v>20695461.290089831</v>
      </c>
      <c r="D28" s="1019">
        <f>+'9 Portfolio Summary'!I9</f>
        <v>22654759.507194385</v>
      </c>
      <c r="E28" s="1019">
        <f>+'9 Portfolio Summary'!I10</f>
        <v>5971777.4484257093</v>
      </c>
      <c r="F28" s="1019">
        <f>+'9 Portfolio Summary'!I11</f>
        <v>1070737.8563093701</v>
      </c>
      <c r="G28" s="1019">
        <f>+'9 Portfolio Summary'!I12</f>
        <v>13451778.794264596</v>
      </c>
      <c r="H28" s="1020"/>
      <c r="I28" s="1020"/>
      <c r="J28" s="1020"/>
      <c r="K28" s="1020"/>
      <c r="L28" s="1019">
        <f>'9 Portfolio Summary'!I13</f>
        <v>12633582.868135992</v>
      </c>
      <c r="M28" s="1019">
        <f>'9 Portfolio Summary'!I17</f>
        <v>0</v>
      </c>
    </row>
    <row r="29" spans="2:34">
      <c r="B29" s="339" t="s">
        <v>102</v>
      </c>
      <c r="C29" s="340">
        <f>+ROUND(C27-C28,0)</f>
        <v>0</v>
      </c>
      <c r="D29" s="340">
        <f t="shared" ref="D29:G29" si="12">+ROUND(D27-D28,0)</f>
        <v>0</v>
      </c>
      <c r="E29" s="340">
        <f t="shared" si="12"/>
        <v>0</v>
      </c>
      <c r="F29" s="340">
        <f t="shared" si="12"/>
        <v>0</v>
      </c>
      <c r="G29" s="340">
        <f t="shared" si="12"/>
        <v>0</v>
      </c>
      <c r="H29" s="340"/>
      <c r="I29" s="340"/>
      <c r="J29" s="340"/>
      <c r="L29" s="340">
        <f>+ROUND(L27-L28,0)</f>
        <v>0</v>
      </c>
      <c r="M29" s="340">
        <f>+M27-M28</f>
        <v>0</v>
      </c>
    </row>
    <row r="31" spans="2:34">
      <c r="C31" s="1016">
        <f>+C25+1</f>
        <v>2025</v>
      </c>
      <c r="D31" s="1016"/>
      <c r="E31" s="1016"/>
      <c r="F31" s="1016"/>
      <c r="G31" s="1016"/>
      <c r="H31" s="1016"/>
      <c r="I31" s="1016"/>
      <c r="J31" s="1016"/>
      <c r="K31" s="1016"/>
      <c r="L31" s="1016"/>
      <c r="M31" s="1016"/>
    </row>
    <row r="32" spans="2:34" ht="31.15">
      <c r="C32" s="1021" t="s">
        <v>17</v>
      </c>
      <c r="D32" s="1021" t="s">
        <v>22</v>
      </c>
      <c r="E32" s="1021" t="s">
        <v>25</v>
      </c>
      <c r="F32" s="1021" t="s">
        <v>27</v>
      </c>
      <c r="G32" s="1021" t="s">
        <v>30</v>
      </c>
      <c r="H32" s="1022" t="s">
        <v>29</v>
      </c>
      <c r="I32" s="1022" t="s">
        <v>28</v>
      </c>
      <c r="J32" s="1022" t="s">
        <v>32</v>
      </c>
      <c r="K32" s="1022" t="s">
        <v>34</v>
      </c>
      <c r="L32" s="1022" t="s">
        <v>115</v>
      </c>
      <c r="M32" s="1021" t="s">
        <v>36</v>
      </c>
    </row>
    <row r="33" spans="2:13">
      <c r="B33" t="str">
        <f>+B27</f>
        <v>Tab 7 - PA Portfolio Budget by Function</v>
      </c>
      <c r="C33" s="1019">
        <f>+'7.3 PA PY budget_savings'!I49</f>
        <v>22255665.396174606</v>
      </c>
      <c r="D33" s="1019">
        <f>+'7.3 PA PY budget_savings'!I50</f>
        <v>24389795.277400851</v>
      </c>
      <c r="E33" s="1019">
        <f>+'7.3 PA PY budget_savings'!I51</f>
        <v>5861935.2788966633</v>
      </c>
      <c r="F33" s="1019">
        <f>+'7.3 PA PY budget_savings'!I52</f>
        <v>1174677.4170309582</v>
      </c>
      <c r="G33" s="1019">
        <f>+'7.3 PA PY budget_savings'!I54</f>
        <v>14398499.935436593</v>
      </c>
      <c r="H33" s="1019">
        <f>+'7.3 PA PY budget_savings'!I53</f>
        <v>3619103.1725999997</v>
      </c>
      <c r="I33" s="1019">
        <f>+'7.3 PA PY budget_savings'!I68</f>
        <v>4607379.0190999992</v>
      </c>
      <c r="J33" s="1019">
        <f>+'7.3 PA PY budget_savings'!I55</f>
        <v>3716065.0157999997</v>
      </c>
      <c r="K33" s="1019">
        <f>+'7.3 PA PY budget_savings'!I56</f>
        <v>535775.30940000003</v>
      </c>
      <c r="L33" s="1019">
        <f>SUM(H33:K33)</f>
        <v>12478322.516899997</v>
      </c>
      <c r="M33" s="1019">
        <f>+'7.3 PA PY budget_savings'!I57</f>
        <v>0</v>
      </c>
    </row>
    <row r="34" spans="2:13">
      <c r="B34" t="str">
        <f>+B28</f>
        <v>Tab 9 - PA Portfolio Budget by Function</v>
      </c>
      <c r="C34" s="1019">
        <f>+'9 Portfolio Summary'!M8</f>
        <v>22255665.38422858</v>
      </c>
      <c r="D34" s="1019">
        <f>+'9 Portfolio Summary'!M9</f>
        <v>24389795.261601862</v>
      </c>
      <c r="E34" s="1019">
        <f>+'9 Portfolio Summary'!M10</f>
        <v>5861935.2763275299</v>
      </c>
      <c r="F34" s="1019">
        <f>+'9 Portfolio Summary'!M11</f>
        <v>1174677.4161071286</v>
      </c>
      <c r="G34" s="1019">
        <f>+'9 Portfolio Summary'!M12</f>
        <v>14398499.930983126</v>
      </c>
      <c r="H34" s="1020"/>
      <c r="I34" s="1020"/>
      <c r="J34" s="1020"/>
      <c r="K34" s="1020"/>
      <c r="L34" s="1019">
        <f>+'9 Portfolio Summary'!M13</f>
        <v>12478322.506991435</v>
      </c>
      <c r="M34" s="1019">
        <f>'9 Portfolio Summary'!M17</f>
        <v>0</v>
      </c>
    </row>
    <row r="35" spans="2:13">
      <c r="B35" s="339" t="s">
        <v>102</v>
      </c>
      <c r="C35" s="340">
        <f t="shared" ref="C35:G35" si="13">+ROUND(C33-C34,0)</f>
        <v>0</v>
      </c>
      <c r="D35" s="340">
        <f t="shared" si="13"/>
        <v>0</v>
      </c>
      <c r="E35" s="340">
        <f t="shared" si="13"/>
        <v>0</v>
      </c>
      <c r="F35" s="340">
        <f t="shared" si="13"/>
        <v>0</v>
      </c>
      <c r="G35" s="340">
        <f t="shared" si="13"/>
        <v>0</v>
      </c>
      <c r="H35" s="340"/>
      <c r="I35" s="340"/>
      <c r="J35" s="340"/>
      <c r="L35" s="340">
        <f>+ROUND(L33-L34,0)</f>
        <v>0</v>
      </c>
      <c r="M35" s="340">
        <f>+M33-M34</f>
        <v>0</v>
      </c>
    </row>
    <row r="37" spans="2:13">
      <c r="C37" s="1016">
        <f>+C31+1</f>
        <v>2026</v>
      </c>
      <c r="D37" s="1016"/>
      <c r="E37" s="1016"/>
      <c r="F37" s="1016"/>
      <c r="G37" s="1016"/>
      <c r="H37" s="1016"/>
      <c r="I37" s="1016"/>
      <c r="J37" s="1016"/>
      <c r="K37" s="1016"/>
      <c r="L37" s="1016"/>
      <c r="M37" s="1016"/>
    </row>
    <row r="38" spans="2:13" ht="31.15">
      <c r="C38" s="1021" t="s">
        <v>17</v>
      </c>
      <c r="D38" s="1021" t="s">
        <v>22</v>
      </c>
      <c r="E38" s="1021" t="s">
        <v>25</v>
      </c>
      <c r="F38" s="1021" t="s">
        <v>27</v>
      </c>
      <c r="G38" s="1021" t="s">
        <v>30</v>
      </c>
      <c r="H38" s="1022" t="s">
        <v>29</v>
      </c>
      <c r="I38" s="1022" t="s">
        <v>28</v>
      </c>
      <c r="J38" s="1022" t="s">
        <v>32</v>
      </c>
      <c r="K38" s="1022" t="s">
        <v>34</v>
      </c>
      <c r="L38" s="1022" t="s">
        <v>115</v>
      </c>
      <c r="M38" s="1021" t="s">
        <v>36</v>
      </c>
    </row>
    <row r="39" spans="2:13">
      <c r="B39" t="str">
        <f>+B33</f>
        <v>Tab 7 - PA Portfolio Budget by Function</v>
      </c>
      <c r="C39" s="1019">
        <f>'7.3 PA PY budget_savings'!O49</f>
        <v>21993217.137071241</v>
      </c>
      <c r="D39" s="1019">
        <f>'7.3 PA PY budget_savings'!O50</f>
        <v>25322101.374545734</v>
      </c>
      <c r="E39" s="1019">
        <f>'7.3 PA PY budget_savings'!O51</f>
        <v>5711917.4375475226</v>
      </c>
      <c r="F39" s="1019">
        <f>'7.3 PA PY budget_savings'!O52</f>
        <v>1264343.144735514</v>
      </c>
      <c r="G39" s="1019">
        <f>'7.3 PA PY budget_savings'!O54</f>
        <v>12397016.309957106</v>
      </c>
      <c r="H39" s="1019">
        <f>'7.3 PA PY budget_savings'!O53</f>
        <v>3629529.9392000004</v>
      </c>
      <c r="I39" s="1019">
        <f>'7.3 PA PY budget_savings'!O68</f>
        <v>4642646.5100000007</v>
      </c>
      <c r="J39" s="1019">
        <f>'7.3 PA PY budget_savings'!O55</f>
        <v>3843276.2891000002</v>
      </c>
      <c r="K39" s="1019">
        <f>'7.3 PA PY budget_savings'!O56</f>
        <v>529030.27469999995</v>
      </c>
      <c r="L39" s="1019">
        <f>SUM(H39:K39)</f>
        <v>12644483.013</v>
      </c>
      <c r="M39" s="1019">
        <f>'7.3 PA PY budget_savings'!O57</f>
        <v>0</v>
      </c>
    </row>
    <row r="40" spans="2:13">
      <c r="B40" t="str">
        <f>+B34</f>
        <v>Tab 9 - PA Portfolio Budget by Function</v>
      </c>
      <c r="C40" s="1019">
        <f>+'9 Portfolio Summary'!Q8</f>
        <v>21993217.151977032</v>
      </c>
      <c r="D40" s="1019">
        <f>+'9 Portfolio Summary'!Q9</f>
        <v>25322101.394878596</v>
      </c>
      <c r="E40" s="1019">
        <f>+'9 Portfolio Summary'!Q10</f>
        <v>5711917.440725185</v>
      </c>
      <c r="F40" s="1019">
        <f>+'9 Portfolio Summary'!Q11</f>
        <v>1264343.1458886419</v>
      </c>
      <c r="G40" s="1019">
        <f>+'9 Portfolio Summary'!Q12</f>
        <v>12397016.315145742</v>
      </c>
      <c r="H40" s="1020"/>
      <c r="I40" s="1020"/>
      <c r="J40" s="1020"/>
      <c r="K40" s="1020"/>
      <c r="L40" s="1019">
        <f>+'9 Portfolio Summary'!Q13</f>
        <v>12644483.025541911</v>
      </c>
      <c r="M40" s="1019">
        <f>'9 Portfolio Summary'!Q17</f>
        <v>0</v>
      </c>
    </row>
    <row r="41" spans="2:13">
      <c r="B41" s="339" t="s">
        <v>102</v>
      </c>
      <c r="C41" s="340">
        <f t="shared" ref="C41:G41" si="14">+ROUND(C39-C40,0)</f>
        <v>0</v>
      </c>
      <c r="D41" s="340">
        <f t="shared" si="14"/>
        <v>0</v>
      </c>
      <c r="E41" s="340">
        <f t="shared" si="14"/>
        <v>0</v>
      </c>
      <c r="F41" s="340">
        <f t="shared" si="14"/>
        <v>0</v>
      </c>
      <c r="G41" s="340">
        <f t="shared" si="14"/>
        <v>0</v>
      </c>
      <c r="H41" s="340"/>
      <c r="I41" s="340"/>
      <c r="J41" s="340"/>
      <c r="L41" s="340">
        <f>+ROUND(L39-L40,0)</f>
        <v>0</v>
      </c>
      <c r="M41" s="340">
        <f>+M39-M40</f>
        <v>0</v>
      </c>
    </row>
    <row r="42" spans="2:13">
      <c r="B42" s="339"/>
      <c r="C42" s="340"/>
      <c r="D42" s="340"/>
      <c r="E42" s="340"/>
      <c r="F42" s="340"/>
      <c r="G42" s="340"/>
      <c r="H42" s="340"/>
      <c r="I42" s="340"/>
      <c r="J42" s="340"/>
      <c r="L42" s="340"/>
      <c r="M42" s="340"/>
    </row>
    <row r="43" spans="2:13">
      <c r="C43" s="1016">
        <f>+C37+1</f>
        <v>2027</v>
      </c>
      <c r="D43" s="1016"/>
      <c r="E43" s="1016"/>
      <c r="F43" s="1016"/>
      <c r="G43" s="1016"/>
      <c r="H43" s="1016"/>
      <c r="I43" s="1016"/>
      <c r="J43" s="1016"/>
      <c r="K43" s="1016"/>
      <c r="L43" s="1016"/>
      <c r="M43" s="1016"/>
    </row>
    <row r="44" spans="2:13" ht="31.15">
      <c r="C44" s="1021" t="s">
        <v>17</v>
      </c>
      <c r="D44" s="1021" t="s">
        <v>22</v>
      </c>
      <c r="E44" s="1021" t="s">
        <v>25</v>
      </c>
      <c r="F44" s="1021" t="s">
        <v>27</v>
      </c>
      <c r="G44" s="1021" t="s">
        <v>30</v>
      </c>
      <c r="H44" s="1022" t="s">
        <v>29</v>
      </c>
      <c r="I44" s="1022" t="s">
        <v>28</v>
      </c>
      <c r="J44" s="1022" t="s">
        <v>32</v>
      </c>
      <c r="K44" s="1022" t="s">
        <v>34</v>
      </c>
      <c r="L44" s="1022" t="s">
        <v>115</v>
      </c>
      <c r="M44" s="1021" t="s">
        <v>36</v>
      </c>
    </row>
    <row r="45" spans="2:13">
      <c r="B45" t="str">
        <f>+B39</f>
        <v>Tab 7 - PA Portfolio Budget by Function</v>
      </c>
      <c r="C45" s="1019">
        <f>'7.3 PA PY budget_savings'!U49</f>
        <v>22833628.525439542</v>
      </c>
      <c r="D45" s="1019">
        <f>'7.3 PA PY budget_savings'!U50</f>
        <v>26576147.091737088</v>
      </c>
      <c r="E45" s="1019">
        <f>'7.3 PA PY budget_savings'!U51</f>
        <v>5629324.3194574947</v>
      </c>
      <c r="F45" s="1019">
        <f>'7.3 PA PY budget_savings'!U52</f>
        <v>1357211.1354771769</v>
      </c>
      <c r="G45" s="1019">
        <f>'7.3 PA PY budget_savings'!U54</f>
        <v>13331297.474618359</v>
      </c>
      <c r="H45" s="1019">
        <f>'7.3 PA PY budget_savings'!U53</f>
        <v>3640965.6523000002</v>
      </c>
      <c r="I45" s="1019">
        <f>'7.3 PA PY budget_savings'!U68</f>
        <v>4684499.6758000003</v>
      </c>
      <c r="J45" s="1019">
        <f>'7.3 PA PY budget_savings'!U55</f>
        <v>3866538.4035</v>
      </c>
      <c r="K45" s="1019">
        <f>'7.3 PA PY budget_savings'!U56</f>
        <v>583633.49780000001</v>
      </c>
      <c r="L45" s="1019">
        <f>SUM(H45:K45)</f>
        <v>12775637.229400001</v>
      </c>
      <c r="M45" s="1019">
        <f>'7.3 PA PY budget_savings'!U57</f>
        <v>0</v>
      </c>
    </row>
    <row r="46" spans="2:13">
      <c r="B46" t="str">
        <f>+B40</f>
        <v>Tab 9 - PA Portfolio Budget by Function</v>
      </c>
      <c r="C46" s="1019">
        <f>+'9 Portfolio Summary'!U8</f>
        <v>22833628.520614244</v>
      </c>
      <c r="D46" s="1019">
        <f>+'9 Portfolio Summary'!U9</f>
        <v>26576147.08532441</v>
      </c>
      <c r="E46" s="1019">
        <f>+'9 Portfolio Summary'!U10</f>
        <v>5629324.3184564915</v>
      </c>
      <c r="F46" s="1019">
        <f>+'9 Portfolio Summary'!U11</f>
        <v>1357211.1351122414</v>
      </c>
      <c r="G46" s="1019">
        <f>+'9 Portfolio Summary'!U12</f>
        <v>13331297.473014951</v>
      </c>
      <c r="H46" s="1020"/>
      <c r="I46" s="1020"/>
      <c r="J46" s="1020"/>
      <c r="K46" s="1020"/>
      <c r="L46" s="1019">
        <f>+'9 Portfolio Summary'!U13</f>
        <v>12775637.225407327</v>
      </c>
      <c r="M46" s="1019">
        <f>'9 Portfolio Summary'!U17</f>
        <v>0</v>
      </c>
    </row>
    <row r="47" spans="2:13">
      <c r="B47" s="339" t="s">
        <v>102</v>
      </c>
      <c r="C47" s="340">
        <f t="shared" ref="C47:G47" si="15">+ROUND(C45-C46,0)</f>
        <v>0</v>
      </c>
      <c r="D47" s="340">
        <f t="shared" si="15"/>
        <v>0</v>
      </c>
      <c r="E47" s="340">
        <f t="shared" si="15"/>
        <v>0</v>
      </c>
      <c r="F47" s="340">
        <f t="shared" si="15"/>
        <v>0</v>
      </c>
      <c r="G47" s="340">
        <f t="shared" si="15"/>
        <v>0</v>
      </c>
      <c r="H47" s="340"/>
      <c r="I47" s="340"/>
      <c r="J47" s="340"/>
      <c r="L47" s="340">
        <f>+ROUND(L45-L46,0)</f>
        <v>0</v>
      </c>
      <c r="M47" s="340">
        <f>+M45-M46</f>
        <v>0</v>
      </c>
    </row>
    <row r="48" spans="2:13">
      <c r="B48" s="339"/>
      <c r="C48" s="340"/>
      <c r="D48" s="340"/>
      <c r="E48" s="340"/>
      <c r="F48" s="340"/>
      <c r="G48" s="340"/>
      <c r="H48" s="340"/>
      <c r="I48" s="340"/>
      <c r="J48" s="340"/>
      <c r="L48" s="340"/>
      <c r="M48" s="340"/>
    </row>
  </sheetData>
  <mergeCells count="12">
    <mergeCell ref="C37:M37"/>
    <mergeCell ref="C43:M43"/>
    <mergeCell ref="C25:M25"/>
    <mergeCell ref="C31:M31"/>
    <mergeCell ref="W17:Z17"/>
    <mergeCell ref="AA17:AD17"/>
    <mergeCell ref="AE17:AH17"/>
    <mergeCell ref="C17:F17"/>
    <mergeCell ref="G17:J17"/>
    <mergeCell ref="K17:N17"/>
    <mergeCell ref="O17:R17"/>
    <mergeCell ref="S17:V17"/>
  </mergeCells>
  <pageMargins left="0.7" right="0.7" top="0.75" bottom="0.75" header="0.3" footer="0.3"/>
  <pageSetup scale="24"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55192E-C6D1-48CB-9EE8-4D4E7CAABBEE}">
  <sheetPr codeName="Sheet18">
    <pageSetUpPr fitToPage="1"/>
  </sheetPr>
  <dimension ref="A1:AX44"/>
  <sheetViews>
    <sheetView zoomScale="75" zoomScaleNormal="75" workbookViewId="0"/>
  </sheetViews>
  <sheetFormatPr defaultColWidth="8.625" defaultRowHeight="14.45"/>
  <cols>
    <col min="1" max="1" width="40.125" style="50" bestFit="1" customWidth="1"/>
    <col min="2" max="2" width="30.125" style="50" customWidth="1"/>
    <col min="3" max="3" width="70.125" style="50" customWidth="1"/>
    <col min="4" max="6" width="21.375" style="50" customWidth="1"/>
    <col min="7" max="10" width="22.875" style="50" customWidth="1"/>
    <col min="11" max="16384" width="8.625" style="50"/>
  </cols>
  <sheetData>
    <row r="1" spans="1:10" ht="15.6">
      <c r="A1" s="20" t="s">
        <v>98</v>
      </c>
      <c r="B1" s="621" t="str">
        <f>PA_NAME</f>
        <v>San Diego Gas &amp; Electric Co</v>
      </c>
    </row>
    <row r="2" spans="1:10" ht="15.6">
      <c r="A2" s="20" t="s">
        <v>99</v>
      </c>
      <c r="B2" s="412" t="s">
        <v>310</v>
      </c>
    </row>
    <row r="3" spans="1:10">
      <c r="A3" s="51" t="s">
        <v>1194</v>
      </c>
    </row>
    <row r="6" spans="1:10">
      <c r="A6" s="1282"/>
      <c r="B6" s="1282"/>
      <c r="C6" s="1282"/>
      <c r="D6" s="1282"/>
      <c r="E6" s="1282"/>
      <c r="F6" s="1282"/>
      <c r="G6" s="1282"/>
      <c r="H6" s="1282"/>
      <c r="I6" s="1282"/>
      <c r="J6" s="1282"/>
    </row>
    <row r="7" spans="1:10" ht="28.9">
      <c r="A7" s="1283" t="s">
        <v>932</v>
      </c>
      <c r="B7" s="1282" t="s">
        <v>1162</v>
      </c>
      <c r="C7" s="1282" t="s">
        <v>1148</v>
      </c>
      <c r="D7" s="1284" t="s">
        <v>1163</v>
      </c>
      <c r="E7" s="1285" t="s">
        <v>1164</v>
      </c>
      <c r="F7" s="1285" t="s">
        <v>1195</v>
      </c>
      <c r="G7" s="1285" t="s">
        <v>1126</v>
      </c>
      <c r="H7" s="1285" t="s">
        <v>1127</v>
      </c>
      <c r="I7" s="1285" t="s">
        <v>1128</v>
      </c>
      <c r="J7" s="1285" t="s">
        <v>1129</v>
      </c>
    </row>
    <row r="8" spans="1:10" ht="15.6">
      <c r="A8" s="1282" t="s">
        <v>22</v>
      </c>
      <c r="B8" s="1282" t="s">
        <v>1166</v>
      </c>
      <c r="C8" s="1286" t="s">
        <v>1071</v>
      </c>
      <c r="D8" s="1287">
        <v>118475.39139831538</v>
      </c>
      <c r="E8" s="1287">
        <v>197316.22090043069</v>
      </c>
      <c r="F8" s="1287">
        <v>208965.6090087684</v>
      </c>
      <c r="G8" s="1287">
        <v>288839.69425856794</v>
      </c>
      <c r="H8" s="1287">
        <v>296301.03231664543</v>
      </c>
      <c r="I8" s="1287">
        <v>314334.2009612351</v>
      </c>
      <c r="J8" s="1287">
        <v>323430.37443511828</v>
      </c>
    </row>
    <row r="9" spans="1:10" ht="15.6">
      <c r="A9" s="1282"/>
      <c r="B9" s="1282"/>
      <c r="C9" s="1286" t="s">
        <v>1156</v>
      </c>
      <c r="D9" s="1287">
        <v>902223.55249289796</v>
      </c>
      <c r="E9" s="1287">
        <v>2559314.5572289149</v>
      </c>
      <c r="F9" s="1287">
        <v>1922934.3230961985</v>
      </c>
      <c r="G9" s="1287">
        <v>2232991.2193080755</v>
      </c>
      <c r="H9" s="1287">
        <v>2465656.3596575595</v>
      </c>
      <c r="I9" s="1287">
        <v>2743901.2929683602</v>
      </c>
      <c r="J9" s="1287">
        <v>2841169.9222792671</v>
      </c>
    </row>
    <row r="10" spans="1:10" ht="15.6">
      <c r="A10" s="1282"/>
      <c r="B10" s="1282"/>
      <c r="C10" s="1286" t="s">
        <v>1167</v>
      </c>
      <c r="D10" s="1287">
        <v>333907.95068929845</v>
      </c>
      <c r="E10" s="1287">
        <v>343775.79192177055</v>
      </c>
      <c r="F10" s="1287">
        <v>278838.95696482155</v>
      </c>
      <c r="G10" s="1287">
        <v>229833.28177748452</v>
      </c>
      <c r="H10" s="1287">
        <v>257166.29842027952</v>
      </c>
      <c r="I10" s="1287">
        <v>284472.78790747555</v>
      </c>
      <c r="J10" s="1287">
        <v>294745.3644758942</v>
      </c>
    </row>
    <row r="11" spans="1:10" ht="15.6">
      <c r="A11" s="1282"/>
      <c r="B11" s="1282"/>
      <c r="C11" s="1286" t="s">
        <v>1157</v>
      </c>
      <c r="D11" s="1287">
        <v>105418.76864304562</v>
      </c>
      <c r="E11" s="1287">
        <v>19298.764800000001</v>
      </c>
      <c r="F11" s="1287">
        <v>0</v>
      </c>
      <c r="G11" s="1287">
        <v>0</v>
      </c>
      <c r="H11" s="1287">
        <v>0</v>
      </c>
      <c r="I11" s="1287">
        <v>0</v>
      </c>
      <c r="J11" s="1287">
        <v>0</v>
      </c>
    </row>
    <row r="12" spans="1:10" ht="15.6">
      <c r="A12" s="1282"/>
      <c r="B12" s="1282"/>
      <c r="C12" s="1286" t="s">
        <v>1158</v>
      </c>
      <c r="D12" s="1287">
        <v>84866.510000000038</v>
      </c>
      <c r="E12" s="1287">
        <v>155034.03192177054</v>
      </c>
      <c r="F12" s="1287">
        <v>128706.15697457963</v>
      </c>
      <c r="G12" s="1287">
        <v>101712.01324366131</v>
      </c>
      <c r="H12" s="1287">
        <v>152031.74559401729</v>
      </c>
      <c r="I12" s="1287">
        <v>109305.0262629912</v>
      </c>
      <c r="J12" s="1287">
        <v>113219.40465419641</v>
      </c>
    </row>
    <row r="13" spans="1:10" ht="15.6">
      <c r="A13" s="1282"/>
      <c r="B13" s="1282"/>
      <c r="C13" s="1286" t="s">
        <v>1097</v>
      </c>
      <c r="D13" s="1287">
        <v>95038.990292820774</v>
      </c>
      <c r="E13" s="1287">
        <v>239369.66065177991</v>
      </c>
      <c r="F13" s="1287">
        <v>253501.84940731464</v>
      </c>
      <c r="G13" s="1287">
        <v>283424.03563817783</v>
      </c>
      <c r="H13" s="1287">
        <v>290745.47583280964</v>
      </c>
      <c r="I13" s="1287">
        <v>308440.52793944697</v>
      </c>
      <c r="J13" s="1287">
        <v>317366.15081458492</v>
      </c>
    </row>
    <row r="14" spans="1:10" ht="15.6">
      <c r="A14" s="1282"/>
      <c r="B14" s="1282"/>
      <c r="C14" s="1286" t="s">
        <v>1159</v>
      </c>
      <c r="D14" s="1287">
        <v>28471.486982712235</v>
      </c>
      <c r="E14" s="1287">
        <v>0</v>
      </c>
      <c r="F14" s="1287">
        <v>0</v>
      </c>
      <c r="G14" s="1287">
        <v>0</v>
      </c>
      <c r="H14" s="1287">
        <v>0</v>
      </c>
      <c r="I14" s="1287">
        <v>0</v>
      </c>
      <c r="J14" s="1287">
        <v>0</v>
      </c>
    </row>
    <row r="15" spans="1:10" ht="15.6">
      <c r="A15" s="1282"/>
      <c r="B15" s="1282"/>
      <c r="C15" s="1286" t="s">
        <v>1112</v>
      </c>
      <c r="D15" s="1287">
        <v>881647.49</v>
      </c>
      <c r="E15" s="1287">
        <v>0</v>
      </c>
      <c r="F15" s="1287">
        <v>0</v>
      </c>
      <c r="G15" s="1287">
        <v>0</v>
      </c>
      <c r="H15" s="1287">
        <v>0</v>
      </c>
      <c r="I15" s="1287">
        <v>0</v>
      </c>
      <c r="J15" s="1287">
        <v>0</v>
      </c>
    </row>
    <row r="16" spans="1:10" ht="15.6">
      <c r="A16" s="1282"/>
      <c r="B16" s="1282"/>
      <c r="C16" s="1286" t="s">
        <v>1115</v>
      </c>
      <c r="D16" s="1287">
        <v>98396.02604045147</v>
      </c>
      <c r="E16" s="1287">
        <v>181793.546100807</v>
      </c>
      <c r="F16" s="1287">
        <v>185501.75796696352</v>
      </c>
      <c r="G16" s="1287">
        <v>162667.51875503981</v>
      </c>
      <c r="H16" s="1287">
        <v>199162.33728866844</v>
      </c>
      <c r="I16" s="1287">
        <v>210035.29088684593</v>
      </c>
      <c r="J16" s="1287">
        <v>213001.93207871061</v>
      </c>
    </row>
    <row r="17" spans="1:50" ht="15.6">
      <c r="A17" s="1282"/>
      <c r="B17" s="1282"/>
      <c r="C17" s="1286" t="s">
        <v>1120</v>
      </c>
      <c r="D17" s="1287">
        <v>39598.730000000003</v>
      </c>
      <c r="E17" s="1287">
        <v>4299.3407999999999</v>
      </c>
      <c r="F17" s="1287">
        <v>33.170943997844013</v>
      </c>
      <c r="G17" s="1287">
        <v>7905.2402284188629</v>
      </c>
      <c r="H17" s="1287">
        <v>14539.432049450199</v>
      </c>
      <c r="I17" s="1287">
        <v>15060.044272156147</v>
      </c>
      <c r="J17" s="1287">
        <v>15605.976804312484</v>
      </c>
    </row>
    <row r="18" spans="1:50" ht="15.6">
      <c r="A18" s="1282"/>
      <c r="B18" s="1290" t="s">
        <v>1168</v>
      </c>
      <c r="C18" s="1290"/>
      <c r="D18" s="1291">
        <f>SUM(D8:D17)</f>
        <v>2688044.8965395424</v>
      </c>
      <c r="E18" s="1291">
        <f t="shared" ref="E18:F18" si="0">SUM(E8:E17)</f>
        <v>3700201.9143254734</v>
      </c>
      <c r="F18" s="1291">
        <f t="shared" si="0"/>
        <v>2978481.8243626445</v>
      </c>
      <c r="G18" s="1291">
        <f t="shared" ref="G18:J18" si="1">SUM(G8:G17)</f>
        <v>3307373.0032094251</v>
      </c>
      <c r="H18" s="1291">
        <f t="shared" si="1"/>
        <v>3675602.6811594297</v>
      </c>
      <c r="I18" s="1291">
        <f t="shared" si="1"/>
        <v>3985549.1711985106</v>
      </c>
      <c r="J18" s="1291">
        <f t="shared" si="1"/>
        <v>4118539.1255420842</v>
      </c>
    </row>
    <row r="19" spans="1:50" ht="15.6">
      <c r="A19" s="1282"/>
      <c r="B19" s="1282" t="s">
        <v>1169</v>
      </c>
      <c r="C19" s="1292" t="s">
        <v>1170</v>
      </c>
      <c r="D19" s="1287">
        <v>0</v>
      </c>
      <c r="E19" s="1287">
        <v>11440191.8356</v>
      </c>
      <c r="F19" s="1287">
        <v>14163761.659299999</v>
      </c>
      <c r="G19" s="1287">
        <v>9626205.4142999984</v>
      </c>
      <c r="H19" s="1287">
        <v>11135507.998</v>
      </c>
      <c r="I19" s="1287">
        <v>11183722.3857</v>
      </c>
      <c r="J19" s="1287">
        <v>11915507.2699</v>
      </c>
    </row>
    <row r="20" spans="1:50" s="52" customFormat="1" ht="15.6">
      <c r="A20" s="1282"/>
      <c r="B20" s="1282"/>
      <c r="C20" s="1282" t="s">
        <v>1171</v>
      </c>
      <c r="D20" s="1287">
        <v>0</v>
      </c>
      <c r="E20" s="1287">
        <v>0</v>
      </c>
      <c r="F20" s="1287">
        <v>0</v>
      </c>
      <c r="G20" s="1287">
        <v>0</v>
      </c>
      <c r="H20" s="1287">
        <v>0</v>
      </c>
      <c r="I20" s="1287">
        <v>0</v>
      </c>
      <c r="J20" s="1287">
        <v>0</v>
      </c>
      <c r="K20" s="50"/>
      <c r="L20" s="50"/>
      <c r="M20" s="50"/>
      <c r="N20" s="50"/>
      <c r="O20" s="50"/>
      <c r="P20" s="50"/>
      <c r="Q20" s="50"/>
      <c r="R20" s="50"/>
      <c r="S20" s="50"/>
      <c r="T20" s="50"/>
      <c r="U20" s="50"/>
      <c r="V20" s="50"/>
      <c r="W20" s="50"/>
      <c r="X20" s="50"/>
      <c r="Y20" s="50"/>
      <c r="Z20" s="50"/>
      <c r="AA20" s="50"/>
      <c r="AB20" s="50"/>
      <c r="AC20" s="50"/>
      <c r="AD20" s="50"/>
      <c r="AE20" s="50"/>
      <c r="AF20" s="50"/>
      <c r="AG20" s="50"/>
      <c r="AH20" s="50"/>
      <c r="AI20" s="50"/>
      <c r="AJ20" s="50"/>
      <c r="AK20" s="50"/>
      <c r="AL20" s="50"/>
      <c r="AM20" s="50"/>
      <c r="AN20" s="50"/>
      <c r="AO20" s="50"/>
      <c r="AP20" s="50"/>
      <c r="AQ20" s="50"/>
      <c r="AR20" s="50"/>
      <c r="AS20" s="50"/>
      <c r="AT20" s="50"/>
      <c r="AU20" s="50"/>
      <c r="AV20" s="50"/>
      <c r="AW20" s="50"/>
      <c r="AX20" s="50"/>
    </row>
    <row r="21" spans="1:50" s="52" customFormat="1" ht="15.6">
      <c r="A21" s="1282"/>
      <c r="B21" s="1282"/>
      <c r="C21" s="1282" t="s">
        <v>1172</v>
      </c>
      <c r="D21" s="1287">
        <v>0</v>
      </c>
      <c r="E21" s="1287">
        <v>0</v>
      </c>
      <c r="F21" s="1287">
        <v>0</v>
      </c>
      <c r="G21" s="1287">
        <v>0</v>
      </c>
      <c r="H21" s="1287">
        <v>0</v>
      </c>
      <c r="I21" s="1287">
        <v>0</v>
      </c>
      <c r="J21" s="1287">
        <v>0</v>
      </c>
      <c r="K21" s="50"/>
      <c r="L21" s="50"/>
      <c r="M21" s="50"/>
      <c r="N21" s="50"/>
      <c r="O21" s="50"/>
      <c r="P21" s="50"/>
      <c r="Q21" s="50"/>
      <c r="R21" s="50"/>
      <c r="S21" s="50"/>
      <c r="T21" s="50"/>
      <c r="U21" s="50"/>
      <c r="V21" s="50"/>
      <c r="W21" s="50"/>
      <c r="X21" s="50"/>
      <c r="Y21" s="50"/>
      <c r="Z21" s="50"/>
      <c r="AA21" s="50"/>
      <c r="AB21" s="50"/>
      <c r="AC21" s="50"/>
      <c r="AD21" s="50"/>
      <c r="AE21" s="50"/>
      <c r="AF21" s="50"/>
      <c r="AG21" s="50"/>
      <c r="AH21" s="50"/>
      <c r="AI21" s="50"/>
      <c r="AJ21" s="50"/>
      <c r="AK21" s="50"/>
      <c r="AL21" s="50"/>
      <c r="AM21" s="50"/>
      <c r="AN21" s="50"/>
      <c r="AO21" s="50"/>
      <c r="AP21" s="50"/>
      <c r="AQ21" s="50"/>
      <c r="AR21" s="50"/>
      <c r="AS21" s="50"/>
      <c r="AT21" s="50"/>
      <c r="AU21" s="50"/>
      <c r="AV21" s="50"/>
      <c r="AW21" s="50"/>
      <c r="AX21" s="50"/>
    </row>
    <row r="22" spans="1:50" s="52" customFormat="1" ht="15.6">
      <c r="A22" s="1282"/>
      <c r="B22" s="1282"/>
      <c r="C22" s="1282" t="s">
        <v>1173</v>
      </c>
      <c r="D22" s="1287">
        <v>0</v>
      </c>
      <c r="E22" s="1287">
        <v>1183000</v>
      </c>
      <c r="F22" s="1287">
        <v>1083000</v>
      </c>
      <c r="G22" s="1287">
        <v>883000</v>
      </c>
      <c r="H22" s="1287">
        <v>883000</v>
      </c>
      <c r="I22" s="1287">
        <v>883000</v>
      </c>
      <c r="J22" s="1287">
        <v>883000</v>
      </c>
      <c r="K22" s="50"/>
      <c r="L22" s="50"/>
      <c r="M22" s="50"/>
      <c r="N22" s="50"/>
      <c r="O22" s="50"/>
      <c r="P22" s="50"/>
      <c r="Q22" s="50"/>
      <c r="R22" s="50"/>
      <c r="S22" s="50"/>
      <c r="T22" s="50"/>
      <c r="U22" s="50"/>
      <c r="V22" s="50"/>
      <c r="W22" s="50"/>
      <c r="X22" s="50"/>
      <c r="Y22" s="50"/>
      <c r="Z22" s="50"/>
      <c r="AA22" s="50"/>
      <c r="AB22" s="50"/>
      <c r="AC22" s="50"/>
      <c r="AD22" s="50"/>
      <c r="AE22" s="50"/>
      <c r="AF22" s="50"/>
      <c r="AG22" s="50"/>
      <c r="AH22" s="50"/>
      <c r="AI22" s="50"/>
      <c r="AJ22" s="50"/>
      <c r="AK22" s="50"/>
      <c r="AL22" s="50"/>
      <c r="AM22" s="50"/>
      <c r="AN22" s="50"/>
      <c r="AO22" s="50"/>
      <c r="AP22" s="50"/>
      <c r="AQ22" s="50"/>
      <c r="AR22" s="50"/>
      <c r="AS22" s="50"/>
      <c r="AT22" s="50"/>
      <c r="AU22" s="50"/>
      <c r="AV22" s="50"/>
      <c r="AW22" s="50"/>
      <c r="AX22" s="50"/>
    </row>
    <row r="23" spans="1:50" ht="15.6">
      <c r="A23" s="1282"/>
      <c r="B23" s="1282"/>
      <c r="C23" s="1282" t="s">
        <v>1174</v>
      </c>
      <c r="D23" s="1287">
        <v>30427.99712144252</v>
      </c>
      <c r="E23" s="1287">
        <v>0</v>
      </c>
      <c r="F23" s="1287">
        <v>0</v>
      </c>
      <c r="G23" s="1287">
        <v>0</v>
      </c>
      <c r="H23" s="1287">
        <v>0</v>
      </c>
      <c r="I23" s="1287">
        <v>0</v>
      </c>
      <c r="J23" s="1287">
        <v>0</v>
      </c>
    </row>
    <row r="24" spans="1:50" ht="15.6">
      <c r="A24" s="1282"/>
      <c r="B24" s="1282"/>
      <c r="C24" s="1282" t="s">
        <v>1175</v>
      </c>
      <c r="D24" s="1287">
        <v>5915967.1672153287</v>
      </c>
      <c r="E24" s="1287">
        <v>199379.68729077952</v>
      </c>
      <c r="F24" s="1287">
        <v>171220.37609983879</v>
      </c>
      <c r="G24" s="1287">
        <v>731898.62340837345</v>
      </c>
      <c r="H24" s="1287">
        <v>230771.42278627152</v>
      </c>
      <c r="I24" s="1287">
        <v>236255.11124288646</v>
      </c>
      <c r="J24" s="1287">
        <v>234639.06820008004</v>
      </c>
    </row>
    <row r="25" spans="1:50" ht="15.6">
      <c r="A25" s="1282"/>
      <c r="B25" s="1282"/>
      <c r="C25" s="1282" t="s">
        <v>1176</v>
      </c>
      <c r="D25" s="1287">
        <v>292230.38119466644</v>
      </c>
      <c r="E25" s="1287">
        <v>1162371.23</v>
      </c>
      <c r="F25" s="1287">
        <v>959679.58</v>
      </c>
      <c r="G25" s="1287">
        <v>810764.18</v>
      </c>
      <c r="H25" s="1287">
        <v>875484.78</v>
      </c>
      <c r="I25" s="1287">
        <v>916122.89</v>
      </c>
      <c r="J25" s="1287">
        <v>935712.46</v>
      </c>
    </row>
    <row r="26" spans="1:50" ht="15.6">
      <c r="A26" s="1282"/>
      <c r="B26" s="1282"/>
      <c r="C26" s="1282" t="s">
        <v>1177</v>
      </c>
      <c r="D26" s="1287">
        <v>599.88722210826188</v>
      </c>
      <c r="E26" s="1287">
        <v>0</v>
      </c>
      <c r="F26" s="1287">
        <v>0</v>
      </c>
      <c r="G26" s="1287">
        <v>0</v>
      </c>
      <c r="H26" s="1287">
        <v>0</v>
      </c>
      <c r="I26" s="1287">
        <v>0</v>
      </c>
      <c r="J26" s="1287">
        <v>0</v>
      </c>
    </row>
    <row r="27" spans="1:50" ht="15.6">
      <c r="A27" s="1282"/>
      <c r="B27" s="1282"/>
      <c r="C27" s="1282" t="s">
        <v>1178</v>
      </c>
      <c r="D27" s="1287">
        <v>1150.0214154866812</v>
      </c>
      <c r="E27" s="1287">
        <v>8361.380000000001</v>
      </c>
      <c r="F27" s="1287">
        <v>7410.9500000000007</v>
      </c>
      <c r="G27" s="1287">
        <v>17759.560000000001</v>
      </c>
      <c r="H27" s="1287">
        <v>205730.92</v>
      </c>
      <c r="I27" s="1287">
        <v>21557.149999999998</v>
      </c>
      <c r="J27" s="1287">
        <v>20702.679999999997</v>
      </c>
    </row>
    <row r="28" spans="1:50" ht="15.6">
      <c r="A28" s="1282"/>
      <c r="B28" s="1282"/>
      <c r="C28" s="1282" t="s">
        <v>1179</v>
      </c>
      <c r="D28" s="1287">
        <v>85424.830677296311</v>
      </c>
      <c r="E28" s="1287">
        <v>124587.08</v>
      </c>
      <c r="F28" s="1287">
        <v>119828.16</v>
      </c>
      <c r="G28" s="1287">
        <v>40872.86</v>
      </c>
      <c r="H28" s="1287">
        <v>42045.74</v>
      </c>
      <c r="I28" s="1287">
        <v>42570.979999999996</v>
      </c>
      <c r="J28" s="1287">
        <v>45845.380000000005</v>
      </c>
    </row>
    <row r="29" spans="1:50" ht="15.6">
      <c r="A29" s="1282"/>
      <c r="B29" s="1282"/>
      <c r="C29" s="1282" t="s">
        <v>1180</v>
      </c>
      <c r="D29" s="1287">
        <v>5314.98</v>
      </c>
      <c r="E29" s="1287">
        <v>2000</v>
      </c>
      <c r="F29" s="1287">
        <v>0</v>
      </c>
      <c r="G29" s="1287">
        <v>0</v>
      </c>
      <c r="H29" s="1287">
        <v>0</v>
      </c>
      <c r="I29" s="1287">
        <v>0</v>
      </c>
      <c r="J29" s="1287">
        <v>0</v>
      </c>
    </row>
    <row r="30" spans="1:50" ht="15.6">
      <c r="A30" s="1282"/>
      <c r="B30" s="1282"/>
      <c r="C30" s="1282" t="s">
        <v>1181</v>
      </c>
      <c r="D30" s="1287">
        <v>14326.66</v>
      </c>
      <c r="E30" s="1287">
        <v>0</v>
      </c>
      <c r="F30" s="1287">
        <v>0</v>
      </c>
      <c r="G30" s="1287">
        <v>0</v>
      </c>
      <c r="H30" s="1287">
        <v>0</v>
      </c>
      <c r="I30" s="1287">
        <v>0</v>
      </c>
      <c r="J30" s="1287">
        <v>0</v>
      </c>
    </row>
    <row r="31" spans="1:50" ht="15.6">
      <c r="A31" s="1282"/>
      <c r="B31" s="1282"/>
      <c r="C31" s="1293" t="s">
        <v>1182</v>
      </c>
      <c r="D31" s="1287">
        <v>142516.89881938079</v>
      </c>
      <c r="E31" s="1287">
        <v>321649.02664999745</v>
      </c>
      <c r="F31" s="1287">
        <v>312193.06698599464</v>
      </c>
      <c r="G31" s="1287">
        <v>368276.75449185027</v>
      </c>
      <c r="H31" s="1287">
        <v>377243.96555531502</v>
      </c>
      <c r="I31" s="1287">
        <v>393077.03809146851</v>
      </c>
      <c r="J31" s="1287">
        <v>389707.07384515286</v>
      </c>
    </row>
    <row r="32" spans="1:50" ht="15.6">
      <c r="A32" s="1282"/>
      <c r="B32" s="1282"/>
      <c r="C32" s="1282" t="s">
        <v>1183</v>
      </c>
      <c r="D32" s="1287">
        <v>-11035.399033829699</v>
      </c>
      <c r="E32" s="1287">
        <v>0</v>
      </c>
      <c r="F32" s="1287">
        <v>0</v>
      </c>
      <c r="G32" s="1287">
        <v>0</v>
      </c>
      <c r="H32" s="1287">
        <v>0</v>
      </c>
      <c r="I32" s="1287">
        <v>0</v>
      </c>
      <c r="J32" s="1287">
        <v>0</v>
      </c>
    </row>
    <row r="33" spans="1:50" ht="15.6">
      <c r="A33" s="1282"/>
      <c r="B33" s="1282"/>
      <c r="C33" s="1282" t="s">
        <v>1184</v>
      </c>
      <c r="D33" s="1287">
        <v>94437.056505982342</v>
      </c>
      <c r="E33" s="1287">
        <v>0</v>
      </c>
      <c r="F33" s="1287">
        <v>0</v>
      </c>
      <c r="G33" s="1287">
        <v>0</v>
      </c>
      <c r="H33" s="1287">
        <v>0</v>
      </c>
      <c r="I33" s="1287">
        <v>0</v>
      </c>
      <c r="J33" s="1287">
        <v>0</v>
      </c>
    </row>
    <row r="34" spans="1:50" s="52" customFormat="1" ht="15.6">
      <c r="A34" s="1282"/>
      <c r="B34" s="1282"/>
      <c r="C34" s="1294" t="s">
        <v>1185</v>
      </c>
      <c r="D34" s="1287">
        <v>4012706.4700000007</v>
      </c>
      <c r="E34" s="1287">
        <v>2000572.1332999999</v>
      </c>
      <c r="F34" s="1287">
        <v>511014.68</v>
      </c>
      <c r="G34" s="1287">
        <v>0</v>
      </c>
      <c r="H34" s="1287">
        <v>0</v>
      </c>
      <c r="I34" s="1287">
        <v>0</v>
      </c>
      <c r="J34" s="1287">
        <v>0</v>
      </c>
      <c r="K34" s="50"/>
      <c r="L34" s="50"/>
      <c r="M34" s="50"/>
      <c r="N34" s="50"/>
      <c r="O34" s="50"/>
      <c r="P34" s="50"/>
      <c r="Q34" s="50"/>
      <c r="R34" s="50"/>
      <c r="S34" s="50"/>
      <c r="T34" s="50"/>
      <c r="U34" s="50"/>
      <c r="V34" s="50"/>
      <c r="W34" s="50"/>
      <c r="X34" s="50"/>
      <c r="Y34" s="50"/>
      <c r="Z34" s="50"/>
      <c r="AA34" s="50"/>
      <c r="AB34" s="50"/>
      <c r="AC34" s="50"/>
      <c r="AD34" s="50"/>
      <c r="AE34" s="50"/>
      <c r="AF34" s="50"/>
      <c r="AG34" s="50"/>
      <c r="AH34" s="50"/>
      <c r="AI34" s="50"/>
      <c r="AJ34" s="50"/>
      <c r="AK34" s="50"/>
      <c r="AL34" s="50"/>
      <c r="AM34" s="50"/>
      <c r="AN34" s="50"/>
      <c r="AO34" s="50"/>
      <c r="AP34" s="50"/>
      <c r="AQ34" s="50"/>
      <c r="AR34" s="50"/>
      <c r="AS34" s="50"/>
      <c r="AT34" s="50"/>
      <c r="AU34" s="50"/>
      <c r="AV34" s="50"/>
      <c r="AW34" s="50"/>
      <c r="AX34" s="50"/>
    </row>
    <row r="35" spans="1:50" ht="15.6">
      <c r="A35" s="1282"/>
      <c r="B35" s="1282"/>
      <c r="C35" s="1282" t="s">
        <v>1186</v>
      </c>
      <c r="D35" s="1287">
        <v>0</v>
      </c>
      <c r="E35" s="1287">
        <v>17506972.057222046</v>
      </c>
      <c r="F35" s="1287">
        <v>21091074.838768799</v>
      </c>
      <c r="G35" s="1287">
        <v>6868609.1117847357</v>
      </c>
      <c r="H35" s="1287">
        <v>6964407.7541008471</v>
      </c>
      <c r="I35" s="1287">
        <v>7660246.6686457293</v>
      </c>
      <c r="J35" s="1287">
        <v>8032494.0278370893</v>
      </c>
    </row>
    <row r="36" spans="1:50" ht="15.6">
      <c r="A36" s="1282"/>
      <c r="B36" s="1290" t="s">
        <v>1187</v>
      </c>
      <c r="C36" s="1290"/>
      <c r="D36" s="1291">
        <f>SUM(D19:D35)</f>
        <v>10584066.951137863</v>
      </c>
      <c r="E36" s="1291">
        <f t="shared" ref="E36:J36" si="2">SUM(E19:E35)</f>
        <v>33949084.430062823</v>
      </c>
      <c r="F36" s="1291">
        <f t="shared" si="2"/>
        <v>38419183.311154634</v>
      </c>
      <c r="G36" s="1291">
        <f t="shared" si="2"/>
        <v>19347386.503984958</v>
      </c>
      <c r="H36" s="1291">
        <f t="shared" si="2"/>
        <v>20714192.580442432</v>
      </c>
      <c r="I36" s="1291">
        <f t="shared" si="2"/>
        <v>21336552.223680086</v>
      </c>
      <c r="J36" s="1291">
        <f t="shared" si="2"/>
        <v>22457607.959782325</v>
      </c>
    </row>
    <row r="37" spans="1:50" ht="15.6">
      <c r="A37" s="1295" t="s">
        <v>1196</v>
      </c>
      <c r="B37" s="1290"/>
      <c r="C37" s="1290"/>
      <c r="D37" s="1291">
        <f>+D36+D18</f>
        <v>13272111.847677406</v>
      </c>
      <c r="E37" s="1291">
        <f t="shared" ref="E37:J37" si="3">+E36+E18</f>
        <v>37649286.344388299</v>
      </c>
      <c r="F37" s="1291">
        <f t="shared" si="3"/>
        <v>41397665.135517277</v>
      </c>
      <c r="G37" s="1291">
        <f t="shared" si="3"/>
        <v>22654759.507194385</v>
      </c>
      <c r="H37" s="1291">
        <f t="shared" si="3"/>
        <v>24389795.261601862</v>
      </c>
      <c r="I37" s="1291">
        <f t="shared" si="3"/>
        <v>25322101.394878596</v>
      </c>
      <c r="J37" s="1291">
        <f t="shared" si="3"/>
        <v>26576147.08532441</v>
      </c>
    </row>
    <row r="38" spans="1:50" ht="15.6">
      <c r="A38" s="1282"/>
      <c r="B38" s="1282" t="s">
        <v>1189</v>
      </c>
      <c r="C38" s="1282" t="s">
        <v>1190</v>
      </c>
      <c r="D38" s="1287">
        <v>1274000</v>
      </c>
      <c r="E38" s="1287">
        <v>1173000</v>
      </c>
      <c r="F38" s="1287">
        <v>840000</v>
      </c>
      <c r="G38" s="1287">
        <v>958312.52707188413</v>
      </c>
      <c r="H38" s="1287">
        <v>998722.55519086611</v>
      </c>
      <c r="I38" s="1287">
        <v>994254.16434460436</v>
      </c>
      <c r="J38" s="1287">
        <v>994769.20207404497</v>
      </c>
    </row>
    <row r="39" spans="1:50">
      <c r="D39" s="462">
        <v>0</v>
      </c>
      <c r="E39" s="462">
        <v>0</v>
      </c>
      <c r="F39" s="462">
        <v>0</v>
      </c>
      <c r="G39" s="462">
        <v>0</v>
      </c>
      <c r="H39" s="462">
        <v>0</v>
      </c>
      <c r="I39" s="462">
        <v>0</v>
      </c>
      <c r="J39" s="462">
        <v>0</v>
      </c>
    </row>
    <row r="40" spans="1:50">
      <c r="A40" s="50" t="s">
        <v>304</v>
      </c>
      <c r="B40" s="50" t="s">
        <v>1191</v>
      </c>
    </row>
    <row r="41" spans="1:50">
      <c r="B41" s="1296" t="s">
        <v>1192</v>
      </c>
    </row>
    <row r="42" spans="1:50">
      <c r="B42" s="50" t="s">
        <v>1193</v>
      </c>
    </row>
    <row r="43" spans="1:50">
      <c r="B43" s="1089" t="s">
        <v>1197</v>
      </c>
    </row>
    <row r="44" spans="1:50">
      <c r="B44" s="1089" t="s">
        <v>1198</v>
      </c>
    </row>
  </sheetData>
  <pageMargins left="0.25" right="0.25" top="0.75" bottom="0.75" header="0.3" footer="0.3"/>
  <pageSetup scale="46" orientation="landscape" r:id="rId1"/>
  <headerFooter>
    <oddFooter>&amp;C&amp;A</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EF9170-06C3-4B08-B8B2-DBC744E2F239}">
  <sheetPr codeName="Sheet19">
    <pageSetUpPr fitToPage="1"/>
  </sheetPr>
  <dimension ref="A1:AJ42"/>
  <sheetViews>
    <sheetView zoomScale="75" zoomScaleNormal="75" workbookViewId="0"/>
  </sheetViews>
  <sheetFormatPr defaultColWidth="8.625" defaultRowHeight="14.45"/>
  <cols>
    <col min="1" max="1" width="13.375" style="50" customWidth="1"/>
    <col min="2" max="2" width="30.125" style="50" customWidth="1"/>
    <col min="3" max="3" width="72" style="50" customWidth="1"/>
    <col min="4" max="6" width="21.375" style="50" customWidth="1"/>
    <col min="7" max="10" width="18.875" style="50" customWidth="1"/>
    <col min="11" max="16384" width="8.625" style="50"/>
  </cols>
  <sheetData>
    <row r="1" spans="1:10" ht="15.6">
      <c r="A1" s="20" t="s">
        <v>98</v>
      </c>
      <c r="B1" s="621" t="str">
        <f>PA_NAME</f>
        <v>San Diego Gas &amp; Electric Co</v>
      </c>
    </row>
    <row r="2" spans="1:10" ht="15.6">
      <c r="A2" s="20" t="s">
        <v>99</v>
      </c>
      <c r="B2" s="412" t="s">
        <v>310</v>
      </c>
    </row>
    <row r="3" spans="1:10">
      <c r="A3" s="51" t="s">
        <v>1199</v>
      </c>
    </row>
    <row r="6" spans="1:10">
      <c r="A6" s="1282"/>
      <c r="B6" s="1282"/>
      <c r="C6" s="1282"/>
      <c r="D6" s="1282"/>
      <c r="E6" s="1282"/>
      <c r="F6" s="1282"/>
      <c r="G6" s="1282"/>
      <c r="H6" s="1282"/>
      <c r="I6" s="1282"/>
      <c r="J6" s="1282"/>
    </row>
    <row r="7" spans="1:10" ht="28.9">
      <c r="A7" s="1283" t="s">
        <v>932</v>
      </c>
      <c r="B7" s="1282" t="s">
        <v>1162</v>
      </c>
      <c r="C7" s="1282" t="s">
        <v>1148</v>
      </c>
      <c r="D7" s="1284" t="s">
        <v>1163</v>
      </c>
      <c r="E7" s="1285" t="s">
        <v>1164</v>
      </c>
      <c r="F7" s="1285" t="s">
        <v>1195</v>
      </c>
      <c r="G7" s="1285" t="s">
        <v>1126</v>
      </c>
      <c r="H7" s="1285" t="s">
        <v>1127</v>
      </c>
      <c r="I7" s="1285" t="s">
        <v>1128</v>
      </c>
      <c r="J7" s="1285" t="s">
        <v>1129</v>
      </c>
    </row>
    <row r="8" spans="1:10" ht="15.6">
      <c r="A8" s="1292" t="s">
        <v>25</v>
      </c>
      <c r="B8" s="1282" t="s">
        <v>1166</v>
      </c>
      <c r="C8" s="1286" t="s">
        <v>1071</v>
      </c>
      <c r="D8" s="1287">
        <v>20206.751963993545</v>
      </c>
      <c r="E8" s="1287">
        <v>59816.377614338744</v>
      </c>
      <c r="F8" s="1287">
        <v>24597.643930520728</v>
      </c>
      <c r="G8" s="1287">
        <v>47540.139179112448</v>
      </c>
      <c r="H8" s="1287">
        <v>48182.641062701841</v>
      </c>
      <c r="I8" s="1287">
        <v>49124.807067083202</v>
      </c>
      <c r="J8" s="1287">
        <v>50486.686608883305</v>
      </c>
    </row>
    <row r="9" spans="1:10" ht="15.6">
      <c r="A9" s="1282"/>
      <c r="B9" s="1282"/>
      <c r="C9" s="1286" t="s">
        <v>1156</v>
      </c>
      <c r="D9" s="1287">
        <v>189819.41786119685</v>
      </c>
      <c r="E9" s="1287">
        <v>328843.36592434917</v>
      </c>
      <c r="F9" s="1287">
        <v>338918.50578459987</v>
      </c>
      <c r="G9" s="1287">
        <v>424259.48746359325</v>
      </c>
      <c r="H9" s="1287">
        <v>437964.11072361574</v>
      </c>
      <c r="I9" s="1287">
        <v>452897.12638661213</v>
      </c>
      <c r="J9" s="1287">
        <v>468914.0808776354</v>
      </c>
    </row>
    <row r="10" spans="1:10" ht="15.6">
      <c r="A10" s="1282"/>
      <c r="B10" s="1282"/>
      <c r="C10" s="1286" t="s">
        <v>1167</v>
      </c>
      <c r="D10" s="1287">
        <v>138508.4694609438</v>
      </c>
      <c r="E10" s="1287">
        <v>92831.262536178634</v>
      </c>
      <c r="F10" s="1287">
        <v>110623.03451978887</v>
      </c>
      <c r="G10" s="1287">
        <v>175541.01656947093</v>
      </c>
      <c r="H10" s="1287">
        <v>154766.24871169476</v>
      </c>
      <c r="I10" s="1287">
        <v>160294.43663661697</v>
      </c>
      <c r="J10" s="1287">
        <v>166097.94127683472</v>
      </c>
    </row>
    <row r="11" spans="1:10" ht="15.6">
      <c r="A11" s="1282"/>
      <c r="B11" s="1282"/>
      <c r="C11" s="1286" t="s">
        <v>1157</v>
      </c>
      <c r="D11" s="1287">
        <v>16991.481635832108</v>
      </c>
      <c r="E11" s="1287">
        <v>31127.040000000001</v>
      </c>
      <c r="F11" s="1287">
        <v>0</v>
      </c>
      <c r="G11" s="1287">
        <v>0</v>
      </c>
      <c r="H11" s="1287">
        <v>0</v>
      </c>
      <c r="I11" s="1287">
        <v>0</v>
      </c>
      <c r="J11" s="1287">
        <v>0</v>
      </c>
    </row>
    <row r="12" spans="1:10" ht="15.6">
      <c r="A12" s="1282"/>
      <c r="B12" s="1282"/>
      <c r="C12" s="1286" t="s">
        <v>1158</v>
      </c>
      <c r="D12" s="1287">
        <v>9724.7700000000023</v>
      </c>
      <c r="E12" s="1287">
        <v>22600.86253617864</v>
      </c>
      <c r="F12" s="1287">
        <v>60609.530519788859</v>
      </c>
      <c r="G12" s="1287">
        <v>55500.944339463582</v>
      </c>
      <c r="H12" s="1287">
        <v>57398.075222304447</v>
      </c>
      <c r="I12" s="1287">
        <v>55406.694099955726</v>
      </c>
      <c r="J12" s="1287">
        <v>57406.464781689741</v>
      </c>
    </row>
    <row r="13" spans="1:10" ht="15.6">
      <c r="A13" s="1282"/>
      <c r="B13" s="1282"/>
      <c r="C13" s="1286" t="s">
        <v>1097</v>
      </c>
      <c r="D13" s="1287">
        <v>16209.520653102705</v>
      </c>
      <c r="E13" s="1287">
        <v>72564.870468445792</v>
      </c>
      <c r="F13" s="1287">
        <v>29840.069172281659</v>
      </c>
      <c r="G13" s="1287">
        <v>46648.775666141031</v>
      </c>
      <c r="H13" s="1287">
        <v>47279.230831993744</v>
      </c>
      <c r="I13" s="1287">
        <v>48203.731507292243</v>
      </c>
      <c r="J13" s="1287">
        <v>49540.076204740595</v>
      </c>
    </row>
    <row r="14" spans="1:10" ht="15.6">
      <c r="A14" s="1282"/>
      <c r="B14" s="1282"/>
      <c r="C14" s="1286" t="s">
        <v>1159</v>
      </c>
      <c r="D14" s="1287">
        <v>1240.0444007047672</v>
      </c>
      <c r="E14" s="1287">
        <v>0</v>
      </c>
      <c r="F14" s="1287">
        <v>0</v>
      </c>
      <c r="G14" s="1287">
        <v>0</v>
      </c>
      <c r="H14" s="1287">
        <v>0</v>
      </c>
      <c r="I14" s="1287">
        <v>0</v>
      </c>
      <c r="J14" s="1287">
        <v>0</v>
      </c>
    </row>
    <row r="15" spans="1:10" ht="15.6">
      <c r="A15" s="1282"/>
      <c r="B15" s="1282"/>
      <c r="C15" s="1286" t="s">
        <v>1112</v>
      </c>
      <c r="D15" s="1287">
        <v>234433.08999999985</v>
      </c>
      <c r="E15" s="1287">
        <v>0</v>
      </c>
      <c r="F15" s="1287">
        <v>0</v>
      </c>
      <c r="G15" s="1287">
        <v>0</v>
      </c>
      <c r="H15" s="1287">
        <v>0</v>
      </c>
      <c r="I15" s="1287">
        <v>0</v>
      </c>
      <c r="J15" s="1287">
        <v>0</v>
      </c>
    </row>
    <row r="16" spans="1:10" ht="15.6">
      <c r="A16" s="1282"/>
      <c r="B16" s="1282"/>
      <c r="C16" s="1286" t="s">
        <v>1115</v>
      </c>
      <c r="D16" s="1287">
        <v>16802.470549847512</v>
      </c>
      <c r="E16" s="1287">
        <v>61535.491705025488</v>
      </c>
      <c r="F16" s="1287">
        <v>32359.28654577984</v>
      </c>
      <c r="G16" s="1287">
        <v>33281.845093130323</v>
      </c>
      <c r="H16" s="1287">
        <v>33927.790531643157</v>
      </c>
      <c r="I16" s="1287">
        <v>34747.944259129654</v>
      </c>
      <c r="J16" s="1287">
        <v>35251.853096378254</v>
      </c>
    </row>
    <row r="17" spans="1:36" ht="15.6">
      <c r="A17" s="1282"/>
      <c r="B17" s="1282"/>
      <c r="C17" s="1286" t="s">
        <v>1120</v>
      </c>
      <c r="D17" s="1287">
        <v>12621.809999999992</v>
      </c>
      <c r="E17" s="1287">
        <v>4025.6</v>
      </c>
      <c r="F17" s="1287">
        <v>8292.735999999999</v>
      </c>
      <c r="G17" s="1287">
        <v>6148.5200362186788</v>
      </c>
      <c r="H17" s="1287">
        <v>5452.287100088326</v>
      </c>
      <c r="I17" s="1287">
        <v>5647.5166350044101</v>
      </c>
      <c r="J17" s="1287">
        <v>5852.2413843555432</v>
      </c>
    </row>
    <row r="18" spans="1:36" ht="15.6">
      <c r="A18" s="1282"/>
      <c r="B18" s="1290" t="s">
        <v>1168</v>
      </c>
      <c r="C18" s="1290"/>
      <c r="D18" s="1291">
        <f>SUM(D8:D17)</f>
        <v>656557.826525621</v>
      </c>
      <c r="E18" s="1291">
        <f t="shared" ref="E18:F18" si="0">SUM(E8:E17)</f>
        <v>673344.87078451656</v>
      </c>
      <c r="F18" s="1291">
        <f t="shared" si="0"/>
        <v>605240.80647275981</v>
      </c>
      <c r="G18" s="1291">
        <f t="shared" ref="G18:J18" si="1">SUM(G8:G17)</f>
        <v>788920.72834713035</v>
      </c>
      <c r="H18" s="1291">
        <f t="shared" si="1"/>
        <v>784970.38418404199</v>
      </c>
      <c r="I18" s="1291">
        <f t="shared" si="1"/>
        <v>806322.25659169443</v>
      </c>
      <c r="J18" s="1291">
        <f t="shared" si="1"/>
        <v>833549.34423051751</v>
      </c>
    </row>
    <row r="19" spans="1:36" ht="15.6">
      <c r="A19" s="1282"/>
      <c r="B19" s="1282" t="s">
        <v>1169</v>
      </c>
      <c r="C19" s="1292" t="s">
        <v>1170</v>
      </c>
      <c r="D19" s="1287">
        <v>0</v>
      </c>
      <c r="E19" s="1287">
        <v>39076.522900000004</v>
      </c>
      <c r="F19" s="1287">
        <v>266769.61369999999</v>
      </c>
      <c r="G19" s="1287">
        <v>2970039.0669999998</v>
      </c>
      <c r="H19" s="1287">
        <v>1527506.7672999999</v>
      </c>
      <c r="I19" s="1287">
        <v>1735451.5331999999</v>
      </c>
      <c r="J19" s="1287">
        <v>1463553.4180000001</v>
      </c>
    </row>
    <row r="20" spans="1:36" s="52" customFormat="1" ht="15.6">
      <c r="A20" s="1282"/>
      <c r="B20" s="1282"/>
      <c r="C20" s="1282" t="s">
        <v>1171</v>
      </c>
      <c r="D20" s="1287">
        <v>0</v>
      </c>
      <c r="E20" s="1287">
        <v>0</v>
      </c>
      <c r="F20" s="1287">
        <v>0</v>
      </c>
      <c r="G20" s="1287">
        <v>0</v>
      </c>
      <c r="H20" s="1287">
        <v>0</v>
      </c>
      <c r="I20" s="1287">
        <v>0</v>
      </c>
      <c r="J20" s="1287">
        <v>0</v>
      </c>
      <c r="K20" s="50"/>
      <c r="L20" s="50"/>
      <c r="M20" s="50"/>
      <c r="N20" s="50"/>
      <c r="O20" s="50"/>
      <c r="P20" s="50"/>
      <c r="Q20" s="50"/>
      <c r="R20" s="50"/>
      <c r="S20" s="50"/>
      <c r="T20" s="50"/>
      <c r="U20" s="50"/>
      <c r="V20" s="50"/>
      <c r="W20" s="50"/>
      <c r="X20" s="50"/>
      <c r="Y20" s="50"/>
      <c r="Z20" s="50"/>
      <c r="AA20" s="50"/>
      <c r="AB20" s="50"/>
      <c r="AC20" s="50"/>
      <c r="AD20" s="50"/>
      <c r="AE20" s="50"/>
      <c r="AF20" s="50"/>
      <c r="AG20" s="50"/>
      <c r="AH20" s="50"/>
      <c r="AI20" s="50"/>
      <c r="AJ20" s="50"/>
    </row>
    <row r="21" spans="1:36" s="52" customFormat="1" ht="15.6">
      <c r="A21" s="1282"/>
      <c r="B21" s="1282"/>
      <c r="C21" s="1282" t="s">
        <v>1172</v>
      </c>
      <c r="D21" s="1287">
        <v>0</v>
      </c>
      <c r="E21" s="1287">
        <v>0</v>
      </c>
      <c r="F21" s="1287">
        <v>0</v>
      </c>
      <c r="G21" s="1287">
        <v>0</v>
      </c>
      <c r="H21" s="1287">
        <v>0</v>
      </c>
      <c r="I21" s="1287">
        <v>0</v>
      </c>
      <c r="J21" s="1287">
        <v>0</v>
      </c>
      <c r="K21" s="50"/>
      <c r="L21" s="50"/>
      <c r="M21" s="50"/>
      <c r="N21" s="50"/>
      <c r="O21" s="50"/>
      <c r="P21" s="50"/>
      <c r="Q21" s="50"/>
      <c r="R21" s="50"/>
      <c r="S21" s="50"/>
      <c r="T21" s="50"/>
      <c r="U21" s="50"/>
      <c r="V21" s="50"/>
      <c r="W21" s="50"/>
      <c r="X21" s="50"/>
      <c r="Y21" s="50"/>
      <c r="Z21" s="50"/>
      <c r="AA21" s="50"/>
      <c r="AB21" s="50"/>
      <c r="AC21" s="50"/>
      <c r="AD21" s="50"/>
      <c r="AE21" s="50"/>
      <c r="AF21" s="50"/>
      <c r="AG21" s="50"/>
      <c r="AH21" s="50"/>
      <c r="AI21" s="50"/>
      <c r="AJ21" s="50"/>
    </row>
    <row r="22" spans="1:36" s="52" customFormat="1" ht="15.6">
      <c r="A22" s="1282"/>
      <c r="B22" s="1282"/>
      <c r="C22" s="1282" t="s">
        <v>1173</v>
      </c>
      <c r="D22" s="1287">
        <v>0</v>
      </c>
      <c r="E22" s="1287">
        <v>0</v>
      </c>
      <c r="F22" s="1287">
        <v>0</v>
      </c>
      <c r="G22" s="1287">
        <v>0</v>
      </c>
      <c r="H22" s="1287">
        <v>0</v>
      </c>
      <c r="I22" s="1287">
        <v>0</v>
      </c>
      <c r="J22" s="1287">
        <v>0</v>
      </c>
      <c r="K22" s="50"/>
      <c r="L22" s="50"/>
      <c r="M22" s="50"/>
      <c r="N22" s="50"/>
      <c r="O22" s="50"/>
      <c r="P22" s="50"/>
      <c r="Q22" s="50"/>
      <c r="R22" s="50"/>
      <c r="S22" s="50"/>
      <c r="T22" s="50"/>
      <c r="U22" s="50"/>
      <c r="V22" s="50"/>
      <c r="W22" s="50"/>
      <c r="X22" s="50"/>
      <c r="Y22" s="50"/>
      <c r="Z22" s="50"/>
      <c r="AA22" s="50"/>
      <c r="AB22" s="50"/>
      <c r="AC22" s="50"/>
      <c r="AD22" s="50"/>
      <c r="AE22" s="50"/>
      <c r="AF22" s="50"/>
      <c r="AG22" s="50"/>
      <c r="AH22" s="50"/>
      <c r="AI22" s="50"/>
      <c r="AJ22" s="50"/>
    </row>
    <row r="23" spans="1:36" ht="15.6">
      <c r="A23" s="1282"/>
      <c r="B23" s="1282"/>
      <c r="C23" s="1282" t="s">
        <v>1174</v>
      </c>
      <c r="D23" s="1287">
        <v>5902.44255361059</v>
      </c>
      <c r="E23" s="1287">
        <v>0</v>
      </c>
      <c r="F23" s="1287">
        <v>0</v>
      </c>
      <c r="G23" s="1287">
        <v>0</v>
      </c>
      <c r="H23" s="1287">
        <v>0</v>
      </c>
      <c r="I23" s="1287">
        <v>0</v>
      </c>
      <c r="J23" s="1287">
        <v>0</v>
      </c>
    </row>
    <row r="24" spans="1:36" ht="15.6">
      <c r="A24" s="1282"/>
      <c r="B24" s="1282"/>
      <c r="C24" s="1282" t="s">
        <v>1175</v>
      </c>
      <c r="D24" s="1287">
        <v>1004767.1097827773</v>
      </c>
      <c r="E24" s="1287">
        <v>41721.823834455601</v>
      </c>
      <c r="F24" s="1287">
        <v>16058.239688765003</v>
      </c>
      <c r="G24" s="1287">
        <v>37528.93784052827</v>
      </c>
      <c r="H24" s="1287">
        <v>36765.588652505372</v>
      </c>
      <c r="I24" s="1287">
        <v>36188.699016693943</v>
      </c>
      <c r="J24" s="1287">
        <v>35890.894195402274</v>
      </c>
    </row>
    <row r="25" spans="1:36" ht="15.6">
      <c r="A25" s="1282"/>
      <c r="B25" s="1282"/>
      <c r="C25" s="1282" t="s">
        <v>1176</v>
      </c>
      <c r="D25" s="1287">
        <v>31025.418347763585</v>
      </c>
      <c r="E25" s="1287">
        <v>17944.91</v>
      </c>
      <c r="F25" s="1287">
        <v>53515.47</v>
      </c>
      <c r="G25" s="1287">
        <v>125829.12999999999</v>
      </c>
      <c r="H25" s="1287">
        <v>106990.32</v>
      </c>
      <c r="I25" s="1287">
        <v>107134.87</v>
      </c>
      <c r="J25" s="1287">
        <v>102907.87</v>
      </c>
    </row>
    <row r="26" spans="1:36" ht="15.6">
      <c r="A26" s="1282"/>
      <c r="B26" s="1282"/>
      <c r="C26" s="1282" t="s">
        <v>1177</v>
      </c>
      <c r="D26" s="1287">
        <v>67.009303472965499</v>
      </c>
      <c r="E26" s="1287">
        <v>0</v>
      </c>
      <c r="F26" s="1287">
        <v>0</v>
      </c>
      <c r="G26" s="1287">
        <v>0</v>
      </c>
      <c r="H26" s="1287">
        <v>0</v>
      </c>
      <c r="I26" s="1287">
        <v>0</v>
      </c>
      <c r="J26" s="1287">
        <v>0</v>
      </c>
    </row>
    <row r="27" spans="1:36" ht="15.6">
      <c r="A27" s="1282"/>
      <c r="B27" s="1282"/>
      <c r="C27" s="1282" t="s">
        <v>1178</v>
      </c>
      <c r="D27" s="1287">
        <v>281.52199020610874</v>
      </c>
      <c r="E27" s="1287">
        <v>228.07</v>
      </c>
      <c r="F27" s="1287">
        <v>761.06999999999994</v>
      </c>
      <c r="G27" s="1287">
        <v>780.28</v>
      </c>
      <c r="H27" s="1287">
        <v>813.65</v>
      </c>
      <c r="I27" s="1287">
        <v>767.32999999999993</v>
      </c>
      <c r="J27" s="1287">
        <v>734.77</v>
      </c>
    </row>
    <row r="28" spans="1:36" ht="15.6">
      <c r="A28" s="1282"/>
      <c r="B28" s="1282"/>
      <c r="C28" s="1282" t="s">
        <v>1179</v>
      </c>
      <c r="D28" s="1287">
        <v>16570.763882757641</v>
      </c>
      <c r="E28" s="1287">
        <v>6890.65</v>
      </c>
      <c r="F28" s="1287">
        <v>13699.82</v>
      </c>
      <c r="G28" s="1287">
        <v>8664.0999999999985</v>
      </c>
      <c r="H28" s="1287">
        <v>9569.2200000000012</v>
      </c>
      <c r="I28" s="1287">
        <v>9353.6500000000015</v>
      </c>
      <c r="J28" s="1287">
        <v>9927.86</v>
      </c>
    </row>
    <row r="29" spans="1:36" ht="15.6">
      <c r="A29" s="1282"/>
      <c r="B29" s="1282"/>
      <c r="C29" s="1282" t="s">
        <v>1180</v>
      </c>
      <c r="D29" s="1287">
        <v>0</v>
      </c>
      <c r="E29" s="1287">
        <v>20000</v>
      </c>
      <c r="F29" s="1287">
        <v>0</v>
      </c>
      <c r="G29" s="1287">
        <v>0</v>
      </c>
      <c r="H29" s="1287">
        <v>0</v>
      </c>
      <c r="I29" s="1287">
        <v>0</v>
      </c>
      <c r="J29" s="1287">
        <v>0</v>
      </c>
    </row>
    <row r="30" spans="1:36" ht="15.6">
      <c r="A30" s="1282"/>
      <c r="B30" s="1282"/>
      <c r="C30" s="1282" t="s">
        <v>1181</v>
      </c>
      <c r="D30" s="1287">
        <v>891.97000000000014</v>
      </c>
      <c r="E30" s="1287">
        <v>0</v>
      </c>
      <c r="F30" s="1287">
        <v>0</v>
      </c>
      <c r="G30" s="1287">
        <v>0</v>
      </c>
      <c r="H30" s="1287">
        <v>0</v>
      </c>
      <c r="I30" s="1287">
        <v>0</v>
      </c>
      <c r="J30" s="1287">
        <v>0</v>
      </c>
    </row>
    <row r="31" spans="1:36" ht="15.6">
      <c r="A31" s="1282"/>
      <c r="B31" s="1282"/>
      <c r="C31" s="1293" t="s">
        <v>1182</v>
      </c>
      <c r="D31" s="1287">
        <v>32128.696843115074</v>
      </c>
      <c r="E31" s="1287">
        <v>97730.277912561243</v>
      </c>
      <c r="F31" s="1287">
        <v>33805.911099654972</v>
      </c>
      <c r="G31" s="1287">
        <v>58726.072746847698</v>
      </c>
      <c r="H31" s="1287">
        <v>59788.588194319607</v>
      </c>
      <c r="I31" s="1287">
        <v>58900.518669274607</v>
      </c>
      <c r="J31" s="1287">
        <v>57870.477573075987</v>
      </c>
    </row>
    <row r="32" spans="1:36" ht="15.6">
      <c r="A32" s="1282"/>
      <c r="B32" s="1282"/>
      <c r="C32" s="1282" t="s">
        <v>1183</v>
      </c>
      <c r="D32" s="1287">
        <v>3.6082274434187873</v>
      </c>
      <c r="E32" s="1287">
        <v>0</v>
      </c>
      <c r="F32" s="1287">
        <v>0</v>
      </c>
      <c r="G32" s="1287">
        <v>0</v>
      </c>
      <c r="H32" s="1287">
        <v>0</v>
      </c>
      <c r="I32" s="1287">
        <v>0</v>
      </c>
      <c r="J32" s="1287">
        <v>0</v>
      </c>
    </row>
    <row r="33" spans="1:36" ht="15.6">
      <c r="A33" s="1282"/>
      <c r="B33" s="1282"/>
      <c r="C33" s="1282" t="s">
        <v>1184</v>
      </c>
      <c r="D33" s="1287">
        <v>18318.961275496942</v>
      </c>
      <c r="E33" s="1287">
        <v>0</v>
      </c>
      <c r="F33" s="1287">
        <v>0</v>
      </c>
      <c r="G33" s="1287">
        <v>0</v>
      </c>
      <c r="H33" s="1287">
        <v>0</v>
      </c>
      <c r="I33" s="1287">
        <v>0</v>
      </c>
      <c r="J33" s="1287">
        <v>0</v>
      </c>
    </row>
    <row r="34" spans="1:36" s="52" customFormat="1" ht="15.6">
      <c r="A34" s="1282"/>
      <c r="B34" s="1282"/>
      <c r="C34" s="1294" t="s">
        <v>1185</v>
      </c>
      <c r="D34" s="1287">
        <v>1733585.97</v>
      </c>
      <c r="E34" s="1287">
        <v>1780186.31</v>
      </c>
      <c r="F34" s="1287">
        <v>0</v>
      </c>
      <c r="G34" s="1287">
        <v>0</v>
      </c>
      <c r="H34" s="1287">
        <v>0</v>
      </c>
      <c r="I34" s="1287">
        <v>0</v>
      </c>
      <c r="J34" s="1287">
        <v>0</v>
      </c>
      <c r="K34" s="50"/>
      <c r="L34" s="50"/>
      <c r="M34" s="50"/>
      <c r="N34" s="50"/>
      <c r="O34" s="50"/>
      <c r="P34" s="50"/>
      <c r="Q34" s="50"/>
      <c r="R34" s="50"/>
      <c r="S34" s="50"/>
      <c r="T34" s="50"/>
      <c r="U34" s="50"/>
      <c r="V34" s="50"/>
      <c r="W34" s="50"/>
      <c r="X34" s="50"/>
      <c r="Y34" s="50"/>
      <c r="Z34" s="50"/>
      <c r="AA34" s="50"/>
      <c r="AB34" s="50"/>
      <c r="AC34" s="50"/>
      <c r="AD34" s="50"/>
      <c r="AE34" s="50"/>
      <c r="AF34" s="50"/>
      <c r="AG34" s="50"/>
      <c r="AH34" s="50"/>
      <c r="AI34" s="50"/>
      <c r="AJ34" s="50"/>
    </row>
    <row r="35" spans="1:36" ht="15.6">
      <c r="A35" s="1282"/>
      <c r="B35" s="1282"/>
      <c r="C35" s="1282" t="s">
        <v>1186</v>
      </c>
      <c r="D35" s="1287">
        <v>0</v>
      </c>
      <c r="E35" s="1287">
        <v>16732.281526404407</v>
      </c>
      <c r="F35" s="1287">
        <v>3948994.9432752104</v>
      </c>
      <c r="G35" s="1287">
        <v>1981289.1324912033</v>
      </c>
      <c r="H35" s="1287">
        <v>3335530.7579966635</v>
      </c>
      <c r="I35" s="1287">
        <v>2957798.5832475219</v>
      </c>
      <c r="J35" s="1287">
        <v>3124889.6844574949</v>
      </c>
    </row>
    <row r="36" spans="1:36" ht="15.6">
      <c r="A36" s="1282"/>
      <c r="B36" s="1290" t="s">
        <v>1187</v>
      </c>
      <c r="C36" s="1290"/>
      <c r="D36" s="1291">
        <f>SUM(D19:D35)</f>
        <v>2843543.4722066438</v>
      </c>
      <c r="E36" s="1291">
        <f t="shared" ref="E36:J36" si="2">SUM(E19:E35)</f>
        <v>2020510.8461734215</v>
      </c>
      <c r="F36" s="1291">
        <f t="shared" si="2"/>
        <v>4333605.0677636303</v>
      </c>
      <c r="G36" s="1291">
        <f t="shared" si="2"/>
        <v>5182856.7200785792</v>
      </c>
      <c r="H36" s="1291">
        <f t="shared" si="2"/>
        <v>5076964.8921434879</v>
      </c>
      <c r="I36" s="1291">
        <f t="shared" si="2"/>
        <v>4905595.1841334905</v>
      </c>
      <c r="J36" s="1291">
        <f t="shared" si="2"/>
        <v>4795774.9742259737</v>
      </c>
    </row>
    <row r="37" spans="1:36" ht="15.6">
      <c r="A37" s="1295" t="s">
        <v>1200</v>
      </c>
      <c r="B37" s="1290"/>
      <c r="C37" s="1290"/>
      <c r="D37" s="1291">
        <f>+D36+D18</f>
        <v>3500101.2987322649</v>
      </c>
      <c r="E37" s="1291">
        <f t="shared" ref="E37:J37" si="3">+E36+E18</f>
        <v>2693855.7169579379</v>
      </c>
      <c r="F37" s="1291">
        <f t="shared" si="3"/>
        <v>4938845.87423639</v>
      </c>
      <c r="G37" s="1291">
        <f t="shared" si="3"/>
        <v>5971777.4484257093</v>
      </c>
      <c r="H37" s="1291">
        <f t="shared" si="3"/>
        <v>5861935.2763275299</v>
      </c>
      <c r="I37" s="1291">
        <f t="shared" si="3"/>
        <v>5711917.440725185</v>
      </c>
      <c r="J37" s="1291">
        <f t="shared" si="3"/>
        <v>5629324.3184564915</v>
      </c>
    </row>
    <row r="38" spans="1:36" ht="15.6">
      <c r="A38" s="1282"/>
      <c r="B38" s="1282" t="s">
        <v>1189</v>
      </c>
      <c r="C38" s="1282" t="s">
        <v>1190</v>
      </c>
      <c r="D38" s="1287">
        <v>311000</v>
      </c>
      <c r="E38" s="1287">
        <v>212000</v>
      </c>
      <c r="F38" s="1287">
        <v>287000</v>
      </c>
      <c r="G38" s="1287">
        <v>228590.06713427461</v>
      </c>
      <c r="H38" s="1287">
        <v>213289.5461905986</v>
      </c>
      <c r="I38" s="1287">
        <v>201149.00782392095</v>
      </c>
      <c r="J38" s="1287">
        <v>201330.90660888088</v>
      </c>
    </row>
    <row r="39" spans="1:36">
      <c r="D39" s="462">
        <v>0</v>
      </c>
      <c r="E39" s="462">
        <v>0</v>
      </c>
      <c r="F39" s="462">
        <v>0</v>
      </c>
      <c r="G39" s="462">
        <v>0</v>
      </c>
      <c r="H39" s="462">
        <v>0</v>
      </c>
      <c r="I39" s="462">
        <v>0</v>
      </c>
      <c r="J39" s="462">
        <v>0</v>
      </c>
    </row>
    <row r="40" spans="1:36">
      <c r="A40" s="50" t="s">
        <v>304</v>
      </c>
      <c r="B40" s="50" t="s">
        <v>1191</v>
      </c>
    </row>
    <row r="41" spans="1:36">
      <c r="B41" s="54" t="s">
        <v>1192</v>
      </c>
    </row>
    <row r="42" spans="1:36">
      <c r="B42" s="50" t="s">
        <v>1193</v>
      </c>
    </row>
  </sheetData>
  <pageMargins left="0.25" right="0.25" top="0.75" bottom="0.75" header="0.3" footer="0.3"/>
  <pageSetup scale="46" orientation="landscape" r:id="rId1"/>
  <headerFooter>
    <oddFooter>&amp;C&amp;A</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CFCD51-436D-4BB1-B75A-37CE2804B878}">
  <sheetPr codeName="Sheet20">
    <pageSetUpPr fitToPage="1"/>
  </sheetPr>
  <dimension ref="A1:AS43"/>
  <sheetViews>
    <sheetView zoomScale="75" zoomScaleNormal="75" workbookViewId="0"/>
  </sheetViews>
  <sheetFormatPr defaultColWidth="8.625" defaultRowHeight="14.45"/>
  <cols>
    <col min="1" max="1" width="13.375" style="50" customWidth="1"/>
    <col min="2" max="2" width="30.125" style="50" customWidth="1"/>
    <col min="3" max="3" width="69.125" style="50" customWidth="1"/>
    <col min="4" max="6" width="21.375" style="50" customWidth="1"/>
    <col min="7" max="10" width="24" style="50" customWidth="1"/>
    <col min="11" max="16384" width="8.625" style="50"/>
  </cols>
  <sheetData>
    <row r="1" spans="1:10" ht="15.6">
      <c r="A1" s="20" t="s">
        <v>98</v>
      </c>
      <c r="B1" s="621" t="str">
        <f>PA_NAME</f>
        <v>San Diego Gas &amp; Electric Co</v>
      </c>
    </row>
    <row r="2" spans="1:10" ht="15.6">
      <c r="A2" s="20" t="s">
        <v>99</v>
      </c>
      <c r="B2" s="412" t="s">
        <v>310</v>
      </c>
    </row>
    <row r="3" spans="1:10">
      <c r="A3" s="51" t="s">
        <v>1201</v>
      </c>
    </row>
    <row r="6" spans="1:10">
      <c r="A6" s="1282"/>
      <c r="B6" s="1282"/>
      <c r="C6" s="1282"/>
      <c r="D6" s="1282"/>
      <c r="E6" s="1282"/>
      <c r="F6" s="1282"/>
      <c r="G6" s="1282"/>
      <c r="H6" s="1282"/>
      <c r="I6" s="1282"/>
      <c r="J6" s="1282"/>
    </row>
    <row r="7" spans="1:10" ht="28.9">
      <c r="A7" s="1283" t="s">
        <v>932</v>
      </c>
      <c r="B7" s="1282" t="s">
        <v>1162</v>
      </c>
      <c r="C7" s="1282" t="s">
        <v>1148</v>
      </c>
      <c r="D7" s="1284" t="s">
        <v>1163</v>
      </c>
      <c r="E7" s="1285" t="s">
        <v>1164</v>
      </c>
      <c r="F7" s="1285" t="s">
        <v>1195</v>
      </c>
      <c r="G7" s="1285" t="s">
        <v>1126</v>
      </c>
      <c r="H7" s="1285" t="s">
        <v>1127</v>
      </c>
      <c r="I7" s="1285" t="s">
        <v>1128</v>
      </c>
      <c r="J7" s="1285" t="s">
        <v>1129</v>
      </c>
    </row>
    <row r="8" spans="1:10" ht="15.6">
      <c r="A8" s="1292" t="s">
        <v>27</v>
      </c>
      <c r="B8" s="1282" t="s">
        <v>1166</v>
      </c>
      <c r="C8" s="1286" t="s">
        <v>1071</v>
      </c>
      <c r="D8" s="1287">
        <v>3492.3972607132509</v>
      </c>
      <c r="E8" s="1287">
        <v>32951.299131633401</v>
      </c>
      <c r="F8" s="1287">
        <v>12713.259351635214</v>
      </c>
      <c r="G8" s="1287">
        <v>17009.674405359838</v>
      </c>
      <c r="H8" s="1287">
        <v>17325.901689274717</v>
      </c>
      <c r="I8" s="1287">
        <v>17826.681295322436</v>
      </c>
      <c r="J8" s="1287">
        <v>18405.884646388491</v>
      </c>
    </row>
    <row r="9" spans="1:10" ht="15.6">
      <c r="A9" s="1282"/>
      <c r="B9" s="1282"/>
      <c r="C9" s="1286" t="s">
        <v>1156</v>
      </c>
      <c r="D9" s="1287">
        <v>95645.597371647629</v>
      </c>
      <c r="E9" s="1287">
        <v>262793.89541263354</v>
      </c>
      <c r="F9" s="1287">
        <v>182426.5854724141</v>
      </c>
      <c r="G9" s="1287">
        <v>179630.31727067291</v>
      </c>
      <c r="H9" s="1287">
        <v>185578.19436776554</v>
      </c>
      <c r="I9" s="1287">
        <v>192108.75997192875</v>
      </c>
      <c r="J9" s="1287">
        <v>199008.66263153218</v>
      </c>
    </row>
    <row r="10" spans="1:10" ht="15.6">
      <c r="A10" s="1282"/>
      <c r="B10" s="1282"/>
      <c r="C10" s="1286" t="s">
        <v>1167</v>
      </c>
      <c r="D10" s="1287">
        <v>72962.377900917549</v>
      </c>
      <c r="E10" s="1287">
        <v>121706.27915623112</v>
      </c>
      <c r="F10" s="1287">
        <v>55320.114567970479</v>
      </c>
      <c r="G10" s="1287">
        <v>59366.74893031369</v>
      </c>
      <c r="H10" s="1287">
        <v>43656.978290626394</v>
      </c>
      <c r="I10" s="1287">
        <v>45218.136022327933</v>
      </c>
      <c r="J10" s="1287">
        <v>46856.154087425195</v>
      </c>
    </row>
    <row r="11" spans="1:10" ht="15.6">
      <c r="A11" s="1282"/>
      <c r="B11" s="1282"/>
      <c r="C11" s="1286" t="s">
        <v>1157</v>
      </c>
      <c r="D11" s="1287">
        <v>6934.9896084827524</v>
      </c>
      <c r="E11" s="1287">
        <v>18157.439999999999</v>
      </c>
      <c r="F11" s="1287">
        <v>0</v>
      </c>
      <c r="G11" s="1287">
        <v>0</v>
      </c>
      <c r="H11" s="1287">
        <v>0</v>
      </c>
      <c r="I11" s="1287">
        <v>0</v>
      </c>
      <c r="J11" s="1287">
        <v>0</v>
      </c>
    </row>
    <row r="12" spans="1:10" ht="15.6">
      <c r="A12" s="1282"/>
      <c r="B12" s="1282"/>
      <c r="C12" s="1286" t="s">
        <v>1158</v>
      </c>
      <c r="D12" s="1287">
        <v>13272.189999999995</v>
      </c>
      <c r="E12" s="1287">
        <v>26732.199156231123</v>
      </c>
      <c r="F12" s="1287">
        <v>30102.41856797049</v>
      </c>
      <c r="G12" s="1287">
        <v>23848.393062775107</v>
      </c>
      <c r="H12" s="1287">
        <v>24666.880819385035</v>
      </c>
      <c r="I12" s="1287">
        <v>25547.629959510388</v>
      </c>
      <c r="J12" s="1287">
        <v>26472.342311016437</v>
      </c>
    </row>
    <row r="13" spans="1:10" ht="15.6">
      <c r="A13" s="1282"/>
      <c r="B13" s="1282"/>
      <c r="C13" s="1286" t="s">
        <v>1097</v>
      </c>
      <c r="D13" s="1287">
        <v>2801.5430499292706</v>
      </c>
      <c r="E13" s="1287">
        <v>39974.114926692077</v>
      </c>
      <c r="F13" s="1287">
        <v>15422.799823004038</v>
      </c>
      <c r="G13" s="1287">
        <v>16690.748053980475</v>
      </c>
      <c r="H13" s="1287">
        <v>17001.046170832618</v>
      </c>
      <c r="I13" s="1287">
        <v>17492.43630926311</v>
      </c>
      <c r="J13" s="1287">
        <v>18060.779766785316</v>
      </c>
    </row>
    <row r="14" spans="1:10" ht="15.6">
      <c r="A14" s="1282"/>
      <c r="B14" s="1282"/>
      <c r="C14" s="1286" t="s">
        <v>1159</v>
      </c>
      <c r="D14" s="1287">
        <v>214.32082087715369</v>
      </c>
      <c r="E14" s="1287">
        <v>0</v>
      </c>
      <c r="F14" s="1287">
        <v>0</v>
      </c>
      <c r="G14" s="1287">
        <v>0</v>
      </c>
      <c r="H14" s="1287">
        <v>0</v>
      </c>
      <c r="I14" s="1287">
        <v>0</v>
      </c>
      <c r="J14" s="1287">
        <v>0</v>
      </c>
    </row>
    <row r="15" spans="1:10" ht="15.6">
      <c r="A15" s="1282"/>
      <c r="B15" s="1282"/>
      <c r="C15" s="1286" t="s">
        <v>1112</v>
      </c>
      <c r="D15" s="1287">
        <v>30581.960000000043</v>
      </c>
      <c r="E15" s="1287">
        <v>0</v>
      </c>
      <c r="F15" s="1287">
        <v>0</v>
      </c>
      <c r="G15" s="1287">
        <v>0</v>
      </c>
      <c r="H15" s="1287">
        <v>0</v>
      </c>
      <c r="I15" s="1287">
        <v>0</v>
      </c>
      <c r="J15" s="1287">
        <v>0</v>
      </c>
    </row>
    <row r="16" spans="1:10" ht="15.6">
      <c r="A16" s="1282"/>
      <c r="B16" s="1282"/>
      <c r="C16" s="1286" t="s">
        <v>1115</v>
      </c>
      <c r="D16" s="1287">
        <v>2920.1542760077796</v>
      </c>
      <c r="E16" s="1287">
        <v>52180.531550071784</v>
      </c>
      <c r="F16" s="1287">
        <v>16477.73125758722</v>
      </c>
      <c r="G16" s="1287">
        <v>16340.587389570988</v>
      </c>
      <c r="H16" s="1287">
        <v>16768.399915584901</v>
      </c>
      <c r="I16" s="1287">
        <v>17308.540903601599</v>
      </c>
      <c r="J16" s="1287">
        <v>17703.665982711886</v>
      </c>
    </row>
    <row r="17" spans="1:45" ht="15.6">
      <c r="A17" s="1282"/>
      <c r="B17" s="1282"/>
      <c r="C17" s="1286" t="s">
        <v>1120</v>
      </c>
      <c r="D17" s="1287">
        <v>5848.920000000001</v>
      </c>
      <c r="E17" s="1287">
        <v>5233.28</v>
      </c>
      <c r="F17" s="1287">
        <v>8292.735999999999</v>
      </c>
      <c r="G17" s="1287">
        <v>878.35996882112477</v>
      </c>
      <c r="H17" s="1287">
        <v>908.71455981501003</v>
      </c>
      <c r="I17" s="1287">
        <v>941.25281668446291</v>
      </c>
      <c r="J17" s="1287">
        <v>975.37360801479917</v>
      </c>
    </row>
    <row r="18" spans="1:45" ht="15.6">
      <c r="A18" s="1282"/>
      <c r="B18" s="1290" t="s">
        <v>1168</v>
      </c>
      <c r="C18" s="1290"/>
      <c r="D18" s="1291">
        <f>SUM(D8:D17)</f>
        <v>234674.45028857543</v>
      </c>
      <c r="E18" s="1291">
        <f t="shared" ref="E18:F18" si="0">SUM(E8:E17)</f>
        <v>559729.03933349322</v>
      </c>
      <c r="F18" s="1291">
        <f t="shared" si="0"/>
        <v>320755.64504058153</v>
      </c>
      <c r="G18" s="1291">
        <f t="shared" ref="G18:J18" si="1">SUM(G8:G17)</f>
        <v>313764.82908149413</v>
      </c>
      <c r="H18" s="1291">
        <f t="shared" si="1"/>
        <v>305906.11581328424</v>
      </c>
      <c r="I18" s="1291">
        <f t="shared" si="1"/>
        <v>316443.43727863871</v>
      </c>
      <c r="J18" s="1291">
        <f t="shared" si="1"/>
        <v>327482.86303387431</v>
      </c>
    </row>
    <row r="19" spans="1:45" ht="15.6">
      <c r="A19" s="1282"/>
      <c r="B19" s="1282" t="s">
        <v>1169</v>
      </c>
      <c r="C19" s="1292" t="s">
        <v>1170</v>
      </c>
      <c r="D19" s="1287">
        <v>0</v>
      </c>
      <c r="E19" s="1287">
        <v>213671.3756</v>
      </c>
      <c r="F19" s="1287">
        <v>893332.54709999997</v>
      </c>
      <c r="G19" s="1287">
        <v>411062.44269999996</v>
      </c>
      <c r="H19" s="1287">
        <v>454020.1275</v>
      </c>
      <c r="I19" s="1287">
        <v>514014.10120000003</v>
      </c>
      <c r="J19" s="1287">
        <v>557515.8101</v>
      </c>
    </row>
    <row r="20" spans="1:45" s="52" customFormat="1" ht="15.6">
      <c r="A20" s="1282"/>
      <c r="B20" s="1282"/>
      <c r="C20" s="1282" t="s">
        <v>1171</v>
      </c>
      <c r="D20" s="1287">
        <v>0</v>
      </c>
      <c r="E20" s="1287">
        <v>0</v>
      </c>
      <c r="F20" s="1287">
        <v>0</v>
      </c>
      <c r="G20" s="1287">
        <v>0</v>
      </c>
      <c r="H20" s="1287">
        <v>0</v>
      </c>
      <c r="I20" s="1287">
        <v>0</v>
      </c>
      <c r="J20" s="1287">
        <v>0</v>
      </c>
      <c r="K20" s="50"/>
      <c r="L20" s="50"/>
      <c r="M20" s="50"/>
      <c r="N20" s="50"/>
      <c r="O20" s="50"/>
      <c r="P20" s="50"/>
      <c r="Q20" s="50"/>
      <c r="R20" s="50"/>
      <c r="S20" s="50"/>
      <c r="T20" s="50"/>
      <c r="U20" s="50"/>
      <c r="V20" s="50"/>
      <c r="W20" s="50"/>
      <c r="X20" s="50"/>
      <c r="Y20" s="50"/>
      <c r="Z20" s="50"/>
      <c r="AA20" s="50"/>
      <c r="AB20" s="50"/>
      <c r="AC20" s="50"/>
      <c r="AD20" s="50"/>
      <c r="AE20" s="50"/>
      <c r="AF20" s="50"/>
      <c r="AG20" s="50"/>
      <c r="AH20" s="50"/>
      <c r="AI20" s="50"/>
      <c r="AJ20" s="50"/>
      <c r="AK20" s="50"/>
      <c r="AL20" s="50"/>
      <c r="AM20" s="50"/>
      <c r="AN20" s="50"/>
      <c r="AO20" s="50"/>
      <c r="AP20" s="50"/>
      <c r="AQ20" s="50"/>
      <c r="AR20" s="50"/>
      <c r="AS20" s="50"/>
    </row>
    <row r="21" spans="1:45" s="52" customFormat="1" ht="15.6">
      <c r="A21" s="1282"/>
      <c r="B21" s="1282"/>
      <c r="C21" s="1282" t="s">
        <v>1172</v>
      </c>
      <c r="D21" s="1287">
        <v>0</v>
      </c>
      <c r="E21" s="1287">
        <v>0</v>
      </c>
      <c r="F21" s="1287">
        <v>0</v>
      </c>
      <c r="G21" s="1287">
        <v>0</v>
      </c>
      <c r="H21" s="1287">
        <v>0</v>
      </c>
      <c r="I21" s="1287">
        <v>0</v>
      </c>
      <c r="J21" s="1287">
        <v>0</v>
      </c>
      <c r="K21" s="50"/>
      <c r="L21" s="50"/>
      <c r="M21" s="50"/>
      <c r="N21" s="50"/>
      <c r="O21" s="50"/>
      <c r="P21" s="50"/>
      <c r="Q21" s="50"/>
      <c r="R21" s="50"/>
      <c r="S21" s="50"/>
      <c r="T21" s="50"/>
      <c r="U21" s="50"/>
      <c r="V21" s="50"/>
      <c r="W21" s="50"/>
      <c r="X21" s="50"/>
      <c r="Y21" s="50"/>
      <c r="Z21" s="50"/>
      <c r="AA21" s="50"/>
      <c r="AB21" s="50"/>
      <c r="AC21" s="50"/>
      <c r="AD21" s="50"/>
      <c r="AE21" s="50"/>
      <c r="AF21" s="50"/>
      <c r="AG21" s="50"/>
      <c r="AH21" s="50"/>
      <c r="AI21" s="50"/>
      <c r="AJ21" s="50"/>
      <c r="AK21" s="50"/>
      <c r="AL21" s="50"/>
      <c r="AM21" s="50"/>
      <c r="AN21" s="50"/>
      <c r="AO21" s="50"/>
      <c r="AP21" s="50"/>
      <c r="AQ21" s="50"/>
      <c r="AR21" s="50"/>
      <c r="AS21" s="50"/>
    </row>
    <row r="22" spans="1:45" s="52" customFormat="1" ht="15.6">
      <c r="A22" s="1282"/>
      <c r="B22" s="1282"/>
      <c r="C22" s="1282" t="s">
        <v>1173</v>
      </c>
      <c r="D22" s="1287">
        <v>0</v>
      </c>
      <c r="E22" s="1287">
        <v>67000</v>
      </c>
      <c r="F22" s="1287">
        <v>0</v>
      </c>
      <c r="G22" s="1287">
        <v>0</v>
      </c>
      <c r="H22" s="1287">
        <v>0</v>
      </c>
      <c r="I22" s="1287">
        <v>0</v>
      </c>
      <c r="J22" s="1287">
        <v>0</v>
      </c>
      <c r="K22" s="50"/>
      <c r="L22" s="50"/>
      <c r="M22" s="50"/>
      <c r="N22" s="50"/>
      <c r="O22" s="50"/>
      <c r="P22" s="50"/>
      <c r="Q22" s="50"/>
      <c r="R22" s="50"/>
      <c r="S22" s="50"/>
      <c r="T22" s="50"/>
      <c r="U22" s="50"/>
      <c r="V22" s="50"/>
      <c r="W22" s="50"/>
      <c r="X22" s="50"/>
      <c r="Y22" s="50"/>
      <c r="Z22" s="50"/>
      <c r="AA22" s="50"/>
      <c r="AB22" s="50"/>
      <c r="AC22" s="50"/>
      <c r="AD22" s="50"/>
      <c r="AE22" s="50"/>
      <c r="AF22" s="50"/>
      <c r="AG22" s="50"/>
      <c r="AH22" s="50"/>
      <c r="AI22" s="50"/>
      <c r="AJ22" s="50"/>
      <c r="AK22" s="50"/>
      <c r="AL22" s="50"/>
      <c r="AM22" s="50"/>
      <c r="AN22" s="50"/>
      <c r="AO22" s="50"/>
      <c r="AP22" s="50"/>
      <c r="AQ22" s="50"/>
      <c r="AR22" s="50"/>
      <c r="AS22" s="50"/>
    </row>
    <row r="23" spans="1:45" ht="15.6">
      <c r="A23" s="1282"/>
      <c r="B23" s="1282"/>
      <c r="C23" s="1282" t="s">
        <v>1174</v>
      </c>
      <c r="D23" s="1287">
        <v>1456.2172759347231</v>
      </c>
      <c r="E23" s="1287">
        <v>0</v>
      </c>
      <c r="F23" s="1287">
        <v>0</v>
      </c>
      <c r="G23" s="1287">
        <v>0</v>
      </c>
      <c r="H23" s="1287">
        <v>0</v>
      </c>
      <c r="I23" s="1287">
        <v>0</v>
      </c>
      <c r="J23" s="1287">
        <v>0</v>
      </c>
    </row>
    <row r="24" spans="1:45" ht="15.6">
      <c r="A24" s="1282"/>
      <c r="B24" s="1282"/>
      <c r="C24" s="1282" t="s">
        <v>1175</v>
      </c>
      <c r="D24" s="1287">
        <v>145578.35939260304</v>
      </c>
      <c r="E24" s="1287">
        <v>25432.165004777933</v>
      </c>
      <c r="F24" s="1287">
        <v>9799.6796957727802</v>
      </c>
      <c r="G24" s="1287">
        <v>14927.706028400651</v>
      </c>
      <c r="H24" s="1287">
        <v>14720.466136604564</v>
      </c>
      <c r="I24" s="1287">
        <v>14632.35496237147</v>
      </c>
      <c r="J24" s="1287">
        <v>14584.710104546119</v>
      </c>
    </row>
    <row r="25" spans="1:45" ht="15.6">
      <c r="A25" s="1282"/>
      <c r="B25" s="1282"/>
      <c r="C25" s="1282" t="s">
        <v>1176</v>
      </c>
      <c r="D25" s="1287">
        <v>21375.679020632349</v>
      </c>
      <c r="E25" s="1287">
        <v>17116.16</v>
      </c>
      <c r="F25" s="1287">
        <v>20175.489999999998</v>
      </c>
      <c r="G25" s="1287">
        <v>14275.63</v>
      </c>
      <c r="H25" s="1287">
        <v>13813.24</v>
      </c>
      <c r="I25" s="1287">
        <v>15123.1</v>
      </c>
      <c r="J25" s="1287">
        <v>14818.58</v>
      </c>
    </row>
    <row r="26" spans="1:45" ht="15.6">
      <c r="A26" s="1282"/>
      <c r="B26" s="1282"/>
      <c r="C26" s="1282" t="s">
        <v>1177</v>
      </c>
      <c r="D26" s="1287">
        <v>17.549754402583829</v>
      </c>
      <c r="E26" s="1287">
        <v>0</v>
      </c>
      <c r="F26" s="1287">
        <v>0</v>
      </c>
      <c r="G26" s="1287">
        <v>0</v>
      </c>
      <c r="H26" s="1287">
        <v>0</v>
      </c>
      <c r="I26" s="1287">
        <v>0</v>
      </c>
      <c r="J26" s="1287">
        <v>0</v>
      </c>
    </row>
    <row r="27" spans="1:45" ht="15.6">
      <c r="A27" s="1282"/>
      <c r="B27" s="1282"/>
      <c r="C27" s="1282" t="s">
        <v>1178</v>
      </c>
      <c r="D27" s="1287">
        <v>265.73435377650293</v>
      </c>
      <c r="E27" s="1287">
        <v>283.32</v>
      </c>
      <c r="F27" s="1287">
        <v>297.10000000000002</v>
      </c>
      <c r="G27" s="1287">
        <v>272.33</v>
      </c>
      <c r="H27" s="1287">
        <v>289.38</v>
      </c>
      <c r="I27" s="1287">
        <v>235.15</v>
      </c>
      <c r="J27" s="1287">
        <v>199.14</v>
      </c>
    </row>
    <row r="28" spans="1:45" ht="15.6">
      <c r="A28" s="1282"/>
      <c r="B28" s="1282"/>
      <c r="C28" s="1282" t="s">
        <v>1179</v>
      </c>
      <c r="D28" s="1287">
        <v>4088.2452344658313</v>
      </c>
      <c r="E28" s="1287">
        <v>4880.67</v>
      </c>
      <c r="F28" s="1287">
        <v>5223.1399999999994</v>
      </c>
      <c r="G28" s="1287">
        <v>2440.3900000000003</v>
      </c>
      <c r="H28" s="1287">
        <v>3224.17</v>
      </c>
      <c r="I28" s="1287">
        <v>2980.72</v>
      </c>
      <c r="J28" s="1287">
        <v>3045.19</v>
      </c>
    </row>
    <row r="29" spans="1:45" ht="15.6">
      <c r="A29" s="1282"/>
      <c r="B29" s="1282"/>
      <c r="C29" s="1282" t="s">
        <v>1180</v>
      </c>
      <c r="D29" s="1287">
        <v>0</v>
      </c>
      <c r="E29" s="1287">
        <v>17000</v>
      </c>
      <c r="F29" s="1287">
        <v>0</v>
      </c>
      <c r="G29" s="1287">
        <v>0</v>
      </c>
      <c r="H29" s="1287">
        <v>0</v>
      </c>
      <c r="I29" s="1287">
        <v>0</v>
      </c>
      <c r="J29" s="1287">
        <v>0</v>
      </c>
    </row>
    <row r="30" spans="1:45" ht="15.6">
      <c r="A30" s="1282"/>
      <c r="B30" s="1282"/>
      <c r="C30" s="1282" t="s">
        <v>1181</v>
      </c>
      <c r="D30" s="1287">
        <v>0</v>
      </c>
      <c r="E30" s="1287">
        <v>0</v>
      </c>
      <c r="F30" s="1287">
        <v>0</v>
      </c>
      <c r="G30" s="1287">
        <v>0</v>
      </c>
      <c r="H30" s="1287">
        <v>0</v>
      </c>
      <c r="I30" s="1287">
        <v>0</v>
      </c>
      <c r="J30" s="1287">
        <v>0</v>
      </c>
    </row>
    <row r="31" spans="1:45" ht="15.6">
      <c r="A31" s="1282"/>
      <c r="B31" s="1282"/>
      <c r="C31" s="1293" t="s">
        <v>1182</v>
      </c>
      <c r="D31" s="1287">
        <v>18343.702865100153</v>
      </c>
      <c r="E31" s="1287">
        <v>61951.161113036578</v>
      </c>
      <c r="F31" s="1287">
        <v>17472.53991651463</v>
      </c>
      <c r="G31" s="1287">
        <v>19431.83420245141</v>
      </c>
      <c r="H31" s="1287">
        <v>21414.912126281684</v>
      </c>
      <c r="I31" s="1287">
        <v>20244.848512117693</v>
      </c>
      <c r="J31" s="1287">
        <v>19342.646596644459</v>
      </c>
    </row>
    <row r="32" spans="1:45" ht="15.6">
      <c r="A32" s="1282"/>
      <c r="B32" s="1282"/>
      <c r="C32" s="1282" t="s">
        <v>1183</v>
      </c>
      <c r="D32" s="1287">
        <v>0.8902014870765772</v>
      </c>
      <c r="E32" s="1287">
        <v>0</v>
      </c>
      <c r="F32" s="1287">
        <v>0</v>
      </c>
      <c r="G32" s="1287">
        <v>0</v>
      </c>
      <c r="H32" s="1287">
        <v>0</v>
      </c>
      <c r="I32" s="1287">
        <v>0</v>
      </c>
      <c r="J32" s="1287">
        <v>0</v>
      </c>
    </row>
    <row r="33" spans="1:45" ht="15.6">
      <c r="A33" s="1282"/>
      <c r="B33" s="1282"/>
      <c r="C33" s="1282" t="s">
        <v>1184</v>
      </c>
      <c r="D33" s="1287">
        <v>4519.5506172676933</v>
      </c>
      <c r="E33" s="1287">
        <v>0</v>
      </c>
      <c r="F33" s="1287">
        <v>0</v>
      </c>
      <c r="G33" s="1287">
        <v>0</v>
      </c>
      <c r="H33" s="1287">
        <v>0</v>
      </c>
      <c r="I33" s="1287">
        <v>0</v>
      </c>
      <c r="J33" s="1287">
        <v>0</v>
      </c>
    </row>
    <row r="34" spans="1:45" s="52" customFormat="1" ht="15.6">
      <c r="A34" s="1282"/>
      <c r="B34" s="1282"/>
      <c r="C34" s="1294" t="s">
        <v>1185</v>
      </c>
      <c r="D34" s="1287">
        <v>26867.13</v>
      </c>
      <c r="E34" s="1287">
        <v>699839.67999999993</v>
      </c>
      <c r="F34" s="1287">
        <v>0</v>
      </c>
      <c r="G34" s="1287">
        <v>0</v>
      </c>
      <c r="H34" s="1287">
        <v>0</v>
      </c>
      <c r="I34" s="1287">
        <v>0</v>
      </c>
      <c r="J34" s="1287">
        <v>0</v>
      </c>
      <c r="K34" s="50"/>
      <c r="L34" s="50"/>
      <c r="M34" s="50"/>
      <c r="N34" s="50"/>
      <c r="O34" s="50"/>
      <c r="P34" s="50"/>
      <c r="Q34" s="50"/>
      <c r="R34" s="50"/>
      <c r="S34" s="50"/>
      <c r="T34" s="50"/>
      <c r="U34" s="50"/>
      <c r="V34" s="50"/>
      <c r="W34" s="50"/>
      <c r="X34" s="50"/>
      <c r="Y34" s="50"/>
      <c r="Z34" s="50"/>
      <c r="AA34" s="50"/>
      <c r="AB34" s="50"/>
      <c r="AC34" s="50"/>
      <c r="AD34" s="50"/>
      <c r="AE34" s="50"/>
      <c r="AF34" s="50"/>
      <c r="AG34" s="50"/>
      <c r="AH34" s="50"/>
      <c r="AI34" s="50"/>
      <c r="AJ34" s="50"/>
      <c r="AK34" s="50"/>
      <c r="AL34" s="50"/>
      <c r="AM34" s="50"/>
      <c r="AN34" s="50"/>
      <c r="AO34" s="50"/>
      <c r="AP34" s="50"/>
      <c r="AQ34" s="50"/>
      <c r="AR34" s="50"/>
      <c r="AS34" s="50"/>
    </row>
    <row r="35" spans="1:45" ht="15.6">
      <c r="A35" s="1282"/>
      <c r="B35" s="1282"/>
      <c r="C35" s="1282" t="s">
        <v>1186</v>
      </c>
      <c r="D35" s="1287">
        <v>0</v>
      </c>
      <c r="E35" s="1287">
        <v>203445.51217369919</v>
      </c>
      <c r="F35" s="1287">
        <v>846581.10915248538</v>
      </c>
      <c r="G35" s="1287">
        <v>294562.69429702405</v>
      </c>
      <c r="H35" s="1287">
        <v>361289.00453095819</v>
      </c>
      <c r="I35" s="1287">
        <v>380669.43393551407</v>
      </c>
      <c r="J35" s="1287">
        <v>420222.19527717668</v>
      </c>
    </row>
    <row r="36" spans="1:45" ht="15.6">
      <c r="A36" s="1282"/>
      <c r="B36" s="1290" t="s">
        <v>1187</v>
      </c>
      <c r="C36" s="1290"/>
      <c r="D36" s="1291">
        <f>SUM(D19:D35)</f>
        <v>222513.05871566996</v>
      </c>
      <c r="E36" s="1291">
        <f t="shared" ref="E36:J36" si="2">SUM(E19:E35)</f>
        <v>1310620.0438915137</v>
      </c>
      <c r="F36" s="1291">
        <f t="shared" si="2"/>
        <v>1792881.6058647728</v>
      </c>
      <c r="G36" s="1291">
        <f t="shared" si="2"/>
        <v>756973.02722787601</v>
      </c>
      <c r="H36" s="1291">
        <f t="shared" si="2"/>
        <v>868771.30029384443</v>
      </c>
      <c r="I36" s="1291">
        <f t="shared" si="2"/>
        <v>947899.70861000323</v>
      </c>
      <c r="J36" s="1291">
        <f t="shared" si="2"/>
        <v>1029728.2720783672</v>
      </c>
    </row>
    <row r="37" spans="1:45" ht="15.6">
      <c r="A37" s="1295" t="s">
        <v>1202</v>
      </c>
      <c r="B37" s="1290"/>
      <c r="C37" s="1290"/>
      <c r="D37" s="1291">
        <f>+D36+D18</f>
        <v>457187.5090042454</v>
      </c>
      <c r="E37" s="1291">
        <f t="shared" ref="E37:J37" si="3">+E36+E18</f>
        <v>1870349.0832250069</v>
      </c>
      <c r="F37" s="1291">
        <f t="shared" si="3"/>
        <v>2113637.2509053545</v>
      </c>
      <c r="G37" s="1291">
        <f t="shared" si="3"/>
        <v>1070737.8563093701</v>
      </c>
      <c r="H37" s="1291">
        <f t="shared" si="3"/>
        <v>1174677.4161071286</v>
      </c>
      <c r="I37" s="1291">
        <f t="shared" si="3"/>
        <v>1264343.1458886419</v>
      </c>
      <c r="J37" s="1291">
        <f t="shared" si="3"/>
        <v>1357211.1351122414</v>
      </c>
    </row>
    <row r="38" spans="1:45" ht="15.6">
      <c r="A38" s="1282"/>
      <c r="B38" s="1282" t="s">
        <v>1189</v>
      </c>
      <c r="C38" s="1282" t="s">
        <v>1190</v>
      </c>
      <c r="D38" s="1287">
        <v>111000</v>
      </c>
      <c r="E38" s="1287">
        <v>189000</v>
      </c>
      <c r="F38" s="1287">
        <v>141000</v>
      </c>
      <c r="G38" s="1287">
        <v>90913.473010629416</v>
      </c>
      <c r="H38" s="1287">
        <v>83119.793986325167</v>
      </c>
      <c r="I38" s="1287">
        <v>78941.493826607315</v>
      </c>
      <c r="J38" s="1287">
        <v>79098.402715854463</v>
      </c>
    </row>
    <row r="39" spans="1:45">
      <c r="D39" s="462">
        <v>0</v>
      </c>
      <c r="E39" s="462">
        <v>0</v>
      </c>
      <c r="F39" s="462">
        <v>0</v>
      </c>
      <c r="G39" s="462">
        <v>0</v>
      </c>
      <c r="H39" s="462">
        <v>0</v>
      </c>
      <c r="I39" s="462">
        <v>0</v>
      </c>
      <c r="J39" s="462">
        <v>0</v>
      </c>
    </row>
    <row r="40" spans="1:45">
      <c r="A40" s="50" t="s">
        <v>304</v>
      </c>
      <c r="B40" s="50" t="s">
        <v>1191</v>
      </c>
    </row>
    <row r="41" spans="1:45">
      <c r="B41" s="1296" t="s">
        <v>1192</v>
      </c>
    </row>
    <row r="42" spans="1:45">
      <c r="B42" s="50" t="s">
        <v>1193</v>
      </c>
    </row>
    <row r="43" spans="1:45" ht="15.6">
      <c r="B43" s="53"/>
    </row>
  </sheetData>
  <pageMargins left="0.25" right="0.25" top="0.75" bottom="0.75" header="0.3" footer="0.3"/>
  <pageSetup scale="46" orientation="landscape" r:id="rId1"/>
  <headerFooter>
    <oddFooter>&amp;C&amp;A</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2A9729-1DB1-4C26-8D98-E1CD4A9605BB}">
  <sheetPr codeName="Sheet21">
    <pageSetUpPr fitToPage="1"/>
  </sheetPr>
  <dimension ref="A1:AH43"/>
  <sheetViews>
    <sheetView zoomScale="75" zoomScaleNormal="75" workbookViewId="0"/>
  </sheetViews>
  <sheetFormatPr defaultColWidth="8.625" defaultRowHeight="14.45"/>
  <cols>
    <col min="1" max="1" width="13.375" style="50" customWidth="1"/>
    <col min="2" max="2" width="30.125" style="50" customWidth="1"/>
    <col min="3" max="3" width="69.125" style="50" customWidth="1"/>
    <col min="4" max="6" width="21.375" style="50" customWidth="1"/>
    <col min="7" max="10" width="17" style="50" customWidth="1"/>
    <col min="11" max="16384" width="8.625" style="50"/>
  </cols>
  <sheetData>
    <row r="1" spans="1:10" ht="15.6">
      <c r="A1" s="20" t="s">
        <v>98</v>
      </c>
      <c r="B1" s="621" t="str">
        <f>PA_NAME</f>
        <v>San Diego Gas &amp; Electric Co</v>
      </c>
    </row>
    <row r="2" spans="1:10" ht="15.6">
      <c r="A2" s="20" t="s">
        <v>99</v>
      </c>
      <c r="B2" s="412" t="s">
        <v>310</v>
      </c>
    </row>
    <row r="3" spans="1:10">
      <c r="A3" s="51" t="s">
        <v>1203</v>
      </c>
    </row>
    <row r="6" spans="1:10">
      <c r="A6" s="1282"/>
      <c r="B6" s="1282"/>
      <c r="C6" s="1282"/>
      <c r="D6" s="1282"/>
      <c r="E6" s="1282"/>
      <c r="F6" s="1282"/>
      <c r="G6" s="1282"/>
      <c r="H6" s="1282"/>
      <c r="I6" s="1282"/>
      <c r="J6" s="1282"/>
    </row>
    <row r="7" spans="1:10" ht="28.9">
      <c r="A7" s="1283" t="s">
        <v>932</v>
      </c>
      <c r="B7" s="1282" t="s">
        <v>1162</v>
      </c>
      <c r="C7" s="1282" t="s">
        <v>1148</v>
      </c>
      <c r="D7" s="1284" t="s">
        <v>1163</v>
      </c>
      <c r="E7" s="1285" t="s">
        <v>1164</v>
      </c>
      <c r="F7" s="1285" t="s">
        <v>1195</v>
      </c>
      <c r="G7" s="1285" t="s">
        <v>1126</v>
      </c>
      <c r="H7" s="1285" t="s">
        <v>1127</v>
      </c>
      <c r="I7" s="1285" t="s">
        <v>1128</v>
      </c>
      <c r="J7" s="1285" t="s">
        <v>1129</v>
      </c>
    </row>
    <row r="8" spans="1:10" ht="15.6">
      <c r="A8" s="1292" t="s">
        <v>1204</v>
      </c>
      <c r="B8" s="1282" t="s">
        <v>1166</v>
      </c>
      <c r="C8" s="1286" t="s">
        <v>1071</v>
      </c>
      <c r="D8" s="1287">
        <v>118468.27461385536</v>
      </c>
      <c r="E8" s="1287">
        <v>43385.40154371439</v>
      </c>
      <c r="F8" s="1287">
        <v>65101.52839585879</v>
      </c>
      <c r="G8" s="1287">
        <v>82278.836656023035</v>
      </c>
      <c r="H8" s="1287">
        <v>83522.234912323882</v>
      </c>
      <c r="I8" s="1287">
        <v>80213.292047746334</v>
      </c>
      <c r="J8" s="1287">
        <v>80869.604280161002</v>
      </c>
    </row>
    <row r="9" spans="1:10" ht="15.6">
      <c r="A9" s="1282"/>
      <c r="B9" s="1282"/>
      <c r="C9" s="1286" t="s">
        <v>1156</v>
      </c>
      <c r="D9" s="1287">
        <v>721307.76582573622</v>
      </c>
      <c r="E9" s="1287">
        <v>492851.67787508242</v>
      </c>
      <c r="F9" s="1287">
        <v>616903.21214442153</v>
      </c>
      <c r="G9" s="1287">
        <v>686841.23512706789</v>
      </c>
      <c r="H9" s="1287">
        <v>669325.61680485285</v>
      </c>
      <c r="I9" s="1287">
        <v>687265.79527842847</v>
      </c>
      <c r="J9" s="1287">
        <v>696945.97162879398</v>
      </c>
    </row>
    <row r="10" spans="1:10" ht="15.6">
      <c r="A10" s="1282"/>
      <c r="B10" s="1282"/>
      <c r="C10" s="1286" t="s">
        <v>1167</v>
      </c>
      <c r="D10" s="1287">
        <v>83038.932950258095</v>
      </c>
      <c r="E10" s="1287">
        <v>207415.20968864684</v>
      </c>
      <c r="F10" s="1287">
        <v>120520.67649595492</v>
      </c>
      <c r="G10" s="1287">
        <v>158269.92141916885</v>
      </c>
      <c r="H10" s="1287">
        <v>154275.54213217532</v>
      </c>
      <c r="I10" s="1287">
        <v>141720.91663024778</v>
      </c>
      <c r="J10" s="1287">
        <v>146819.49704885355</v>
      </c>
    </row>
    <row r="11" spans="1:10" ht="15.6">
      <c r="A11" s="1282"/>
      <c r="B11" s="1282"/>
      <c r="C11" s="1286" t="s">
        <v>1157</v>
      </c>
      <c r="D11" s="1287">
        <v>21229.583311155398</v>
      </c>
      <c r="E11" s="1287">
        <v>0</v>
      </c>
      <c r="F11" s="1287">
        <v>0</v>
      </c>
      <c r="G11" s="1287">
        <v>0</v>
      </c>
      <c r="H11" s="1287">
        <v>0</v>
      </c>
      <c r="I11" s="1287">
        <v>0</v>
      </c>
      <c r="J11" s="1287">
        <v>0</v>
      </c>
    </row>
    <row r="12" spans="1:10" ht="15.6">
      <c r="A12" s="1282"/>
      <c r="B12" s="1282"/>
      <c r="C12" s="1286" t="s">
        <v>1158</v>
      </c>
      <c r="D12" s="1287">
        <v>0</v>
      </c>
      <c r="E12" s="1287">
        <v>31108.649688646827</v>
      </c>
      <c r="F12" s="1287">
        <v>91509.284495954926</v>
      </c>
      <c r="G12" s="1287">
        <v>83480.330634741695</v>
      </c>
      <c r="H12" s="1287">
        <v>66877.047402351993</v>
      </c>
      <c r="I12" s="1287">
        <v>81231.096525280271</v>
      </c>
      <c r="J12" s="1287">
        <v>84128.766705804082</v>
      </c>
    </row>
    <row r="13" spans="1:10" ht="15.6">
      <c r="A13" s="1282"/>
      <c r="B13" s="1282"/>
      <c r="C13" s="1286" t="s">
        <v>1097</v>
      </c>
      <c r="D13" s="1287">
        <v>95033.28132658542</v>
      </c>
      <c r="E13" s="1287">
        <v>52632.00763408425</v>
      </c>
      <c r="F13" s="1287">
        <v>78976.43026465908</v>
      </c>
      <c r="G13" s="1287">
        <v>80736.13286610361</v>
      </c>
      <c r="H13" s="1287">
        <v>81956.2177773726</v>
      </c>
      <c r="I13" s="1287">
        <v>78709.316616867538</v>
      </c>
      <c r="J13" s="1287">
        <v>79353.323178500534</v>
      </c>
    </row>
    <row r="14" spans="1:10" ht="15.6">
      <c r="A14" s="1282"/>
      <c r="B14" s="1282"/>
      <c r="C14" s="1286" t="s">
        <v>1159</v>
      </c>
      <c r="D14" s="1287">
        <v>49173.19024113522</v>
      </c>
      <c r="E14" s="1287">
        <v>3560</v>
      </c>
      <c r="F14" s="1287">
        <v>4400.16</v>
      </c>
      <c r="G14" s="1287">
        <v>4800.3058170871509</v>
      </c>
      <c r="H14" s="1287">
        <v>5110.8419711605056</v>
      </c>
      <c r="I14" s="1287">
        <v>5443.6713325890323</v>
      </c>
      <c r="J14" s="1287">
        <v>3795.1723927960015</v>
      </c>
    </row>
    <row r="15" spans="1:10" ht="15.6">
      <c r="A15" s="1282"/>
      <c r="B15" s="1282"/>
      <c r="C15" s="1286" t="s">
        <v>1112</v>
      </c>
      <c r="D15" s="1287">
        <v>0</v>
      </c>
      <c r="E15" s="1287">
        <v>0</v>
      </c>
      <c r="F15" s="1287">
        <v>0</v>
      </c>
      <c r="G15" s="1287">
        <v>0</v>
      </c>
      <c r="H15" s="1287">
        <v>0</v>
      </c>
      <c r="I15" s="1287">
        <v>0</v>
      </c>
      <c r="J15" s="1287">
        <v>0</v>
      </c>
    </row>
    <row r="16" spans="1:10" ht="15.6">
      <c r="A16" s="1282"/>
      <c r="B16" s="1282"/>
      <c r="C16" s="1286" t="s">
        <v>1115</v>
      </c>
      <c r="D16" s="1287">
        <v>98024.048805541679</v>
      </c>
      <c r="E16" s="1287">
        <v>50453.357761212043</v>
      </c>
      <c r="F16" s="1287">
        <v>68825.686070203985</v>
      </c>
      <c r="G16" s="1287">
        <v>63218.587135676913</v>
      </c>
      <c r="H16" s="1287">
        <v>58168.148174986025</v>
      </c>
      <c r="I16" s="1287">
        <v>57075.879561791764</v>
      </c>
      <c r="J16" s="1287">
        <v>57137.833347061474</v>
      </c>
    </row>
    <row r="17" spans="1:34" ht="15.6">
      <c r="A17" s="1282"/>
      <c r="B17" s="1282"/>
      <c r="C17" s="1286" t="s">
        <v>1120</v>
      </c>
      <c r="D17" s="1287">
        <v>0</v>
      </c>
      <c r="E17" s="1287">
        <v>20128</v>
      </c>
      <c r="F17" s="1287">
        <v>24878.207999999999</v>
      </c>
      <c r="G17" s="1287">
        <v>7905.2400991435215</v>
      </c>
      <c r="H17" s="1287">
        <v>8178.4306518570556</v>
      </c>
      <c r="I17" s="1287">
        <v>8471.2749503604646</v>
      </c>
      <c r="J17" s="1287">
        <v>8778.3620778411787</v>
      </c>
    </row>
    <row r="18" spans="1:34" ht="15.6">
      <c r="A18" s="1282"/>
      <c r="B18" s="1290" t="s">
        <v>1168</v>
      </c>
      <c r="C18" s="1290"/>
      <c r="D18" s="1291">
        <f>SUM(D8:D17)</f>
        <v>1186275.0770742674</v>
      </c>
      <c r="E18" s="1291">
        <f t="shared" ref="E18:F18" si="0">SUM(E8:E17)</f>
        <v>901534.30419138668</v>
      </c>
      <c r="F18" s="1291">
        <f t="shared" si="0"/>
        <v>1071115.1858670535</v>
      </c>
      <c r="G18" s="1291">
        <f t="shared" ref="G18:J18" si="1">SUM(G8:G17)</f>
        <v>1167530.5897550127</v>
      </c>
      <c r="H18" s="1291">
        <f t="shared" si="1"/>
        <v>1127414.0798270802</v>
      </c>
      <c r="I18" s="1291">
        <f t="shared" si="1"/>
        <v>1140131.2429433116</v>
      </c>
      <c r="J18" s="1291">
        <f t="shared" si="1"/>
        <v>1157828.5306598116</v>
      </c>
    </row>
    <row r="19" spans="1:34" ht="15.6">
      <c r="A19" s="1282"/>
      <c r="B19" s="1282" t="s">
        <v>1169</v>
      </c>
      <c r="C19" s="1292" t="s">
        <v>1170</v>
      </c>
      <c r="D19" s="1287">
        <v>0</v>
      </c>
      <c r="E19" s="1287">
        <v>3989691.4912999999</v>
      </c>
      <c r="F19" s="1287">
        <v>5225210.5668000001</v>
      </c>
      <c r="G19" s="1287">
        <v>5401527.0554999998</v>
      </c>
      <c r="H19" s="1287">
        <v>7233940.4868999999</v>
      </c>
      <c r="I19" s="1287">
        <v>7083944.8718999997</v>
      </c>
      <c r="J19" s="1287">
        <v>7617076.5062000006</v>
      </c>
    </row>
    <row r="20" spans="1:34" s="52" customFormat="1" ht="15.6">
      <c r="A20" s="1282"/>
      <c r="B20" s="1282"/>
      <c r="C20" s="1282" t="s">
        <v>1171</v>
      </c>
      <c r="D20" s="1287">
        <v>0</v>
      </c>
      <c r="E20" s="1287">
        <v>168678.01</v>
      </c>
      <c r="F20" s="1287">
        <v>0</v>
      </c>
      <c r="G20" s="1287">
        <v>0</v>
      </c>
      <c r="H20" s="1287">
        <v>0</v>
      </c>
      <c r="I20" s="1287">
        <v>0</v>
      </c>
      <c r="J20" s="1287">
        <v>0</v>
      </c>
      <c r="K20" s="50"/>
      <c r="L20" s="50"/>
      <c r="M20" s="50"/>
      <c r="N20" s="50"/>
      <c r="O20" s="50"/>
      <c r="P20" s="50"/>
      <c r="Q20" s="50"/>
      <c r="R20" s="50"/>
      <c r="S20" s="50"/>
      <c r="T20" s="50"/>
      <c r="U20" s="50"/>
      <c r="V20" s="50"/>
      <c r="W20" s="50"/>
      <c r="X20" s="50"/>
      <c r="Y20" s="50"/>
      <c r="Z20" s="50"/>
      <c r="AA20" s="50"/>
      <c r="AB20" s="50"/>
      <c r="AC20" s="50"/>
      <c r="AD20" s="50"/>
      <c r="AE20" s="50"/>
      <c r="AF20" s="50"/>
      <c r="AG20" s="50"/>
      <c r="AH20" s="50"/>
    </row>
    <row r="21" spans="1:34" s="52" customFormat="1" ht="15.6">
      <c r="A21" s="1282"/>
      <c r="B21" s="1282"/>
      <c r="C21" s="1282" t="s">
        <v>1172</v>
      </c>
      <c r="D21" s="1287">
        <v>0</v>
      </c>
      <c r="E21" s="1287">
        <v>0</v>
      </c>
      <c r="F21" s="1287">
        <v>0</v>
      </c>
      <c r="G21" s="1287">
        <v>0</v>
      </c>
      <c r="H21" s="1287">
        <v>0</v>
      </c>
      <c r="I21" s="1287">
        <v>0</v>
      </c>
      <c r="J21" s="1287">
        <v>0</v>
      </c>
      <c r="K21" s="50"/>
      <c r="L21" s="50"/>
      <c r="M21" s="50"/>
      <c r="N21" s="50"/>
      <c r="O21" s="50"/>
      <c r="P21" s="50"/>
      <c r="Q21" s="50"/>
      <c r="R21" s="50"/>
      <c r="S21" s="50"/>
      <c r="T21" s="50"/>
      <c r="U21" s="50"/>
      <c r="V21" s="50"/>
      <c r="W21" s="50"/>
      <c r="X21" s="50"/>
      <c r="Y21" s="50"/>
      <c r="Z21" s="50"/>
      <c r="AA21" s="50"/>
      <c r="AB21" s="50"/>
      <c r="AC21" s="50"/>
      <c r="AD21" s="50"/>
      <c r="AE21" s="50"/>
      <c r="AF21" s="50"/>
      <c r="AG21" s="50"/>
      <c r="AH21" s="50"/>
    </row>
    <row r="22" spans="1:34" s="52" customFormat="1" ht="15.6">
      <c r="A22" s="1282"/>
      <c r="B22" s="1282"/>
      <c r="C22" s="1282" t="s">
        <v>1173</v>
      </c>
      <c r="D22" s="1287">
        <v>0</v>
      </c>
      <c r="E22" s="1287">
        <v>0</v>
      </c>
      <c r="F22" s="1287">
        <v>0</v>
      </c>
      <c r="G22" s="1287">
        <v>0</v>
      </c>
      <c r="H22" s="1287">
        <v>0</v>
      </c>
      <c r="I22" s="1287">
        <v>0</v>
      </c>
      <c r="J22" s="1287">
        <v>0</v>
      </c>
      <c r="K22" s="50"/>
      <c r="L22" s="50"/>
      <c r="M22" s="50"/>
      <c r="N22" s="50"/>
      <c r="O22" s="50"/>
      <c r="P22" s="50"/>
      <c r="Q22" s="50"/>
      <c r="R22" s="50"/>
      <c r="S22" s="50"/>
      <c r="T22" s="50"/>
      <c r="U22" s="50"/>
      <c r="V22" s="50"/>
      <c r="W22" s="50"/>
      <c r="X22" s="50"/>
      <c r="Y22" s="50"/>
      <c r="Z22" s="50"/>
      <c r="AA22" s="50"/>
      <c r="AB22" s="50"/>
      <c r="AC22" s="50"/>
      <c r="AD22" s="50"/>
      <c r="AE22" s="50"/>
      <c r="AF22" s="50"/>
      <c r="AG22" s="50"/>
      <c r="AH22" s="50"/>
    </row>
    <row r="23" spans="1:34" ht="15.6">
      <c r="A23" s="1282"/>
      <c r="B23" s="1282"/>
      <c r="C23" s="1282" t="s">
        <v>1174</v>
      </c>
      <c r="D23" s="1287">
        <v>25023.337812739723</v>
      </c>
      <c r="E23" s="1287">
        <v>0</v>
      </c>
      <c r="F23" s="1287">
        <v>0</v>
      </c>
      <c r="G23" s="1287">
        <v>0</v>
      </c>
      <c r="H23" s="1287">
        <v>0</v>
      </c>
      <c r="I23" s="1287">
        <v>0</v>
      </c>
      <c r="J23" s="1287">
        <v>0</v>
      </c>
    </row>
    <row r="24" spans="1:34" ht="15.6">
      <c r="A24" s="1282"/>
      <c r="B24" s="1282"/>
      <c r="C24" s="1282" t="s">
        <v>1175</v>
      </c>
      <c r="D24" s="1287">
        <v>6181938.8271478927</v>
      </c>
      <c r="E24" s="1287">
        <v>35923.280754802683</v>
      </c>
      <c r="F24" s="1287">
        <v>47000.653722712472</v>
      </c>
      <c r="G24" s="1287">
        <v>69482.215112814825</v>
      </c>
      <c r="H24" s="1287">
        <v>68341.336937889122</v>
      </c>
      <c r="I24" s="1287">
        <v>63770.607299283103</v>
      </c>
      <c r="J24" s="1287">
        <v>62250.05541458146</v>
      </c>
    </row>
    <row r="25" spans="1:34" ht="15.6">
      <c r="A25" s="1282"/>
      <c r="B25" s="1282"/>
      <c r="C25" s="1282" t="s">
        <v>1176</v>
      </c>
      <c r="D25" s="1287">
        <v>642.65706952843902</v>
      </c>
      <c r="E25" s="1287">
        <v>313158.3</v>
      </c>
      <c r="F25" s="1287">
        <v>314787.27999999997</v>
      </c>
      <c r="G25" s="1287">
        <v>210239.95</v>
      </c>
      <c r="H25" s="1287">
        <v>214257.90999999997</v>
      </c>
      <c r="I25" s="1287">
        <v>162059.38</v>
      </c>
      <c r="J25" s="1287">
        <v>153899.19</v>
      </c>
    </row>
    <row r="26" spans="1:34" ht="15.6">
      <c r="A26" s="1282"/>
      <c r="B26" s="1282"/>
      <c r="C26" s="1282" t="s">
        <v>1177</v>
      </c>
      <c r="D26" s="1287">
        <v>5408.0425117454615</v>
      </c>
      <c r="E26" s="1287">
        <v>0</v>
      </c>
      <c r="F26" s="1287">
        <v>0</v>
      </c>
      <c r="G26" s="1287">
        <v>0</v>
      </c>
      <c r="H26" s="1287">
        <v>0</v>
      </c>
      <c r="I26" s="1287">
        <v>0</v>
      </c>
      <c r="J26" s="1287">
        <v>0</v>
      </c>
    </row>
    <row r="27" spans="1:34" ht="15.6">
      <c r="A27" s="1282"/>
      <c r="B27" s="1282"/>
      <c r="C27" s="1282" t="s">
        <v>1178</v>
      </c>
      <c r="D27" s="1287">
        <v>88.571353936873734</v>
      </c>
      <c r="E27" s="1287">
        <v>1605</v>
      </c>
      <c r="F27" s="1287">
        <v>1485.1399999999999</v>
      </c>
      <c r="G27" s="1287">
        <v>1940.47</v>
      </c>
      <c r="H27" s="1287">
        <v>2319.1</v>
      </c>
      <c r="I27" s="1287">
        <v>2012.2900000000002</v>
      </c>
      <c r="J27" s="1287">
        <v>1883.15</v>
      </c>
    </row>
    <row r="28" spans="1:34" ht="15.6">
      <c r="A28" s="1282"/>
      <c r="B28" s="1282"/>
      <c r="C28" s="1282" t="s">
        <v>1179</v>
      </c>
      <c r="D28" s="1287">
        <v>70251.564278205711</v>
      </c>
      <c r="E28" s="1287">
        <v>26883.95</v>
      </c>
      <c r="F28" s="1287">
        <v>26927.239999999998</v>
      </c>
      <c r="G28" s="1287">
        <v>22751.5</v>
      </c>
      <c r="H28" s="1287">
        <v>25194.63</v>
      </c>
      <c r="I28" s="1287">
        <v>20485.05</v>
      </c>
      <c r="J28" s="1287">
        <v>21388.91</v>
      </c>
    </row>
    <row r="29" spans="1:34" ht="15.6">
      <c r="A29" s="1282"/>
      <c r="B29" s="1282"/>
      <c r="C29" s="1282" t="s">
        <v>1180</v>
      </c>
      <c r="D29" s="1287">
        <v>0</v>
      </c>
      <c r="E29" s="1287">
        <v>0</v>
      </c>
      <c r="F29" s="1287">
        <v>0</v>
      </c>
      <c r="G29" s="1287">
        <v>0</v>
      </c>
      <c r="H29" s="1287">
        <v>0</v>
      </c>
      <c r="I29" s="1287">
        <v>0</v>
      </c>
      <c r="J29" s="1287">
        <v>0</v>
      </c>
    </row>
    <row r="30" spans="1:34" ht="15.6">
      <c r="A30" s="1282"/>
      <c r="B30" s="1282"/>
      <c r="C30" s="1282" t="s">
        <v>1181</v>
      </c>
      <c r="D30" s="1287">
        <v>0</v>
      </c>
      <c r="E30" s="1287">
        <v>0</v>
      </c>
      <c r="F30" s="1287">
        <v>0</v>
      </c>
      <c r="G30" s="1287">
        <v>0</v>
      </c>
      <c r="H30" s="1287">
        <v>0</v>
      </c>
      <c r="I30" s="1287">
        <v>0</v>
      </c>
      <c r="J30" s="1287">
        <v>0</v>
      </c>
    </row>
    <row r="31" spans="1:34" ht="15.6">
      <c r="A31" s="1282"/>
      <c r="B31" s="1282"/>
      <c r="C31" s="1293" t="s">
        <v>1182</v>
      </c>
      <c r="D31" s="1287">
        <v>62755.51791262086</v>
      </c>
      <c r="E31" s="1287">
        <v>465618.36106699007</v>
      </c>
      <c r="F31" s="1287">
        <v>452432.66386955592</v>
      </c>
      <c r="G31" s="1287">
        <v>213248.79299189342</v>
      </c>
      <c r="H31" s="1287">
        <v>219237.8802815653</v>
      </c>
      <c r="I31" s="1287">
        <v>199224.47614604226</v>
      </c>
      <c r="J31" s="1287">
        <v>194369.82742219762</v>
      </c>
    </row>
    <row r="32" spans="1:34" ht="15.6">
      <c r="A32" s="1282"/>
      <c r="B32" s="1282"/>
      <c r="C32" s="1282" t="s">
        <v>1183</v>
      </c>
      <c r="D32" s="1287">
        <v>15.297039048120034</v>
      </c>
      <c r="E32" s="1287">
        <v>0</v>
      </c>
      <c r="F32" s="1287">
        <v>0</v>
      </c>
      <c r="G32" s="1287">
        <v>0</v>
      </c>
      <c r="H32" s="1287">
        <v>0</v>
      </c>
      <c r="I32" s="1287">
        <v>0</v>
      </c>
      <c r="J32" s="1287">
        <v>0</v>
      </c>
    </row>
    <row r="33" spans="1:34" ht="15.6">
      <c r="A33" s="1282"/>
      <c r="B33" s="1282"/>
      <c r="C33" s="1282" t="s">
        <v>1184</v>
      </c>
      <c r="D33" s="1287">
        <v>77663.027164042112</v>
      </c>
      <c r="E33" s="1287">
        <v>0</v>
      </c>
      <c r="F33" s="1287">
        <v>0</v>
      </c>
      <c r="G33" s="1287">
        <v>0</v>
      </c>
      <c r="H33" s="1287">
        <v>0</v>
      </c>
      <c r="I33" s="1287">
        <v>0</v>
      </c>
      <c r="J33" s="1287">
        <v>0</v>
      </c>
    </row>
    <row r="34" spans="1:34" s="52" customFormat="1" ht="15.6">
      <c r="A34" s="1282"/>
      <c r="B34" s="1282"/>
      <c r="C34" s="1294" t="s">
        <v>1185</v>
      </c>
      <c r="D34" s="1287">
        <v>0</v>
      </c>
      <c r="E34" s="1287">
        <v>0</v>
      </c>
      <c r="F34" s="1287">
        <v>0</v>
      </c>
      <c r="G34" s="1287">
        <v>0</v>
      </c>
      <c r="H34" s="1287">
        <v>0</v>
      </c>
      <c r="I34" s="1287">
        <v>0</v>
      </c>
      <c r="J34" s="1287">
        <v>0</v>
      </c>
      <c r="K34" s="50"/>
      <c r="L34" s="50"/>
      <c r="M34" s="50"/>
      <c r="N34" s="50"/>
      <c r="O34" s="50"/>
      <c r="P34" s="50"/>
      <c r="Q34" s="50"/>
      <c r="R34" s="50"/>
      <c r="S34" s="50"/>
      <c r="T34" s="50"/>
      <c r="U34" s="50"/>
      <c r="V34" s="50"/>
      <c r="W34" s="50"/>
      <c r="X34" s="50"/>
      <c r="Y34" s="50"/>
      <c r="Z34" s="50"/>
      <c r="AA34" s="50"/>
      <c r="AB34" s="50"/>
      <c r="AC34" s="50"/>
      <c r="AD34" s="50"/>
      <c r="AE34" s="50"/>
      <c r="AF34" s="50"/>
      <c r="AG34" s="50"/>
      <c r="AH34" s="50"/>
    </row>
    <row r="35" spans="1:34" ht="15.6">
      <c r="A35" s="1282"/>
      <c r="B35" s="1282"/>
      <c r="C35" s="1282" t="s">
        <v>1186</v>
      </c>
      <c r="D35" s="1287">
        <v>0</v>
      </c>
      <c r="E35" s="1287">
        <v>5626769.3736590426</v>
      </c>
      <c r="F35" s="1287">
        <v>5687985.8931584433</v>
      </c>
      <c r="G35" s="1287">
        <v>6365058.2209048755</v>
      </c>
      <c r="H35" s="1287">
        <v>5507794.5070365919</v>
      </c>
      <c r="I35" s="1287">
        <v>3725388.3968571066</v>
      </c>
      <c r="J35" s="1287">
        <v>4122601.303318358</v>
      </c>
    </row>
    <row r="36" spans="1:34" ht="15.6">
      <c r="A36" s="1282"/>
      <c r="B36" s="1290" t="s">
        <v>1187</v>
      </c>
      <c r="C36" s="1290"/>
      <c r="D36" s="1291">
        <f>SUM(D19:D35)</f>
        <v>6423786.8422897588</v>
      </c>
      <c r="E36" s="1291">
        <f t="shared" ref="E36:J36" si="2">SUM(E19:E35)</f>
        <v>10628327.766780835</v>
      </c>
      <c r="F36" s="1291">
        <f t="shared" si="2"/>
        <v>11755829.437550712</v>
      </c>
      <c r="G36" s="1291">
        <f t="shared" si="2"/>
        <v>12284248.204509582</v>
      </c>
      <c r="H36" s="1291">
        <f t="shared" si="2"/>
        <v>13271085.851156047</v>
      </c>
      <c r="I36" s="1291">
        <f t="shared" si="2"/>
        <v>11256885.072202431</v>
      </c>
      <c r="J36" s="1291">
        <f t="shared" si="2"/>
        <v>12173468.942355139</v>
      </c>
    </row>
    <row r="37" spans="1:34" ht="15.6">
      <c r="A37" s="1295" t="s">
        <v>1205</v>
      </c>
      <c r="B37" s="1290"/>
      <c r="C37" s="1290"/>
      <c r="D37" s="1291">
        <f>+D36+D18</f>
        <v>7610061.9193640258</v>
      </c>
      <c r="E37" s="1291">
        <f t="shared" ref="E37:J37" si="3">+E36+E18</f>
        <v>11529862.070972221</v>
      </c>
      <c r="F37" s="1291">
        <f t="shared" si="3"/>
        <v>12826944.623417765</v>
      </c>
      <c r="G37" s="1291">
        <f t="shared" si="3"/>
        <v>13451778.794264596</v>
      </c>
      <c r="H37" s="1291">
        <f t="shared" si="3"/>
        <v>14398499.930983126</v>
      </c>
      <c r="I37" s="1291">
        <f t="shared" si="3"/>
        <v>12397016.315145742</v>
      </c>
      <c r="J37" s="1291">
        <f t="shared" si="3"/>
        <v>13331297.473014951</v>
      </c>
    </row>
    <row r="38" spans="1:34" ht="15.6">
      <c r="A38" s="1282"/>
      <c r="B38" s="1282" t="s">
        <v>1189</v>
      </c>
      <c r="C38" s="1282" t="s">
        <v>1190</v>
      </c>
      <c r="D38" s="1287">
        <v>562000</v>
      </c>
      <c r="E38" s="1287">
        <v>308000</v>
      </c>
      <c r="F38" s="1287">
        <v>373000</v>
      </c>
      <c r="G38" s="1287">
        <v>338292.41177699919</v>
      </c>
      <c r="H38" s="1287">
        <v>306337.21004030941</v>
      </c>
      <c r="I38" s="1287">
        <v>284422.59460442036</v>
      </c>
      <c r="J38" s="1287">
        <v>279655.51096505066</v>
      </c>
    </row>
    <row r="39" spans="1:34">
      <c r="D39" s="462">
        <v>0</v>
      </c>
      <c r="E39" s="462">
        <v>0</v>
      </c>
      <c r="F39" s="462">
        <v>0</v>
      </c>
      <c r="G39" s="462">
        <v>0</v>
      </c>
      <c r="H39" s="462">
        <v>0</v>
      </c>
      <c r="I39" s="462">
        <v>0</v>
      </c>
      <c r="J39" s="462">
        <v>0</v>
      </c>
    </row>
    <row r="40" spans="1:34">
      <c r="A40" s="50" t="s">
        <v>304</v>
      </c>
      <c r="B40" s="50" t="s">
        <v>1191</v>
      </c>
    </row>
    <row r="41" spans="1:34">
      <c r="B41" s="1296" t="s">
        <v>1192</v>
      </c>
    </row>
    <row r="42" spans="1:34">
      <c r="B42" s="50" t="s">
        <v>1193</v>
      </c>
    </row>
    <row r="43" spans="1:34" ht="15.6">
      <c r="B43" s="53"/>
    </row>
  </sheetData>
  <pageMargins left="0.25" right="0.25" top="0.75" bottom="0.75" header="0.3" footer="0.3"/>
  <pageSetup scale="46" orientation="landscape" r:id="rId1"/>
  <headerFooter>
    <oddFooter>&amp;C&amp;A</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7C2706-140A-40A5-B9EA-D566045CDD0B}">
  <sheetPr codeName="Sheet22">
    <pageSetUpPr fitToPage="1"/>
  </sheetPr>
  <dimension ref="A1:AK44"/>
  <sheetViews>
    <sheetView zoomScale="70" zoomScaleNormal="70" workbookViewId="0"/>
  </sheetViews>
  <sheetFormatPr defaultColWidth="8.625" defaultRowHeight="14.45"/>
  <cols>
    <col min="1" max="1" width="38.125" style="50" bestFit="1" customWidth="1"/>
    <col min="2" max="2" width="30.125" style="50" customWidth="1"/>
    <col min="3" max="3" width="69.125" style="50" customWidth="1"/>
    <col min="4" max="6" width="21.375" style="50" customWidth="1"/>
    <col min="7" max="10" width="17.125" style="50" customWidth="1"/>
    <col min="11" max="16384" width="8.625" style="50"/>
  </cols>
  <sheetData>
    <row r="1" spans="1:10" ht="15.6">
      <c r="A1" s="20" t="s">
        <v>98</v>
      </c>
      <c r="B1" s="621" t="str">
        <f>PA_NAME</f>
        <v>San Diego Gas &amp; Electric Co</v>
      </c>
    </row>
    <row r="2" spans="1:10" ht="15.6">
      <c r="A2" s="20" t="s">
        <v>99</v>
      </c>
      <c r="B2" s="412" t="s">
        <v>310</v>
      </c>
    </row>
    <row r="3" spans="1:10">
      <c r="A3" s="51" t="s">
        <v>1206</v>
      </c>
    </row>
    <row r="6" spans="1:10">
      <c r="A6" s="1282"/>
      <c r="B6" s="1282"/>
      <c r="C6" s="1282"/>
      <c r="D6" s="1282"/>
      <c r="E6" s="1282"/>
      <c r="F6" s="1282"/>
      <c r="G6" s="1282"/>
      <c r="H6" s="1282"/>
      <c r="I6" s="1282"/>
      <c r="J6" s="1282"/>
    </row>
    <row r="7" spans="1:10" ht="28.9">
      <c r="A7" s="1283" t="s">
        <v>932</v>
      </c>
      <c r="B7" s="1282" t="s">
        <v>1162</v>
      </c>
      <c r="C7" s="1282" t="s">
        <v>1148</v>
      </c>
      <c r="D7" s="1284" t="s">
        <v>1163</v>
      </c>
      <c r="E7" s="1285" t="s">
        <v>1164</v>
      </c>
      <c r="F7" s="1285" t="s">
        <v>1195</v>
      </c>
      <c r="G7" s="1285" t="s">
        <v>1126</v>
      </c>
      <c r="H7" s="1285" t="s">
        <v>1127</v>
      </c>
      <c r="I7" s="1285" t="s">
        <v>1128</v>
      </c>
      <c r="J7" s="1285" t="s">
        <v>1129</v>
      </c>
    </row>
    <row r="8" spans="1:10" ht="15.6">
      <c r="A8" s="1292" t="s">
        <v>1207</v>
      </c>
      <c r="B8" s="1282" t="s">
        <v>1166</v>
      </c>
      <c r="C8" s="1286" t="s">
        <v>1071</v>
      </c>
      <c r="D8" s="1287">
        <v>89754.548984426263</v>
      </c>
      <c r="E8" s="1287">
        <v>162607.12283776797</v>
      </c>
      <c r="F8" s="1287">
        <v>233015.19771163529</v>
      </c>
      <c r="G8" s="1287">
        <v>187356.99843042062</v>
      </c>
      <c r="H8" s="1287">
        <v>185829.51463444735</v>
      </c>
      <c r="I8" s="1287">
        <v>193890.57074961415</v>
      </c>
      <c r="J8" s="1287">
        <v>201374.6501643541</v>
      </c>
    </row>
    <row r="9" spans="1:10" ht="15.6">
      <c r="A9" s="1282"/>
      <c r="B9" s="1282"/>
      <c r="C9" s="1286" t="s">
        <v>1156</v>
      </c>
      <c r="D9" s="1287">
        <v>2452573.6705808099</v>
      </c>
      <c r="E9" s="1287">
        <v>1700027.8365747703</v>
      </c>
      <c r="F9" s="1287">
        <v>1887561.399577457</v>
      </c>
      <c r="G9" s="1287">
        <v>1661037.6717382623</v>
      </c>
      <c r="H9" s="1287">
        <v>1490847.8884779762</v>
      </c>
      <c r="I9" s="1287">
        <v>1609981.5206964936</v>
      </c>
      <c r="J9" s="1287">
        <v>1698767.8704168689</v>
      </c>
    </row>
    <row r="10" spans="1:10" ht="15.6">
      <c r="A10" s="1282"/>
      <c r="B10" s="1282"/>
      <c r="C10" s="1286" t="s">
        <v>1167</v>
      </c>
      <c r="D10" s="1287">
        <v>37395.251400976165</v>
      </c>
      <c r="E10" s="1287">
        <v>128123.28805592909</v>
      </c>
      <c r="F10" s="1287">
        <v>174670.07835631649</v>
      </c>
      <c r="G10" s="1287">
        <v>45592.324476414629</v>
      </c>
      <c r="H10" s="1287">
        <v>47238.882279930171</v>
      </c>
      <c r="I10" s="1287">
        <v>48954.645531118367</v>
      </c>
      <c r="J10" s="1287">
        <v>50737.130641234718</v>
      </c>
    </row>
    <row r="11" spans="1:10" ht="15.6">
      <c r="A11" s="1282"/>
      <c r="B11" s="1282"/>
      <c r="C11" s="1286" t="s">
        <v>1157</v>
      </c>
      <c r="D11" s="1287">
        <v>38720.717075601737</v>
      </c>
      <c r="E11" s="1287">
        <v>0</v>
      </c>
      <c r="F11" s="1287">
        <v>0</v>
      </c>
      <c r="G11" s="1287">
        <v>0</v>
      </c>
      <c r="H11" s="1287">
        <v>0</v>
      </c>
      <c r="I11" s="1287">
        <v>0</v>
      </c>
      <c r="J11" s="1287">
        <v>0</v>
      </c>
    </row>
    <row r="12" spans="1:10" ht="15.6">
      <c r="A12" s="1282"/>
      <c r="B12" s="1282"/>
      <c r="C12" s="1286" t="s">
        <v>1158</v>
      </c>
      <c r="D12" s="1287">
        <v>0</v>
      </c>
      <c r="E12" s="1287">
        <v>3373.2080559290976</v>
      </c>
      <c r="F12" s="1287">
        <v>4833.7903552908647</v>
      </c>
      <c r="G12" s="1287">
        <v>31164.514799751014</v>
      </c>
      <c r="H12" s="1287">
        <v>32074.497351483264</v>
      </c>
      <c r="I12" s="1287">
        <v>33252.352008206217</v>
      </c>
      <c r="J12" s="1287">
        <v>34467.26795421046</v>
      </c>
    </row>
    <row r="13" spans="1:10" ht="15.6">
      <c r="A13" s="1282"/>
      <c r="B13" s="1282"/>
      <c r="C13" s="1286" t="s">
        <v>1097</v>
      </c>
      <c r="D13" s="1287">
        <v>71999.607758111088</v>
      </c>
      <c r="E13" s="1287">
        <v>197263.1121537654</v>
      </c>
      <c r="F13" s="1287">
        <v>282677.05791450111</v>
      </c>
      <c r="G13" s="1287">
        <v>183844.11026508483</v>
      </c>
      <c r="H13" s="1287">
        <v>182345.26634532158</v>
      </c>
      <c r="I13" s="1287">
        <v>190255.18006507639</v>
      </c>
      <c r="J13" s="1287">
        <v>197598.935183236</v>
      </c>
    </row>
    <row r="14" spans="1:10" ht="15.6">
      <c r="A14" s="1282"/>
      <c r="B14" s="1282"/>
      <c r="C14" s="1286" t="s">
        <v>1159</v>
      </c>
      <c r="D14" s="1287">
        <v>58118.951376676698</v>
      </c>
      <c r="E14" s="1287">
        <v>71200</v>
      </c>
      <c r="F14" s="1287">
        <v>73336.000000442858</v>
      </c>
      <c r="G14" s="1287">
        <v>0</v>
      </c>
      <c r="H14" s="1287">
        <v>0</v>
      </c>
      <c r="I14" s="1287">
        <v>0</v>
      </c>
      <c r="J14" s="1287">
        <v>0</v>
      </c>
    </row>
    <row r="15" spans="1:10" ht="15.6">
      <c r="A15" s="1282"/>
      <c r="B15" s="1282"/>
      <c r="C15" s="1286" t="s">
        <v>1112</v>
      </c>
      <c r="D15" s="1287">
        <v>120488.30000000002</v>
      </c>
      <c r="E15" s="1287">
        <v>0</v>
      </c>
      <c r="F15" s="1287">
        <v>0</v>
      </c>
      <c r="G15" s="1287">
        <v>0</v>
      </c>
      <c r="H15" s="1287">
        <v>0</v>
      </c>
      <c r="I15" s="1287">
        <v>0</v>
      </c>
      <c r="J15" s="1287">
        <v>0</v>
      </c>
    </row>
    <row r="16" spans="1:10" ht="15.6">
      <c r="A16" s="1282"/>
      <c r="B16" s="1282"/>
      <c r="C16" s="1286" t="s">
        <v>1115</v>
      </c>
      <c r="D16" s="1287">
        <v>127994.38374995807</v>
      </c>
      <c r="E16" s="1287">
        <v>131196.70115122048</v>
      </c>
      <c r="F16" s="1287">
        <v>179332.13064243257</v>
      </c>
      <c r="G16" s="1287">
        <v>108411.8947865369</v>
      </c>
      <c r="H16" s="1287">
        <v>109732.37938285348</v>
      </c>
      <c r="I16" s="1287">
        <v>116035.47301990041</v>
      </c>
      <c r="J16" s="1287">
        <v>120024.29842876497</v>
      </c>
    </row>
    <row r="17" spans="1:37" ht="15.6">
      <c r="A17" s="1282"/>
      <c r="B17" s="1282"/>
      <c r="C17" s="1286" t="s">
        <v>1120</v>
      </c>
      <c r="D17" s="1287">
        <v>-650.77000000000055</v>
      </c>
      <c r="E17" s="1287">
        <v>2415.36</v>
      </c>
      <c r="F17" s="1287">
        <v>2487.8208000150235</v>
      </c>
      <c r="G17" s="1287">
        <v>2635.0800326303388</v>
      </c>
      <c r="H17" s="1287">
        <v>2726.1435502718173</v>
      </c>
      <c r="I17" s="1287">
        <v>2823.7583169312843</v>
      </c>
      <c r="J17" s="1287">
        <v>2926.120692043693</v>
      </c>
    </row>
    <row r="18" spans="1:37" ht="15.6">
      <c r="A18" s="1282"/>
      <c r="B18" s="1290" t="s">
        <v>1168</v>
      </c>
      <c r="C18" s="1290"/>
      <c r="D18" s="1291">
        <f>SUM(D8:D17)</f>
        <v>2996394.6609265595</v>
      </c>
      <c r="E18" s="1291">
        <f t="shared" ref="E18:F18" si="0">SUM(E8:E17)</f>
        <v>2396206.6288293824</v>
      </c>
      <c r="F18" s="1291">
        <f t="shared" si="0"/>
        <v>2837913.4753580913</v>
      </c>
      <c r="G18" s="1291">
        <f t="shared" ref="G18:J18" si="1">SUM(G8:G17)</f>
        <v>2220042.5945291007</v>
      </c>
      <c r="H18" s="1291">
        <f t="shared" si="1"/>
        <v>2050794.5720222839</v>
      </c>
      <c r="I18" s="1291">
        <f t="shared" si="1"/>
        <v>2195193.5003873403</v>
      </c>
      <c r="J18" s="1291">
        <f t="shared" si="1"/>
        <v>2305896.2734807129</v>
      </c>
    </row>
    <row r="19" spans="1:37" ht="15.6">
      <c r="A19" s="1282"/>
      <c r="B19" s="1282" t="s">
        <v>1169</v>
      </c>
      <c r="C19" s="1292" t="s">
        <v>1170</v>
      </c>
      <c r="D19" s="1287">
        <v>1836438</v>
      </c>
      <c r="E19" s="1287">
        <v>4684380.2207000004</v>
      </c>
      <c r="F19" s="1287">
        <v>5506381.6253000004</v>
      </c>
      <c r="G19" s="1287">
        <v>8611964.1610000003</v>
      </c>
      <c r="H19" s="1287">
        <v>8623907.2215999998</v>
      </c>
      <c r="I19" s="1287">
        <v>8623907.3763999995</v>
      </c>
      <c r="J19" s="1287">
        <v>8623907.3763999995</v>
      </c>
    </row>
    <row r="20" spans="1:37" s="52" customFormat="1" ht="15.6">
      <c r="A20" s="1282"/>
      <c r="B20" s="1282"/>
      <c r="C20" s="1282" t="s">
        <v>1171</v>
      </c>
      <c r="D20" s="1287">
        <v>0</v>
      </c>
      <c r="E20" s="1287">
        <v>0</v>
      </c>
      <c r="F20" s="1287">
        <v>0</v>
      </c>
      <c r="G20" s="1287">
        <v>0</v>
      </c>
      <c r="H20" s="1287">
        <v>0</v>
      </c>
      <c r="I20" s="1287">
        <v>0</v>
      </c>
      <c r="J20" s="1287">
        <v>0</v>
      </c>
      <c r="K20" s="50"/>
      <c r="L20" s="50"/>
      <c r="M20" s="50"/>
      <c r="N20" s="50"/>
      <c r="O20" s="50"/>
      <c r="P20" s="50"/>
      <c r="Q20" s="50"/>
      <c r="R20" s="50"/>
      <c r="S20" s="50"/>
      <c r="T20" s="50"/>
      <c r="U20" s="50"/>
      <c r="V20" s="50"/>
      <c r="W20" s="50"/>
      <c r="X20" s="50"/>
      <c r="Y20" s="50"/>
      <c r="Z20" s="50"/>
      <c r="AA20" s="50"/>
      <c r="AB20" s="50"/>
      <c r="AC20" s="50"/>
      <c r="AD20" s="50"/>
      <c r="AE20" s="50"/>
      <c r="AF20" s="50"/>
      <c r="AG20" s="50"/>
      <c r="AH20" s="50"/>
      <c r="AI20" s="50"/>
      <c r="AJ20" s="50"/>
      <c r="AK20" s="50"/>
    </row>
    <row r="21" spans="1:37" s="52" customFormat="1" ht="15.6">
      <c r="A21" s="1282"/>
      <c r="B21" s="1282"/>
      <c r="C21" s="1282" t="s">
        <v>1172</v>
      </c>
      <c r="D21" s="1287">
        <v>0</v>
      </c>
      <c r="E21" s="1287">
        <v>0</v>
      </c>
      <c r="F21" s="1287">
        <v>0</v>
      </c>
      <c r="G21" s="1287">
        <v>0</v>
      </c>
      <c r="H21" s="1287">
        <v>0</v>
      </c>
      <c r="I21" s="1287">
        <v>0</v>
      </c>
      <c r="J21" s="1287">
        <v>0</v>
      </c>
      <c r="K21" s="50"/>
      <c r="L21" s="50"/>
      <c r="M21" s="50"/>
      <c r="N21" s="50"/>
      <c r="O21" s="50"/>
      <c r="P21" s="50"/>
      <c r="Q21" s="50"/>
      <c r="R21" s="50"/>
      <c r="S21" s="50"/>
      <c r="T21" s="50"/>
      <c r="U21" s="50"/>
      <c r="V21" s="50"/>
      <c r="W21" s="50"/>
      <c r="X21" s="50"/>
      <c r="Y21" s="50"/>
      <c r="Z21" s="50"/>
      <c r="AA21" s="50"/>
      <c r="AB21" s="50"/>
      <c r="AC21" s="50"/>
      <c r="AD21" s="50"/>
      <c r="AE21" s="50"/>
      <c r="AF21" s="50"/>
      <c r="AG21" s="50"/>
      <c r="AH21" s="50"/>
      <c r="AI21" s="50"/>
      <c r="AJ21" s="50"/>
      <c r="AK21" s="50"/>
    </row>
    <row r="22" spans="1:37" s="52" customFormat="1" ht="15.6">
      <c r="A22" s="1282"/>
      <c r="B22" s="1282"/>
      <c r="C22" s="1282" t="s">
        <v>1173</v>
      </c>
      <c r="D22" s="1287">
        <v>0</v>
      </c>
      <c r="E22" s="1287">
        <v>3996351.53</v>
      </c>
      <c r="F22" s="1287">
        <v>3147351.53</v>
      </c>
      <c r="G22" s="1287">
        <v>1140656.07</v>
      </c>
      <c r="H22" s="1287">
        <v>1149828.23</v>
      </c>
      <c r="I22" s="1287">
        <v>1164373.3999999999</v>
      </c>
      <c r="J22" s="1287">
        <v>1179104.99</v>
      </c>
      <c r="K22" s="50"/>
      <c r="L22" s="50"/>
      <c r="M22" s="50"/>
      <c r="N22" s="50"/>
      <c r="O22" s="50"/>
      <c r="P22" s="50"/>
      <c r="Q22" s="50"/>
      <c r="R22" s="50"/>
      <c r="S22" s="50"/>
      <c r="T22" s="50"/>
      <c r="U22" s="50"/>
      <c r="V22" s="50"/>
      <c r="W22" s="50"/>
      <c r="X22" s="50"/>
      <c r="Y22" s="50"/>
      <c r="Z22" s="50"/>
      <c r="AA22" s="50"/>
      <c r="AB22" s="50"/>
      <c r="AC22" s="50"/>
      <c r="AD22" s="50"/>
      <c r="AE22" s="50"/>
      <c r="AF22" s="50"/>
      <c r="AG22" s="50"/>
      <c r="AH22" s="50"/>
      <c r="AI22" s="50"/>
      <c r="AJ22" s="50"/>
      <c r="AK22" s="50"/>
    </row>
    <row r="23" spans="1:37" ht="15.6">
      <c r="A23" s="1282"/>
      <c r="B23" s="1282"/>
      <c r="C23" s="1282" t="s">
        <v>1174</v>
      </c>
      <c r="D23" s="1287">
        <v>26220.64295331225</v>
      </c>
      <c r="E23" s="1287">
        <v>0</v>
      </c>
      <c r="F23" s="1287">
        <v>0</v>
      </c>
      <c r="G23" s="1287">
        <v>0</v>
      </c>
      <c r="H23" s="1287">
        <v>0</v>
      </c>
      <c r="I23" s="1287">
        <v>0</v>
      </c>
      <c r="J23" s="1287">
        <v>0</v>
      </c>
    </row>
    <row r="24" spans="1:37" ht="15.6">
      <c r="A24" s="1282"/>
      <c r="B24" s="1282"/>
      <c r="C24" s="1282" t="s">
        <v>1175</v>
      </c>
      <c r="D24" s="1287">
        <v>4545399.1194313783</v>
      </c>
      <c r="E24" s="1287">
        <v>204190.54033122491</v>
      </c>
      <c r="F24" s="1287">
        <v>225970.82533382671</v>
      </c>
      <c r="G24" s="1287">
        <v>409339.45810546185</v>
      </c>
      <c r="H24" s="1287">
        <v>405749.41385238711</v>
      </c>
      <c r="I24" s="1287">
        <v>407520.96018800128</v>
      </c>
      <c r="J24" s="1287">
        <v>409497.56457717367</v>
      </c>
    </row>
    <row r="25" spans="1:37" ht="15.6">
      <c r="A25" s="1282"/>
      <c r="B25" s="1282"/>
      <c r="C25" s="1282" t="s">
        <v>1176</v>
      </c>
      <c r="D25" s="1287">
        <v>673.40662894892262</v>
      </c>
      <c r="E25" s="1287">
        <v>2062.9899999999998</v>
      </c>
      <c r="F25" s="1287">
        <v>1849.59</v>
      </c>
      <c r="G25" s="1287">
        <v>0</v>
      </c>
      <c r="H25" s="1287">
        <v>0</v>
      </c>
      <c r="I25" s="1287">
        <v>0</v>
      </c>
      <c r="J25" s="1287">
        <v>0</v>
      </c>
    </row>
    <row r="26" spans="1:37" ht="15.6">
      <c r="A26" s="1282"/>
      <c r="B26" s="1282"/>
      <c r="C26" s="1282" t="s">
        <v>1177</v>
      </c>
      <c r="D26" s="1287">
        <v>376.26704989510438</v>
      </c>
      <c r="E26" s="1287">
        <v>0</v>
      </c>
      <c r="F26" s="1287">
        <v>0</v>
      </c>
      <c r="G26" s="1287">
        <v>0</v>
      </c>
      <c r="H26" s="1287">
        <v>0</v>
      </c>
      <c r="I26" s="1287">
        <v>0</v>
      </c>
      <c r="J26" s="1287">
        <v>0</v>
      </c>
    </row>
    <row r="27" spans="1:37" ht="15.6">
      <c r="A27" s="1282"/>
      <c r="B27" s="1282"/>
      <c r="C27" s="1282" t="s">
        <v>1178</v>
      </c>
      <c r="D27" s="1287">
        <v>92.809275279329398</v>
      </c>
      <c r="E27" s="1287">
        <v>25000</v>
      </c>
      <c r="F27" s="1287">
        <v>10000</v>
      </c>
      <c r="G27" s="1287">
        <v>0</v>
      </c>
      <c r="H27" s="1287">
        <v>0</v>
      </c>
      <c r="I27" s="1287">
        <v>0</v>
      </c>
      <c r="J27" s="1287">
        <v>0</v>
      </c>
    </row>
    <row r="28" spans="1:37" ht="15.6">
      <c r="A28" s="1282"/>
      <c r="B28" s="1282"/>
      <c r="C28" s="1282" t="s">
        <v>1179</v>
      </c>
      <c r="D28" s="1287">
        <v>73612.928764151075</v>
      </c>
      <c r="E28" s="1287">
        <v>31673.890000000003</v>
      </c>
      <c r="F28" s="1287">
        <v>27109.45</v>
      </c>
      <c r="G28" s="1287">
        <v>19381.399999999998</v>
      </c>
      <c r="H28" s="1287">
        <v>20110.18</v>
      </c>
      <c r="I28" s="1287">
        <v>20003.060000000001</v>
      </c>
      <c r="J28" s="1287">
        <v>21237.919999999998</v>
      </c>
    </row>
    <row r="29" spans="1:37" ht="15.6">
      <c r="A29" s="1282"/>
      <c r="B29" s="1282"/>
      <c r="C29" s="1282" t="s">
        <v>1180</v>
      </c>
      <c r="D29" s="1287">
        <v>0</v>
      </c>
      <c r="E29" s="1287">
        <v>295000</v>
      </c>
      <c r="F29" s="1287">
        <v>295000</v>
      </c>
      <c r="G29" s="1287">
        <v>75000</v>
      </c>
      <c r="H29" s="1287">
        <v>75000</v>
      </c>
      <c r="I29" s="1287">
        <v>75000</v>
      </c>
      <c r="J29" s="1287">
        <v>75000</v>
      </c>
    </row>
    <row r="30" spans="1:37" ht="15.6">
      <c r="A30" s="1282"/>
      <c r="B30" s="1282"/>
      <c r="C30" s="1282" t="s">
        <v>1181</v>
      </c>
      <c r="D30" s="1287">
        <v>20.13</v>
      </c>
      <c r="E30" s="1287">
        <v>0</v>
      </c>
      <c r="F30" s="1287">
        <v>0</v>
      </c>
      <c r="G30" s="1287">
        <v>0</v>
      </c>
      <c r="H30" s="1287">
        <v>0</v>
      </c>
      <c r="I30" s="1287">
        <v>0</v>
      </c>
      <c r="J30" s="1287">
        <v>0</v>
      </c>
    </row>
    <row r="31" spans="1:37" ht="15.6">
      <c r="A31" s="1282"/>
      <c r="B31" s="1282"/>
      <c r="C31" s="1293" t="s">
        <v>1182</v>
      </c>
      <c r="D31" s="1287">
        <v>198886.6415378511</v>
      </c>
      <c r="E31" s="1287">
        <v>236693.23892162199</v>
      </c>
      <c r="F31" s="1287">
        <v>325245.75528284378</v>
      </c>
      <c r="G31" s="1287">
        <v>157199.18450142798</v>
      </c>
      <c r="H31" s="1287">
        <v>152932.88951676598</v>
      </c>
      <c r="I31" s="1287">
        <v>158484.72856656768</v>
      </c>
      <c r="J31" s="1287">
        <v>160993.10094943974</v>
      </c>
    </row>
    <row r="32" spans="1:37" ht="15.6">
      <c r="A32" s="1282"/>
      <c r="B32" s="1282"/>
      <c r="C32" s="1282" t="s">
        <v>1183</v>
      </c>
      <c r="D32" s="1287">
        <v>2963.4289647258579</v>
      </c>
      <c r="E32" s="1287">
        <v>0</v>
      </c>
      <c r="F32" s="1287">
        <v>0</v>
      </c>
      <c r="G32" s="1287">
        <v>0</v>
      </c>
      <c r="H32" s="1287">
        <v>0</v>
      </c>
      <c r="I32" s="1287">
        <v>0</v>
      </c>
      <c r="J32" s="1287">
        <v>0</v>
      </c>
    </row>
    <row r="33" spans="1:37" ht="15.6">
      <c r="A33" s="1282"/>
      <c r="B33" s="1282"/>
      <c r="C33" s="1282" t="s">
        <v>1184</v>
      </c>
      <c r="D33" s="1287">
        <v>82001.951912031684</v>
      </c>
      <c r="E33" s="1287">
        <v>0</v>
      </c>
      <c r="F33" s="1287">
        <v>0</v>
      </c>
      <c r="G33" s="1287">
        <v>0</v>
      </c>
      <c r="H33" s="1287">
        <v>0</v>
      </c>
      <c r="I33" s="1287">
        <v>0</v>
      </c>
      <c r="J33" s="1287">
        <v>0</v>
      </c>
    </row>
    <row r="34" spans="1:37" s="52" customFormat="1" ht="15.6">
      <c r="A34" s="1282"/>
      <c r="B34" s="1282"/>
      <c r="C34" s="1294" t="s">
        <v>1185</v>
      </c>
      <c r="D34" s="1287">
        <v>0</v>
      </c>
      <c r="E34" s="1287">
        <v>0</v>
      </c>
      <c r="F34" s="1287">
        <v>0</v>
      </c>
      <c r="G34" s="1287">
        <v>0</v>
      </c>
      <c r="H34" s="1287">
        <v>0</v>
      </c>
      <c r="I34" s="1287">
        <v>0</v>
      </c>
      <c r="J34" s="1287">
        <v>0</v>
      </c>
      <c r="K34" s="50"/>
      <c r="L34" s="50"/>
      <c r="M34" s="50"/>
      <c r="N34" s="50"/>
      <c r="O34" s="50"/>
      <c r="P34" s="50"/>
      <c r="Q34" s="50"/>
      <c r="R34" s="50"/>
      <c r="S34" s="50"/>
      <c r="T34" s="50"/>
      <c r="U34" s="50"/>
      <c r="V34" s="50"/>
      <c r="W34" s="50"/>
      <c r="X34" s="50"/>
      <c r="Y34" s="50"/>
      <c r="Z34" s="50"/>
      <c r="AA34" s="50"/>
      <c r="AB34" s="50"/>
      <c r="AC34" s="50"/>
      <c r="AD34" s="50"/>
      <c r="AE34" s="50"/>
      <c r="AF34" s="50"/>
      <c r="AG34" s="50"/>
      <c r="AH34" s="50"/>
      <c r="AI34" s="50"/>
      <c r="AJ34" s="50"/>
      <c r="AK34" s="50"/>
    </row>
    <row r="35" spans="1:37" ht="15.6">
      <c r="A35" s="1282"/>
      <c r="B35" s="1282"/>
      <c r="C35" s="1282" t="s">
        <v>1186</v>
      </c>
      <c r="D35" s="1287">
        <v>0</v>
      </c>
      <c r="E35" s="1287">
        <v>0</v>
      </c>
      <c r="F35" s="1287">
        <v>0</v>
      </c>
      <c r="G35" s="1287">
        <v>0</v>
      </c>
      <c r="H35" s="1287">
        <v>0</v>
      </c>
      <c r="I35" s="1287">
        <v>0</v>
      </c>
      <c r="J35" s="1287">
        <v>0</v>
      </c>
    </row>
    <row r="36" spans="1:37" ht="15.6">
      <c r="A36" s="1282"/>
      <c r="B36" s="1290" t="s">
        <v>1187</v>
      </c>
      <c r="C36" s="1290"/>
      <c r="D36" s="1291">
        <f>SUM(D19:D35)</f>
        <v>6766685.3265175726</v>
      </c>
      <c r="E36" s="1291">
        <f t="shared" ref="E36:J36" si="2">SUM(E19:E35)</f>
        <v>9475352.4099528491</v>
      </c>
      <c r="F36" s="1291">
        <f t="shared" si="2"/>
        <v>9538908.7759166695</v>
      </c>
      <c r="G36" s="1291">
        <f t="shared" si="2"/>
        <v>10413540.273606891</v>
      </c>
      <c r="H36" s="1291">
        <f t="shared" si="2"/>
        <v>10427527.934969151</v>
      </c>
      <c r="I36" s="1291">
        <f t="shared" si="2"/>
        <v>10449289.52515457</v>
      </c>
      <c r="J36" s="1291">
        <f t="shared" si="2"/>
        <v>10469740.951926613</v>
      </c>
    </row>
    <row r="37" spans="1:37" ht="15.6">
      <c r="A37" s="1295" t="s">
        <v>1196</v>
      </c>
      <c r="B37" s="1290"/>
      <c r="C37" s="1290"/>
      <c r="D37" s="1291">
        <f>+D36+D18</f>
        <v>9763079.9874441326</v>
      </c>
      <c r="E37" s="1291">
        <f t="shared" ref="E37:J37" si="3">+E36+E18</f>
        <v>11871559.038782232</v>
      </c>
      <c r="F37" s="1291">
        <f t="shared" si="3"/>
        <v>12376822.251274761</v>
      </c>
      <c r="G37" s="1291">
        <f t="shared" si="3"/>
        <v>12633582.868135992</v>
      </c>
      <c r="H37" s="1291">
        <f t="shared" si="3"/>
        <v>12478322.506991435</v>
      </c>
      <c r="I37" s="1291">
        <f t="shared" si="3"/>
        <v>12644483.025541911</v>
      </c>
      <c r="J37" s="1291">
        <f t="shared" si="3"/>
        <v>12775637.225407327</v>
      </c>
    </row>
    <row r="38" spans="1:37" ht="15.6">
      <c r="A38" s="1282"/>
      <c r="B38" s="1282" t="s">
        <v>1189</v>
      </c>
      <c r="C38" s="1282" t="s">
        <v>1190</v>
      </c>
      <c r="D38" s="1287">
        <v>1420000</v>
      </c>
      <c r="E38" s="1287">
        <v>758000</v>
      </c>
      <c r="F38" s="1287">
        <v>784000</v>
      </c>
      <c r="G38" s="1287">
        <v>643258.14684522001</v>
      </c>
      <c r="H38" s="1287">
        <v>557235.09117029456</v>
      </c>
      <c r="I38" s="1287">
        <v>547623.47308990534</v>
      </c>
      <c r="J38" s="1287">
        <v>556953.45512445678</v>
      </c>
    </row>
    <row r="39" spans="1:37">
      <c r="D39" s="462">
        <v>0</v>
      </c>
      <c r="E39" s="462">
        <v>0</v>
      </c>
      <c r="F39" s="462">
        <v>0</v>
      </c>
      <c r="G39" s="462">
        <v>0</v>
      </c>
      <c r="H39" s="462">
        <v>0</v>
      </c>
      <c r="I39" s="462">
        <v>0</v>
      </c>
      <c r="J39" s="462">
        <v>0</v>
      </c>
    </row>
    <row r="40" spans="1:37">
      <c r="A40" s="50" t="s">
        <v>304</v>
      </c>
      <c r="B40" s="50" t="s">
        <v>1191</v>
      </c>
    </row>
    <row r="41" spans="1:37">
      <c r="B41" s="1296" t="s">
        <v>1192</v>
      </c>
    </row>
    <row r="42" spans="1:37">
      <c r="B42" s="50" t="s">
        <v>1193</v>
      </c>
    </row>
    <row r="43" spans="1:37">
      <c r="B43" s="1089" t="s">
        <v>1197</v>
      </c>
    </row>
    <row r="44" spans="1:37">
      <c r="B44" s="1089" t="s">
        <v>1198</v>
      </c>
    </row>
  </sheetData>
  <pageMargins left="0.25" right="0.25" top="0.75" bottom="0.75" header="0.3" footer="0.3"/>
  <pageSetup scale="46" orientation="landscape" r:id="rId1"/>
  <headerFooter>
    <oddFooter>&amp;C&amp;A</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B08403-14EE-401D-9FCA-FC01679C6984}">
  <dimension ref="A1:AI337"/>
  <sheetViews>
    <sheetView workbookViewId="0">
      <selection sqref="A1:B1"/>
    </sheetView>
  </sheetViews>
  <sheetFormatPr defaultColWidth="7.625" defaultRowHeight="13.15"/>
  <cols>
    <col min="1" max="1" width="13.75" style="317" customWidth="1"/>
    <col min="2" max="2" width="10.125" style="317" customWidth="1"/>
    <col min="3" max="3" width="6.875" style="318" customWidth="1"/>
    <col min="4" max="4" width="9.625" style="317" customWidth="1"/>
    <col min="5" max="5" width="10.75" style="319" customWidth="1"/>
    <col min="6" max="6" width="26.75" style="318" customWidth="1"/>
    <col min="7" max="7" width="33.25" style="317" customWidth="1"/>
    <col min="8" max="8" width="15.875" style="317" customWidth="1"/>
    <col min="9" max="9" width="78.375" style="317" customWidth="1"/>
    <col min="10" max="10" width="36.25" style="317" customWidth="1"/>
    <col min="11" max="11" width="29.375" style="316" bestFit="1" customWidth="1"/>
    <col min="12" max="12" width="14" style="315" bestFit="1" customWidth="1"/>
    <col min="13" max="13" width="30.25" style="315" bestFit="1" customWidth="1"/>
    <col min="14" max="14" width="12.125" style="315" customWidth="1"/>
    <col min="15" max="15" width="11.625" style="315" customWidth="1"/>
    <col min="16" max="26" width="20.375" style="315" customWidth="1"/>
    <col min="27" max="27" width="13.375" style="315" customWidth="1"/>
    <col min="28" max="31" width="24.625" style="315" customWidth="1"/>
    <col min="32" max="32" width="73.375" style="315" customWidth="1"/>
    <col min="33" max="33" width="64.125" style="315" customWidth="1"/>
    <col min="34" max="34" width="23.625" style="315" customWidth="1"/>
    <col min="35" max="16384" width="7.625" style="315"/>
  </cols>
  <sheetData>
    <row r="1" spans="1:35" ht="18.75" customHeight="1">
      <c r="A1" s="20" t="s">
        <v>98</v>
      </c>
      <c r="B1" s="621" t="str">
        <f>PA_NAME</f>
        <v>San Diego Gas &amp; Electric Co</v>
      </c>
      <c r="M1" s="830"/>
      <c r="N1" s="830"/>
      <c r="O1" s="830"/>
      <c r="P1" s="830"/>
      <c r="Q1" s="830"/>
      <c r="R1" s="830"/>
      <c r="S1" s="830"/>
      <c r="T1" s="830"/>
      <c r="U1" s="830"/>
      <c r="V1" s="830"/>
      <c r="W1" s="830"/>
      <c r="X1" s="830"/>
      <c r="Y1" s="830"/>
      <c r="Z1" s="830"/>
      <c r="AB1" s="831"/>
      <c r="AC1" s="831"/>
      <c r="AD1" s="831"/>
      <c r="AE1" s="831"/>
    </row>
    <row r="2" spans="1:35" ht="18.75" customHeight="1">
      <c r="A2" s="828" t="s">
        <v>99</v>
      </c>
      <c r="B2" s="829" t="s">
        <v>310</v>
      </c>
      <c r="M2" s="832"/>
      <c r="N2" s="832"/>
      <c r="O2" s="832"/>
      <c r="P2" s="832"/>
      <c r="Q2" s="832"/>
      <c r="R2" s="832"/>
      <c r="S2" s="832"/>
      <c r="T2" s="832"/>
      <c r="U2" s="832"/>
      <c r="V2" s="832"/>
      <c r="W2" s="832"/>
      <c r="X2" s="832"/>
      <c r="Y2" s="832"/>
      <c r="Z2" s="832"/>
    </row>
    <row r="3" spans="1:35" ht="18.75" customHeight="1">
      <c r="A3" s="833" t="s">
        <v>1208</v>
      </c>
      <c r="B3" s="834"/>
      <c r="M3" s="835"/>
      <c r="P3" s="835"/>
      <c r="Q3" s="835"/>
      <c r="R3" s="835"/>
      <c r="S3" s="835"/>
      <c r="T3" s="835"/>
      <c r="U3" s="835"/>
      <c r="V3" s="835"/>
      <c r="W3" s="835"/>
      <c r="X3" s="835"/>
      <c r="Y3" s="835"/>
      <c r="Z3" s="835"/>
      <c r="AA3" s="835"/>
      <c r="AB3" s="836"/>
      <c r="AC3" s="836"/>
      <c r="AD3" s="836"/>
      <c r="AE3" s="836"/>
    </row>
    <row r="4" spans="1:35" ht="18.75" customHeight="1">
      <c r="A4" s="320"/>
      <c r="D4" s="318"/>
      <c r="E4" s="318"/>
      <c r="G4" s="318"/>
      <c r="H4" s="318"/>
      <c r="I4" s="318"/>
      <c r="J4" s="318"/>
      <c r="K4" s="318"/>
      <c r="L4" s="318"/>
      <c r="M4" s="318"/>
      <c r="N4" s="318"/>
      <c r="O4" s="318"/>
      <c r="P4" s="318"/>
      <c r="Q4" s="318"/>
      <c r="R4" s="318"/>
      <c r="S4" s="318"/>
      <c r="T4" s="318"/>
      <c r="U4" s="318"/>
      <c r="V4" s="318"/>
      <c r="W4" s="318"/>
      <c r="X4" s="318"/>
      <c r="Y4" s="318"/>
      <c r="Z4" s="318"/>
      <c r="AA4" s="318"/>
      <c r="AB4" s="318"/>
      <c r="AC4" s="318"/>
      <c r="AD4" s="318"/>
      <c r="AE4" s="318"/>
      <c r="AF4" s="318"/>
      <c r="AG4" s="318"/>
      <c r="AH4" s="318"/>
    </row>
    <row r="5" spans="1:35" ht="14.45">
      <c r="A5" s="622" t="s">
        <v>1209</v>
      </c>
      <c r="B5" s="623"/>
      <c r="C5" s="623"/>
      <c r="D5" s="623"/>
      <c r="E5" s="623"/>
      <c r="F5" s="623"/>
      <c r="G5" s="623"/>
      <c r="H5" s="623"/>
      <c r="I5" s="623"/>
      <c r="J5" s="623"/>
      <c r="K5" s="623"/>
      <c r="L5" s="623"/>
      <c r="M5" s="623"/>
      <c r="N5" s="623"/>
      <c r="O5" s="623"/>
      <c r="P5" s="623"/>
      <c r="Q5" s="623"/>
      <c r="R5" s="623"/>
      <c r="S5" s="623"/>
      <c r="T5" s="623"/>
      <c r="U5" s="623"/>
      <c r="V5" s="623"/>
      <c r="W5" s="623"/>
      <c r="X5" s="623"/>
      <c r="Y5" s="623"/>
      <c r="Z5" s="623"/>
      <c r="AA5" s="623"/>
      <c r="AB5" s="623"/>
      <c r="AC5" s="623"/>
      <c r="AD5" s="623"/>
      <c r="AE5" s="623"/>
      <c r="AF5" s="623"/>
      <c r="AG5" s="623"/>
      <c r="AH5" s="624"/>
    </row>
    <row r="6" spans="1:35" ht="51" customHeight="1">
      <c r="A6" s="625" t="s">
        <v>1210</v>
      </c>
      <c r="B6" s="625" t="s">
        <v>1211</v>
      </c>
      <c r="C6" s="625" t="s">
        <v>1212</v>
      </c>
      <c r="D6" s="625" t="s">
        <v>1213</v>
      </c>
      <c r="E6" s="625" t="s">
        <v>1214</v>
      </c>
      <c r="F6" s="625" t="s">
        <v>1215</v>
      </c>
      <c r="G6" s="625" t="s">
        <v>1216</v>
      </c>
      <c r="H6" s="625" t="s">
        <v>1217</v>
      </c>
      <c r="I6" s="625" t="s">
        <v>1218</v>
      </c>
      <c r="J6" s="625" t="s">
        <v>1219</v>
      </c>
      <c r="K6" s="625" t="s">
        <v>932</v>
      </c>
      <c r="L6" s="625" t="s">
        <v>1220</v>
      </c>
      <c r="M6" s="626" t="s">
        <v>1221</v>
      </c>
      <c r="N6" s="627" t="s">
        <v>1222</v>
      </c>
      <c r="O6" s="627" t="s">
        <v>1223</v>
      </c>
      <c r="P6" s="627" t="s">
        <v>1224</v>
      </c>
      <c r="Q6" s="627" t="s">
        <v>1225</v>
      </c>
      <c r="R6" s="627" t="s">
        <v>1226</v>
      </c>
      <c r="S6" s="1006" t="s">
        <v>1227</v>
      </c>
      <c r="T6" s="1007"/>
      <c r="U6" s="1008"/>
      <c r="V6" s="837" t="s">
        <v>1228</v>
      </c>
      <c r="W6" s="627" t="s">
        <v>1229</v>
      </c>
      <c r="X6" s="628" t="s">
        <v>1230</v>
      </c>
      <c r="Y6" s="627" t="s">
        <v>1231</v>
      </c>
      <c r="Z6" s="627" t="s">
        <v>1232</v>
      </c>
      <c r="AA6" s="628" t="s">
        <v>1233</v>
      </c>
      <c r="AB6" s="838" t="s">
        <v>1234</v>
      </c>
      <c r="AC6" s="838" t="s">
        <v>1235</v>
      </c>
      <c r="AD6" s="838" t="s">
        <v>1236</v>
      </c>
      <c r="AE6" s="838" t="s">
        <v>1237</v>
      </c>
      <c r="AF6" s="625" t="s">
        <v>1238</v>
      </c>
      <c r="AG6" s="625" t="s">
        <v>1239</v>
      </c>
      <c r="AH6" s="625" t="s">
        <v>1240</v>
      </c>
      <c r="AI6" s="839"/>
    </row>
    <row r="7" spans="1:35" ht="18.75" customHeight="1">
      <c r="A7" s="629">
        <v>0</v>
      </c>
      <c r="B7" s="629" t="s">
        <v>1241</v>
      </c>
      <c r="C7" s="629" t="s">
        <v>1242</v>
      </c>
      <c r="D7" s="629" t="s">
        <v>1243</v>
      </c>
      <c r="E7" s="629" t="s">
        <v>1244</v>
      </c>
      <c r="F7" s="630" t="s">
        <v>1245</v>
      </c>
      <c r="G7" s="630" t="s">
        <v>1246</v>
      </c>
      <c r="H7" s="630" t="s">
        <v>1219</v>
      </c>
      <c r="I7" s="631" t="s">
        <v>1247</v>
      </c>
      <c r="J7" s="631" t="s">
        <v>1248</v>
      </c>
      <c r="K7" s="632" t="s">
        <v>1249</v>
      </c>
      <c r="L7" s="629">
        <v>2016</v>
      </c>
      <c r="M7" s="633">
        <v>239527.02912665569</v>
      </c>
      <c r="N7" s="634" t="s">
        <v>1250</v>
      </c>
      <c r="O7" s="634" t="s">
        <v>1250</v>
      </c>
      <c r="P7" s="633">
        <v>319930.91134699981</v>
      </c>
      <c r="Q7" s="633">
        <v>314738.79214771045</v>
      </c>
      <c r="R7" s="633">
        <v>188828.06770849638</v>
      </c>
      <c r="S7" s="635">
        <v>76996.295619272336</v>
      </c>
      <c r="T7" s="635">
        <v>76996.295619272336</v>
      </c>
      <c r="U7" s="635">
        <v>76996.295619272336</v>
      </c>
      <c r="V7" s="635">
        <v>230988.88685781701</v>
      </c>
      <c r="W7" s="635">
        <v>161692.2208004719</v>
      </c>
      <c r="X7" s="633">
        <v>430859.54135822126</v>
      </c>
      <c r="Y7" s="635" t="s">
        <v>1251</v>
      </c>
      <c r="Z7" s="635" t="s">
        <v>1251</v>
      </c>
      <c r="AA7" s="635"/>
      <c r="AB7" s="635">
        <v>105466.28456425889</v>
      </c>
      <c r="AC7" s="635">
        <v>101768.10300296235</v>
      </c>
      <c r="AD7" s="635">
        <v>98384.091952391056</v>
      </c>
      <c r="AE7" s="635">
        <v>96080.947111693516</v>
      </c>
      <c r="AF7" s="636" t="s">
        <v>1252</v>
      </c>
      <c r="AG7" s="636" t="s">
        <v>1253</v>
      </c>
      <c r="AH7" s="636"/>
    </row>
    <row r="8" spans="1:35" ht="18.75" customHeight="1">
      <c r="A8" s="629">
        <v>1</v>
      </c>
      <c r="B8" s="629" t="s">
        <v>1241</v>
      </c>
      <c r="C8" s="629" t="s">
        <v>1254</v>
      </c>
      <c r="D8" s="629" t="s">
        <v>1243</v>
      </c>
      <c r="E8" s="629" t="s">
        <v>1255</v>
      </c>
      <c r="F8" s="630" t="s">
        <v>1256</v>
      </c>
      <c r="G8" s="630" t="s">
        <v>1257</v>
      </c>
      <c r="H8" s="630" t="s">
        <v>1219</v>
      </c>
      <c r="I8" s="631" t="s">
        <v>1258</v>
      </c>
      <c r="J8" s="631" t="s">
        <v>1256</v>
      </c>
      <c r="K8" s="632" t="s">
        <v>1249</v>
      </c>
      <c r="L8" s="629">
        <v>2016</v>
      </c>
      <c r="M8" s="633">
        <v>98609.066312581621</v>
      </c>
      <c r="N8" s="634" t="s">
        <v>1250</v>
      </c>
      <c r="O8" s="634" t="s">
        <v>1250</v>
      </c>
      <c r="P8" s="633">
        <v>87297.336761534578</v>
      </c>
      <c r="Q8" s="633">
        <v>132022.27971599301</v>
      </c>
      <c r="R8" s="633">
        <v>55212.734798799051</v>
      </c>
      <c r="S8" s="635">
        <v>49464.29529427176</v>
      </c>
      <c r="T8" s="635">
        <v>49464.29529427176</v>
      </c>
      <c r="U8" s="635">
        <v>49464.29529427176</v>
      </c>
      <c r="V8" s="635">
        <v>148392.88588281529</v>
      </c>
      <c r="W8" s="635">
        <v>105860.74954419865</v>
      </c>
      <c r="X8" s="633">
        <v>96882.204262534593</v>
      </c>
      <c r="Y8" s="635" t="s">
        <v>1251</v>
      </c>
      <c r="Z8" s="635" t="s">
        <v>1251</v>
      </c>
      <c r="AA8" s="635"/>
      <c r="AB8" s="635">
        <v>325034.41390169086</v>
      </c>
      <c r="AC8" s="635">
        <v>314965.34359939559</v>
      </c>
      <c r="AD8" s="635">
        <v>302640.55300597788</v>
      </c>
      <c r="AE8" s="635">
        <v>289163.80801002937</v>
      </c>
      <c r="AF8" s="636" t="s">
        <v>1259</v>
      </c>
      <c r="AG8" s="636" t="s">
        <v>1260</v>
      </c>
      <c r="AH8" s="636"/>
    </row>
    <row r="9" spans="1:35" ht="18.75" customHeight="1">
      <c r="A9" s="629">
        <v>2</v>
      </c>
      <c r="B9" s="629" t="s">
        <v>1241</v>
      </c>
      <c r="C9" s="629" t="s">
        <v>1254</v>
      </c>
      <c r="D9" s="629" t="s">
        <v>1243</v>
      </c>
      <c r="E9" s="629" t="s">
        <v>1255</v>
      </c>
      <c r="F9" s="630" t="s">
        <v>1261</v>
      </c>
      <c r="G9" s="630" t="s">
        <v>1257</v>
      </c>
      <c r="H9" s="630" t="s">
        <v>1219</v>
      </c>
      <c r="I9" s="631" t="s">
        <v>1258</v>
      </c>
      <c r="J9" s="631" t="s">
        <v>1261</v>
      </c>
      <c r="K9" s="632" t="s">
        <v>1249</v>
      </c>
      <c r="L9" s="629">
        <v>2016</v>
      </c>
      <c r="M9" s="633">
        <v>89176.917538019159</v>
      </c>
      <c r="N9" s="634" t="s">
        <v>1250</v>
      </c>
      <c r="O9" s="634" t="s">
        <v>1250</v>
      </c>
      <c r="P9" s="633">
        <v>80492.313475682531</v>
      </c>
      <c r="Q9" s="633">
        <v>129587.916603294</v>
      </c>
      <c r="R9" s="633">
        <v>53057.774834896096</v>
      </c>
      <c r="S9" s="635">
        <v>43794.82749985523</v>
      </c>
      <c r="T9" s="635">
        <v>43794.82749985523</v>
      </c>
      <c r="U9" s="635">
        <v>43794.82749985523</v>
      </c>
      <c r="V9" s="635">
        <v>131384.4824995657</v>
      </c>
      <c r="W9" s="635">
        <v>93864.431094136569</v>
      </c>
      <c r="X9" s="633">
        <v>95334.242858835059</v>
      </c>
      <c r="Y9" s="635" t="s">
        <v>1251</v>
      </c>
      <c r="Z9" s="635" t="s">
        <v>1251</v>
      </c>
      <c r="AA9" s="635"/>
      <c r="AB9" s="635">
        <v>101225.67144712758</v>
      </c>
      <c r="AC9" s="635">
        <v>95759.694286268495</v>
      </c>
      <c r="AD9" s="635">
        <v>90588.957725997301</v>
      </c>
      <c r="AE9" s="635">
        <v>84928.233720564356</v>
      </c>
      <c r="AF9" s="636" t="s">
        <v>1259</v>
      </c>
      <c r="AG9" s="636" t="s">
        <v>1260</v>
      </c>
      <c r="AH9" s="636"/>
    </row>
    <row r="10" spans="1:35" ht="18.75" customHeight="1">
      <c r="A10" s="629">
        <v>3</v>
      </c>
      <c r="B10" s="629" t="s">
        <v>1241</v>
      </c>
      <c r="C10" s="629" t="s">
        <v>1254</v>
      </c>
      <c r="D10" s="629" t="s">
        <v>1243</v>
      </c>
      <c r="E10" s="629" t="s">
        <v>1255</v>
      </c>
      <c r="F10" s="630" t="s">
        <v>1262</v>
      </c>
      <c r="G10" s="630" t="s">
        <v>1257</v>
      </c>
      <c r="H10" s="630" t="s">
        <v>1219</v>
      </c>
      <c r="I10" s="631" t="s">
        <v>1258</v>
      </c>
      <c r="J10" s="631" t="s">
        <v>1262</v>
      </c>
      <c r="K10" s="632" t="s">
        <v>1249</v>
      </c>
      <c r="L10" s="629">
        <v>2016</v>
      </c>
      <c r="M10" s="633">
        <v>372063992.70350373</v>
      </c>
      <c r="N10" s="634" t="s">
        <v>1250</v>
      </c>
      <c r="O10" s="634" t="s">
        <v>1250</v>
      </c>
      <c r="P10" s="633">
        <v>481703716.36790425</v>
      </c>
      <c r="Q10" s="633">
        <v>460021010.46108401</v>
      </c>
      <c r="R10" s="633">
        <v>251434561.78932336</v>
      </c>
      <c r="S10" s="635">
        <v>229181761.51960665</v>
      </c>
      <c r="T10" s="635">
        <v>229181761.51960665</v>
      </c>
      <c r="U10" s="635">
        <v>229181761.51960665</v>
      </c>
      <c r="V10" s="635">
        <v>687545284.55882001</v>
      </c>
      <c r="W10" s="635">
        <v>498393941.62049663</v>
      </c>
      <c r="X10" s="633">
        <v>582129640.340325</v>
      </c>
      <c r="Y10" s="635" t="s">
        <v>1251</v>
      </c>
      <c r="Z10" s="635" t="s">
        <v>1251</v>
      </c>
      <c r="AA10" s="635"/>
      <c r="AB10" s="635">
        <v>1651482211.7880459</v>
      </c>
      <c r="AC10" s="635">
        <v>1563342437.8531883</v>
      </c>
      <c r="AD10" s="635">
        <v>1472271971.4299588</v>
      </c>
      <c r="AE10" s="635">
        <v>1388470424.2652557</v>
      </c>
      <c r="AF10" s="636" t="s">
        <v>1259</v>
      </c>
      <c r="AG10" s="636" t="s">
        <v>1260</v>
      </c>
      <c r="AH10" s="636"/>
    </row>
    <row r="11" spans="1:35" ht="18.75" customHeight="1">
      <c r="A11" s="629">
        <v>4</v>
      </c>
      <c r="B11" s="629" t="s">
        <v>1241</v>
      </c>
      <c r="C11" s="629" t="s">
        <v>1254</v>
      </c>
      <c r="D11" s="629" t="s">
        <v>1243</v>
      </c>
      <c r="E11" s="629" t="s">
        <v>1255</v>
      </c>
      <c r="F11" s="630" t="s">
        <v>1263</v>
      </c>
      <c r="G11" s="630" t="s">
        <v>1257</v>
      </c>
      <c r="H11" s="630" t="s">
        <v>1219</v>
      </c>
      <c r="I11" s="631" t="s">
        <v>1258</v>
      </c>
      <c r="J11" s="631" t="s">
        <v>1263</v>
      </c>
      <c r="K11" s="632" t="s">
        <v>1249</v>
      </c>
      <c r="L11" s="629">
        <v>2016</v>
      </c>
      <c r="M11" s="633">
        <v>316429661.90514046</v>
      </c>
      <c r="N11" s="634" t="s">
        <v>1250</v>
      </c>
      <c r="O11" s="634" t="s">
        <v>1250</v>
      </c>
      <c r="P11" s="633">
        <v>440258087.60130304</v>
      </c>
      <c r="Q11" s="633">
        <v>436447653.89927298</v>
      </c>
      <c r="R11" s="633">
        <v>242605043.53007609</v>
      </c>
      <c r="S11" s="635">
        <v>201672144.38514781</v>
      </c>
      <c r="T11" s="635">
        <v>201672144.38514781</v>
      </c>
      <c r="U11" s="635">
        <v>201672144.38514781</v>
      </c>
      <c r="V11" s="635">
        <v>605016433.15544343</v>
      </c>
      <c r="W11" s="635">
        <v>439793123.47075039</v>
      </c>
      <c r="X11" s="633">
        <v>572760268.00721192</v>
      </c>
      <c r="Y11" s="635" t="s">
        <v>1251</v>
      </c>
      <c r="Z11" s="635" t="s">
        <v>1251</v>
      </c>
      <c r="AA11" s="635"/>
      <c r="AB11" s="635">
        <v>533607260.95150781</v>
      </c>
      <c r="AC11" s="635">
        <v>497690850.07335353</v>
      </c>
      <c r="AD11" s="635">
        <v>461637181.40179116</v>
      </c>
      <c r="AE11" s="635">
        <v>430115308.38967073</v>
      </c>
      <c r="AF11" s="636" t="s">
        <v>1259</v>
      </c>
      <c r="AG11" s="636" t="s">
        <v>1260</v>
      </c>
      <c r="AH11" s="636"/>
    </row>
    <row r="12" spans="1:35" ht="18.75" customHeight="1">
      <c r="A12" s="629">
        <v>5</v>
      </c>
      <c r="B12" s="629" t="s">
        <v>1241</v>
      </c>
      <c r="C12" s="629" t="s">
        <v>1254</v>
      </c>
      <c r="D12" s="629" t="s">
        <v>1243</v>
      </c>
      <c r="E12" s="629" t="s">
        <v>1255</v>
      </c>
      <c r="F12" s="630" t="s">
        <v>1264</v>
      </c>
      <c r="G12" s="630" t="s">
        <v>1257</v>
      </c>
      <c r="H12" s="630" t="s">
        <v>1219</v>
      </c>
      <c r="I12" s="631" t="s">
        <v>1258</v>
      </c>
      <c r="J12" s="631" t="s">
        <v>1264</v>
      </c>
      <c r="K12" s="632" t="s">
        <v>1249</v>
      </c>
      <c r="L12" s="629">
        <v>2016</v>
      </c>
      <c r="M12" s="633">
        <v>3668704.3719318081</v>
      </c>
      <c r="N12" s="634" t="s">
        <v>1250</v>
      </c>
      <c r="O12" s="634" t="s">
        <v>1250</v>
      </c>
      <c r="P12" s="633">
        <v>2102400.4276243942</v>
      </c>
      <c r="Q12" s="633">
        <v>1471491.05953998</v>
      </c>
      <c r="R12" s="633">
        <v>3446225.9504607292</v>
      </c>
      <c r="S12" s="635">
        <v>3668761.1908914447</v>
      </c>
      <c r="T12" s="635">
        <v>3668761.1908914447</v>
      </c>
      <c r="U12" s="635">
        <v>3668761.1908914447</v>
      </c>
      <c r="V12" s="635">
        <v>11006283.572674334</v>
      </c>
      <c r="W12" s="635">
        <v>7918605.3776632585</v>
      </c>
      <c r="X12" s="633">
        <v>5012591.3578928038</v>
      </c>
      <c r="Y12" s="635" t="s">
        <v>1251</v>
      </c>
      <c r="Z12" s="635" t="s">
        <v>1251</v>
      </c>
      <c r="AA12" s="635"/>
      <c r="AB12" s="635">
        <v>12439376.544970009</v>
      </c>
      <c r="AC12" s="635">
        <v>13183396.23268706</v>
      </c>
      <c r="AD12" s="635">
        <v>11903781.150557015</v>
      </c>
      <c r="AE12" s="635">
        <v>11398883.54377858</v>
      </c>
      <c r="AF12" s="636" t="s">
        <v>1259</v>
      </c>
      <c r="AG12" s="636" t="s">
        <v>1260</v>
      </c>
      <c r="AH12" s="636"/>
    </row>
    <row r="13" spans="1:35" ht="18.75" customHeight="1">
      <c r="A13" s="629">
        <v>6</v>
      </c>
      <c r="B13" s="629" t="s">
        <v>1241</v>
      </c>
      <c r="C13" s="629" t="s">
        <v>1254</v>
      </c>
      <c r="D13" s="629" t="s">
        <v>1243</v>
      </c>
      <c r="E13" s="629" t="s">
        <v>1255</v>
      </c>
      <c r="F13" s="630" t="s">
        <v>1265</v>
      </c>
      <c r="G13" s="630" t="s">
        <v>1257</v>
      </c>
      <c r="H13" s="630" t="s">
        <v>1219</v>
      </c>
      <c r="I13" s="631" t="s">
        <v>1258</v>
      </c>
      <c r="J13" s="631" t="s">
        <v>1265</v>
      </c>
      <c r="K13" s="632" t="s">
        <v>1249</v>
      </c>
      <c r="L13" s="629">
        <v>2016</v>
      </c>
      <c r="M13" s="633">
        <v>2983256.2565512066</v>
      </c>
      <c r="N13" s="634" t="s">
        <v>1250</v>
      </c>
      <c r="O13" s="634" t="s">
        <v>1250</v>
      </c>
      <c r="P13" s="633">
        <v>1635555.3609204872</v>
      </c>
      <c r="Q13" s="633">
        <v>1164207.7058348099</v>
      </c>
      <c r="R13" s="633">
        <v>3265339.9873080361</v>
      </c>
      <c r="S13" s="635">
        <v>3365102.6877251784</v>
      </c>
      <c r="T13" s="635">
        <v>3365102.6877251784</v>
      </c>
      <c r="U13" s="635">
        <v>3365102.6877251784</v>
      </c>
      <c r="V13" s="635">
        <v>10095308.063175535</v>
      </c>
      <c r="W13" s="635">
        <v>7204935.2608984215</v>
      </c>
      <c r="X13" s="633">
        <v>4890194.6937966952</v>
      </c>
      <c r="Y13" s="635" t="s">
        <v>1251</v>
      </c>
      <c r="Z13" s="635" t="s">
        <v>1251</v>
      </c>
      <c r="AA13" s="635"/>
      <c r="AB13" s="635">
        <v>7167711.0363537557</v>
      </c>
      <c r="AC13" s="635">
        <v>7726323.5251272004</v>
      </c>
      <c r="AD13" s="635">
        <v>6952178.5560559081</v>
      </c>
      <c r="AE13" s="635">
        <v>6660098.3186526699</v>
      </c>
      <c r="AF13" s="636" t="s">
        <v>1259</v>
      </c>
      <c r="AG13" s="636" t="s">
        <v>1260</v>
      </c>
      <c r="AH13" s="636"/>
    </row>
    <row r="14" spans="1:35" ht="18.75" customHeight="1">
      <c r="A14" s="629">
        <v>7</v>
      </c>
      <c r="B14" s="629" t="s">
        <v>1241</v>
      </c>
      <c r="C14" s="629" t="s">
        <v>1254</v>
      </c>
      <c r="D14" s="629" t="s">
        <v>1243</v>
      </c>
      <c r="E14" s="629" t="s">
        <v>1255</v>
      </c>
      <c r="F14" s="630" t="s">
        <v>1266</v>
      </c>
      <c r="G14" s="630" t="s">
        <v>1257</v>
      </c>
      <c r="H14" s="630" t="s">
        <v>1219</v>
      </c>
      <c r="I14" s="631" t="s">
        <v>1267</v>
      </c>
      <c r="J14" s="631" t="s">
        <v>1266</v>
      </c>
      <c r="K14" s="632" t="s">
        <v>1249</v>
      </c>
      <c r="L14" s="629">
        <v>2016</v>
      </c>
      <c r="M14" s="633">
        <v>862575.51838928915</v>
      </c>
      <c r="N14" s="634" t="s">
        <v>1250</v>
      </c>
      <c r="O14" s="634" t="s">
        <v>1250</v>
      </c>
      <c r="P14" s="633">
        <v>918866.07778339786</v>
      </c>
      <c r="Q14" s="633">
        <v>1093888.81717404</v>
      </c>
      <c r="R14" s="633">
        <v>609080.21073442069</v>
      </c>
      <c r="S14" s="635">
        <v>328863.72984065284</v>
      </c>
      <c r="T14" s="635">
        <v>328863.72984065284</v>
      </c>
      <c r="U14" s="635">
        <v>328863.72984065284</v>
      </c>
      <c r="V14" s="635">
        <v>986591.18952195859</v>
      </c>
      <c r="W14" s="635">
        <v>703815.96931118087</v>
      </c>
      <c r="X14" s="633">
        <v>1285037.666994367</v>
      </c>
      <c r="Y14" s="635" t="s">
        <v>1251</v>
      </c>
      <c r="Z14" s="635" t="s">
        <v>1251</v>
      </c>
      <c r="AA14" s="635"/>
      <c r="AB14" s="635">
        <v>4623598.0415946152</v>
      </c>
      <c r="AC14" s="635">
        <v>4401086.4239955368</v>
      </c>
      <c r="AD14" s="635">
        <v>4277782.3258470446</v>
      </c>
      <c r="AE14" s="635">
        <v>4181157.8059069081</v>
      </c>
      <c r="AF14" s="636" t="s">
        <v>1268</v>
      </c>
      <c r="AG14" s="636" t="s">
        <v>1260</v>
      </c>
      <c r="AH14" s="636"/>
    </row>
    <row r="15" spans="1:35" ht="18.75" customHeight="1">
      <c r="A15" s="629">
        <v>8</v>
      </c>
      <c r="B15" s="629" t="s">
        <v>1241</v>
      </c>
      <c r="C15" s="629" t="s">
        <v>1254</v>
      </c>
      <c r="D15" s="629" t="s">
        <v>1243</v>
      </c>
      <c r="E15" s="629" t="s">
        <v>1255</v>
      </c>
      <c r="F15" s="630" t="s">
        <v>1269</v>
      </c>
      <c r="G15" s="630" t="s">
        <v>1257</v>
      </c>
      <c r="H15" s="630" t="s">
        <v>1219</v>
      </c>
      <c r="I15" s="631" t="s">
        <v>1258</v>
      </c>
      <c r="J15" s="631" t="s">
        <v>1269</v>
      </c>
      <c r="K15" s="632" t="s">
        <v>1249</v>
      </c>
      <c r="L15" s="629">
        <v>2016</v>
      </c>
      <c r="M15" s="633">
        <v>736773.64597397426</v>
      </c>
      <c r="N15" s="634" t="s">
        <v>1250</v>
      </c>
      <c r="O15" s="634" t="s">
        <v>1250</v>
      </c>
      <c r="P15" s="633">
        <v>848279.64243081352</v>
      </c>
      <c r="Q15" s="633">
        <v>1054949.8861460399</v>
      </c>
      <c r="R15" s="633">
        <v>593121.48082744842</v>
      </c>
      <c r="S15" s="635">
        <v>238002.38990319974</v>
      </c>
      <c r="T15" s="635">
        <v>238002.38990319974</v>
      </c>
      <c r="U15" s="635">
        <v>238002.38990319974</v>
      </c>
      <c r="V15" s="635">
        <v>714007.16970959923</v>
      </c>
      <c r="W15" s="635">
        <v>510104.96450482804</v>
      </c>
      <c r="X15" s="633">
        <v>1269912.0767742959</v>
      </c>
      <c r="Y15" s="635" t="s">
        <v>1251</v>
      </c>
      <c r="Z15" s="635" t="s">
        <v>1251</v>
      </c>
      <c r="AA15" s="635"/>
      <c r="AB15" s="635">
        <v>1313575.8707334385</v>
      </c>
      <c r="AC15" s="635">
        <v>1202416.8209163956</v>
      </c>
      <c r="AD15" s="635">
        <v>1139222.8332681393</v>
      </c>
      <c r="AE15" s="635">
        <v>1075827.0387393541</v>
      </c>
      <c r="AF15" s="636" t="s">
        <v>1268</v>
      </c>
      <c r="AG15" s="636" t="s">
        <v>1260</v>
      </c>
      <c r="AH15" s="636"/>
    </row>
    <row r="16" spans="1:35" ht="18.75" customHeight="1">
      <c r="A16" s="629">
        <v>9</v>
      </c>
      <c r="B16" s="629" t="s">
        <v>1241</v>
      </c>
      <c r="C16" s="629" t="s">
        <v>1254</v>
      </c>
      <c r="D16" s="629" t="s">
        <v>1243</v>
      </c>
      <c r="E16" s="629" t="s">
        <v>1255</v>
      </c>
      <c r="F16" s="630" t="s">
        <v>1270</v>
      </c>
      <c r="G16" s="630" t="s">
        <v>1257</v>
      </c>
      <c r="H16" s="630" t="s">
        <v>1219</v>
      </c>
      <c r="I16" s="631" t="s">
        <v>1258</v>
      </c>
      <c r="J16" s="631" t="s">
        <v>1270</v>
      </c>
      <c r="K16" s="632" t="s">
        <v>1249</v>
      </c>
      <c r="L16" s="629">
        <v>2016</v>
      </c>
      <c r="M16" s="633">
        <v>4071541355.6978703</v>
      </c>
      <c r="N16" s="634" t="s">
        <v>1250</v>
      </c>
      <c r="O16" s="634" t="s">
        <v>1250</v>
      </c>
      <c r="P16" s="633">
        <v>5453328495.2566442</v>
      </c>
      <c r="Q16" s="633">
        <v>5629792057.8726797</v>
      </c>
      <c r="R16" s="633">
        <v>2641285318.7758112</v>
      </c>
      <c r="S16" s="635">
        <v>2383262773.5336137</v>
      </c>
      <c r="T16" s="635">
        <v>2383262773.5336137</v>
      </c>
      <c r="U16" s="635">
        <v>2383262773.5336137</v>
      </c>
      <c r="V16" s="635">
        <v>7149788320.6008415</v>
      </c>
      <c r="W16" s="635">
        <v>5182802155.559824</v>
      </c>
      <c r="X16" s="633">
        <v>7753377253.7211695</v>
      </c>
      <c r="Y16" s="635" t="s">
        <v>1251</v>
      </c>
      <c r="Z16" s="635" t="s">
        <v>1251</v>
      </c>
      <c r="AA16" s="635"/>
      <c r="AB16" s="635">
        <v>23492250646.607086</v>
      </c>
      <c r="AC16" s="635">
        <v>21844959514.158295</v>
      </c>
      <c r="AD16" s="635">
        <v>20810360527.257763</v>
      </c>
      <c r="AE16" s="635">
        <v>20076557964.287823</v>
      </c>
      <c r="AF16" s="636" t="s">
        <v>1268</v>
      </c>
      <c r="AG16" s="636" t="s">
        <v>1260</v>
      </c>
      <c r="AH16" s="636"/>
    </row>
    <row r="17" spans="1:34" ht="18.75" customHeight="1">
      <c r="A17" s="629">
        <v>10</v>
      </c>
      <c r="B17" s="629" t="s">
        <v>1241</v>
      </c>
      <c r="C17" s="629" t="s">
        <v>1254</v>
      </c>
      <c r="D17" s="629" t="s">
        <v>1243</v>
      </c>
      <c r="E17" s="629" t="s">
        <v>1255</v>
      </c>
      <c r="F17" s="630" t="s">
        <v>1271</v>
      </c>
      <c r="G17" s="630" t="s">
        <v>1257</v>
      </c>
      <c r="H17" s="630" t="s">
        <v>1219</v>
      </c>
      <c r="I17" s="631" t="s">
        <v>1258</v>
      </c>
      <c r="J17" s="631" t="s">
        <v>1271</v>
      </c>
      <c r="K17" s="632" t="s">
        <v>1249</v>
      </c>
      <c r="L17" s="629">
        <v>2016</v>
      </c>
      <c r="M17" s="633">
        <v>3399176958.1089969</v>
      </c>
      <c r="N17" s="634" t="s">
        <v>1250</v>
      </c>
      <c r="O17" s="634" t="s">
        <v>1250</v>
      </c>
      <c r="P17" s="633">
        <v>4992750889.2698755</v>
      </c>
      <c r="Q17" s="633">
        <v>5376922452.5547895</v>
      </c>
      <c r="R17" s="633">
        <v>2561567227.2157989</v>
      </c>
      <c r="S17" s="635">
        <v>1953734962.6540229</v>
      </c>
      <c r="T17" s="635">
        <v>1953734962.6540229</v>
      </c>
      <c r="U17" s="635">
        <v>1953734962.6540229</v>
      </c>
      <c r="V17" s="635">
        <v>5861204887.9620686</v>
      </c>
      <c r="W17" s="635">
        <v>4260574529.4137979</v>
      </c>
      <c r="X17" s="633">
        <v>7656685480.0510092</v>
      </c>
      <c r="Y17" s="635" t="s">
        <v>1251</v>
      </c>
      <c r="Z17" s="635" t="s">
        <v>1251</v>
      </c>
      <c r="AA17" s="635"/>
      <c r="AB17" s="635">
        <v>6924465033.5579662</v>
      </c>
      <c r="AC17" s="635">
        <v>6249308273.2219276</v>
      </c>
      <c r="AD17" s="635">
        <v>5805427404.6199903</v>
      </c>
      <c r="AE17" s="635">
        <v>5448478771.66294</v>
      </c>
      <c r="AF17" s="636" t="s">
        <v>1268</v>
      </c>
      <c r="AG17" s="636" t="s">
        <v>1260</v>
      </c>
      <c r="AH17" s="636"/>
    </row>
    <row r="18" spans="1:34" ht="18.75" customHeight="1">
      <c r="A18" s="629">
        <v>11</v>
      </c>
      <c r="B18" s="629" t="s">
        <v>1241</v>
      </c>
      <c r="C18" s="629" t="s">
        <v>1254</v>
      </c>
      <c r="D18" s="629" t="s">
        <v>1243</v>
      </c>
      <c r="E18" s="629" t="s">
        <v>1255</v>
      </c>
      <c r="F18" s="630" t="s">
        <v>1272</v>
      </c>
      <c r="G18" s="630" t="s">
        <v>1257</v>
      </c>
      <c r="H18" s="630" t="s">
        <v>1219</v>
      </c>
      <c r="I18" s="631" t="s">
        <v>1258</v>
      </c>
      <c r="J18" s="631" t="s">
        <v>1272</v>
      </c>
      <c r="K18" s="632" t="s">
        <v>1249</v>
      </c>
      <c r="L18" s="629">
        <v>2016</v>
      </c>
      <c r="M18" s="633">
        <v>38143321.689990081</v>
      </c>
      <c r="N18" s="634" t="s">
        <v>1250</v>
      </c>
      <c r="O18" s="634" t="s">
        <v>1250</v>
      </c>
      <c r="P18" s="633">
        <v>12096191.348439906</v>
      </c>
      <c r="Q18" s="633">
        <v>4011449.3759458102</v>
      </c>
      <c r="R18" s="633">
        <v>33617961.590264052</v>
      </c>
      <c r="S18" s="635">
        <v>27876600.896838307</v>
      </c>
      <c r="T18" s="635">
        <v>27876600.896838307</v>
      </c>
      <c r="U18" s="635">
        <v>27876600.896838307</v>
      </c>
      <c r="V18" s="635">
        <v>83629802.690514922</v>
      </c>
      <c r="W18" s="635">
        <v>60168484.751944117</v>
      </c>
      <c r="X18" s="633">
        <v>54439559.990600072</v>
      </c>
      <c r="Y18" s="635" t="s">
        <v>1251</v>
      </c>
      <c r="Z18" s="635" t="s">
        <v>1251</v>
      </c>
      <c r="AA18" s="635"/>
      <c r="AB18" s="635">
        <v>162523159.5997135</v>
      </c>
      <c r="AC18" s="635">
        <v>172434392.43364343</v>
      </c>
      <c r="AD18" s="635">
        <v>157612636.30084267</v>
      </c>
      <c r="AE18" s="635">
        <v>152000790.70486587</v>
      </c>
      <c r="AF18" s="636" t="s">
        <v>1268</v>
      </c>
      <c r="AG18" s="636" t="s">
        <v>1260</v>
      </c>
      <c r="AH18" s="636"/>
    </row>
    <row r="19" spans="1:34" ht="18.75" customHeight="1">
      <c r="A19" s="629">
        <v>12</v>
      </c>
      <c r="B19" s="629" t="s">
        <v>1241</v>
      </c>
      <c r="C19" s="629" t="s">
        <v>1254</v>
      </c>
      <c r="D19" s="629" t="s">
        <v>1243</v>
      </c>
      <c r="E19" s="629" t="s">
        <v>1255</v>
      </c>
      <c r="F19" s="630" t="s">
        <v>1273</v>
      </c>
      <c r="G19" s="630" t="s">
        <v>1257</v>
      </c>
      <c r="H19" s="630" t="s">
        <v>1219</v>
      </c>
      <c r="I19" s="631" t="s">
        <v>1258</v>
      </c>
      <c r="J19" s="631" t="s">
        <v>1273</v>
      </c>
      <c r="K19" s="632" t="s">
        <v>1249</v>
      </c>
      <c r="L19" s="629">
        <v>2016</v>
      </c>
      <c r="M19" s="633">
        <v>31043917.99073258</v>
      </c>
      <c r="N19" s="634" t="s">
        <v>1250</v>
      </c>
      <c r="O19" s="634" t="s">
        <v>1250</v>
      </c>
      <c r="P19" s="633">
        <v>7509075.2939949445</v>
      </c>
      <c r="Q19" s="633">
        <v>34955.128006145897</v>
      </c>
      <c r="R19" s="633">
        <v>30776343.717361189</v>
      </c>
      <c r="S19" s="635">
        <v>21343246.462557327</v>
      </c>
      <c r="T19" s="635">
        <v>21343246.462557327</v>
      </c>
      <c r="U19" s="635">
        <v>21343246.462557327</v>
      </c>
      <c r="V19" s="635">
        <v>64029739.387671977</v>
      </c>
      <c r="W19" s="635">
        <v>45697478.885578498</v>
      </c>
      <c r="X19" s="633">
        <v>52760707.285274453</v>
      </c>
      <c r="Y19" s="635" t="s">
        <v>1251</v>
      </c>
      <c r="Z19" s="635" t="s">
        <v>1251</v>
      </c>
      <c r="AA19" s="635"/>
      <c r="AB19" s="635">
        <v>86550545.166677192</v>
      </c>
      <c r="AC19" s="635">
        <v>92964256.3650361</v>
      </c>
      <c r="AD19" s="635">
        <v>83678601.196442187</v>
      </c>
      <c r="AE19" s="635">
        <v>79792960.126474187</v>
      </c>
      <c r="AF19" s="636" t="s">
        <v>1268</v>
      </c>
      <c r="AG19" s="636" t="s">
        <v>1260</v>
      </c>
      <c r="AH19" s="636"/>
    </row>
    <row r="20" spans="1:34" ht="18.75" customHeight="1">
      <c r="A20" s="629">
        <v>13</v>
      </c>
      <c r="B20" s="629" t="s">
        <v>1241</v>
      </c>
      <c r="C20" s="629" t="s">
        <v>1254</v>
      </c>
      <c r="D20" s="629" t="s">
        <v>1274</v>
      </c>
      <c r="E20" s="629" t="s">
        <v>1275</v>
      </c>
      <c r="F20" s="630" t="s">
        <v>1256</v>
      </c>
      <c r="G20" s="630" t="s">
        <v>1276</v>
      </c>
      <c r="H20" s="630" t="s">
        <v>1219</v>
      </c>
      <c r="I20" s="631" t="s">
        <v>1277</v>
      </c>
      <c r="J20" s="631" t="s">
        <v>1278</v>
      </c>
      <c r="K20" s="632" t="s">
        <v>1249</v>
      </c>
      <c r="L20" s="629">
        <v>2016</v>
      </c>
      <c r="M20" s="633">
        <v>711.64776805342569</v>
      </c>
      <c r="N20" s="634" t="s">
        <v>1250</v>
      </c>
      <c r="O20" s="634" t="s">
        <v>1250</v>
      </c>
      <c r="P20" s="633">
        <v>4285.691113087415</v>
      </c>
      <c r="Q20" s="633">
        <v>4655.59873506039</v>
      </c>
      <c r="R20" s="633">
        <v>713.57076212154868</v>
      </c>
      <c r="S20" s="635">
        <v>744.14292880362723</v>
      </c>
      <c r="T20" s="635">
        <v>744.14292880362723</v>
      </c>
      <c r="U20" s="635">
        <v>744.14292880362723</v>
      </c>
      <c r="V20" s="635">
        <v>2232.4287864108819</v>
      </c>
      <c r="W20" s="635">
        <v>1556.2437580690003</v>
      </c>
      <c r="X20" s="633">
        <v>57.253057897312331</v>
      </c>
      <c r="Y20" s="635" t="s">
        <v>1251</v>
      </c>
      <c r="Z20" s="635" t="s">
        <v>1251</v>
      </c>
      <c r="AA20" s="635"/>
      <c r="AB20" s="635">
        <v>192.08082907883295</v>
      </c>
      <c r="AC20" s="635">
        <v>186.13045801350046</v>
      </c>
      <c r="AD20" s="635">
        <v>178.84705695147414</v>
      </c>
      <c r="AE20" s="635">
        <v>170.8829022607996</v>
      </c>
      <c r="AF20" s="636" t="s">
        <v>1279</v>
      </c>
      <c r="AG20" s="636" t="s">
        <v>1280</v>
      </c>
      <c r="AH20" s="636"/>
    </row>
    <row r="21" spans="1:34" ht="18.75" customHeight="1">
      <c r="A21" s="629">
        <v>14</v>
      </c>
      <c r="B21" s="629" t="s">
        <v>1241</v>
      </c>
      <c r="C21" s="629" t="s">
        <v>1254</v>
      </c>
      <c r="D21" s="629" t="s">
        <v>1274</v>
      </c>
      <c r="E21" s="629" t="s">
        <v>1275</v>
      </c>
      <c r="F21" s="630" t="s">
        <v>1261</v>
      </c>
      <c r="G21" s="630" t="s">
        <v>1276</v>
      </c>
      <c r="H21" s="630" t="s">
        <v>1219</v>
      </c>
      <c r="I21" s="631" t="s">
        <v>1277</v>
      </c>
      <c r="J21" s="631" t="s">
        <v>1281</v>
      </c>
      <c r="K21" s="632" t="s">
        <v>1249</v>
      </c>
      <c r="L21" s="629">
        <v>2016</v>
      </c>
      <c r="M21" s="633">
        <v>493.13585898078156</v>
      </c>
      <c r="N21" s="634" t="s">
        <v>1250</v>
      </c>
      <c r="O21" s="634" t="s">
        <v>1250</v>
      </c>
      <c r="P21" s="633">
        <v>3682.9592725007815</v>
      </c>
      <c r="Q21" s="633">
        <v>4344.5602905471906</v>
      </c>
      <c r="R21" s="633">
        <v>608.16359659272121</v>
      </c>
      <c r="S21" s="635">
        <v>516.87321544164638</v>
      </c>
      <c r="T21" s="635">
        <v>516.87321544164638</v>
      </c>
      <c r="U21" s="635">
        <v>516.87321544164638</v>
      </c>
      <c r="V21" s="635">
        <v>1550.6196463249391</v>
      </c>
      <c r="W21" s="635">
        <v>1083.5063643238261</v>
      </c>
      <c r="X21" s="633">
        <v>45.854936276289742</v>
      </c>
      <c r="Y21" s="635" t="s">
        <v>1251</v>
      </c>
      <c r="Z21" s="635" t="s">
        <v>1251</v>
      </c>
      <c r="AA21" s="635"/>
      <c r="AB21" s="635">
        <v>48.688661854752539</v>
      </c>
      <c r="AC21" s="635">
        <v>46.059574688559977</v>
      </c>
      <c r="AD21" s="635">
        <v>43.572495666767082</v>
      </c>
      <c r="AE21" s="635">
        <v>40.84973697311333</v>
      </c>
      <c r="AF21" s="636" t="s">
        <v>1279</v>
      </c>
      <c r="AG21" s="636" t="s">
        <v>1280</v>
      </c>
      <c r="AH21" s="636"/>
    </row>
    <row r="22" spans="1:34" ht="18.75" customHeight="1">
      <c r="A22" s="629">
        <v>15</v>
      </c>
      <c r="B22" s="629" t="s">
        <v>1241</v>
      </c>
      <c r="C22" s="629" t="s">
        <v>1254</v>
      </c>
      <c r="D22" s="629" t="s">
        <v>1274</v>
      </c>
      <c r="E22" s="629" t="s">
        <v>1275</v>
      </c>
      <c r="F22" s="630" t="s">
        <v>1262</v>
      </c>
      <c r="G22" s="630" t="s">
        <v>1276</v>
      </c>
      <c r="H22" s="630" t="s">
        <v>1219</v>
      </c>
      <c r="I22" s="631" t="s">
        <v>1277</v>
      </c>
      <c r="J22" s="631" t="s">
        <v>1282</v>
      </c>
      <c r="K22" s="632" t="s">
        <v>1249</v>
      </c>
      <c r="L22" s="629">
        <v>2016</v>
      </c>
      <c r="M22" s="633">
        <v>3541580.2167316726</v>
      </c>
      <c r="N22" s="634" t="s">
        <v>1250</v>
      </c>
      <c r="O22" s="634" t="s">
        <v>1250</v>
      </c>
      <c r="P22" s="633">
        <v>30399380.744004786</v>
      </c>
      <c r="Q22" s="633">
        <v>30697436.501324888</v>
      </c>
      <c r="R22" s="633">
        <v>5751271.3977047149</v>
      </c>
      <c r="S22" s="635">
        <v>3659611.5060574454</v>
      </c>
      <c r="T22" s="635">
        <v>3659611.5060574454</v>
      </c>
      <c r="U22" s="635">
        <v>3659611.5060574454</v>
      </c>
      <c r="V22" s="635">
        <v>10978834.518172337</v>
      </c>
      <c r="W22" s="635">
        <v>7563152.9180087289</v>
      </c>
      <c r="X22" s="633">
        <v>413493.28720832663</v>
      </c>
      <c r="Y22" s="635" t="s">
        <v>1251</v>
      </c>
      <c r="Z22" s="635" t="s">
        <v>1251</v>
      </c>
      <c r="AA22" s="635"/>
      <c r="AB22" s="635">
        <v>1173066.5494357804</v>
      </c>
      <c r="AC22" s="635">
        <v>1110459.8681528682</v>
      </c>
      <c r="AD22" s="635">
        <v>1045771.4827497102</v>
      </c>
      <c r="AE22" s="635">
        <v>986246.29315445304</v>
      </c>
      <c r="AF22" s="636" t="s">
        <v>1279</v>
      </c>
      <c r="AG22" s="636" t="s">
        <v>1280</v>
      </c>
      <c r="AH22" s="636"/>
    </row>
    <row r="23" spans="1:34" ht="18.75" customHeight="1">
      <c r="A23" s="629">
        <v>16</v>
      </c>
      <c r="B23" s="629" t="s">
        <v>1241</v>
      </c>
      <c r="C23" s="629" t="s">
        <v>1254</v>
      </c>
      <c r="D23" s="629" t="s">
        <v>1274</v>
      </c>
      <c r="E23" s="629" t="s">
        <v>1275</v>
      </c>
      <c r="F23" s="630" t="s">
        <v>1263</v>
      </c>
      <c r="G23" s="630" t="s">
        <v>1276</v>
      </c>
      <c r="H23" s="630" t="s">
        <v>1219</v>
      </c>
      <c r="I23" s="631" t="s">
        <v>1277</v>
      </c>
      <c r="J23" s="631" t="s">
        <v>1283</v>
      </c>
      <c r="K23" s="632" t="s">
        <v>1249</v>
      </c>
      <c r="L23" s="629">
        <v>2016</v>
      </c>
      <c r="M23" s="633">
        <v>2512664.7202694882</v>
      </c>
      <c r="N23" s="634" t="s">
        <v>1250</v>
      </c>
      <c r="O23" s="634" t="s">
        <v>1250</v>
      </c>
      <c r="P23" s="633">
        <v>25846856.266083285</v>
      </c>
      <c r="Q23" s="633">
        <v>28907099.594247304</v>
      </c>
      <c r="R23" s="633">
        <v>5396092.1874105139</v>
      </c>
      <c r="S23" s="635">
        <v>2598006.3822410852</v>
      </c>
      <c r="T23" s="635">
        <v>2598006.3822410852</v>
      </c>
      <c r="U23" s="635">
        <v>2598006.3822410852</v>
      </c>
      <c r="V23" s="635">
        <v>7794019.1467232555</v>
      </c>
      <c r="W23" s="635">
        <v>5372493.2799163843</v>
      </c>
      <c r="X23" s="633">
        <v>328777.54607202363</v>
      </c>
      <c r="Y23" s="635" t="s">
        <v>1251</v>
      </c>
      <c r="Z23" s="635" t="s">
        <v>1251</v>
      </c>
      <c r="AA23" s="635"/>
      <c r="AB23" s="635">
        <v>306302.82095552352</v>
      </c>
      <c r="AC23" s="635">
        <v>285685.97636656644</v>
      </c>
      <c r="AD23" s="635">
        <v>264990.34265235631</v>
      </c>
      <c r="AE23" s="635">
        <v>246896.0637098295</v>
      </c>
      <c r="AF23" s="636" t="s">
        <v>1279</v>
      </c>
      <c r="AG23" s="636" t="s">
        <v>1280</v>
      </c>
      <c r="AH23" s="636"/>
    </row>
    <row r="24" spans="1:34" ht="18.75" customHeight="1">
      <c r="A24" s="629">
        <v>17</v>
      </c>
      <c r="B24" s="629" t="s">
        <v>1241</v>
      </c>
      <c r="C24" s="629" t="s">
        <v>1254</v>
      </c>
      <c r="D24" s="629" t="s">
        <v>1274</v>
      </c>
      <c r="E24" s="629" t="s">
        <v>1275</v>
      </c>
      <c r="F24" s="630" t="s">
        <v>1264</v>
      </c>
      <c r="G24" s="630" t="s">
        <v>1276</v>
      </c>
      <c r="H24" s="630" t="s">
        <v>1219</v>
      </c>
      <c r="I24" s="631" t="s">
        <v>1277</v>
      </c>
      <c r="J24" s="631" t="s">
        <v>1284</v>
      </c>
      <c r="K24" s="632" t="s">
        <v>1249</v>
      </c>
      <c r="L24" s="629">
        <v>2016</v>
      </c>
      <c r="M24" s="633">
        <v>-12861.305429689366</v>
      </c>
      <c r="N24" s="634" t="s">
        <v>1250</v>
      </c>
      <c r="O24" s="634" t="s">
        <v>1250</v>
      </c>
      <c r="P24" s="633">
        <v>-150539.52781050606</v>
      </c>
      <c r="Q24" s="633">
        <v>-326056.87371524813</v>
      </c>
      <c r="R24" s="633">
        <v>-8589.6833227240641</v>
      </c>
      <c r="S24" s="635">
        <v>37425.980072347294</v>
      </c>
      <c r="T24" s="635">
        <v>37425.980072347294</v>
      </c>
      <c r="U24" s="635">
        <v>37425.980072347294</v>
      </c>
      <c r="V24" s="635">
        <v>112277.94021704188</v>
      </c>
      <c r="W24" s="635">
        <v>80921.188666839051</v>
      </c>
      <c r="X24" s="633">
        <v>2444.8150845085443</v>
      </c>
      <c r="Y24" s="635" t="s">
        <v>1251</v>
      </c>
      <c r="Z24" s="635" t="s">
        <v>1251</v>
      </c>
      <c r="AA24" s="635"/>
      <c r="AB24" s="635">
        <v>6067.1164369179824</v>
      </c>
      <c r="AC24" s="635">
        <v>6430.0007069149378</v>
      </c>
      <c r="AD24" s="635">
        <v>5805.8879413231107</v>
      </c>
      <c r="AE24" s="635">
        <v>5559.6318240674054</v>
      </c>
      <c r="AF24" s="636" t="s">
        <v>1279</v>
      </c>
      <c r="AG24" s="636" t="s">
        <v>1280</v>
      </c>
      <c r="AH24" s="636"/>
    </row>
    <row r="25" spans="1:34" ht="18.75" customHeight="1">
      <c r="A25" s="629">
        <v>18</v>
      </c>
      <c r="B25" s="629" t="s">
        <v>1241</v>
      </c>
      <c r="C25" s="629" t="s">
        <v>1254</v>
      </c>
      <c r="D25" s="629" t="s">
        <v>1274</v>
      </c>
      <c r="E25" s="629" t="s">
        <v>1275</v>
      </c>
      <c r="F25" s="630" t="s">
        <v>1265</v>
      </c>
      <c r="G25" s="630" t="s">
        <v>1276</v>
      </c>
      <c r="H25" s="630" t="s">
        <v>1219</v>
      </c>
      <c r="I25" s="631" t="s">
        <v>1277</v>
      </c>
      <c r="J25" s="631" t="s">
        <v>1285</v>
      </c>
      <c r="K25" s="632" t="s">
        <v>1249</v>
      </c>
      <c r="L25" s="629">
        <v>2016</v>
      </c>
      <c r="M25" s="633">
        <v>-12501.249471554491</v>
      </c>
      <c r="N25" s="634" t="s">
        <v>1250</v>
      </c>
      <c r="O25" s="634" t="s">
        <v>1250</v>
      </c>
      <c r="P25" s="633">
        <v>-190556.01303688195</v>
      </c>
      <c r="Q25" s="633">
        <v>-318889.49424054869</v>
      </c>
      <c r="R25" s="633">
        <v>-6611.3009034252136</v>
      </c>
      <c r="S25" s="635">
        <v>29650.861157484051</v>
      </c>
      <c r="T25" s="635">
        <v>29650.861157484051</v>
      </c>
      <c r="U25" s="635">
        <v>29650.861157484051</v>
      </c>
      <c r="V25" s="635">
        <v>88952.583472452156</v>
      </c>
      <c r="W25" s="635">
        <v>62891.527030267047</v>
      </c>
      <c r="X25" s="633">
        <v>1643.2286886658653</v>
      </c>
      <c r="Y25" s="635" t="s">
        <v>1251</v>
      </c>
      <c r="Z25" s="635" t="s">
        <v>1251</v>
      </c>
      <c r="AA25" s="635"/>
      <c r="AB25" s="635">
        <v>2408.531591174537</v>
      </c>
      <c r="AC25" s="635">
        <v>2596.2394688514669</v>
      </c>
      <c r="AD25" s="635">
        <v>2336.1072446727499</v>
      </c>
      <c r="AE25" s="635">
        <v>2237.9609221751671</v>
      </c>
      <c r="AF25" s="636" t="s">
        <v>1279</v>
      </c>
      <c r="AG25" s="636" t="s">
        <v>1280</v>
      </c>
      <c r="AH25" s="636"/>
    </row>
    <row r="26" spans="1:34" ht="18.75" customHeight="1">
      <c r="A26" s="629">
        <v>19</v>
      </c>
      <c r="B26" s="629" t="s">
        <v>1241</v>
      </c>
      <c r="C26" s="629" t="s">
        <v>1254</v>
      </c>
      <c r="D26" s="629" t="s">
        <v>1274</v>
      </c>
      <c r="E26" s="629" t="s">
        <v>1275</v>
      </c>
      <c r="F26" s="630" t="s">
        <v>1266</v>
      </c>
      <c r="G26" s="630" t="s">
        <v>1276</v>
      </c>
      <c r="H26" s="630" t="s">
        <v>1219</v>
      </c>
      <c r="I26" s="631" t="s">
        <v>1277</v>
      </c>
      <c r="J26" s="631" t="s">
        <v>1286</v>
      </c>
      <c r="K26" s="632" t="s">
        <v>1249</v>
      </c>
      <c r="L26" s="629">
        <v>2016</v>
      </c>
      <c r="M26" s="633">
        <v>7658.2336349462294</v>
      </c>
      <c r="N26" s="634" t="s">
        <v>1250</v>
      </c>
      <c r="O26" s="634" t="s">
        <v>1250</v>
      </c>
      <c r="P26" s="633">
        <v>49935.854901536833</v>
      </c>
      <c r="Q26" s="633">
        <v>57204.262518091404</v>
      </c>
      <c r="R26" s="633">
        <v>4101.7857173698412</v>
      </c>
      <c r="S26" s="635">
        <v>8007.9228269897449</v>
      </c>
      <c r="T26" s="635">
        <v>8007.9228269897449</v>
      </c>
      <c r="U26" s="635">
        <v>8007.9228269897449</v>
      </c>
      <c r="V26" s="635">
        <v>24023.768480969236</v>
      </c>
      <c r="W26" s="635">
        <v>16747.158955923827</v>
      </c>
      <c r="X26" s="633">
        <v>289.1129345407785</v>
      </c>
      <c r="Y26" s="635" t="s">
        <v>1251</v>
      </c>
      <c r="Z26" s="635" t="s">
        <v>1251</v>
      </c>
      <c r="AA26" s="635"/>
      <c r="AB26" s="635">
        <v>1040.2356540014755</v>
      </c>
      <c r="AC26" s="635">
        <v>990.17409675237798</v>
      </c>
      <c r="AD26" s="635">
        <v>962.43264560877424</v>
      </c>
      <c r="AE26" s="635">
        <v>940.69367310548091</v>
      </c>
      <c r="AF26" s="636" t="s">
        <v>1279</v>
      </c>
      <c r="AG26" s="636" t="s">
        <v>1280</v>
      </c>
      <c r="AH26" s="636" t="s">
        <v>1287</v>
      </c>
    </row>
    <row r="27" spans="1:34" ht="18.75" customHeight="1">
      <c r="A27" s="629">
        <v>20</v>
      </c>
      <c r="B27" s="629" t="s">
        <v>1241</v>
      </c>
      <c r="C27" s="629" t="s">
        <v>1254</v>
      </c>
      <c r="D27" s="629" t="s">
        <v>1274</v>
      </c>
      <c r="E27" s="629" t="s">
        <v>1275</v>
      </c>
      <c r="F27" s="630" t="s">
        <v>1269</v>
      </c>
      <c r="G27" s="630" t="s">
        <v>1276</v>
      </c>
      <c r="H27" s="630" t="s">
        <v>1219</v>
      </c>
      <c r="I27" s="631" t="s">
        <v>1277</v>
      </c>
      <c r="J27" s="631" t="s">
        <v>1288</v>
      </c>
      <c r="K27" s="632" t="s">
        <v>1249</v>
      </c>
      <c r="L27" s="629">
        <v>2016</v>
      </c>
      <c r="M27" s="633">
        <v>5255.0309510069064</v>
      </c>
      <c r="N27" s="634" t="s">
        <v>1250</v>
      </c>
      <c r="O27" s="634" t="s">
        <v>1250</v>
      </c>
      <c r="P27" s="633">
        <v>43831.899768361509</v>
      </c>
      <c r="Q27" s="633">
        <v>54188.848009123576</v>
      </c>
      <c r="R27" s="633">
        <v>3454.0071397847041</v>
      </c>
      <c r="S27" s="635">
        <v>5507.9846566140059</v>
      </c>
      <c r="T27" s="635">
        <v>5507.9846566140059</v>
      </c>
      <c r="U27" s="635">
        <v>5507.9846566140059</v>
      </c>
      <c r="V27" s="635">
        <v>16523.953969842019</v>
      </c>
      <c r="W27" s="635">
        <v>11546.228846352407</v>
      </c>
      <c r="X27" s="633">
        <v>232.20193826509961</v>
      </c>
      <c r="Y27" s="635" t="s">
        <v>1251</v>
      </c>
      <c r="Z27" s="635" t="s">
        <v>1251</v>
      </c>
      <c r="AA27" s="635"/>
      <c r="AB27" s="635">
        <v>240.18581193222346</v>
      </c>
      <c r="AC27" s="635">
        <v>219.86050965713403</v>
      </c>
      <c r="AD27" s="635">
        <v>208.30556291160917</v>
      </c>
      <c r="AE27" s="635">
        <v>196.71371601396268</v>
      </c>
      <c r="AF27" s="636" t="s">
        <v>1279</v>
      </c>
      <c r="AG27" s="636" t="s">
        <v>1280</v>
      </c>
      <c r="AH27" s="636" t="s">
        <v>1289</v>
      </c>
    </row>
    <row r="28" spans="1:34" ht="18.75" customHeight="1">
      <c r="A28" s="629">
        <v>21</v>
      </c>
      <c r="B28" s="629" t="s">
        <v>1241</v>
      </c>
      <c r="C28" s="629" t="s">
        <v>1254</v>
      </c>
      <c r="D28" s="629" t="s">
        <v>1274</v>
      </c>
      <c r="E28" s="629" t="s">
        <v>1275</v>
      </c>
      <c r="F28" s="630" t="s">
        <v>1270</v>
      </c>
      <c r="G28" s="630" t="s">
        <v>1276</v>
      </c>
      <c r="H28" s="630" t="s">
        <v>1219</v>
      </c>
      <c r="I28" s="631" t="s">
        <v>1277</v>
      </c>
      <c r="J28" s="631" t="s">
        <v>1290</v>
      </c>
      <c r="K28" s="632" t="s">
        <v>1249</v>
      </c>
      <c r="L28" s="629">
        <v>2016</v>
      </c>
      <c r="M28" s="633">
        <v>38821531.701111235</v>
      </c>
      <c r="N28" s="634" t="s">
        <v>1250</v>
      </c>
      <c r="O28" s="634" t="s">
        <v>1250</v>
      </c>
      <c r="P28" s="633">
        <v>379473611.89551783</v>
      </c>
      <c r="Q28" s="633">
        <v>421316669.03513592</v>
      </c>
      <c r="R28" s="633">
        <v>20787082.358309519</v>
      </c>
      <c r="S28" s="635">
        <v>40115348.347882681</v>
      </c>
      <c r="T28" s="635">
        <v>40115348.347882681</v>
      </c>
      <c r="U28" s="635">
        <v>40115348.347882681</v>
      </c>
      <c r="V28" s="635">
        <v>120346045.04364803</v>
      </c>
      <c r="W28" s="635">
        <v>82904568.807928279</v>
      </c>
      <c r="X28" s="633">
        <v>2099626.6388987461</v>
      </c>
      <c r="Y28" s="635" t="s">
        <v>1251</v>
      </c>
      <c r="Z28" s="635" t="s">
        <v>1251</v>
      </c>
      <c r="AA28" s="635"/>
      <c r="AB28" s="635">
        <v>6361738.0724805342</v>
      </c>
      <c r="AC28" s="635">
        <v>5915649.0675825467</v>
      </c>
      <c r="AD28" s="635">
        <v>5635478.0501808794</v>
      </c>
      <c r="AE28" s="635">
        <v>5436763.1729750251</v>
      </c>
      <c r="AF28" s="636" t="s">
        <v>1279</v>
      </c>
      <c r="AG28" s="636" t="s">
        <v>1280</v>
      </c>
      <c r="AH28" s="636" t="s">
        <v>1291</v>
      </c>
    </row>
    <row r="29" spans="1:34" ht="18.75" customHeight="1">
      <c r="A29" s="629">
        <v>22</v>
      </c>
      <c r="B29" s="629" t="s">
        <v>1241</v>
      </c>
      <c r="C29" s="629" t="s">
        <v>1254</v>
      </c>
      <c r="D29" s="629" t="s">
        <v>1274</v>
      </c>
      <c r="E29" s="629" t="s">
        <v>1275</v>
      </c>
      <c r="F29" s="630" t="s">
        <v>1271</v>
      </c>
      <c r="G29" s="630" t="s">
        <v>1276</v>
      </c>
      <c r="H29" s="630" t="s">
        <v>1219</v>
      </c>
      <c r="I29" s="631" t="s">
        <v>1277</v>
      </c>
      <c r="J29" s="631" t="s">
        <v>1292</v>
      </c>
      <c r="K29" s="632" t="s">
        <v>1249</v>
      </c>
      <c r="L29" s="629">
        <v>2016</v>
      </c>
      <c r="M29" s="633">
        <v>27125921.26079388</v>
      </c>
      <c r="N29" s="634" t="s">
        <v>1250</v>
      </c>
      <c r="O29" s="634" t="s">
        <v>1250</v>
      </c>
      <c r="P29" s="633">
        <v>331820857.0606364</v>
      </c>
      <c r="Q29" s="633">
        <v>400887693.57401937</v>
      </c>
      <c r="R29" s="633">
        <v>18073823.016866051</v>
      </c>
      <c r="S29" s="635">
        <v>28047242.431992013</v>
      </c>
      <c r="T29" s="635">
        <v>28047242.431992013</v>
      </c>
      <c r="U29" s="635">
        <v>28047242.431992013</v>
      </c>
      <c r="V29" s="635">
        <v>84141727.295976043</v>
      </c>
      <c r="W29" s="635">
        <v>57999711.82367938</v>
      </c>
      <c r="X29" s="633">
        <v>1675038.6580146365</v>
      </c>
      <c r="Y29" s="635" t="s">
        <v>1251</v>
      </c>
      <c r="Z29" s="635" t="s">
        <v>1251</v>
      </c>
      <c r="AA29" s="635"/>
      <c r="AB29" s="635">
        <v>1514852.1703679722</v>
      </c>
      <c r="AC29" s="635">
        <v>1367149.3978394012</v>
      </c>
      <c r="AD29" s="635">
        <v>1270042.4164440511</v>
      </c>
      <c r="AE29" s="635">
        <v>1191953.4364687952</v>
      </c>
      <c r="AF29" s="636" t="s">
        <v>1279</v>
      </c>
      <c r="AG29" s="636" t="s">
        <v>1280</v>
      </c>
      <c r="AH29" s="636" t="s">
        <v>1293</v>
      </c>
    </row>
    <row r="30" spans="1:34" ht="18.75" customHeight="1">
      <c r="A30" s="629">
        <v>23</v>
      </c>
      <c r="B30" s="629" t="s">
        <v>1241</v>
      </c>
      <c r="C30" s="629" t="s">
        <v>1254</v>
      </c>
      <c r="D30" s="629" t="s">
        <v>1274</v>
      </c>
      <c r="E30" s="629" t="s">
        <v>1275</v>
      </c>
      <c r="F30" s="630" t="s">
        <v>1272</v>
      </c>
      <c r="G30" s="630" t="s">
        <v>1276</v>
      </c>
      <c r="H30" s="630" t="s">
        <v>1219</v>
      </c>
      <c r="I30" s="631" t="s">
        <v>1277</v>
      </c>
      <c r="J30" s="631" t="s">
        <v>1294</v>
      </c>
      <c r="K30" s="632" t="s">
        <v>1249</v>
      </c>
      <c r="L30" s="629">
        <v>2016</v>
      </c>
      <c r="M30" s="633">
        <v>-182463.67101869613</v>
      </c>
      <c r="N30" s="634" t="s">
        <v>1250</v>
      </c>
      <c r="O30" s="634" t="s">
        <v>1250</v>
      </c>
      <c r="P30" s="633">
        <v>-2209074.9557754756</v>
      </c>
      <c r="Q30" s="633">
        <v>-5059196.4952959334</v>
      </c>
      <c r="R30" s="633">
        <v>-21496.601848040758</v>
      </c>
      <c r="S30" s="635">
        <v>79197.589752993154</v>
      </c>
      <c r="T30" s="635">
        <v>79197.589752993154</v>
      </c>
      <c r="U30" s="635">
        <v>79197.589752993154</v>
      </c>
      <c r="V30" s="635">
        <v>237592.76925897948</v>
      </c>
      <c r="W30" s="635">
        <v>171238.35073850432</v>
      </c>
      <c r="X30" s="633">
        <v>12571.194248503609</v>
      </c>
      <c r="Y30" s="635" t="s">
        <v>1251</v>
      </c>
      <c r="Z30" s="635" t="s">
        <v>1251</v>
      </c>
      <c r="AA30" s="635"/>
      <c r="AB30" s="635">
        <v>37529.881019635919</v>
      </c>
      <c r="AC30" s="635">
        <v>39818.584918399865</v>
      </c>
      <c r="AD30" s="635">
        <v>36395.94198224166</v>
      </c>
      <c r="AE30" s="635">
        <v>35100.0534575766</v>
      </c>
      <c r="AF30" s="636" t="s">
        <v>1279</v>
      </c>
      <c r="AG30" s="636" t="s">
        <v>1280</v>
      </c>
      <c r="AH30" s="636"/>
    </row>
    <row r="31" spans="1:34" ht="18.75" customHeight="1">
      <c r="A31" s="629">
        <v>24</v>
      </c>
      <c r="B31" s="629" t="s">
        <v>1241</v>
      </c>
      <c r="C31" s="629" t="s">
        <v>1254</v>
      </c>
      <c r="D31" s="629" t="s">
        <v>1274</v>
      </c>
      <c r="E31" s="629" t="s">
        <v>1275</v>
      </c>
      <c r="F31" s="630" t="s">
        <v>1273</v>
      </c>
      <c r="G31" s="630" t="s">
        <v>1276</v>
      </c>
      <c r="H31" s="630" t="s">
        <v>1219</v>
      </c>
      <c r="I31" s="631" t="s">
        <v>1277</v>
      </c>
      <c r="J31" s="631" t="s">
        <v>1295</v>
      </c>
      <c r="K31" s="632" t="s">
        <v>1249</v>
      </c>
      <c r="L31" s="629">
        <v>2016</v>
      </c>
      <c r="M31" s="633">
        <v>-155482.52311888602</v>
      </c>
      <c r="N31" s="634" t="s">
        <v>1250</v>
      </c>
      <c r="O31" s="634" t="s">
        <v>1250</v>
      </c>
      <c r="P31" s="633">
        <v>-2829173.7813169812</v>
      </c>
      <c r="Q31" s="633">
        <v>-4936595.3158479817</v>
      </c>
      <c r="R31" s="633">
        <v>-22659.07743245137</v>
      </c>
      <c r="S31" s="635">
        <v>31994.154029110756</v>
      </c>
      <c r="T31" s="635">
        <v>31994.154029110756</v>
      </c>
      <c r="U31" s="635">
        <v>31994.154029110756</v>
      </c>
      <c r="V31" s="635">
        <v>95982.462087332271</v>
      </c>
      <c r="W31" s="635">
        <v>67861.813262191383</v>
      </c>
      <c r="X31" s="633">
        <v>8115.8526963889335</v>
      </c>
      <c r="Y31" s="635" t="s">
        <v>1251</v>
      </c>
      <c r="Z31" s="635" t="s">
        <v>1251</v>
      </c>
      <c r="AA31" s="635"/>
      <c r="AB31" s="635">
        <v>13313.534095873621</v>
      </c>
      <c r="AC31" s="635">
        <v>14300.115550167147</v>
      </c>
      <c r="AD31" s="635">
        <v>12871.76074949517</v>
      </c>
      <c r="AE31" s="635">
        <v>12274.0566591313</v>
      </c>
      <c r="AF31" s="636" t="s">
        <v>1279</v>
      </c>
      <c r="AG31" s="636" t="s">
        <v>1280</v>
      </c>
      <c r="AH31" s="636"/>
    </row>
    <row r="32" spans="1:34" ht="18.75" customHeight="1">
      <c r="A32" s="629">
        <v>25</v>
      </c>
      <c r="B32" s="629" t="s">
        <v>1241</v>
      </c>
      <c r="C32" s="629" t="s">
        <v>1254</v>
      </c>
      <c r="D32" s="629" t="s">
        <v>1296</v>
      </c>
      <c r="E32" s="629" t="s">
        <v>1297</v>
      </c>
      <c r="F32" s="630" t="s">
        <v>1256</v>
      </c>
      <c r="G32" s="630" t="s">
        <v>1298</v>
      </c>
      <c r="H32" s="630" t="s">
        <v>1219</v>
      </c>
      <c r="I32" s="631" t="s">
        <v>1299</v>
      </c>
      <c r="J32" s="631" t="s">
        <v>1300</v>
      </c>
      <c r="K32" s="632" t="s">
        <v>1249</v>
      </c>
      <c r="L32" s="629">
        <v>2016</v>
      </c>
      <c r="M32" s="633">
        <v>787.5783519236569</v>
      </c>
      <c r="N32" s="634" t="s">
        <v>1250</v>
      </c>
      <c r="O32" s="634" t="s">
        <v>1250</v>
      </c>
      <c r="P32" s="633">
        <v>1588.4303456033253</v>
      </c>
      <c r="Q32" s="633">
        <v>203.68568231666202</v>
      </c>
      <c r="R32" s="633">
        <v>214.51003992111239</v>
      </c>
      <c r="S32" s="635">
        <v>744.14292880362609</v>
      </c>
      <c r="T32" s="635">
        <v>744.14292880362609</v>
      </c>
      <c r="U32" s="635">
        <v>744.14292880362609</v>
      </c>
      <c r="V32" s="635">
        <v>2232.4287864108783</v>
      </c>
      <c r="W32" s="635">
        <v>1556.243758068998</v>
      </c>
      <c r="X32" s="633">
        <v>274.32763831806716</v>
      </c>
      <c r="Y32" s="635" t="s">
        <v>1251</v>
      </c>
      <c r="Z32" s="635" t="s">
        <v>1251</v>
      </c>
      <c r="AA32" s="635"/>
      <c r="AB32" s="635">
        <v>920.35398881019705</v>
      </c>
      <c r="AC32" s="635">
        <v>891.84282623794513</v>
      </c>
      <c r="AD32" s="635">
        <v>856.94445948428438</v>
      </c>
      <c r="AE32" s="635">
        <v>818.78426633947299</v>
      </c>
      <c r="AF32" s="636" t="s">
        <v>1279</v>
      </c>
      <c r="AG32" s="636" t="s">
        <v>1301</v>
      </c>
      <c r="AH32" s="636" t="s">
        <v>1302</v>
      </c>
    </row>
    <row r="33" spans="1:34" ht="18.75" customHeight="1">
      <c r="A33" s="629">
        <v>26</v>
      </c>
      <c r="B33" s="629" t="s">
        <v>1241</v>
      </c>
      <c r="C33" s="629" t="s">
        <v>1254</v>
      </c>
      <c r="D33" s="629" t="s">
        <v>1296</v>
      </c>
      <c r="E33" s="629" t="s">
        <v>1297</v>
      </c>
      <c r="F33" s="630" t="s">
        <v>1261</v>
      </c>
      <c r="G33" s="630" t="s">
        <v>1298</v>
      </c>
      <c r="H33" s="630" t="s">
        <v>1219</v>
      </c>
      <c r="I33" s="631" t="s">
        <v>1299</v>
      </c>
      <c r="J33" s="631" t="s">
        <v>1303</v>
      </c>
      <c r="K33" s="632" t="s">
        <v>1249</v>
      </c>
      <c r="L33" s="629">
        <v>2016</v>
      </c>
      <c r="M33" s="633">
        <v>542.6586265746264</v>
      </c>
      <c r="N33" s="634" t="s">
        <v>1250</v>
      </c>
      <c r="O33" s="634" t="s">
        <v>1250</v>
      </c>
      <c r="P33" s="633">
        <v>1405.8268413474159</v>
      </c>
      <c r="Q33" s="633">
        <v>183.31711894124086</v>
      </c>
      <c r="R33" s="633">
        <v>193.05904104331938</v>
      </c>
      <c r="S33" s="635">
        <v>516.87321544164672</v>
      </c>
      <c r="T33" s="635">
        <v>516.87321544164672</v>
      </c>
      <c r="U33" s="635">
        <v>516.87321544164672</v>
      </c>
      <c r="V33" s="635">
        <v>1550.6196463249403</v>
      </c>
      <c r="W33" s="635">
        <v>1083.506364323827</v>
      </c>
      <c r="X33" s="633">
        <v>246.89488102674073</v>
      </c>
      <c r="Y33" s="635" t="s">
        <v>1251</v>
      </c>
      <c r="Z33" s="635" t="s">
        <v>1251</v>
      </c>
      <c r="AA33" s="635"/>
      <c r="AB33" s="635">
        <v>262.15239518708125</v>
      </c>
      <c r="AC33" s="635">
        <v>247.99670736331083</v>
      </c>
      <c r="AD33" s="635">
        <v>234.60562825484058</v>
      </c>
      <c r="AE33" s="635">
        <v>219.94558860973567</v>
      </c>
      <c r="AF33" s="636" t="s">
        <v>1279</v>
      </c>
      <c r="AG33" s="636" t="s">
        <v>1301</v>
      </c>
      <c r="AH33" s="636" t="s">
        <v>1302</v>
      </c>
    </row>
    <row r="34" spans="1:34" ht="18.75" customHeight="1">
      <c r="A34" s="629">
        <v>27</v>
      </c>
      <c r="B34" s="629" t="s">
        <v>1241</v>
      </c>
      <c r="C34" s="629" t="s">
        <v>1254</v>
      </c>
      <c r="D34" s="629" t="s">
        <v>1296</v>
      </c>
      <c r="E34" s="629" t="s">
        <v>1297</v>
      </c>
      <c r="F34" s="630" t="s">
        <v>1262</v>
      </c>
      <c r="G34" s="630" t="s">
        <v>1298</v>
      </c>
      <c r="H34" s="630" t="s">
        <v>1219</v>
      </c>
      <c r="I34" s="631" t="s">
        <v>1299</v>
      </c>
      <c r="J34" s="631" t="s">
        <v>1304</v>
      </c>
      <c r="K34" s="632" t="s">
        <v>1249</v>
      </c>
      <c r="L34" s="629">
        <v>2016</v>
      </c>
      <c r="M34" s="633">
        <v>4154146.5130920759</v>
      </c>
      <c r="N34" s="634" t="s">
        <v>1250</v>
      </c>
      <c r="O34" s="634" t="s">
        <v>1250</v>
      </c>
      <c r="P34" s="633">
        <v>10289594.148304887</v>
      </c>
      <c r="Q34" s="633">
        <v>869801.07254393562</v>
      </c>
      <c r="R34" s="633">
        <v>768861.38582170778</v>
      </c>
      <c r="S34" s="635">
        <v>3659611.5060574478</v>
      </c>
      <c r="T34" s="635">
        <v>3659611.5060574478</v>
      </c>
      <c r="U34" s="635">
        <v>3659611.5060574478</v>
      </c>
      <c r="V34" s="635">
        <v>10978834.518172342</v>
      </c>
      <c r="W34" s="635">
        <v>7563152.9180087335</v>
      </c>
      <c r="X34" s="633">
        <v>803198.7375796258</v>
      </c>
      <c r="Y34" s="635" t="s">
        <v>1251</v>
      </c>
      <c r="Z34" s="635" t="s">
        <v>1251</v>
      </c>
      <c r="AA34" s="635"/>
      <c r="AB34" s="635">
        <v>2278647.8057840965</v>
      </c>
      <c r="AC34" s="635">
        <v>2157036.1401873338</v>
      </c>
      <c r="AD34" s="635">
        <v>2031380.824613363</v>
      </c>
      <c r="AE34" s="635">
        <v>1915754.8673943514</v>
      </c>
      <c r="AF34" s="636" t="s">
        <v>1279</v>
      </c>
      <c r="AG34" s="636" t="s">
        <v>1301</v>
      </c>
      <c r="AH34" s="636" t="s">
        <v>1302</v>
      </c>
    </row>
    <row r="35" spans="1:34" ht="18.75" customHeight="1">
      <c r="A35" s="629">
        <v>28</v>
      </c>
      <c r="B35" s="629" t="s">
        <v>1241</v>
      </c>
      <c r="C35" s="629" t="s">
        <v>1254</v>
      </c>
      <c r="D35" s="629" t="s">
        <v>1296</v>
      </c>
      <c r="E35" s="629" t="s">
        <v>1297</v>
      </c>
      <c r="F35" s="630" t="s">
        <v>1263</v>
      </c>
      <c r="G35" s="630" t="s">
        <v>1298</v>
      </c>
      <c r="H35" s="630" t="s">
        <v>1219</v>
      </c>
      <c r="I35" s="631" t="s">
        <v>1299</v>
      </c>
      <c r="J35" s="631" t="s">
        <v>1305</v>
      </c>
      <c r="K35" s="632" t="s">
        <v>1249</v>
      </c>
      <c r="L35" s="629">
        <v>2016</v>
      </c>
      <c r="M35" s="633">
        <v>2906226.2701966031</v>
      </c>
      <c r="N35" s="634" t="s">
        <v>1250</v>
      </c>
      <c r="O35" s="634" t="s">
        <v>1250</v>
      </c>
      <c r="P35" s="633">
        <v>9220973.1133457366</v>
      </c>
      <c r="Q35" s="633">
        <v>782820.98602721537</v>
      </c>
      <c r="R35" s="633">
        <v>691975.26557062077</v>
      </c>
      <c r="S35" s="635">
        <v>2598006.38224108</v>
      </c>
      <c r="T35" s="635">
        <v>2598006.38224108</v>
      </c>
      <c r="U35" s="635">
        <v>2598006.38224108</v>
      </c>
      <c r="V35" s="635">
        <v>7794019.1467232406</v>
      </c>
      <c r="W35" s="635">
        <v>5372493.279916374</v>
      </c>
      <c r="X35" s="633">
        <v>722878.88297141332</v>
      </c>
      <c r="Y35" s="635" t="s">
        <v>1251</v>
      </c>
      <c r="Z35" s="635" t="s">
        <v>1251</v>
      </c>
      <c r="AA35" s="635"/>
      <c r="AB35" s="635">
        <v>673463.99931708327</v>
      </c>
      <c r="AC35" s="635">
        <v>628134.01323708589</v>
      </c>
      <c r="AD35" s="635">
        <v>582630.79453967395</v>
      </c>
      <c r="AE35" s="635">
        <v>542847.14049633616</v>
      </c>
      <c r="AF35" s="636" t="s">
        <v>1279</v>
      </c>
      <c r="AG35" s="636" t="s">
        <v>1301</v>
      </c>
      <c r="AH35" s="636" t="s">
        <v>1302</v>
      </c>
    </row>
    <row r="36" spans="1:34" ht="18.75" customHeight="1">
      <c r="A36" s="629">
        <v>29</v>
      </c>
      <c r="B36" s="629" t="s">
        <v>1241</v>
      </c>
      <c r="C36" s="629" t="s">
        <v>1254</v>
      </c>
      <c r="D36" s="629" t="s">
        <v>1296</v>
      </c>
      <c r="E36" s="629" t="s">
        <v>1297</v>
      </c>
      <c r="F36" s="630" t="s">
        <v>1264</v>
      </c>
      <c r="G36" s="630" t="s">
        <v>1298</v>
      </c>
      <c r="H36" s="630" t="s">
        <v>1219</v>
      </c>
      <c r="I36" s="631" t="s">
        <v>1299</v>
      </c>
      <c r="J36" s="631" t="s">
        <v>1306</v>
      </c>
      <c r="K36" s="632" t="s">
        <v>1249</v>
      </c>
      <c r="L36" s="629">
        <v>2016</v>
      </c>
      <c r="M36" s="633">
        <v>-16744.569711076456</v>
      </c>
      <c r="N36" s="634" t="s">
        <v>1250</v>
      </c>
      <c r="O36" s="634" t="s">
        <v>1250</v>
      </c>
      <c r="P36" s="633">
        <v>-110984.98251064183</v>
      </c>
      <c r="Q36" s="633">
        <v>-524.44432420719932</v>
      </c>
      <c r="R36" s="633">
        <v>-1506.3048092467031</v>
      </c>
      <c r="S36" s="635">
        <v>37425.980072347294</v>
      </c>
      <c r="T36" s="635">
        <v>37425.980072347294</v>
      </c>
      <c r="U36" s="635">
        <v>37425.980072347294</v>
      </c>
      <c r="V36" s="635">
        <v>112277.94021704188</v>
      </c>
      <c r="W36" s="635">
        <v>80921.188666839051</v>
      </c>
      <c r="X36" s="633">
        <v>6013.9287557817761</v>
      </c>
      <c r="Y36" s="635" t="s">
        <v>1251</v>
      </c>
      <c r="Z36" s="635" t="s">
        <v>1251</v>
      </c>
      <c r="AA36" s="635"/>
      <c r="AB36" s="635">
        <v>14924.321367230097</v>
      </c>
      <c r="AC36" s="635">
        <v>15816.969715231544</v>
      </c>
      <c r="AD36" s="635">
        <v>14281.733070290078</v>
      </c>
      <c r="AE36" s="635">
        <v>13675.974886681295</v>
      </c>
      <c r="AF36" s="636" t="s">
        <v>1279</v>
      </c>
      <c r="AG36" s="636" t="s">
        <v>1301</v>
      </c>
      <c r="AH36" s="636" t="s">
        <v>1302</v>
      </c>
    </row>
    <row r="37" spans="1:34" ht="18.75" customHeight="1">
      <c r="A37" s="629">
        <v>30</v>
      </c>
      <c r="B37" s="629" t="s">
        <v>1241</v>
      </c>
      <c r="C37" s="629" t="s">
        <v>1254</v>
      </c>
      <c r="D37" s="629" t="s">
        <v>1296</v>
      </c>
      <c r="E37" s="629" t="s">
        <v>1297</v>
      </c>
      <c r="F37" s="630" t="s">
        <v>1265</v>
      </c>
      <c r="G37" s="630" t="s">
        <v>1298</v>
      </c>
      <c r="H37" s="630" t="s">
        <v>1219</v>
      </c>
      <c r="I37" s="631" t="s">
        <v>1299</v>
      </c>
      <c r="J37" s="631" t="s">
        <v>1307</v>
      </c>
      <c r="K37" s="632" t="s">
        <v>1249</v>
      </c>
      <c r="L37" s="629">
        <v>2016</v>
      </c>
      <c r="M37" s="633">
        <v>-15105.782309444616</v>
      </c>
      <c r="N37" s="634" t="s">
        <v>1250</v>
      </c>
      <c r="O37" s="634" t="s">
        <v>1250</v>
      </c>
      <c r="P37" s="633">
        <v>-104644.40102857532</v>
      </c>
      <c r="Q37" s="633">
        <v>-471.99990429023001</v>
      </c>
      <c r="R37" s="633">
        <v>-1355.6743642351378</v>
      </c>
      <c r="S37" s="635">
        <v>29650.861157484051</v>
      </c>
      <c r="T37" s="635">
        <v>29650.861157484051</v>
      </c>
      <c r="U37" s="635">
        <v>29650.861157484051</v>
      </c>
      <c r="V37" s="635">
        <v>88952.583472452156</v>
      </c>
      <c r="W37" s="635">
        <v>62891.527030267047</v>
      </c>
      <c r="X37" s="633">
        <v>5412.5360235868357</v>
      </c>
      <c r="Y37" s="635" t="s">
        <v>1251</v>
      </c>
      <c r="Z37" s="635" t="s">
        <v>1251</v>
      </c>
      <c r="AA37" s="635"/>
      <c r="AB37" s="635">
        <v>7933.3230311133539</v>
      </c>
      <c r="AC37" s="635">
        <v>8551.6031626891272</v>
      </c>
      <c r="AD37" s="635">
        <v>7694.7686612137368</v>
      </c>
      <c r="AE37" s="635">
        <v>7371.4901609265771</v>
      </c>
      <c r="AF37" s="636" t="s">
        <v>1279</v>
      </c>
      <c r="AG37" s="636" t="s">
        <v>1301</v>
      </c>
      <c r="AH37" s="636" t="s">
        <v>1302</v>
      </c>
    </row>
    <row r="38" spans="1:34" ht="18.75" customHeight="1">
      <c r="A38" s="629">
        <v>31</v>
      </c>
      <c r="B38" s="629" t="s">
        <v>1241</v>
      </c>
      <c r="C38" s="629" t="s">
        <v>1254</v>
      </c>
      <c r="D38" s="629" t="s">
        <v>1296</v>
      </c>
      <c r="E38" s="629" t="s">
        <v>1297</v>
      </c>
      <c r="F38" s="630" t="s">
        <v>1266</v>
      </c>
      <c r="G38" s="630" t="s">
        <v>1298</v>
      </c>
      <c r="H38" s="630" t="s">
        <v>1219</v>
      </c>
      <c r="I38" s="631" t="s">
        <v>1299</v>
      </c>
      <c r="J38" s="631" t="s">
        <v>1308</v>
      </c>
      <c r="K38" s="632" t="s">
        <v>1249</v>
      </c>
      <c r="L38" s="629">
        <v>2016</v>
      </c>
      <c r="M38" s="633">
        <v>8400.9467557914049</v>
      </c>
      <c r="N38" s="634" t="s">
        <v>1250</v>
      </c>
      <c r="O38" s="634" t="s">
        <v>1250</v>
      </c>
      <c r="P38" s="633">
        <v>18147.892622313058</v>
      </c>
      <c r="Q38" s="633">
        <v>1123.4651062340597</v>
      </c>
      <c r="R38" s="633">
        <v>1142.0903837244618</v>
      </c>
      <c r="S38" s="635">
        <v>8007.9228269897503</v>
      </c>
      <c r="T38" s="635">
        <v>8007.9228269897503</v>
      </c>
      <c r="U38" s="635">
        <v>8007.9228269897503</v>
      </c>
      <c r="V38" s="635">
        <v>24023.768480969251</v>
      </c>
      <c r="W38" s="635">
        <v>16747.158955923838</v>
      </c>
      <c r="X38" s="633">
        <v>1110.0082738198946</v>
      </c>
      <c r="Y38" s="635" t="s">
        <v>1251</v>
      </c>
      <c r="Z38" s="635" t="s">
        <v>1251</v>
      </c>
      <c r="AA38" s="635"/>
      <c r="AB38" s="635">
        <v>3993.8378561240893</v>
      </c>
      <c r="AC38" s="635">
        <v>3801.6335784598236</v>
      </c>
      <c r="AD38" s="635">
        <v>3695.1241953840304</v>
      </c>
      <c r="AE38" s="635">
        <v>3611.6604811737784</v>
      </c>
      <c r="AF38" s="636" t="s">
        <v>1279</v>
      </c>
      <c r="AG38" s="636" t="s">
        <v>1301</v>
      </c>
      <c r="AH38" s="636" t="s">
        <v>1309</v>
      </c>
    </row>
    <row r="39" spans="1:34" ht="18.75" customHeight="1">
      <c r="A39" s="629">
        <v>32</v>
      </c>
      <c r="B39" s="629" t="s">
        <v>1241</v>
      </c>
      <c r="C39" s="629" t="s">
        <v>1254</v>
      </c>
      <c r="D39" s="629" t="s">
        <v>1296</v>
      </c>
      <c r="E39" s="629" t="s">
        <v>1297</v>
      </c>
      <c r="F39" s="630" t="s">
        <v>1269</v>
      </c>
      <c r="G39" s="630" t="s">
        <v>1298</v>
      </c>
      <c r="H39" s="630" t="s">
        <v>1219</v>
      </c>
      <c r="I39" s="631" t="s">
        <v>1299</v>
      </c>
      <c r="J39" s="631" t="s">
        <v>1310</v>
      </c>
      <c r="K39" s="632" t="s">
        <v>1249</v>
      </c>
      <c r="L39" s="629">
        <v>2016</v>
      </c>
      <c r="M39" s="633">
        <v>5711.3254016515839</v>
      </c>
      <c r="N39" s="634" t="s">
        <v>1250</v>
      </c>
      <c r="O39" s="634" t="s">
        <v>1250</v>
      </c>
      <c r="P39" s="633">
        <v>16486.053892001019</v>
      </c>
      <c r="Q39" s="633">
        <v>1011.1186223961486</v>
      </c>
      <c r="R39" s="633">
        <v>1027.8813725815721</v>
      </c>
      <c r="S39" s="635">
        <v>5507.9846566140022</v>
      </c>
      <c r="T39" s="635">
        <v>5507.9846566140022</v>
      </c>
      <c r="U39" s="635">
        <v>5507.9846566140022</v>
      </c>
      <c r="V39" s="635">
        <v>16523.953969842005</v>
      </c>
      <c r="W39" s="635">
        <v>11546.2288463524</v>
      </c>
      <c r="X39" s="633">
        <v>999.00747290256629</v>
      </c>
      <c r="Y39" s="635" t="s">
        <v>1251</v>
      </c>
      <c r="Z39" s="635" t="s">
        <v>1251</v>
      </c>
      <c r="AA39" s="635"/>
      <c r="AB39" s="635">
        <v>1033.3566670383225</v>
      </c>
      <c r="AC39" s="635">
        <v>945.91067492676666</v>
      </c>
      <c r="AD39" s="635">
        <v>896.19757505336406</v>
      </c>
      <c r="AE39" s="635">
        <v>846.32571884917411</v>
      </c>
      <c r="AF39" s="636" t="s">
        <v>1279</v>
      </c>
      <c r="AG39" s="636" t="s">
        <v>1301</v>
      </c>
      <c r="AH39" s="636" t="s">
        <v>1311</v>
      </c>
    </row>
    <row r="40" spans="1:34" ht="18.75" customHeight="1">
      <c r="A40" s="629">
        <v>33</v>
      </c>
      <c r="B40" s="629" t="s">
        <v>1241</v>
      </c>
      <c r="C40" s="629" t="s">
        <v>1254</v>
      </c>
      <c r="D40" s="629" t="s">
        <v>1296</v>
      </c>
      <c r="E40" s="629" t="s">
        <v>1297</v>
      </c>
      <c r="F40" s="630" t="s">
        <v>1270</v>
      </c>
      <c r="G40" s="630" t="s">
        <v>1298</v>
      </c>
      <c r="H40" s="630" t="s">
        <v>1219</v>
      </c>
      <c r="I40" s="631" t="s">
        <v>1299</v>
      </c>
      <c r="J40" s="631" t="s">
        <v>1312</v>
      </c>
      <c r="K40" s="632" t="s">
        <v>1249</v>
      </c>
      <c r="L40" s="629">
        <v>2016</v>
      </c>
      <c r="M40" s="633">
        <v>45824586.977097183</v>
      </c>
      <c r="N40" s="634" t="s">
        <v>1250</v>
      </c>
      <c r="O40" s="634" t="s">
        <v>1250</v>
      </c>
      <c r="P40" s="633">
        <v>133922082.97886318</v>
      </c>
      <c r="Q40" s="633">
        <v>4982089.2948363777</v>
      </c>
      <c r="R40" s="633">
        <v>4241739.1991328923</v>
      </c>
      <c r="S40" s="635">
        <v>40115348.347882621</v>
      </c>
      <c r="T40" s="635">
        <v>40115348.347882621</v>
      </c>
      <c r="U40" s="635">
        <v>40115348.347882621</v>
      </c>
      <c r="V40" s="635">
        <v>120346045.04364786</v>
      </c>
      <c r="W40" s="635">
        <v>82904568.80792816</v>
      </c>
      <c r="X40" s="633">
        <v>4092674.0239007822</v>
      </c>
      <c r="Y40" s="635" t="s">
        <v>1251</v>
      </c>
      <c r="Z40" s="635" t="s">
        <v>1251</v>
      </c>
      <c r="AA40" s="635"/>
      <c r="AB40" s="635">
        <v>12400547.637249386</v>
      </c>
      <c r="AC40" s="635">
        <v>11531013.573968822</v>
      </c>
      <c r="AD40" s="635">
        <v>10984893.31433491</v>
      </c>
      <c r="AE40" s="635">
        <v>10597550.535844734</v>
      </c>
      <c r="AF40" s="636" t="s">
        <v>1279</v>
      </c>
      <c r="AG40" s="636" t="s">
        <v>1301</v>
      </c>
      <c r="AH40" s="636" t="s">
        <v>1313</v>
      </c>
    </row>
    <row r="41" spans="1:34" ht="18.75" customHeight="1">
      <c r="A41" s="629">
        <v>34</v>
      </c>
      <c r="B41" s="629" t="s">
        <v>1241</v>
      </c>
      <c r="C41" s="629" t="s">
        <v>1254</v>
      </c>
      <c r="D41" s="629" t="s">
        <v>1296</v>
      </c>
      <c r="E41" s="629" t="s">
        <v>1297</v>
      </c>
      <c r="F41" s="630" t="s">
        <v>1271</v>
      </c>
      <c r="G41" s="630" t="s">
        <v>1298</v>
      </c>
      <c r="H41" s="630" t="s">
        <v>1219</v>
      </c>
      <c r="I41" s="631" t="s">
        <v>1299</v>
      </c>
      <c r="J41" s="631" t="s">
        <v>1314</v>
      </c>
      <c r="K41" s="632" t="s">
        <v>1249</v>
      </c>
      <c r="L41" s="629">
        <v>2016</v>
      </c>
      <c r="M41" s="633">
        <v>31600403.454184487</v>
      </c>
      <c r="N41" s="634" t="s">
        <v>1250</v>
      </c>
      <c r="O41" s="634" t="s">
        <v>1250</v>
      </c>
      <c r="P41" s="633">
        <v>122257999.19741485</v>
      </c>
      <c r="Q41" s="633">
        <v>4483880.4841350066</v>
      </c>
      <c r="R41" s="633">
        <v>3817565.380350546</v>
      </c>
      <c r="S41" s="635">
        <v>28047242.431991916</v>
      </c>
      <c r="T41" s="635">
        <v>28047242.431991916</v>
      </c>
      <c r="U41" s="635">
        <v>28047242.431991916</v>
      </c>
      <c r="V41" s="635">
        <v>84141727.295975745</v>
      </c>
      <c r="W41" s="635">
        <v>57999711.823679179</v>
      </c>
      <c r="X41" s="633">
        <v>3683406.7190876557</v>
      </c>
      <c r="Y41" s="635" t="s">
        <v>1251</v>
      </c>
      <c r="Z41" s="635" t="s">
        <v>1251</v>
      </c>
      <c r="AA41" s="635"/>
      <c r="AB41" s="635">
        <v>3331156.94736948</v>
      </c>
      <c r="AC41" s="635">
        <v>3006358.8406771505</v>
      </c>
      <c r="AD41" s="635">
        <v>2792820.7793132993</v>
      </c>
      <c r="AE41" s="635">
        <v>2621103.2657196242</v>
      </c>
      <c r="AF41" s="636" t="s">
        <v>1279</v>
      </c>
      <c r="AG41" s="636" t="s">
        <v>1301</v>
      </c>
      <c r="AH41" s="636" t="s">
        <v>1315</v>
      </c>
    </row>
    <row r="42" spans="1:34" ht="18.75" customHeight="1">
      <c r="A42" s="629">
        <v>35</v>
      </c>
      <c r="B42" s="629" t="s">
        <v>1241</v>
      </c>
      <c r="C42" s="629" t="s">
        <v>1254</v>
      </c>
      <c r="D42" s="629" t="s">
        <v>1296</v>
      </c>
      <c r="E42" s="629" t="s">
        <v>1297</v>
      </c>
      <c r="F42" s="630" t="s">
        <v>1272</v>
      </c>
      <c r="G42" s="630" t="s">
        <v>1298</v>
      </c>
      <c r="H42" s="630" t="s">
        <v>1219</v>
      </c>
      <c r="I42" s="631" t="s">
        <v>1299</v>
      </c>
      <c r="J42" s="631" t="s">
        <v>1316</v>
      </c>
      <c r="K42" s="632" t="s">
        <v>1249</v>
      </c>
      <c r="L42" s="629">
        <v>2016</v>
      </c>
      <c r="M42" s="633">
        <v>-156970.38357559391</v>
      </c>
      <c r="N42" s="634" t="s">
        <v>1250</v>
      </c>
      <c r="O42" s="634" t="s">
        <v>1250</v>
      </c>
      <c r="P42" s="633">
        <v>-1677049.759178228</v>
      </c>
      <c r="Q42" s="633">
        <v>-13188.591060963503</v>
      </c>
      <c r="R42" s="633">
        <v>9607.369357042222</v>
      </c>
      <c r="S42" s="635">
        <v>79197.589752993154</v>
      </c>
      <c r="T42" s="635">
        <v>79197.589752993154</v>
      </c>
      <c r="U42" s="635">
        <v>79197.589752993154</v>
      </c>
      <c r="V42" s="635">
        <v>237592.76925897948</v>
      </c>
      <c r="W42" s="635">
        <v>171238.35073850432</v>
      </c>
      <c r="X42" s="633">
        <v>37061.967562241553</v>
      </c>
      <c r="Y42" s="635" t="s">
        <v>1251</v>
      </c>
      <c r="Z42" s="635" t="s">
        <v>1251</v>
      </c>
      <c r="AA42" s="635"/>
      <c r="AB42" s="635">
        <v>110644.31950290629</v>
      </c>
      <c r="AC42" s="635">
        <v>117391.79853940768</v>
      </c>
      <c r="AD42" s="635">
        <v>107301.2789778211</v>
      </c>
      <c r="AE42" s="635">
        <v>103480.78447936606</v>
      </c>
      <c r="AF42" s="636" t="s">
        <v>1279</v>
      </c>
      <c r="AG42" s="636" t="s">
        <v>1301</v>
      </c>
      <c r="AH42" s="636" t="s">
        <v>1302</v>
      </c>
    </row>
    <row r="43" spans="1:34" ht="18.75" customHeight="1">
      <c r="A43" s="629">
        <v>36</v>
      </c>
      <c r="B43" s="629" t="s">
        <v>1241</v>
      </c>
      <c r="C43" s="629" t="s">
        <v>1254</v>
      </c>
      <c r="D43" s="629" t="s">
        <v>1296</v>
      </c>
      <c r="E43" s="629" t="s">
        <v>1297</v>
      </c>
      <c r="F43" s="630" t="s">
        <v>1273</v>
      </c>
      <c r="G43" s="630" t="s">
        <v>1298</v>
      </c>
      <c r="H43" s="630" t="s">
        <v>1219</v>
      </c>
      <c r="I43" s="631" t="s">
        <v>1299</v>
      </c>
      <c r="J43" s="631" t="s">
        <v>1317</v>
      </c>
      <c r="K43" s="632" t="s">
        <v>1249</v>
      </c>
      <c r="L43" s="629">
        <v>2016</v>
      </c>
      <c r="M43" s="633">
        <v>-140163.27495328779</v>
      </c>
      <c r="N43" s="634" t="s">
        <v>1250</v>
      </c>
      <c r="O43" s="634" t="s">
        <v>1250</v>
      </c>
      <c r="P43" s="633">
        <v>-1581163.2365073944</v>
      </c>
      <c r="Q43" s="633">
        <v>-11869.732269307806</v>
      </c>
      <c r="R43" s="633">
        <v>8646.6326503955333</v>
      </c>
      <c r="S43" s="635">
        <v>31994.154029110756</v>
      </c>
      <c r="T43" s="635">
        <v>31994.154029110756</v>
      </c>
      <c r="U43" s="635">
        <v>31994.154029110756</v>
      </c>
      <c r="V43" s="635">
        <v>95982.462087332271</v>
      </c>
      <c r="W43" s="635">
        <v>67861.813262191383</v>
      </c>
      <c r="X43" s="633">
        <v>33355.771689643567</v>
      </c>
      <c r="Y43" s="635" t="s">
        <v>1251</v>
      </c>
      <c r="Z43" s="635" t="s">
        <v>1251</v>
      </c>
      <c r="AA43" s="635"/>
      <c r="AB43" s="635">
        <v>54717.997023508826</v>
      </c>
      <c r="AC43" s="635">
        <v>58772.800255372989</v>
      </c>
      <c r="AD43" s="635">
        <v>52902.329412029627</v>
      </c>
      <c r="AE43" s="635">
        <v>50445.793799325118</v>
      </c>
      <c r="AF43" s="636" t="s">
        <v>1279</v>
      </c>
      <c r="AG43" s="636" t="s">
        <v>1301</v>
      </c>
      <c r="AH43" s="636" t="s">
        <v>1302</v>
      </c>
    </row>
    <row r="44" spans="1:34" ht="18.75" customHeight="1">
      <c r="A44" s="629">
        <v>37</v>
      </c>
      <c r="B44" s="629" t="s">
        <v>1241</v>
      </c>
      <c r="C44" s="629" t="s">
        <v>1254</v>
      </c>
      <c r="D44" s="629" t="s">
        <v>1318</v>
      </c>
      <c r="E44" s="629" t="s">
        <v>1319</v>
      </c>
      <c r="F44" s="630" t="s">
        <v>1320</v>
      </c>
      <c r="G44" s="630" t="s">
        <v>1321</v>
      </c>
      <c r="H44" s="630" t="s">
        <v>1219</v>
      </c>
      <c r="I44" s="631" t="s">
        <v>1322</v>
      </c>
      <c r="J44" s="631" t="s">
        <v>1320</v>
      </c>
      <c r="K44" s="632" t="s">
        <v>1249</v>
      </c>
      <c r="L44" s="629">
        <v>2016</v>
      </c>
      <c r="M44" s="633">
        <v>299.22560289557811</v>
      </c>
      <c r="N44" s="634">
        <v>91039941.198558286</v>
      </c>
      <c r="O44" s="634">
        <v>304251.84314969479</v>
      </c>
      <c r="P44" s="633">
        <v>185.867699815739</v>
      </c>
      <c r="Q44" s="633">
        <v>95.02296044661847</v>
      </c>
      <c r="R44" s="633">
        <v>442.41093104497247</v>
      </c>
      <c r="S44" s="635">
        <v>290.537060458459</v>
      </c>
      <c r="T44" s="635">
        <v>290.537060458459</v>
      </c>
      <c r="U44" s="635">
        <v>290.537060458459</v>
      </c>
      <c r="V44" s="635">
        <v>871.61118137537699</v>
      </c>
      <c r="W44" s="635">
        <v>578.16875031233337</v>
      </c>
      <c r="X44" s="633">
        <v>38.187030879415758</v>
      </c>
      <c r="Y44" s="635">
        <v>24433043.440647863</v>
      </c>
      <c r="Z44" s="635">
        <v>639825.69154959335</v>
      </c>
      <c r="AA44" s="635"/>
      <c r="AB44" s="635">
        <v>38.958191819426908</v>
      </c>
      <c r="AC44" s="635">
        <v>42.530616683157895</v>
      </c>
      <c r="AD44" s="635">
        <v>44.697716192287899</v>
      </c>
      <c r="AE44" s="635">
        <v>49.602764611222177</v>
      </c>
      <c r="AF44" s="636" t="s">
        <v>1323</v>
      </c>
      <c r="AG44" s="636" t="s">
        <v>1324</v>
      </c>
      <c r="AH44" s="636"/>
    </row>
    <row r="45" spans="1:34" ht="18.75" customHeight="1">
      <c r="A45" s="629">
        <v>38</v>
      </c>
      <c r="B45" s="629" t="s">
        <v>1241</v>
      </c>
      <c r="C45" s="629" t="s">
        <v>1254</v>
      </c>
      <c r="D45" s="629" t="s">
        <v>1318</v>
      </c>
      <c r="E45" s="629" t="s">
        <v>1319</v>
      </c>
      <c r="F45" s="630" t="s">
        <v>1325</v>
      </c>
      <c r="G45" s="630" t="s">
        <v>1321</v>
      </c>
      <c r="H45" s="630" t="s">
        <v>1219</v>
      </c>
      <c r="I45" s="631" t="s">
        <v>1322</v>
      </c>
      <c r="J45" s="631" t="s">
        <v>1325</v>
      </c>
      <c r="K45" s="632" t="s">
        <v>1249</v>
      </c>
      <c r="L45" s="629">
        <v>2016</v>
      </c>
      <c r="M45" s="637">
        <v>6.5983874556443195E-2</v>
      </c>
      <c r="N45" s="634">
        <v>91039941.265597492</v>
      </c>
      <c r="O45" s="634">
        <v>1379730151.9134212</v>
      </c>
      <c r="P45" s="637">
        <v>2.6670905663994444E-2</v>
      </c>
      <c r="Q45" s="637">
        <v>1.5040071603837258E-2</v>
      </c>
      <c r="R45" s="637">
        <v>0.12039327439739812</v>
      </c>
      <c r="S45" s="635">
        <v>6.3296106683271139E-2</v>
      </c>
      <c r="T45" s="635">
        <v>6.3296106683271139E-2</v>
      </c>
      <c r="U45" s="635">
        <v>6.3296106683271139E-2</v>
      </c>
      <c r="V45" s="635">
        <v>0.18988832004981343</v>
      </c>
      <c r="W45" s="635">
        <v>0.12595925229970956</v>
      </c>
      <c r="X45" s="637">
        <v>7.742125191806469E-3</v>
      </c>
      <c r="Y45" s="635">
        <v>24433043.440647874</v>
      </c>
      <c r="Z45" s="635">
        <v>3155857446.8035583</v>
      </c>
      <c r="AA45" s="635"/>
      <c r="AB45" s="840">
        <v>7.3903962968109955E-3</v>
      </c>
      <c r="AC45" s="840">
        <v>8.1832303141305528E-3</v>
      </c>
      <c r="AD45" s="840">
        <v>8.7712161968764735E-3</v>
      </c>
      <c r="AE45" s="840">
        <v>9.7942926092541363E-3</v>
      </c>
      <c r="AF45" s="636" t="s">
        <v>1326</v>
      </c>
      <c r="AG45" s="636" t="s">
        <v>1324</v>
      </c>
      <c r="AH45" s="636"/>
    </row>
    <row r="46" spans="1:34" ht="18.75" customHeight="1">
      <c r="A46" s="629">
        <v>39</v>
      </c>
      <c r="B46" s="629" t="s">
        <v>1241</v>
      </c>
      <c r="C46" s="629" t="s">
        <v>1254</v>
      </c>
      <c r="D46" s="629" t="s">
        <v>1318</v>
      </c>
      <c r="E46" s="629" t="s">
        <v>1319</v>
      </c>
      <c r="F46" s="630" t="s">
        <v>1327</v>
      </c>
      <c r="G46" s="630" t="s">
        <v>1321</v>
      </c>
      <c r="H46" s="630" t="s">
        <v>1219</v>
      </c>
      <c r="I46" s="631" t="s">
        <v>1322</v>
      </c>
      <c r="J46" s="631" t="s">
        <v>1327</v>
      </c>
      <c r="K46" s="632" t="s">
        <v>1249</v>
      </c>
      <c r="L46" s="629">
        <v>2016</v>
      </c>
      <c r="M46" s="637">
        <v>0.52573295173332313</v>
      </c>
      <c r="N46" s="634">
        <v>5583512.8085025204</v>
      </c>
      <c r="O46" s="634">
        <v>10620435.318147501</v>
      </c>
      <c r="P46" s="637">
        <v>0.19863807912374151</v>
      </c>
      <c r="Q46" s="637">
        <v>3.3116917337878429E-2</v>
      </c>
      <c r="R46" s="637">
        <v>1.06881631989195</v>
      </c>
      <c r="S46" s="635">
        <v>0.41563700720718572</v>
      </c>
      <c r="T46" s="635">
        <v>0.41563700720718572</v>
      </c>
      <c r="U46" s="635">
        <v>0.41563700720718572</v>
      </c>
      <c r="V46" s="635">
        <v>1.2469110216215571</v>
      </c>
      <c r="W46" s="635">
        <v>0.82711764434229962</v>
      </c>
      <c r="X46" s="637">
        <v>9.7724503578921096E-2</v>
      </c>
      <c r="Y46" s="635">
        <v>1592612.0445172032</v>
      </c>
      <c r="Z46" s="635">
        <v>16296957.121209927</v>
      </c>
      <c r="AA46" s="635"/>
      <c r="AB46" s="840">
        <v>0.26663824583951251</v>
      </c>
      <c r="AC46" s="840">
        <v>0.29255349004053033</v>
      </c>
      <c r="AD46" s="840">
        <v>0.31258815928135597</v>
      </c>
      <c r="AE46" s="840">
        <v>0.33654432835249976</v>
      </c>
      <c r="AF46" s="636" t="s">
        <v>1328</v>
      </c>
      <c r="AG46" s="636" t="s">
        <v>1324</v>
      </c>
      <c r="AH46" s="636"/>
    </row>
    <row r="47" spans="1:34" ht="18.75" customHeight="1">
      <c r="A47" s="629">
        <v>40</v>
      </c>
      <c r="B47" s="629" t="s">
        <v>1241</v>
      </c>
      <c r="C47" s="629" t="s">
        <v>1254</v>
      </c>
      <c r="D47" s="629" t="s">
        <v>1318</v>
      </c>
      <c r="E47" s="629" t="s">
        <v>1319</v>
      </c>
      <c r="F47" s="630" t="s">
        <v>1329</v>
      </c>
      <c r="G47" s="630" t="s">
        <v>1321</v>
      </c>
      <c r="H47" s="630" t="s">
        <v>1219</v>
      </c>
      <c r="I47" s="631" t="s">
        <v>1322</v>
      </c>
      <c r="J47" s="631" t="s">
        <v>1329</v>
      </c>
      <c r="K47" s="632" t="s">
        <v>1249</v>
      </c>
      <c r="L47" s="629">
        <v>2016</v>
      </c>
      <c r="M47" s="633">
        <v>420.38822782558418</v>
      </c>
      <c r="N47" s="634">
        <v>127903893.1543678</v>
      </c>
      <c r="O47" s="634">
        <v>304251.84314969479</v>
      </c>
      <c r="P47" s="633">
        <v>381.82048624610803</v>
      </c>
      <c r="Q47" s="633">
        <v>159.34630053275419</v>
      </c>
      <c r="R47" s="633">
        <v>538.62799204923965</v>
      </c>
      <c r="S47" s="635">
        <v>409.29856805963675</v>
      </c>
      <c r="T47" s="635">
        <v>409.29856805963675</v>
      </c>
      <c r="U47" s="635">
        <v>409.29856805963675</v>
      </c>
      <c r="V47" s="635">
        <v>1227.8957041789104</v>
      </c>
      <c r="W47" s="635">
        <v>814.50415043867713</v>
      </c>
      <c r="X47" s="633">
        <v>167.9982447322794</v>
      </c>
      <c r="Y47" s="635">
        <v>107489593.11494845</v>
      </c>
      <c r="Z47" s="635">
        <v>639825.69154959312</v>
      </c>
      <c r="AA47" s="635"/>
      <c r="AB47" s="635">
        <v>129.96920524153668</v>
      </c>
      <c r="AC47" s="635">
        <v>135.93907446279894</v>
      </c>
      <c r="AD47" s="635">
        <v>140.69571954251344</v>
      </c>
      <c r="AE47" s="635">
        <v>148.93464849372771</v>
      </c>
      <c r="AF47" s="636" t="s">
        <v>1330</v>
      </c>
      <c r="AG47" s="636" t="s">
        <v>1324</v>
      </c>
      <c r="AH47" s="636"/>
    </row>
    <row r="48" spans="1:34" ht="18.75" customHeight="1">
      <c r="A48" s="629">
        <v>41</v>
      </c>
      <c r="B48" s="629" t="s">
        <v>1241</v>
      </c>
      <c r="C48" s="629" t="s">
        <v>1254</v>
      </c>
      <c r="D48" s="629" t="s">
        <v>1318</v>
      </c>
      <c r="E48" s="629" t="s">
        <v>1319</v>
      </c>
      <c r="F48" s="630" t="s">
        <v>1331</v>
      </c>
      <c r="G48" s="630" t="s">
        <v>1321</v>
      </c>
      <c r="H48" s="630" t="s">
        <v>1219</v>
      </c>
      <c r="I48" s="631" t="s">
        <v>1322</v>
      </c>
      <c r="J48" s="631" t="s">
        <v>1331</v>
      </c>
      <c r="K48" s="632" t="s">
        <v>1249</v>
      </c>
      <c r="L48" s="629">
        <v>2016</v>
      </c>
      <c r="M48" s="637">
        <v>9.2702107710692289E-2</v>
      </c>
      <c r="N48" s="634">
        <v>127903893.1543678</v>
      </c>
      <c r="O48" s="634">
        <v>1379730151.9134212</v>
      </c>
      <c r="P48" s="637">
        <v>5.4788961069329976E-2</v>
      </c>
      <c r="Q48" s="637">
        <v>2.5221059821279014E-2</v>
      </c>
      <c r="R48" s="637">
        <v>0.14657682054043045</v>
      </c>
      <c r="S48" s="635">
        <v>8.9169367199944768E-2</v>
      </c>
      <c r="T48" s="635">
        <v>8.9169367199944768E-2</v>
      </c>
      <c r="U48" s="635">
        <v>8.9169367199944768E-2</v>
      </c>
      <c r="V48" s="635">
        <v>0.26750810159983429</v>
      </c>
      <c r="W48" s="635">
        <v>0.17744704072789008</v>
      </c>
      <c r="X48" s="637">
        <v>3.4060344906839936E-2</v>
      </c>
      <c r="Y48" s="635">
        <v>107489593.11494845</v>
      </c>
      <c r="Z48" s="635">
        <v>3155857446.8035583</v>
      </c>
      <c r="AA48" s="635"/>
      <c r="AB48" s="840">
        <v>2.465524933930701E-2</v>
      </c>
      <c r="AC48" s="840">
        <v>2.6155763583351588E-2</v>
      </c>
      <c r="AD48" s="840">
        <v>2.760929817473335E-2</v>
      </c>
      <c r="AE48" s="840">
        <v>2.9407827132965084E-2</v>
      </c>
      <c r="AF48" s="636" t="s">
        <v>1332</v>
      </c>
      <c r="AG48" s="636" t="s">
        <v>1324</v>
      </c>
      <c r="AH48" s="636"/>
    </row>
    <row r="49" spans="1:34" ht="18.75" customHeight="1">
      <c r="A49" s="629">
        <v>42</v>
      </c>
      <c r="B49" s="629" t="s">
        <v>1241</v>
      </c>
      <c r="C49" s="629" t="s">
        <v>1254</v>
      </c>
      <c r="D49" s="629" t="s">
        <v>1318</v>
      </c>
      <c r="E49" s="629" t="s">
        <v>1319</v>
      </c>
      <c r="F49" s="630" t="s">
        <v>1333</v>
      </c>
      <c r="G49" s="630" t="s">
        <v>1321</v>
      </c>
      <c r="H49" s="630" t="s">
        <v>1219</v>
      </c>
      <c r="I49" s="631" t="s">
        <v>1322</v>
      </c>
      <c r="J49" s="631" t="s">
        <v>1333</v>
      </c>
      <c r="K49" s="632" t="s">
        <v>1249</v>
      </c>
      <c r="L49" s="629">
        <v>2016</v>
      </c>
      <c r="M49" s="637">
        <v>0.7386130785174343</v>
      </c>
      <c r="N49" s="634">
        <v>7844392.4255322125</v>
      </c>
      <c r="O49" s="634">
        <v>10620435.318147501</v>
      </c>
      <c r="P49" s="637">
        <v>0.40805415913151299</v>
      </c>
      <c r="Q49" s="637">
        <v>5.5534559626822765E-2</v>
      </c>
      <c r="R49" s="637">
        <v>1.3012661936111558</v>
      </c>
      <c r="S49" s="635">
        <v>0.58553504883008811</v>
      </c>
      <c r="T49" s="635">
        <v>0.58553504883008811</v>
      </c>
      <c r="U49" s="635">
        <v>0.58553504883008811</v>
      </c>
      <c r="V49" s="635">
        <v>1.7566051464902643</v>
      </c>
      <c r="W49" s="635">
        <v>1.1652147471718752</v>
      </c>
      <c r="X49" s="637">
        <v>0.4299246286110649</v>
      </c>
      <c r="Y49" s="635">
        <v>7006463.2378266267</v>
      </c>
      <c r="Z49" s="635">
        <v>16296957.121209927</v>
      </c>
      <c r="AA49" s="635"/>
      <c r="AB49" s="840">
        <v>0.88953720078656118</v>
      </c>
      <c r="AC49" s="840">
        <v>0.93507815706608466</v>
      </c>
      <c r="AD49" s="840">
        <v>0.98393877220394577</v>
      </c>
      <c r="AE49" s="840">
        <v>1.0104902748585376</v>
      </c>
      <c r="AF49" s="636" t="s">
        <v>1334</v>
      </c>
      <c r="AG49" s="636" t="s">
        <v>1324</v>
      </c>
      <c r="AH49" s="636"/>
    </row>
    <row r="50" spans="1:34" ht="18.75" customHeight="1">
      <c r="A50" s="629">
        <v>43</v>
      </c>
      <c r="B50" s="629" t="s">
        <v>1241</v>
      </c>
      <c r="C50" s="629" t="s">
        <v>1254</v>
      </c>
      <c r="D50" s="629" t="s">
        <v>1335</v>
      </c>
      <c r="E50" s="629" t="s">
        <v>1255</v>
      </c>
      <c r="F50" s="630" t="s">
        <v>1256</v>
      </c>
      <c r="G50" s="630" t="s">
        <v>1257</v>
      </c>
      <c r="H50" s="630" t="s">
        <v>1219</v>
      </c>
      <c r="I50" s="631" t="s">
        <v>1336</v>
      </c>
      <c r="J50" s="631" t="s">
        <v>1256</v>
      </c>
      <c r="K50" s="632" t="s">
        <v>1337</v>
      </c>
      <c r="L50" s="629">
        <v>2016</v>
      </c>
      <c r="M50" s="633">
        <v>37359.942249947097</v>
      </c>
      <c r="N50" s="634" t="s">
        <v>1250</v>
      </c>
      <c r="O50" s="634" t="s">
        <v>1250</v>
      </c>
      <c r="P50" s="633">
        <v>28969.162092688963</v>
      </c>
      <c r="Q50" s="633">
        <v>66741.149765853857</v>
      </c>
      <c r="R50" s="633">
        <v>111.749128412769</v>
      </c>
      <c r="S50" s="635">
        <v>38055.983396743606</v>
      </c>
      <c r="T50" s="635">
        <v>38055.983396743606</v>
      </c>
      <c r="U50" s="635">
        <v>38055.983396743606</v>
      </c>
      <c r="V50" s="635">
        <v>114167.95019023083</v>
      </c>
      <c r="W50" s="635">
        <v>79587.380765111782</v>
      </c>
      <c r="X50" s="633">
        <v>5310.0314466642203</v>
      </c>
      <c r="Y50" s="635" t="s">
        <v>1251</v>
      </c>
      <c r="Z50" s="635" t="s">
        <v>1251</v>
      </c>
      <c r="AA50" s="635"/>
      <c r="AB50" s="635">
        <v>7907.2113050183834</v>
      </c>
      <c r="AC50" s="635">
        <v>7690.2468851833637</v>
      </c>
      <c r="AD50" s="635">
        <v>7890.67589020578</v>
      </c>
      <c r="AE50" s="635">
        <v>8062.9929962634114</v>
      </c>
      <c r="AF50" s="636" t="s">
        <v>1338</v>
      </c>
      <c r="AG50" s="636" t="s">
        <v>1339</v>
      </c>
      <c r="AH50" s="636"/>
    </row>
    <row r="51" spans="1:34" ht="18.75" customHeight="1">
      <c r="A51" s="629">
        <v>44</v>
      </c>
      <c r="B51" s="629" t="s">
        <v>1241</v>
      </c>
      <c r="C51" s="629" t="s">
        <v>1254</v>
      </c>
      <c r="D51" s="629" t="s">
        <v>1335</v>
      </c>
      <c r="E51" s="629" t="s">
        <v>1255</v>
      </c>
      <c r="F51" s="630" t="s">
        <v>1261</v>
      </c>
      <c r="G51" s="630" t="s">
        <v>1257</v>
      </c>
      <c r="H51" s="630" t="s">
        <v>1219</v>
      </c>
      <c r="I51" s="631" t="s">
        <v>1336</v>
      </c>
      <c r="J51" s="631" t="s">
        <v>1261</v>
      </c>
      <c r="K51" s="632" t="s">
        <v>1337</v>
      </c>
      <c r="L51" s="629">
        <v>2016</v>
      </c>
      <c r="M51" s="633">
        <v>36438.311610215598</v>
      </c>
      <c r="N51" s="634" t="s">
        <v>1250</v>
      </c>
      <c r="O51" s="634" t="s">
        <v>1250</v>
      </c>
      <c r="P51" s="633">
        <v>26882.147796141435</v>
      </c>
      <c r="Q51" s="633">
        <v>68352.677258835494</v>
      </c>
      <c r="R51" s="633">
        <v>74.695319897478598</v>
      </c>
      <c r="S51" s="635">
        <v>35093.260469887748</v>
      </c>
      <c r="T51" s="635">
        <v>35093.260469887748</v>
      </c>
      <c r="U51" s="635">
        <v>35093.260469887748</v>
      </c>
      <c r="V51" s="635">
        <v>105279.78140966324</v>
      </c>
      <c r="W51" s="635">
        <v>73564.986399048386</v>
      </c>
      <c r="X51" s="633">
        <v>5518.9322076968392</v>
      </c>
      <c r="Y51" s="635" t="s">
        <v>1251</v>
      </c>
      <c r="Z51" s="635" t="s">
        <v>1251</v>
      </c>
      <c r="AA51" s="635"/>
      <c r="AB51" s="635">
        <v>6802.790333210186</v>
      </c>
      <c r="AC51" s="635">
        <v>6615.3243185268466</v>
      </c>
      <c r="AD51" s="635">
        <v>6744.4724462677095</v>
      </c>
      <c r="AE51" s="635">
        <v>6857.4517421489036</v>
      </c>
      <c r="AF51" s="636" t="s">
        <v>1338</v>
      </c>
      <c r="AG51" s="636" t="s">
        <v>1339</v>
      </c>
      <c r="AH51" s="636"/>
    </row>
    <row r="52" spans="1:34" ht="18.75" customHeight="1">
      <c r="A52" s="629">
        <v>45</v>
      </c>
      <c r="B52" s="629" t="s">
        <v>1241</v>
      </c>
      <c r="C52" s="629" t="s">
        <v>1254</v>
      </c>
      <c r="D52" s="629" t="s">
        <v>1335</v>
      </c>
      <c r="E52" s="629" t="s">
        <v>1255</v>
      </c>
      <c r="F52" s="630" t="s">
        <v>1262</v>
      </c>
      <c r="G52" s="630" t="s">
        <v>1257</v>
      </c>
      <c r="H52" s="630" t="s">
        <v>1219</v>
      </c>
      <c r="I52" s="631" t="s">
        <v>1336</v>
      </c>
      <c r="J52" s="631" t="s">
        <v>1262</v>
      </c>
      <c r="K52" s="632" t="s">
        <v>1337</v>
      </c>
      <c r="L52" s="629">
        <v>2016</v>
      </c>
      <c r="M52" s="633">
        <v>67699410.8394586</v>
      </c>
      <c r="N52" s="634" t="s">
        <v>1250</v>
      </c>
      <c r="O52" s="634" t="s">
        <v>1250</v>
      </c>
      <c r="P52" s="633">
        <v>172800465.07203701</v>
      </c>
      <c r="Q52" s="633">
        <v>172460845.21371642</v>
      </c>
      <c r="R52" s="633">
        <v>1032489.93762617</v>
      </c>
      <c r="S52" s="635">
        <v>70479219.393036798</v>
      </c>
      <c r="T52" s="635">
        <v>70479219.393036798</v>
      </c>
      <c r="U52" s="635">
        <v>70479219.393036798</v>
      </c>
      <c r="V52" s="635">
        <v>211437658.17911041</v>
      </c>
      <c r="W52" s="635">
        <v>145656202.28516582</v>
      </c>
      <c r="X52" s="633">
        <v>33263728.448498197</v>
      </c>
      <c r="Y52" s="635" t="s">
        <v>1251</v>
      </c>
      <c r="Z52" s="635" t="s">
        <v>1251</v>
      </c>
      <c r="AA52" s="635"/>
      <c r="AB52" s="635">
        <v>43142142.26657068</v>
      </c>
      <c r="AC52" s="635">
        <v>42505763.816100433</v>
      </c>
      <c r="AD52" s="635">
        <v>43234557.246516667</v>
      </c>
      <c r="AE52" s="635">
        <v>43889057.540329121</v>
      </c>
      <c r="AF52" s="636" t="s">
        <v>1338</v>
      </c>
      <c r="AG52" s="636" t="s">
        <v>1339</v>
      </c>
      <c r="AH52" s="636"/>
    </row>
    <row r="53" spans="1:34" ht="18.75" customHeight="1">
      <c r="A53" s="629">
        <v>46</v>
      </c>
      <c r="B53" s="629" t="s">
        <v>1241</v>
      </c>
      <c r="C53" s="629" t="s">
        <v>1254</v>
      </c>
      <c r="D53" s="629" t="s">
        <v>1335</v>
      </c>
      <c r="E53" s="629" t="s">
        <v>1255</v>
      </c>
      <c r="F53" s="630" t="s">
        <v>1263</v>
      </c>
      <c r="G53" s="630" t="s">
        <v>1257</v>
      </c>
      <c r="H53" s="630" t="s">
        <v>1219</v>
      </c>
      <c r="I53" s="631" t="s">
        <v>1336</v>
      </c>
      <c r="J53" s="631" t="s">
        <v>1263</v>
      </c>
      <c r="K53" s="632" t="s">
        <v>1337</v>
      </c>
      <c r="L53" s="629">
        <v>2016</v>
      </c>
      <c r="M53" s="633">
        <v>54672508.702405602</v>
      </c>
      <c r="N53" s="634" t="s">
        <v>1250</v>
      </c>
      <c r="O53" s="634" t="s">
        <v>1250</v>
      </c>
      <c r="P53" s="633">
        <v>158258802.05444619</v>
      </c>
      <c r="Q53" s="633">
        <v>167737013.89033544</v>
      </c>
      <c r="R53" s="633">
        <v>624041.56883064599</v>
      </c>
      <c r="S53" s="635">
        <v>53104884.395673916</v>
      </c>
      <c r="T53" s="635">
        <v>53104884.395673916</v>
      </c>
      <c r="U53" s="635">
        <v>53104884.395673916</v>
      </c>
      <c r="V53" s="635">
        <v>159314653.18702173</v>
      </c>
      <c r="W53" s="635">
        <v>109817141.51925409</v>
      </c>
      <c r="X53" s="633">
        <v>33868101.648062274</v>
      </c>
      <c r="Y53" s="635" t="s">
        <v>1251</v>
      </c>
      <c r="Z53" s="635" t="s">
        <v>1251</v>
      </c>
      <c r="AA53" s="635"/>
      <c r="AB53" s="635">
        <v>38344472.130597897</v>
      </c>
      <c r="AC53" s="635">
        <v>37768384.849307768</v>
      </c>
      <c r="AD53" s="635">
        <v>38100645.886496991</v>
      </c>
      <c r="AE53" s="635">
        <v>38525551.703283243</v>
      </c>
      <c r="AF53" s="636" t="s">
        <v>1338</v>
      </c>
      <c r="AG53" s="636" t="s">
        <v>1339</v>
      </c>
      <c r="AH53" s="636"/>
    </row>
    <row r="54" spans="1:34" ht="18.75" customHeight="1">
      <c r="A54" s="629">
        <v>47</v>
      </c>
      <c r="B54" s="629" t="s">
        <v>1241</v>
      </c>
      <c r="C54" s="629" t="s">
        <v>1254</v>
      </c>
      <c r="D54" s="629" t="s">
        <v>1335</v>
      </c>
      <c r="E54" s="629" t="s">
        <v>1255</v>
      </c>
      <c r="F54" s="630" t="s">
        <v>1264</v>
      </c>
      <c r="G54" s="630" t="s">
        <v>1257</v>
      </c>
      <c r="H54" s="630" t="s">
        <v>1219</v>
      </c>
      <c r="I54" s="631" t="s">
        <v>1336</v>
      </c>
      <c r="J54" s="631" t="s">
        <v>1264</v>
      </c>
      <c r="K54" s="632" t="s">
        <v>1337</v>
      </c>
      <c r="L54" s="629">
        <v>2016</v>
      </c>
      <c r="M54" s="633">
        <v>822665.18352141499</v>
      </c>
      <c r="N54" s="634" t="s">
        <v>1250</v>
      </c>
      <c r="O54" s="634" t="s">
        <v>1250</v>
      </c>
      <c r="P54" s="633">
        <v>-933885.90742931678</v>
      </c>
      <c r="Q54" s="633">
        <v>-780082.90165939706</v>
      </c>
      <c r="R54" s="633">
        <v>67210.402317334898</v>
      </c>
      <c r="S54" s="635">
        <v>885322.77227546775</v>
      </c>
      <c r="T54" s="635">
        <v>885322.77227546775</v>
      </c>
      <c r="U54" s="635">
        <v>885322.77227546775</v>
      </c>
      <c r="V54" s="635">
        <v>2655968.3168264031</v>
      </c>
      <c r="W54" s="635">
        <v>1914214.9637194227</v>
      </c>
      <c r="X54" s="633">
        <v>836574.30775762093</v>
      </c>
      <c r="Y54" s="635" t="s">
        <v>1251</v>
      </c>
      <c r="Z54" s="635" t="s">
        <v>1251</v>
      </c>
      <c r="AA54" s="635"/>
      <c r="AB54" s="635">
        <v>1531320.6729991059</v>
      </c>
      <c r="AC54" s="635">
        <v>1687108.1391049311</v>
      </c>
      <c r="AD54" s="635">
        <v>1460709.8904566674</v>
      </c>
      <c r="AE54" s="635">
        <v>1458920.1077730919</v>
      </c>
      <c r="AF54" s="636" t="s">
        <v>1338</v>
      </c>
      <c r="AG54" s="636" t="s">
        <v>1339</v>
      </c>
      <c r="AH54" s="636"/>
    </row>
    <row r="55" spans="1:34" ht="18.75" customHeight="1">
      <c r="A55" s="629">
        <v>48</v>
      </c>
      <c r="B55" s="629" t="s">
        <v>1241</v>
      </c>
      <c r="C55" s="629" t="s">
        <v>1254</v>
      </c>
      <c r="D55" s="629" t="s">
        <v>1335</v>
      </c>
      <c r="E55" s="629" t="s">
        <v>1255</v>
      </c>
      <c r="F55" s="630" t="s">
        <v>1265</v>
      </c>
      <c r="G55" s="630" t="s">
        <v>1257</v>
      </c>
      <c r="H55" s="630" t="s">
        <v>1219</v>
      </c>
      <c r="I55" s="631" t="s">
        <v>1336</v>
      </c>
      <c r="J55" s="631" t="s">
        <v>1265</v>
      </c>
      <c r="K55" s="632" t="s">
        <v>1337</v>
      </c>
      <c r="L55" s="629">
        <v>2016</v>
      </c>
      <c r="M55" s="633">
        <v>716993.593016561</v>
      </c>
      <c r="N55" s="634" t="s">
        <v>1250</v>
      </c>
      <c r="O55" s="634" t="s">
        <v>1250</v>
      </c>
      <c r="P55" s="633">
        <v>-835957.48843687319</v>
      </c>
      <c r="Q55" s="633">
        <v>-790274.81353473954</v>
      </c>
      <c r="R55" s="633">
        <v>38763.076341592903</v>
      </c>
      <c r="S55" s="635">
        <v>701654.88071326318</v>
      </c>
      <c r="T55" s="635">
        <v>701654.88071326318</v>
      </c>
      <c r="U55" s="635">
        <v>701654.88071326318</v>
      </c>
      <c r="V55" s="635">
        <v>2104964.6421397896</v>
      </c>
      <c r="W55" s="635">
        <v>1488258.5251713269</v>
      </c>
      <c r="X55" s="633">
        <v>845800.47900917358</v>
      </c>
      <c r="Y55" s="635" t="s">
        <v>1251</v>
      </c>
      <c r="Z55" s="635" t="s">
        <v>1251</v>
      </c>
      <c r="AA55" s="635"/>
      <c r="AB55" s="635">
        <v>1246537.9082693283</v>
      </c>
      <c r="AC55" s="635">
        <v>1444966.1196303174</v>
      </c>
      <c r="AD55" s="635">
        <v>1309860.3850438662</v>
      </c>
      <c r="AE55" s="635">
        <v>1310894.5274673658</v>
      </c>
      <c r="AF55" s="636" t="s">
        <v>1338</v>
      </c>
      <c r="AG55" s="636" t="s">
        <v>1339</v>
      </c>
      <c r="AH55" s="636"/>
    </row>
    <row r="56" spans="1:34" ht="18.75" customHeight="1">
      <c r="A56" s="629">
        <v>49</v>
      </c>
      <c r="B56" s="629" t="s">
        <v>1241</v>
      </c>
      <c r="C56" s="629" t="s">
        <v>1254</v>
      </c>
      <c r="D56" s="629" t="s">
        <v>1335</v>
      </c>
      <c r="E56" s="629" t="s">
        <v>1255</v>
      </c>
      <c r="F56" s="630" t="s">
        <v>1266</v>
      </c>
      <c r="G56" s="630" t="s">
        <v>1257</v>
      </c>
      <c r="H56" s="630" t="s">
        <v>1219</v>
      </c>
      <c r="I56" s="631" t="s">
        <v>1336</v>
      </c>
      <c r="J56" s="631" t="s">
        <v>1266</v>
      </c>
      <c r="K56" s="632" t="s">
        <v>1337</v>
      </c>
      <c r="L56" s="629">
        <v>2016</v>
      </c>
      <c r="M56" s="633">
        <v>128250.001890332</v>
      </c>
      <c r="N56" s="634" t="s">
        <v>1250</v>
      </c>
      <c r="O56" s="634" t="s">
        <v>1250</v>
      </c>
      <c r="P56" s="633">
        <v>269132.43180932821</v>
      </c>
      <c r="Q56" s="633">
        <v>296697.17006932048</v>
      </c>
      <c r="R56" s="633">
        <v>1260.8270398638001</v>
      </c>
      <c r="S56" s="635">
        <v>141338.4441734117</v>
      </c>
      <c r="T56" s="635">
        <v>141338.4441734117</v>
      </c>
      <c r="U56" s="635">
        <v>141338.4441734117</v>
      </c>
      <c r="V56" s="635">
        <v>424015.3325202351</v>
      </c>
      <c r="W56" s="635">
        <v>295584.44084617589</v>
      </c>
      <c r="X56" s="633">
        <v>6442.0477026642202</v>
      </c>
      <c r="Y56" s="635" t="s">
        <v>1251</v>
      </c>
      <c r="Z56" s="635" t="s">
        <v>1251</v>
      </c>
      <c r="AA56" s="635"/>
      <c r="AB56" s="635">
        <v>34847.338516717849</v>
      </c>
      <c r="AC56" s="635">
        <v>31374.942088462525</v>
      </c>
      <c r="AD56" s="635">
        <v>33671.167740869947</v>
      </c>
      <c r="AE56" s="635">
        <v>35187.99142095507</v>
      </c>
      <c r="AF56" s="636" t="s">
        <v>1340</v>
      </c>
      <c r="AG56" s="636" t="s">
        <v>1339</v>
      </c>
      <c r="AH56" s="636"/>
    </row>
    <row r="57" spans="1:34" ht="18.75" customHeight="1">
      <c r="A57" s="629">
        <v>50</v>
      </c>
      <c r="B57" s="629" t="s">
        <v>1241</v>
      </c>
      <c r="C57" s="629" t="s">
        <v>1254</v>
      </c>
      <c r="D57" s="629" t="s">
        <v>1335</v>
      </c>
      <c r="E57" s="629" t="s">
        <v>1255</v>
      </c>
      <c r="F57" s="630" t="s">
        <v>1269</v>
      </c>
      <c r="G57" s="630" t="s">
        <v>1257</v>
      </c>
      <c r="H57" s="630" t="s">
        <v>1219</v>
      </c>
      <c r="I57" s="631" t="s">
        <v>1336</v>
      </c>
      <c r="J57" s="631" t="s">
        <v>1269</v>
      </c>
      <c r="K57" s="632" t="s">
        <v>1337</v>
      </c>
      <c r="L57" s="629">
        <v>2016</v>
      </c>
      <c r="M57" s="633">
        <v>97804.343194222107</v>
      </c>
      <c r="N57" s="634" t="s">
        <v>1250</v>
      </c>
      <c r="O57" s="634" t="s">
        <v>1250</v>
      </c>
      <c r="P57" s="633">
        <v>236796.75498653812</v>
      </c>
      <c r="Q57" s="633">
        <v>287151.68807807314</v>
      </c>
      <c r="R57" s="633">
        <v>825.33274796973899</v>
      </c>
      <c r="S57" s="635">
        <v>100926.04588659786</v>
      </c>
      <c r="T57" s="635">
        <v>100926.04588659786</v>
      </c>
      <c r="U57" s="635">
        <v>100926.04588659786</v>
      </c>
      <c r="V57" s="635">
        <v>302778.1376597936</v>
      </c>
      <c r="W57" s="635">
        <v>211568.34940794698</v>
      </c>
      <c r="X57" s="633">
        <v>6198.1419747915243</v>
      </c>
      <c r="Y57" s="635" t="s">
        <v>1251</v>
      </c>
      <c r="Z57" s="635" t="s">
        <v>1251</v>
      </c>
      <c r="AA57" s="635"/>
      <c r="AB57" s="635">
        <v>26555.772005604376</v>
      </c>
      <c r="AC57" s="635">
        <v>23252.523106999564</v>
      </c>
      <c r="AD57" s="635">
        <v>24629.063079917942</v>
      </c>
      <c r="AE57" s="635">
        <v>25638.337539252239</v>
      </c>
      <c r="AF57" s="636" t="s">
        <v>1341</v>
      </c>
      <c r="AG57" s="636" t="s">
        <v>1339</v>
      </c>
      <c r="AH57" s="636"/>
    </row>
    <row r="58" spans="1:34" ht="18.75" customHeight="1">
      <c r="A58" s="629">
        <v>51</v>
      </c>
      <c r="B58" s="629" t="s">
        <v>1241</v>
      </c>
      <c r="C58" s="629" t="s">
        <v>1254</v>
      </c>
      <c r="D58" s="629" t="s">
        <v>1335</v>
      </c>
      <c r="E58" s="629" t="s">
        <v>1255</v>
      </c>
      <c r="F58" s="630" t="s">
        <v>1270</v>
      </c>
      <c r="G58" s="630" t="s">
        <v>1257</v>
      </c>
      <c r="H58" s="630" t="s">
        <v>1219</v>
      </c>
      <c r="I58" s="631" t="s">
        <v>1336</v>
      </c>
      <c r="J58" s="631" t="s">
        <v>1270</v>
      </c>
      <c r="K58" s="632" t="s">
        <v>1337</v>
      </c>
      <c r="L58" s="629">
        <v>2016</v>
      </c>
      <c r="M58" s="633">
        <v>622467999.60087097</v>
      </c>
      <c r="N58" s="634" t="s">
        <v>1250</v>
      </c>
      <c r="O58" s="634" t="s">
        <v>1250</v>
      </c>
      <c r="P58" s="633">
        <v>2169183161.5208969</v>
      </c>
      <c r="Q58" s="633">
        <v>2170897257.3384709</v>
      </c>
      <c r="R58" s="633">
        <v>11133227.128706099</v>
      </c>
      <c r="S58" s="635">
        <v>669008045.25631535</v>
      </c>
      <c r="T58" s="635">
        <v>669008045.25631535</v>
      </c>
      <c r="U58" s="635">
        <v>669008045.25631535</v>
      </c>
      <c r="V58" s="635">
        <v>2007024135.7689462</v>
      </c>
      <c r="W58" s="635">
        <v>1382608547.7315123</v>
      </c>
      <c r="X58" s="633">
        <v>53946269.870446295</v>
      </c>
      <c r="Y58" s="635" t="s">
        <v>1251</v>
      </c>
      <c r="Z58" s="635" t="s">
        <v>1251</v>
      </c>
      <c r="AA58" s="635"/>
      <c r="AB58" s="635">
        <v>190128830.24201593</v>
      </c>
      <c r="AC58" s="635">
        <v>173416523.30115259</v>
      </c>
      <c r="AD58" s="635">
        <v>184490916.81191111</v>
      </c>
      <c r="AE58" s="635">
        <v>191537780.19137591</v>
      </c>
      <c r="AF58" s="636" t="s">
        <v>1341</v>
      </c>
      <c r="AG58" s="636" t="s">
        <v>1339</v>
      </c>
      <c r="AH58" s="636"/>
    </row>
    <row r="59" spans="1:34" ht="18.75" customHeight="1">
      <c r="A59" s="629">
        <v>52</v>
      </c>
      <c r="B59" s="629" t="s">
        <v>1241</v>
      </c>
      <c r="C59" s="629" t="s">
        <v>1254</v>
      </c>
      <c r="D59" s="629" t="s">
        <v>1335</v>
      </c>
      <c r="E59" s="629" t="s">
        <v>1255</v>
      </c>
      <c r="F59" s="630" t="s">
        <v>1271</v>
      </c>
      <c r="G59" s="630" t="s">
        <v>1257</v>
      </c>
      <c r="H59" s="630" t="s">
        <v>1219</v>
      </c>
      <c r="I59" s="631" t="s">
        <v>1336</v>
      </c>
      <c r="J59" s="631" t="s">
        <v>1271</v>
      </c>
      <c r="K59" s="632" t="s">
        <v>1337</v>
      </c>
      <c r="L59" s="629">
        <v>2016</v>
      </c>
      <c r="M59" s="633">
        <v>424281432.92512399</v>
      </c>
      <c r="N59" s="634" t="s">
        <v>1250</v>
      </c>
      <c r="O59" s="634" t="s">
        <v>1250</v>
      </c>
      <c r="P59" s="633">
        <v>1934264941.6334074</v>
      </c>
      <c r="Q59" s="633">
        <v>2075911835.8221164</v>
      </c>
      <c r="R59" s="633">
        <v>6751199.06814628</v>
      </c>
      <c r="S59" s="635">
        <v>424986810.56923443</v>
      </c>
      <c r="T59" s="635">
        <v>424986810.56923443</v>
      </c>
      <c r="U59" s="635">
        <v>424986810.56923443</v>
      </c>
      <c r="V59" s="635">
        <v>1274960431.7077034</v>
      </c>
      <c r="W59" s="635">
        <v>878842638.51066768</v>
      </c>
      <c r="X59" s="633">
        <v>46277626.747786298</v>
      </c>
      <c r="Y59" s="635" t="s">
        <v>1251</v>
      </c>
      <c r="Z59" s="635" t="s">
        <v>1251</v>
      </c>
      <c r="AA59" s="635"/>
      <c r="AB59" s="635">
        <v>149683734.12956506</v>
      </c>
      <c r="AC59" s="635">
        <v>132753920.91708483</v>
      </c>
      <c r="AD59" s="635">
        <v>139133671.07659218</v>
      </c>
      <c r="AE59" s="635">
        <v>144037630.24443343</v>
      </c>
      <c r="AF59" s="636" t="s">
        <v>1341</v>
      </c>
      <c r="AG59" s="636" t="s">
        <v>1339</v>
      </c>
      <c r="AH59" s="636"/>
    </row>
    <row r="60" spans="1:34" ht="18.75" customHeight="1">
      <c r="A60" s="629">
        <v>53</v>
      </c>
      <c r="B60" s="629" t="s">
        <v>1241</v>
      </c>
      <c r="C60" s="629" t="s">
        <v>1254</v>
      </c>
      <c r="D60" s="629" t="s">
        <v>1335</v>
      </c>
      <c r="E60" s="629" t="s">
        <v>1255</v>
      </c>
      <c r="F60" s="630" t="s">
        <v>1272</v>
      </c>
      <c r="G60" s="630" t="s">
        <v>1257</v>
      </c>
      <c r="H60" s="630" t="s">
        <v>1219</v>
      </c>
      <c r="I60" s="631" t="s">
        <v>1336</v>
      </c>
      <c r="J60" s="631" t="s">
        <v>1272</v>
      </c>
      <c r="K60" s="632" t="s">
        <v>1337</v>
      </c>
      <c r="L60" s="629">
        <v>2016</v>
      </c>
      <c r="M60" s="633">
        <v>1238409.8967502301</v>
      </c>
      <c r="N60" s="634" t="s">
        <v>1250</v>
      </c>
      <c r="O60" s="634" t="s">
        <v>1250</v>
      </c>
      <c r="P60" s="633">
        <v>-28473475.208798978</v>
      </c>
      <c r="Q60" s="633">
        <v>-29464988.738078784</v>
      </c>
      <c r="R60" s="633">
        <v>806223.21620807797</v>
      </c>
      <c r="S60" s="635">
        <v>1784810.1444445392</v>
      </c>
      <c r="T60" s="635">
        <v>1784810.1444445392</v>
      </c>
      <c r="U60" s="635">
        <v>1784810.1444445392</v>
      </c>
      <c r="V60" s="635">
        <v>5354430.4333336176</v>
      </c>
      <c r="W60" s="635">
        <v>3859056.1463959673</v>
      </c>
      <c r="X60" s="633">
        <v>1486699.8226902529</v>
      </c>
      <c r="Y60" s="635" t="s">
        <v>1251</v>
      </c>
      <c r="Z60" s="635" t="s">
        <v>1251</v>
      </c>
      <c r="AA60" s="635"/>
      <c r="AB60" s="635">
        <v>8279297.3566716397</v>
      </c>
      <c r="AC60" s="635">
        <v>11540749.906429717</v>
      </c>
      <c r="AD60" s="635">
        <v>8673457.43914444</v>
      </c>
      <c r="AE60" s="635">
        <v>8526646.5114671569</v>
      </c>
      <c r="AF60" s="636" t="s">
        <v>1341</v>
      </c>
      <c r="AG60" s="636" t="s">
        <v>1339</v>
      </c>
      <c r="AH60" s="636"/>
    </row>
    <row r="61" spans="1:34" ht="18.75" customHeight="1">
      <c r="A61" s="629">
        <v>54</v>
      </c>
      <c r="B61" s="629" t="s">
        <v>1241</v>
      </c>
      <c r="C61" s="629" t="s">
        <v>1254</v>
      </c>
      <c r="D61" s="629" t="s">
        <v>1335</v>
      </c>
      <c r="E61" s="629" t="s">
        <v>1255</v>
      </c>
      <c r="F61" s="630" t="s">
        <v>1273</v>
      </c>
      <c r="G61" s="630" t="s">
        <v>1257</v>
      </c>
      <c r="H61" s="630" t="s">
        <v>1219</v>
      </c>
      <c r="I61" s="631" t="s">
        <v>1336</v>
      </c>
      <c r="J61" s="631" t="s">
        <v>1273</v>
      </c>
      <c r="K61" s="632" t="s">
        <v>1337</v>
      </c>
      <c r="L61" s="629">
        <v>2016</v>
      </c>
      <c r="M61" s="633">
        <v>451045.580858309</v>
      </c>
      <c r="N61" s="634" t="s">
        <v>1250</v>
      </c>
      <c r="O61" s="634" t="s">
        <v>1250</v>
      </c>
      <c r="P61" s="633">
        <v>-26334895.867990877</v>
      </c>
      <c r="Q61" s="633">
        <v>-29056739.574923828</v>
      </c>
      <c r="R61" s="633">
        <v>462418.04391632299</v>
      </c>
      <c r="S61" s="635">
        <v>679849.33936842519</v>
      </c>
      <c r="T61" s="635">
        <v>679849.33936842519</v>
      </c>
      <c r="U61" s="635">
        <v>679849.33936842519</v>
      </c>
      <c r="V61" s="635">
        <v>2039548.0181052755</v>
      </c>
      <c r="W61" s="635">
        <v>1442007.4640094039</v>
      </c>
      <c r="X61" s="633">
        <v>1235875.7957188531</v>
      </c>
      <c r="Y61" s="635" t="s">
        <v>1251</v>
      </c>
      <c r="Z61" s="635" t="s">
        <v>1251</v>
      </c>
      <c r="AA61" s="635"/>
      <c r="AB61" s="635">
        <v>5792537.1122864587</v>
      </c>
      <c r="AC61" s="635">
        <v>8824905.5353054143</v>
      </c>
      <c r="AD61" s="635">
        <v>7307652.4743594695</v>
      </c>
      <c r="AE61" s="635">
        <v>7200997.1570832739</v>
      </c>
      <c r="AF61" s="636" t="s">
        <v>1341</v>
      </c>
      <c r="AG61" s="636" t="s">
        <v>1339</v>
      </c>
      <c r="AH61" s="636"/>
    </row>
    <row r="62" spans="1:34" ht="18.75" customHeight="1">
      <c r="A62" s="629">
        <v>55</v>
      </c>
      <c r="B62" s="629" t="s">
        <v>1241</v>
      </c>
      <c r="C62" s="629" t="s">
        <v>1242</v>
      </c>
      <c r="D62" s="629" t="s">
        <v>1342</v>
      </c>
      <c r="E62" s="629" t="s">
        <v>1244</v>
      </c>
      <c r="F62" s="630" t="s">
        <v>1245</v>
      </c>
      <c r="G62" s="630" t="s">
        <v>1343</v>
      </c>
      <c r="H62" s="630" t="s">
        <v>1219</v>
      </c>
      <c r="I62" s="631" t="s">
        <v>1247</v>
      </c>
      <c r="J62" s="631" t="s">
        <v>1248</v>
      </c>
      <c r="K62" s="632" t="s">
        <v>1337</v>
      </c>
      <c r="L62" s="629">
        <v>2016</v>
      </c>
      <c r="M62" s="633">
        <v>42453.529695588535</v>
      </c>
      <c r="N62" s="634" t="s">
        <v>1250</v>
      </c>
      <c r="O62" s="634" t="s">
        <v>1250</v>
      </c>
      <c r="P62" s="633">
        <v>107458.39836377802</v>
      </c>
      <c r="Q62" s="633">
        <v>114401.61230873302</v>
      </c>
      <c r="R62" s="633">
        <v>646.64169377370911</v>
      </c>
      <c r="S62" s="635">
        <v>25311.150040951987</v>
      </c>
      <c r="T62" s="635">
        <v>25311.150040951987</v>
      </c>
      <c r="U62" s="635">
        <v>25311.150040951987</v>
      </c>
      <c r="V62" s="635">
        <v>75933.450122855953</v>
      </c>
      <c r="W62" s="635">
        <v>52309.404419983221</v>
      </c>
      <c r="X62" s="633">
        <v>28427.490403928648</v>
      </c>
      <c r="Y62" s="635" t="s">
        <v>1251</v>
      </c>
      <c r="Z62" s="635" t="s">
        <v>1251</v>
      </c>
      <c r="AA62" s="635"/>
      <c r="AB62" s="635">
        <v>13635.754587761314</v>
      </c>
      <c r="AC62" s="635">
        <v>74309.1201108401</v>
      </c>
      <c r="AD62" s="635">
        <v>282.50965819733153</v>
      </c>
      <c r="AE62" s="635">
        <v>5895.6554862177727</v>
      </c>
      <c r="AF62" s="636" t="s">
        <v>1344</v>
      </c>
      <c r="AG62" s="636" t="s">
        <v>1345</v>
      </c>
      <c r="AH62" s="636"/>
    </row>
    <row r="63" spans="1:34" ht="18.75" customHeight="1">
      <c r="A63" s="629">
        <v>56</v>
      </c>
      <c r="B63" s="629" t="s">
        <v>1241</v>
      </c>
      <c r="C63" s="629" t="s">
        <v>1242</v>
      </c>
      <c r="D63" s="629" t="s">
        <v>1346</v>
      </c>
      <c r="E63" s="629" t="s">
        <v>1347</v>
      </c>
      <c r="F63" s="630" t="s">
        <v>1348</v>
      </c>
      <c r="G63" s="630" t="s">
        <v>1349</v>
      </c>
      <c r="H63" s="630" t="s">
        <v>1219</v>
      </c>
      <c r="I63" s="631" t="s">
        <v>1350</v>
      </c>
      <c r="J63" s="631" t="s">
        <v>1351</v>
      </c>
      <c r="K63" s="632" t="s">
        <v>1337</v>
      </c>
      <c r="L63" s="638">
        <v>2016</v>
      </c>
      <c r="M63" s="637">
        <v>3.7510014566642389</v>
      </c>
      <c r="N63" s="634">
        <v>82402</v>
      </c>
      <c r="O63" s="634">
        <v>21968</v>
      </c>
      <c r="P63" s="637">
        <v>7.3340558175075525</v>
      </c>
      <c r="Q63" s="637">
        <v>13.499810030395137</v>
      </c>
      <c r="R63" s="637">
        <v>0.70816317545376795</v>
      </c>
      <c r="S63" s="635">
        <v>0.4587736522038085</v>
      </c>
      <c r="T63" s="635">
        <v>0.4587736522038085</v>
      </c>
      <c r="U63" s="635">
        <v>0.4587736522038085</v>
      </c>
      <c r="V63" s="635">
        <v>1.3763209566114254</v>
      </c>
      <c r="W63" s="635">
        <v>0.94812667427335662</v>
      </c>
      <c r="X63" s="637">
        <v>0.96906534940455347</v>
      </c>
      <c r="Y63" s="635">
        <v>6198.1419747915243</v>
      </c>
      <c r="Z63" s="635">
        <v>6396</v>
      </c>
      <c r="AA63" s="635"/>
      <c r="AB63" s="840">
        <v>2.0723766053902128</v>
      </c>
      <c r="AC63" s="840">
        <v>1.9291112018847127</v>
      </c>
      <c r="AD63" s="840">
        <v>1.9128420952597045</v>
      </c>
      <c r="AE63" s="840">
        <v>1.923063630189376</v>
      </c>
      <c r="AF63" s="636" t="s">
        <v>1352</v>
      </c>
      <c r="AG63" s="636" t="s">
        <v>1353</v>
      </c>
      <c r="AH63" s="636"/>
    </row>
    <row r="64" spans="1:34" ht="18.75" customHeight="1">
      <c r="A64" s="629">
        <v>57</v>
      </c>
      <c r="B64" s="629" t="s">
        <v>1241</v>
      </c>
      <c r="C64" s="629" t="s">
        <v>1242</v>
      </c>
      <c r="D64" s="629" t="s">
        <v>1346</v>
      </c>
      <c r="E64" s="629" t="s">
        <v>1347</v>
      </c>
      <c r="F64" s="630" t="s">
        <v>1354</v>
      </c>
      <c r="G64" s="630" t="s">
        <v>1349</v>
      </c>
      <c r="H64" s="630" t="s">
        <v>1219</v>
      </c>
      <c r="I64" s="631" t="s">
        <v>1350</v>
      </c>
      <c r="J64" s="631" t="s">
        <v>1355</v>
      </c>
      <c r="K64" s="632" t="s">
        <v>1337</v>
      </c>
      <c r="L64" s="638">
        <v>2016</v>
      </c>
      <c r="M64" s="633">
        <v>17791.417197742172</v>
      </c>
      <c r="N64" s="634">
        <v>390841853</v>
      </c>
      <c r="O64" s="634">
        <v>21968</v>
      </c>
      <c r="P64" s="633">
        <v>61441.877780799441</v>
      </c>
      <c r="Q64" s="633">
        <v>98316.27268759931</v>
      </c>
      <c r="R64" s="633">
        <v>3845.101555649735</v>
      </c>
      <c r="S64" s="635">
        <v>3288.086214407957</v>
      </c>
      <c r="T64" s="635">
        <v>3288.086214407957</v>
      </c>
      <c r="U64" s="635">
        <v>3288.086214407957</v>
      </c>
      <c r="V64" s="635">
        <v>9864.2586432238713</v>
      </c>
      <c r="W64" s="635">
        <v>6795.3384685782694</v>
      </c>
      <c r="X64" s="633">
        <v>7235.4013051573329</v>
      </c>
      <c r="Y64" s="635">
        <v>46277626.747786298</v>
      </c>
      <c r="Z64" s="635">
        <v>6396</v>
      </c>
      <c r="AA64" s="635"/>
      <c r="AB64" s="635">
        <v>6722.9627949490559</v>
      </c>
      <c r="AC64" s="635">
        <v>5642.8249504425266</v>
      </c>
      <c r="AD64" s="635">
        <v>5560.8400309388462</v>
      </c>
      <c r="AE64" s="635">
        <v>5411.7382325094059</v>
      </c>
      <c r="AF64" s="636" t="s">
        <v>1352</v>
      </c>
      <c r="AG64" s="636" t="s">
        <v>1353</v>
      </c>
      <c r="AH64" s="636"/>
    </row>
    <row r="65" spans="1:35" ht="18.75" customHeight="1">
      <c r="A65" s="629">
        <v>58</v>
      </c>
      <c r="B65" s="629" t="s">
        <v>1241</v>
      </c>
      <c r="C65" s="629" t="s">
        <v>1242</v>
      </c>
      <c r="D65" s="629" t="s">
        <v>1346</v>
      </c>
      <c r="E65" s="629" t="s">
        <v>1347</v>
      </c>
      <c r="F65" s="630" t="s">
        <v>1356</v>
      </c>
      <c r="G65" s="630" t="s">
        <v>1349</v>
      </c>
      <c r="H65" s="630" t="s">
        <v>1219</v>
      </c>
      <c r="I65" s="631" t="s">
        <v>1350</v>
      </c>
      <c r="J65" s="631" t="s">
        <v>1357</v>
      </c>
      <c r="K65" s="632" t="s">
        <v>1337</v>
      </c>
      <c r="L65" s="638">
        <v>2016</v>
      </c>
      <c r="M65" s="633">
        <v>3.8351758779093545</v>
      </c>
      <c r="N65" s="634">
        <v>84251.143685912699</v>
      </c>
      <c r="O65" s="634">
        <v>21968</v>
      </c>
      <c r="P65" s="633">
        <v>-854.08657015297149</v>
      </c>
      <c r="Q65" s="633">
        <v>-1395.6140195788223</v>
      </c>
      <c r="R65" s="633">
        <v>132.09404088456441</v>
      </c>
      <c r="S65" s="635">
        <v>-5.4602621085363587</v>
      </c>
      <c r="T65" s="635">
        <v>-5.4602621085363587</v>
      </c>
      <c r="U65" s="635">
        <v>-5.4602621085363587</v>
      </c>
      <c r="V65" s="635">
        <v>-16.380786325609076</v>
      </c>
      <c r="W65" s="635">
        <v>-11.284475751296048</v>
      </c>
      <c r="X65" s="633">
        <v>193.22635955579318</v>
      </c>
      <c r="Y65" s="635">
        <v>1235875.7957188531</v>
      </c>
      <c r="Z65" s="635">
        <v>6396</v>
      </c>
      <c r="AA65" s="635"/>
      <c r="AB65" s="635">
        <v>320.34845090273683</v>
      </c>
      <c r="AC65" s="635">
        <v>552.44798997088503</v>
      </c>
      <c r="AD65" s="635">
        <v>435.26977170681278</v>
      </c>
      <c r="AE65" s="635">
        <v>416.29418816082318</v>
      </c>
      <c r="AF65" s="636" t="s">
        <v>1352</v>
      </c>
      <c r="AG65" s="636" t="s">
        <v>1353</v>
      </c>
      <c r="AH65" s="636"/>
    </row>
    <row r="66" spans="1:35" ht="18.75" customHeight="1">
      <c r="A66" s="629">
        <v>59</v>
      </c>
      <c r="B66" s="629" t="s">
        <v>1241</v>
      </c>
      <c r="C66" s="629" t="s">
        <v>1242</v>
      </c>
      <c r="D66" s="629" t="s">
        <v>1346</v>
      </c>
      <c r="E66" s="629" t="s">
        <v>1358</v>
      </c>
      <c r="F66" s="630" t="s">
        <v>1348</v>
      </c>
      <c r="G66" s="630" t="s">
        <v>1359</v>
      </c>
      <c r="H66" s="630" t="s">
        <v>1219</v>
      </c>
      <c r="I66" s="631" t="s">
        <v>1350</v>
      </c>
      <c r="J66" s="631" t="s">
        <v>1360</v>
      </c>
      <c r="K66" s="632" t="s">
        <v>1337</v>
      </c>
      <c r="L66" s="638">
        <v>2016</v>
      </c>
      <c r="M66" s="637">
        <v>3.2393629493648981</v>
      </c>
      <c r="N66" s="634">
        <v>43967.87331172976</v>
      </c>
      <c r="O66" s="634">
        <v>13573</v>
      </c>
      <c r="P66" s="637">
        <v>0</v>
      </c>
      <c r="Q66" s="637">
        <v>16.91622014213597</v>
      </c>
      <c r="R66" s="637">
        <v>1.8624585434977029E-2</v>
      </c>
      <c r="S66" s="635" t="s">
        <v>1361</v>
      </c>
      <c r="T66" s="635" t="s">
        <v>1361</v>
      </c>
      <c r="U66" s="635" t="s">
        <v>1361</v>
      </c>
      <c r="V66" s="635"/>
      <c r="W66" s="635"/>
      <c r="X66" s="637">
        <v>0.11933547106168485</v>
      </c>
      <c r="Y66" s="635">
        <v>754.67751899409495</v>
      </c>
      <c r="Z66" s="635">
        <v>6324</v>
      </c>
      <c r="AA66" s="635"/>
      <c r="AB66" s="840">
        <v>0.81395537750256408</v>
      </c>
      <c r="AC66" s="840">
        <v>0.31818725216192234</v>
      </c>
      <c r="AD66" s="840">
        <v>0.38378263426876924</v>
      </c>
      <c r="AE66" s="840">
        <v>0.4185144470670395</v>
      </c>
      <c r="AF66" s="636" t="s">
        <v>1362</v>
      </c>
      <c r="AG66" s="636" t="s">
        <v>1363</v>
      </c>
      <c r="AH66" s="636"/>
    </row>
    <row r="67" spans="1:35" ht="18.75" customHeight="1">
      <c r="A67" s="629">
        <v>60</v>
      </c>
      <c r="B67" s="629" t="s">
        <v>1241</v>
      </c>
      <c r="C67" s="629" t="s">
        <v>1242</v>
      </c>
      <c r="D67" s="629" t="s">
        <v>1346</v>
      </c>
      <c r="E67" s="629" t="s">
        <v>1358</v>
      </c>
      <c r="F67" s="630" t="s">
        <v>1354</v>
      </c>
      <c r="G67" s="630" t="s">
        <v>1359</v>
      </c>
      <c r="H67" s="630" t="s">
        <v>1219</v>
      </c>
      <c r="I67" s="631" t="s">
        <v>1350</v>
      </c>
      <c r="J67" s="631" t="s">
        <v>1364</v>
      </c>
      <c r="K67" s="632" t="s">
        <v>1337</v>
      </c>
      <c r="L67" s="638">
        <v>2016</v>
      </c>
      <c r="M67" s="633">
        <v>26408.666304034865</v>
      </c>
      <c r="N67" s="634">
        <v>358444827.74466521</v>
      </c>
      <c r="O67" s="634">
        <v>13573</v>
      </c>
      <c r="P67" s="633">
        <v>65949.398012764752</v>
      </c>
      <c r="Q67" s="633">
        <v>150255.9347505201</v>
      </c>
      <c r="R67" s="633">
        <v>824.67508692301249</v>
      </c>
      <c r="S67" s="635" t="s">
        <v>1361</v>
      </c>
      <c r="T67" s="635" t="s">
        <v>1361</v>
      </c>
      <c r="U67" s="635" t="s">
        <v>1361</v>
      </c>
      <c r="V67" s="635"/>
      <c r="W67" s="635"/>
      <c r="X67" s="633">
        <v>2185.5275346277672</v>
      </c>
      <c r="Y67" s="635">
        <v>13821276.128985999</v>
      </c>
      <c r="Z67" s="635">
        <v>6324</v>
      </c>
      <c r="AA67" s="635"/>
      <c r="AB67" s="635">
        <v>4520.8309775290709</v>
      </c>
      <c r="AC67" s="635">
        <v>2982.8673548802053</v>
      </c>
      <c r="AD67" s="635">
        <v>3437.9587874432677</v>
      </c>
      <c r="AE67" s="635">
        <v>3610.650948352933</v>
      </c>
      <c r="AF67" s="636" t="s">
        <v>1362</v>
      </c>
      <c r="AG67" s="636" t="s">
        <v>1363</v>
      </c>
      <c r="AH67" s="636"/>
    </row>
    <row r="68" spans="1:35" ht="18.75" customHeight="1">
      <c r="A68" s="629">
        <v>61</v>
      </c>
      <c r="B68" s="629" t="s">
        <v>1241</v>
      </c>
      <c r="C68" s="629" t="s">
        <v>1242</v>
      </c>
      <c r="D68" s="629" t="s">
        <v>1346</v>
      </c>
      <c r="E68" s="629" t="s">
        <v>1358</v>
      </c>
      <c r="F68" s="630" t="s">
        <v>1356</v>
      </c>
      <c r="G68" s="630" t="s">
        <v>1359</v>
      </c>
      <c r="H68" s="630" t="s">
        <v>1219</v>
      </c>
      <c r="I68" s="631" t="s">
        <v>1350</v>
      </c>
      <c r="J68" s="631" t="s">
        <v>1365</v>
      </c>
      <c r="K68" s="632" t="s">
        <v>1337</v>
      </c>
      <c r="L68" s="638">
        <v>2016</v>
      </c>
      <c r="M68" s="633">
        <v>-75.019524055109414</v>
      </c>
      <c r="N68" s="634">
        <v>-1018240</v>
      </c>
      <c r="O68" s="634">
        <v>13573</v>
      </c>
      <c r="P68" s="633">
        <v>-968.65441579763183</v>
      </c>
      <c r="Q68" s="633">
        <v>-2253.965942153563</v>
      </c>
      <c r="R68" s="633">
        <v>52.180663016717212</v>
      </c>
      <c r="S68" s="635" t="s">
        <v>1361</v>
      </c>
      <c r="T68" s="635" t="s">
        <v>1361</v>
      </c>
      <c r="U68" s="635" t="s">
        <v>1361</v>
      </c>
      <c r="V68" s="635"/>
      <c r="W68" s="635"/>
      <c r="X68" s="633">
        <v>68.555562551130933</v>
      </c>
      <c r="Y68" s="635">
        <v>433545.37757335202</v>
      </c>
      <c r="Z68" s="635">
        <v>6324</v>
      </c>
      <c r="AA68" s="635"/>
      <c r="AB68" s="635">
        <v>102.68333734484352</v>
      </c>
      <c r="AC68" s="635">
        <v>33.464489628557644</v>
      </c>
      <c r="AD68" s="635">
        <v>29.053088350983359</v>
      </c>
      <c r="AE68" s="635">
        <v>25.140103775531259</v>
      </c>
      <c r="AF68" s="636" t="s">
        <v>1362</v>
      </c>
      <c r="AG68" s="636" t="s">
        <v>1363</v>
      </c>
      <c r="AH68" s="636"/>
    </row>
    <row r="69" spans="1:35" ht="18.75" customHeight="1">
      <c r="A69" s="629">
        <v>62</v>
      </c>
      <c r="B69" s="629" t="s">
        <v>1241</v>
      </c>
      <c r="C69" s="629" t="s">
        <v>1242</v>
      </c>
      <c r="D69" s="629" t="s">
        <v>1346</v>
      </c>
      <c r="E69" s="629" t="s">
        <v>1366</v>
      </c>
      <c r="F69" s="630" t="s">
        <v>1348</v>
      </c>
      <c r="G69" s="630" t="s">
        <v>1367</v>
      </c>
      <c r="H69" s="630" t="s">
        <v>1219</v>
      </c>
      <c r="I69" s="631" t="s">
        <v>1350</v>
      </c>
      <c r="J69" s="631" t="s">
        <v>1368</v>
      </c>
      <c r="K69" s="632" t="s">
        <v>1337</v>
      </c>
      <c r="L69" s="638">
        <v>2016</v>
      </c>
      <c r="M69" s="633">
        <v>0</v>
      </c>
      <c r="N69" s="634" t="s">
        <v>1250</v>
      </c>
      <c r="O69" s="634" t="s">
        <v>1250</v>
      </c>
      <c r="P69" s="633" t="s">
        <v>1369</v>
      </c>
      <c r="Q69" s="633" t="s">
        <v>1369</v>
      </c>
      <c r="R69" s="633" t="s">
        <v>1369</v>
      </c>
      <c r="S69" s="635">
        <v>1.47</v>
      </c>
      <c r="T69" s="635">
        <v>1.47</v>
      </c>
      <c r="U69" s="635">
        <v>1.47</v>
      </c>
      <c r="V69" s="635">
        <v>4.41</v>
      </c>
      <c r="W69" s="635">
        <v>2.96</v>
      </c>
      <c r="X69" s="633">
        <v>0</v>
      </c>
      <c r="Y69" s="635" t="s">
        <v>1251</v>
      </c>
      <c r="Z69" s="635" t="s">
        <v>1251</v>
      </c>
      <c r="AA69" s="635"/>
      <c r="AB69" s="840">
        <v>9.6570666666666669E-3</v>
      </c>
      <c r="AC69" s="840">
        <v>9.6570666666666669E-3</v>
      </c>
      <c r="AD69" s="840">
        <v>9.6570666666666669E-3</v>
      </c>
      <c r="AE69" s="840">
        <v>9.6570666666666669E-3</v>
      </c>
      <c r="AF69" s="636" t="s">
        <v>1370</v>
      </c>
      <c r="AG69" s="636" t="s">
        <v>1371</v>
      </c>
      <c r="AH69" s="636"/>
    </row>
    <row r="70" spans="1:35" ht="18.75" customHeight="1">
      <c r="A70" s="629">
        <v>63</v>
      </c>
      <c r="B70" s="629" t="s">
        <v>1241</v>
      </c>
      <c r="C70" s="629" t="s">
        <v>1242</v>
      </c>
      <c r="D70" s="629" t="s">
        <v>1346</v>
      </c>
      <c r="E70" s="629" t="s">
        <v>1366</v>
      </c>
      <c r="F70" s="630" t="s">
        <v>1354</v>
      </c>
      <c r="G70" s="630" t="s">
        <v>1367</v>
      </c>
      <c r="H70" s="630" t="s">
        <v>1219</v>
      </c>
      <c r="I70" s="631" t="s">
        <v>1350</v>
      </c>
      <c r="J70" s="631" t="s">
        <v>1372</v>
      </c>
      <c r="K70" s="632" t="s">
        <v>1337</v>
      </c>
      <c r="L70" s="638">
        <v>2016</v>
      </c>
      <c r="M70" s="633">
        <v>0</v>
      </c>
      <c r="N70" s="634" t="s">
        <v>1250</v>
      </c>
      <c r="O70" s="634" t="s">
        <v>1250</v>
      </c>
      <c r="P70" s="633">
        <v>0</v>
      </c>
      <c r="Q70" s="633">
        <v>0</v>
      </c>
      <c r="R70" s="633">
        <v>0</v>
      </c>
      <c r="S70" s="635">
        <v>70.650000000000006</v>
      </c>
      <c r="T70" s="635">
        <v>70.650000000000006</v>
      </c>
      <c r="U70" s="635">
        <v>70.650000000000006</v>
      </c>
      <c r="V70" s="635">
        <v>211.95000000000002</v>
      </c>
      <c r="W70" s="635">
        <v>153.78</v>
      </c>
      <c r="X70" s="633">
        <v>0</v>
      </c>
      <c r="Y70" s="635" t="s">
        <v>1251</v>
      </c>
      <c r="Z70" s="635" t="s">
        <v>1251</v>
      </c>
      <c r="AA70" s="635"/>
      <c r="AB70" s="635">
        <v>57.330694999999999</v>
      </c>
      <c r="AC70" s="635">
        <v>58.090694999999997</v>
      </c>
      <c r="AD70" s="635">
        <v>57.330694999999999</v>
      </c>
      <c r="AE70" s="635">
        <v>57.330694999999999</v>
      </c>
      <c r="AF70" s="636" t="s">
        <v>1370</v>
      </c>
      <c r="AG70" s="636" t="s">
        <v>1371</v>
      </c>
      <c r="AH70" s="636"/>
    </row>
    <row r="71" spans="1:35" ht="18.75" customHeight="1">
      <c r="A71" s="629">
        <v>64</v>
      </c>
      <c r="B71" s="629" t="s">
        <v>1241</v>
      </c>
      <c r="C71" s="629" t="s">
        <v>1242</v>
      </c>
      <c r="D71" s="629" t="s">
        <v>1346</v>
      </c>
      <c r="E71" s="629" t="s">
        <v>1366</v>
      </c>
      <c r="F71" s="630" t="s">
        <v>1356</v>
      </c>
      <c r="G71" s="630" t="s">
        <v>1367</v>
      </c>
      <c r="H71" s="630" t="s">
        <v>1219</v>
      </c>
      <c r="I71" s="631" t="s">
        <v>1350</v>
      </c>
      <c r="J71" s="631" t="s">
        <v>1373</v>
      </c>
      <c r="K71" s="632" t="s">
        <v>1337</v>
      </c>
      <c r="L71" s="629">
        <v>2016</v>
      </c>
      <c r="M71" s="633">
        <v>0</v>
      </c>
      <c r="N71" s="634" t="s">
        <v>1250</v>
      </c>
      <c r="O71" s="634" t="s">
        <v>1250</v>
      </c>
      <c r="P71" s="633">
        <v>0</v>
      </c>
      <c r="Q71" s="633">
        <v>0</v>
      </c>
      <c r="R71" s="633">
        <v>0</v>
      </c>
      <c r="S71" s="635">
        <v>2.06</v>
      </c>
      <c r="T71" s="635">
        <v>2.06</v>
      </c>
      <c r="U71" s="635">
        <v>2.06</v>
      </c>
      <c r="V71" s="635">
        <v>6.18</v>
      </c>
      <c r="W71" s="635">
        <v>4.32</v>
      </c>
      <c r="X71" s="633">
        <v>0</v>
      </c>
      <c r="Y71" s="635" t="s">
        <v>1251</v>
      </c>
      <c r="Z71" s="635" t="s">
        <v>1251</v>
      </c>
      <c r="AA71" s="635"/>
      <c r="AB71" s="840">
        <v>1.4233685333333332</v>
      </c>
      <c r="AC71" s="840">
        <v>1.4740351999999999</v>
      </c>
      <c r="AD71" s="840">
        <v>1.4233685333333332</v>
      </c>
      <c r="AE71" s="840">
        <v>1.4233685333333332</v>
      </c>
      <c r="AF71" s="636" t="s">
        <v>1370</v>
      </c>
      <c r="AG71" s="636" t="s">
        <v>1371</v>
      </c>
      <c r="AH71" s="636"/>
    </row>
    <row r="72" spans="1:35" ht="18.75" customHeight="1">
      <c r="A72" s="629">
        <v>65</v>
      </c>
      <c r="B72" s="629" t="s">
        <v>1241</v>
      </c>
      <c r="C72" s="629" t="s">
        <v>1242</v>
      </c>
      <c r="D72" s="629" t="s">
        <v>1346</v>
      </c>
      <c r="E72" s="629" t="s">
        <v>1374</v>
      </c>
      <c r="F72" s="630" t="s">
        <v>1348</v>
      </c>
      <c r="G72" s="630" t="s">
        <v>1375</v>
      </c>
      <c r="H72" s="630" t="s">
        <v>1219</v>
      </c>
      <c r="I72" s="631" t="s">
        <v>1350</v>
      </c>
      <c r="J72" s="631" t="s">
        <v>1376</v>
      </c>
      <c r="K72" s="632" t="s">
        <v>1337</v>
      </c>
      <c r="L72" s="629">
        <v>2016</v>
      </c>
      <c r="M72" s="637">
        <v>3.5477427511241526</v>
      </c>
      <c r="N72" s="634">
        <v>47983.220708954163</v>
      </c>
      <c r="O72" s="634">
        <v>13525</v>
      </c>
      <c r="P72" s="637">
        <v>7.5891127354438295</v>
      </c>
      <c r="Q72" s="637">
        <v>3.5473660611335993</v>
      </c>
      <c r="R72" s="637">
        <v>8.1899694272682635E-2</v>
      </c>
      <c r="S72" s="635" t="s">
        <v>1361</v>
      </c>
      <c r="T72" s="635" t="s">
        <v>1361</v>
      </c>
      <c r="U72" s="635" t="s">
        <v>1361</v>
      </c>
      <c r="V72" s="635"/>
      <c r="W72" s="635"/>
      <c r="X72" s="637">
        <v>0.11933547106168485</v>
      </c>
      <c r="Y72" s="635">
        <v>754.67751899409495</v>
      </c>
      <c r="Z72" s="635">
        <v>6324</v>
      </c>
      <c r="AA72" s="635"/>
      <c r="AB72" s="635" t="s">
        <v>1250</v>
      </c>
      <c r="AC72" s="635" t="s">
        <v>1250</v>
      </c>
      <c r="AD72" s="635" t="s">
        <v>1250</v>
      </c>
      <c r="AE72" s="635" t="s">
        <v>1250</v>
      </c>
      <c r="AF72" s="636" t="s">
        <v>1377</v>
      </c>
      <c r="AG72" s="636" t="s">
        <v>1378</v>
      </c>
      <c r="AH72" s="636"/>
    </row>
    <row r="73" spans="1:35" ht="18.75" customHeight="1">
      <c r="A73" s="629">
        <v>66</v>
      </c>
      <c r="B73" s="629" t="s">
        <v>1241</v>
      </c>
      <c r="C73" s="629" t="s">
        <v>1242</v>
      </c>
      <c r="D73" s="629" t="s">
        <v>1346</v>
      </c>
      <c r="E73" s="629" t="s">
        <v>1374</v>
      </c>
      <c r="F73" s="630" t="s">
        <v>1354</v>
      </c>
      <c r="G73" s="630" t="s">
        <v>1375</v>
      </c>
      <c r="H73" s="630" t="s">
        <v>1219</v>
      </c>
      <c r="I73" s="631" t="s">
        <v>1350</v>
      </c>
      <c r="J73" s="631" t="s">
        <v>1379</v>
      </c>
      <c r="K73" s="632" t="s">
        <v>1337</v>
      </c>
      <c r="L73" s="629">
        <v>2016</v>
      </c>
      <c r="M73" s="633">
        <v>26921.303517263077</v>
      </c>
      <c r="N73" s="634">
        <v>364110630.07098311</v>
      </c>
      <c r="O73" s="634">
        <v>13525</v>
      </c>
      <c r="P73" s="633">
        <v>66208.753183408335</v>
      </c>
      <c r="Q73" s="633">
        <v>26917.323284614697</v>
      </c>
      <c r="R73" s="633">
        <v>761.27707542182577</v>
      </c>
      <c r="S73" s="635" t="s">
        <v>1361</v>
      </c>
      <c r="T73" s="635" t="s">
        <v>1361</v>
      </c>
      <c r="U73" s="635" t="s">
        <v>1361</v>
      </c>
      <c r="V73" s="635"/>
      <c r="W73" s="635"/>
      <c r="X73" s="633">
        <v>2185.5275346277672</v>
      </c>
      <c r="Y73" s="635">
        <v>13821276.128985999</v>
      </c>
      <c r="Z73" s="635">
        <v>6324</v>
      </c>
      <c r="AA73" s="635"/>
      <c r="AB73" s="635" t="s">
        <v>1250</v>
      </c>
      <c r="AC73" s="635" t="s">
        <v>1250</v>
      </c>
      <c r="AD73" s="635" t="s">
        <v>1250</v>
      </c>
      <c r="AE73" s="635" t="s">
        <v>1250</v>
      </c>
      <c r="AF73" s="636" t="s">
        <v>1377</v>
      </c>
      <c r="AG73" s="636" t="s">
        <v>1378</v>
      </c>
      <c r="AH73" s="636"/>
    </row>
    <row r="74" spans="1:35" ht="18.75" customHeight="1">
      <c r="A74" s="629">
        <v>67</v>
      </c>
      <c r="B74" s="629" t="s">
        <v>1241</v>
      </c>
      <c r="C74" s="629" t="s">
        <v>1242</v>
      </c>
      <c r="D74" s="629" t="s">
        <v>1346</v>
      </c>
      <c r="E74" s="629" t="s">
        <v>1374</v>
      </c>
      <c r="F74" s="630" t="s">
        <v>1356</v>
      </c>
      <c r="G74" s="630" t="s">
        <v>1375</v>
      </c>
      <c r="H74" s="630" t="s">
        <v>1219</v>
      </c>
      <c r="I74" s="631" t="s">
        <v>1350</v>
      </c>
      <c r="J74" s="631" t="s">
        <v>1380</v>
      </c>
      <c r="K74" s="632" t="s">
        <v>1337</v>
      </c>
      <c r="L74" s="629">
        <v>2016</v>
      </c>
      <c r="M74" s="633">
        <v>-44.401914902810184</v>
      </c>
      <c r="N74" s="634">
        <v>-600535.89906050777</v>
      </c>
      <c r="O74" s="634">
        <v>13525</v>
      </c>
      <c r="P74" s="633">
        <v>-964.44774937687782</v>
      </c>
      <c r="Q74" s="633">
        <v>-44.395202118763066</v>
      </c>
      <c r="R74" s="633">
        <v>54.528459728478438</v>
      </c>
      <c r="S74" s="635" t="s">
        <v>1361</v>
      </c>
      <c r="T74" s="635" t="s">
        <v>1361</v>
      </c>
      <c r="U74" s="635" t="s">
        <v>1361</v>
      </c>
      <c r="V74" s="635"/>
      <c r="W74" s="635"/>
      <c r="X74" s="633">
        <v>68.555562551130933</v>
      </c>
      <c r="Y74" s="635">
        <v>433545.37757335202</v>
      </c>
      <c r="Z74" s="635">
        <v>6324</v>
      </c>
      <c r="AA74" s="635"/>
      <c r="AB74" s="635" t="s">
        <v>1250</v>
      </c>
      <c r="AC74" s="635" t="s">
        <v>1250</v>
      </c>
      <c r="AD74" s="635" t="s">
        <v>1250</v>
      </c>
      <c r="AE74" s="635" t="s">
        <v>1250</v>
      </c>
      <c r="AF74" s="636" t="s">
        <v>1377</v>
      </c>
      <c r="AG74" s="636" t="s">
        <v>1378</v>
      </c>
      <c r="AH74" s="636"/>
    </row>
    <row r="75" spans="1:35" s="649" customFormat="1" ht="41.45">
      <c r="A75" s="639">
        <v>68</v>
      </c>
      <c r="B75" s="639" t="s">
        <v>1241</v>
      </c>
      <c r="C75" s="639" t="s">
        <v>1242</v>
      </c>
      <c r="D75" s="639" t="s">
        <v>1381</v>
      </c>
      <c r="E75" s="639" t="s">
        <v>1382</v>
      </c>
      <c r="F75" s="640" t="s">
        <v>1383</v>
      </c>
      <c r="G75" s="640" t="s">
        <v>1384</v>
      </c>
      <c r="H75" s="640" t="s">
        <v>1219</v>
      </c>
      <c r="I75" s="641" t="s">
        <v>1385</v>
      </c>
      <c r="J75" s="641" t="s">
        <v>1385</v>
      </c>
      <c r="K75" s="642" t="s">
        <v>1337</v>
      </c>
      <c r="L75" s="639">
        <v>2016</v>
      </c>
      <c r="M75" s="643">
        <v>2.6745722060229009E-2</v>
      </c>
      <c r="N75" s="644">
        <v>21968</v>
      </c>
      <c r="O75" s="644">
        <v>821365</v>
      </c>
      <c r="P75" s="645">
        <v>3.7552926231167474E-2</v>
      </c>
      <c r="Q75" s="645">
        <v>4.1519488924159326E-2</v>
      </c>
      <c r="R75" s="645">
        <v>7.7566998391272058E-3</v>
      </c>
      <c r="S75" s="635">
        <v>0.7</v>
      </c>
      <c r="T75" s="635">
        <v>0.7</v>
      </c>
      <c r="U75" s="635">
        <v>0.7</v>
      </c>
      <c r="V75" s="635">
        <v>2.0999999999999996</v>
      </c>
      <c r="W75" s="635">
        <v>1.42</v>
      </c>
      <c r="X75" s="645">
        <v>6.4650270942856886E-3</v>
      </c>
      <c r="Y75" s="647">
        <v>6396</v>
      </c>
      <c r="Z75" s="647">
        <v>989323</v>
      </c>
      <c r="AA75" s="647"/>
      <c r="AB75" s="841">
        <v>2.0531556144587765E-2</v>
      </c>
      <c r="AC75" s="841">
        <v>2.1147502828925399E-2</v>
      </c>
      <c r="AD75" s="841">
        <v>2.1781927913793159E-2</v>
      </c>
      <c r="AE75" s="841">
        <v>2.2435385751206953E-2</v>
      </c>
      <c r="AF75" s="648" t="s">
        <v>1386</v>
      </c>
      <c r="AG75" s="648" t="s">
        <v>1387</v>
      </c>
      <c r="AH75" s="648"/>
      <c r="AI75" s="315"/>
    </row>
    <row r="76" spans="1:35" s="649" customFormat="1" ht="27.6">
      <c r="A76" s="639">
        <v>69</v>
      </c>
      <c r="B76" s="639" t="s">
        <v>1241</v>
      </c>
      <c r="C76" s="639" t="s">
        <v>1242</v>
      </c>
      <c r="D76" s="639" t="s">
        <v>1381</v>
      </c>
      <c r="E76" s="639" t="s">
        <v>1388</v>
      </c>
      <c r="F76" s="640" t="s">
        <v>1383</v>
      </c>
      <c r="G76" s="640" t="s">
        <v>1389</v>
      </c>
      <c r="H76" s="640" t="s">
        <v>1219</v>
      </c>
      <c r="I76" s="641" t="s">
        <v>1390</v>
      </c>
      <c r="J76" s="641" t="s">
        <v>1390</v>
      </c>
      <c r="K76" s="642" t="s">
        <v>1337</v>
      </c>
      <c r="L76" s="639">
        <v>2016</v>
      </c>
      <c r="M76" s="643">
        <v>1.6742897906088707E-2</v>
      </c>
      <c r="N76" s="644">
        <v>399</v>
      </c>
      <c r="O76" s="644">
        <v>23831</v>
      </c>
      <c r="P76" s="645">
        <v>1.8132975151108125E-2</v>
      </c>
      <c r="Q76" s="645">
        <v>4.1752339389870337E-2</v>
      </c>
      <c r="R76" s="645">
        <v>1.3302034428794992E-3</v>
      </c>
      <c r="S76" s="635">
        <v>8.1084387646647351E-3</v>
      </c>
      <c r="T76" s="635">
        <v>8.1084387646647351E-3</v>
      </c>
      <c r="U76" s="635">
        <v>8.1084387646647351E-3</v>
      </c>
      <c r="V76" s="635">
        <v>2.4325316293994204E-2</v>
      </c>
      <c r="W76" s="635">
        <v>1.6757342193826446E-2</v>
      </c>
      <c r="X76" s="645">
        <v>0</v>
      </c>
      <c r="Y76" s="647">
        <v>0</v>
      </c>
      <c r="Z76" s="647">
        <v>25819</v>
      </c>
      <c r="AA76" s="647"/>
      <c r="AB76" s="841">
        <v>3.9336032998241607E-2</v>
      </c>
      <c r="AC76" s="841">
        <v>4.0516113988188857E-2</v>
      </c>
      <c r="AD76" s="841">
        <v>4.1731597407834525E-2</v>
      </c>
      <c r="AE76" s="841">
        <v>4.298354533006956E-2</v>
      </c>
      <c r="AF76" s="648" t="s">
        <v>1391</v>
      </c>
      <c r="AG76" s="648" t="s">
        <v>1392</v>
      </c>
      <c r="AH76" s="648"/>
      <c r="AI76" s="315"/>
    </row>
    <row r="77" spans="1:35" s="649" customFormat="1" ht="51">
      <c r="A77" s="639">
        <v>70</v>
      </c>
      <c r="B77" s="639" t="s">
        <v>1241</v>
      </c>
      <c r="C77" s="639" t="s">
        <v>1242</v>
      </c>
      <c r="D77" s="639" t="s">
        <v>1381</v>
      </c>
      <c r="E77" s="639" t="s">
        <v>1393</v>
      </c>
      <c r="F77" s="640" t="s">
        <v>1383</v>
      </c>
      <c r="G77" s="640" t="s">
        <v>1394</v>
      </c>
      <c r="H77" s="640" t="s">
        <v>1219</v>
      </c>
      <c r="I77" s="641" t="s">
        <v>1395</v>
      </c>
      <c r="J77" s="641" t="s">
        <v>1395</v>
      </c>
      <c r="K77" s="642" t="s">
        <v>1337</v>
      </c>
      <c r="L77" s="639">
        <v>2016</v>
      </c>
      <c r="M77" s="643">
        <v>1.8295677799607071E-2</v>
      </c>
      <c r="N77" s="644">
        <v>298</v>
      </c>
      <c r="O77" s="644">
        <v>16288</v>
      </c>
      <c r="P77" s="645">
        <v>2.6755852842809364E-2</v>
      </c>
      <c r="Q77" s="645">
        <v>5.9709586069771649E-2</v>
      </c>
      <c r="R77" s="645">
        <v>4.2153438516198964E-4</v>
      </c>
      <c r="S77" s="635">
        <v>8.1084387646647351E-3</v>
      </c>
      <c r="T77" s="635">
        <v>8.1084387646647351E-3</v>
      </c>
      <c r="U77" s="635">
        <v>8.1084387646647351E-3</v>
      </c>
      <c r="V77" s="635">
        <v>2.4325316293994204E-2</v>
      </c>
      <c r="W77" s="635">
        <v>1.6757342193826446E-2</v>
      </c>
      <c r="X77" s="645">
        <v>0</v>
      </c>
      <c r="Y77" s="647">
        <v>0</v>
      </c>
      <c r="Z77" s="647">
        <v>17611</v>
      </c>
      <c r="AA77" s="647"/>
      <c r="AB77" s="841">
        <v>0.23067787995720859</v>
      </c>
      <c r="AC77" s="841">
        <v>0.23759821635592485</v>
      </c>
      <c r="AD77" s="841">
        <v>0.24472616284660262</v>
      </c>
      <c r="AE77" s="841">
        <v>0.2520679477320007</v>
      </c>
      <c r="AF77" s="648" t="s">
        <v>1396</v>
      </c>
      <c r="AG77" s="648" t="s">
        <v>1397</v>
      </c>
      <c r="AH77" s="648" t="s">
        <v>1398</v>
      </c>
      <c r="AI77" s="315"/>
    </row>
    <row r="78" spans="1:35" ht="18.75" customHeight="1">
      <c r="A78" s="629">
        <v>71</v>
      </c>
      <c r="B78" s="629" t="s">
        <v>1241</v>
      </c>
      <c r="C78" s="629" t="s">
        <v>1242</v>
      </c>
      <c r="D78" s="629" t="s">
        <v>1399</v>
      </c>
      <c r="E78" s="629" t="s">
        <v>1319</v>
      </c>
      <c r="F78" s="630" t="s">
        <v>1320</v>
      </c>
      <c r="G78" s="630" t="s">
        <v>1321</v>
      </c>
      <c r="H78" s="630" t="s">
        <v>1219</v>
      </c>
      <c r="I78" s="631" t="s">
        <v>1322</v>
      </c>
      <c r="J78" s="631" t="s">
        <v>1320</v>
      </c>
      <c r="K78" s="632" t="s">
        <v>1337</v>
      </c>
      <c r="L78" s="629">
        <v>2016</v>
      </c>
      <c r="M78" s="633">
        <v>254.14889648737142</v>
      </c>
      <c r="N78" s="634">
        <v>24856865.894483704</v>
      </c>
      <c r="O78" s="634">
        <v>97804.343194222107</v>
      </c>
      <c r="P78" s="633">
        <v>185.09887405791844</v>
      </c>
      <c r="Q78" s="633">
        <v>119.32561930251238</v>
      </c>
      <c r="R78" s="633">
        <v>962.76142935991925</v>
      </c>
      <c r="S78" s="635">
        <v>233.49104225851681</v>
      </c>
      <c r="T78" s="635">
        <v>233.49104225851681</v>
      </c>
      <c r="U78" s="635">
        <v>233.49104225851681</v>
      </c>
      <c r="V78" s="635">
        <v>700.47312677555044</v>
      </c>
      <c r="W78" s="635">
        <v>464.64717409444847</v>
      </c>
      <c r="X78" s="633">
        <v>791.68698077758927</v>
      </c>
      <c r="Y78" s="635">
        <v>4906988.3064535465</v>
      </c>
      <c r="Z78" s="635">
        <v>6198.1419747915243</v>
      </c>
      <c r="AA78" s="635"/>
      <c r="AB78" s="635">
        <v>137.20434257768378</v>
      </c>
      <c r="AC78" s="635">
        <v>131.48743307547286</v>
      </c>
      <c r="AD78" s="635">
        <v>142.18828178015946</v>
      </c>
      <c r="AE78" s="635">
        <v>148.70172436149767</v>
      </c>
      <c r="AF78" s="636" t="s">
        <v>1400</v>
      </c>
      <c r="AG78" s="636" t="s">
        <v>1401</v>
      </c>
      <c r="AH78" s="636"/>
    </row>
    <row r="79" spans="1:35" ht="18.75" customHeight="1">
      <c r="A79" s="629">
        <v>72</v>
      </c>
      <c r="B79" s="629" t="s">
        <v>1241</v>
      </c>
      <c r="C79" s="629" t="s">
        <v>1242</v>
      </c>
      <c r="D79" s="629" t="s">
        <v>1399</v>
      </c>
      <c r="E79" s="629" t="s">
        <v>1319</v>
      </c>
      <c r="F79" s="630" t="s">
        <v>1325</v>
      </c>
      <c r="G79" s="630" t="s">
        <v>1321</v>
      </c>
      <c r="H79" s="630" t="s">
        <v>1219</v>
      </c>
      <c r="I79" s="631" t="s">
        <v>1322</v>
      </c>
      <c r="J79" s="631" t="s">
        <v>1325</v>
      </c>
      <c r="K79" s="632" t="s">
        <v>1337</v>
      </c>
      <c r="L79" s="629">
        <v>2016</v>
      </c>
      <c r="M79" s="637">
        <v>5.8585796986478963E-2</v>
      </c>
      <c r="N79" s="634">
        <v>24856865.894483704</v>
      </c>
      <c r="O79" s="634">
        <v>424281432.92512399</v>
      </c>
      <c r="P79" s="637">
        <v>2.2660190848293814E-2</v>
      </c>
      <c r="Q79" s="637">
        <v>1.6505784312419156E-2</v>
      </c>
      <c r="R79" s="637">
        <v>0.19222505797688974</v>
      </c>
      <c r="S79" s="635">
        <v>5.1659215319599487E-2</v>
      </c>
      <c r="T79" s="635">
        <v>5.1659215319599487E-2</v>
      </c>
      <c r="U79" s="635">
        <v>5.1659215319599487E-2</v>
      </c>
      <c r="V79" s="635">
        <v>0.15497764595879845</v>
      </c>
      <c r="W79" s="635">
        <v>0.10280183848600298</v>
      </c>
      <c r="X79" s="637">
        <v>0.10603370681034921</v>
      </c>
      <c r="Y79" s="635">
        <v>4906988.3064535465</v>
      </c>
      <c r="Z79" s="635">
        <v>46277626.747786298</v>
      </c>
      <c r="AA79" s="635"/>
      <c r="AB79" s="840">
        <v>2.8104671292637853E-2</v>
      </c>
      <c r="AC79" s="840">
        <v>2.659091644170105E-2</v>
      </c>
      <c r="AD79" s="840">
        <v>2.9060680753699424E-2</v>
      </c>
      <c r="AE79" s="840">
        <v>3.0560202561186491E-2</v>
      </c>
      <c r="AF79" s="636" t="s">
        <v>1402</v>
      </c>
      <c r="AG79" s="636" t="s">
        <v>1401</v>
      </c>
      <c r="AH79" s="636"/>
    </row>
    <row r="80" spans="1:35" ht="18.75" customHeight="1">
      <c r="A80" s="629">
        <v>73</v>
      </c>
      <c r="B80" s="629" t="s">
        <v>1241</v>
      </c>
      <c r="C80" s="629" t="s">
        <v>1242</v>
      </c>
      <c r="D80" s="629" t="s">
        <v>1399</v>
      </c>
      <c r="E80" s="629" t="s">
        <v>1319</v>
      </c>
      <c r="F80" s="630" t="s">
        <v>1327</v>
      </c>
      <c r="G80" s="630" t="s">
        <v>1321</v>
      </c>
      <c r="H80" s="630" t="s">
        <v>1219</v>
      </c>
      <c r="I80" s="631" t="s">
        <v>1322</v>
      </c>
      <c r="J80" s="631" t="s">
        <v>1327</v>
      </c>
      <c r="K80" s="632" t="s">
        <v>1337</v>
      </c>
      <c r="L80" s="629">
        <v>2016</v>
      </c>
      <c r="M80" s="637">
        <v>0.90336078837294476</v>
      </c>
      <c r="N80" s="634">
        <v>407456.89151629503</v>
      </c>
      <c r="O80" s="634">
        <v>451045.580858309</v>
      </c>
      <c r="P80" s="637">
        <v>0.19256602471479006</v>
      </c>
      <c r="Q80" s="637">
        <v>0.15518995573662073</v>
      </c>
      <c r="R80" s="637">
        <v>2.2174402850636699</v>
      </c>
      <c r="S80" s="635">
        <v>0.13266795330321654</v>
      </c>
      <c r="T80" s="635">
        <v>0.13266795330321654</v>
      </c>
      <c r="U80" s="635">
        <v>0.13266795330321654</v>
      </c>
      <c r="V80" s="635">
        <v>0.39800385990964959</v>
      </c>
      <c r="W80" s="635">
        <v>0.26400922707340091</v>
      </c>
      <c r="X80" s="637">
        <v>1.0162588104301145</v>
      </c>
      <c r="Y80" s="635">
        <v>1255969.6659966127</v>
      </c>
      <c r="Z80" s="635">
        <v>1235875.7957188531</v>
      </c>
      <c r="AA80" s="635"/>
      <c r="AB80" s="840">
        <v>0.66191702769160277</v>
      </c>
      <c r="AC80" s="840">
        <v>0.59311048820798706</v>
      </c>
      <c r="AD80" s="840">
        <v>0.62904910440325268</v>
      </c>
      <c r="AE80" s="840">
        <v>0.63632995653081859</v>
      </c>
      <c r="AF80" s="636" t="s">
        <v>1403</v>
      </c>
      <c r="AG80" s="636" t="s">
        <v>1401</v>
      </c>
      <c r="AH80" s="636"/>
    </row>
    <row r="81" spans="1:34" ht="18.75" customHeight="1">
      <c r="A81" s="629">
        <v>74</v>
      </c>
      <c r="B81" s="629" t="s">
        <v>1241</v>
      </c>
      <c r="C81" s="629" t="s">
        <v>1242</v>
      </c>
      <c r="D81" s="629" t="s">
        <v>1399</v>
      </c>
      <c r="E81" s="629" t="s">
        <v>1319</v>
      </c>
      <c r="F81" s="630" t="s">
        <v>1329</v>
      </c>
      <c r="G81" s="630" t="s">
        <v>1321</v>
      </c>
      <c r="H81" s="630" t="s">
        <v>1219</v>
      </c>
      <c r="I81" s="631" t="s">
        <v>1322</v>
      </c>
      <c r="J81" s="631" t="s">
        <v>1329</v>
      </c>
      <c r="K81" s="632" t="s">
        <v>1337</v>
      </c>
      <c r="L81" s="629">
        <v>2016</v>
      </c>
      <c r="M81" s="633">
        <v>384.07231652920501</v>
      </c>
      <c r="N81" s="634">
        <v>37563940.657222301</v>
      </c>
      <c r="O81" s="634">
        <v>97804.343194222107</v>
      </c>
      <c r="P81" s="633">
        <v>413.22048092535744</v>
      </c>
      <c r="Q81" s="633">
        <v>276.57103073558193</v>
      </c>
      <c r="R81" s="633">
        <v>1078.0793842289152</v>
      </c>
      <c r="S81" s="635">
        <v>357.02014108757282</v>
      </c>
      <c r="T81" s="635">
        <v>357.02014108757282</v>
      </c>
      <c r="U81" s="635">
        <v>357.02014108757282</v>
      </c>
      <c r="V81" s="635">
        <v>1071.0604232627184</v>
      </c>
      <c r="W81" s="635">
        <v>710.47008076426994</v>
      </c>
      <c r="X81" s="633">
        <v>839.00673256190248</v>
      </c>
      <c r="Y81" s="635">
        <v>5200282.8462246144</v>
      </c>
      <c r="Z81" s="635">
        <v>6198.1419747915243</v>
      </c>
      <c r="AA81" s="635"/>
      <c r="AB81" s="635">
        <v>161.77039432192072</v>
      </c>
      <c r="AC81" s="635">
        <v>155.05040710528166</v>
      </c>
      <c r="AD81" s="635">
        <v>157.77312302335312</v>
      </c>
      <c r="AE81" s="635">
        <v>163.7140243575025</v>
      </c>
      <c r="AF81" s="636" t="s">
        <v>1404</v>
      </c>
      <c r="AG81" s="636" t="s">
        <v>1401</v>
      </c>
      <c r="AH81" s="636"/>
    </row>
    <row r="82" spans="1:34" ht="18.75" customHeight="1">
      <c r="A82" s="629">
        <v>75</v>
      </c>
      <c r="B82" s="629" t="s">
        <v>1241</v>
      </c>
      <c r="C82" s="629" t="s">
        <v>1242</v>
      </c>
      <c r="D82" s="629" t="s">
        <v>1399</v>
      </c>
      <c r="E82" s="629" t="s">
        <v>1319</v>
      </c>
      <c r="F82" s="630" t="s">
        <v>1331</v>
      </c>
      <c r="G82" s="630" t="s">
        <v>1321</v>
      </c>
      <c r="H82" s="630" t="s">
        <v>1219</v>
      </c>
      <c r="I82" s="631" t="s">
        <v>1322</v>
      </c>
      <c r="J82" s="631" t="s">
        <v>1331</v>
      </c>
      <c r="K82" s="632" t="s">
        <v>1337</v>
      </c>
      <c r="L82" s="629">
        <v>2016</v>
      </c>
      <c r="M82" s="637">
        <v>8.8535433658374227E-2</v>
      </c>
      <c r="N82" s="634">
        <v>37563940.657222301</v>
      </c>
      <c r="O82" s="634">
        <v>424281432.92512399</v>
      </c>
      <c r="P82" s="637">
        <v>5.0587314525005783E-2</v>
      </c>
      <c r="Q82" s="637">
        <v>3.8256845487738847E-2</v>
      </c>
      <c r="R82" s="637">
        <v>0.21524945414033653</v>
      </c>
      <c r="S82" s="635">
        <v>7.8989669854043293E-2</v>
      </c>
      <c r="T82" s="635">
        <v>7.8989669854043293E-2</v>
      </c>
      <c r="U82" s="635">
        <v>7.8989669854043293E-2</v>
      </c>
      <c r="V82" s="635">
        <v>0.23696900956212988</v>
      </c>
      <c r="W82" s="635">
        <v>0.15718944300954615</v>
      </c>
      <c r="X82" s="637">
        <v>0.11237142463173895</v>
      </c>
      <c r="Y82" s="635">
        <v>5200282.8462246144</v>
      </c>
      <c r="Z82" s="635">
        <v>46277626.747786298</v>
      </c>
      <c r="AA82" s="635"/>
      <c r="AB82" s="840">
        <v>3.3136733662229412E-2</v>
      </c>
      <c r="AC82" s="840">
        <v>3.1356094823310914E-2</v>
      </c>
      <c r="AD82" s="840">
        <v>3.224593688237104E-2</v>
      </c>
      <c r="AE82" s="840">
        <v>3.3645431940718798E-2</v>
      </c>
      <c r="AF82" s="636" t="s">
        <v>1405</v>
      </c>
      <c r="AG82" s="636" t="s">
        <v>1401</v>
      </c>
      <c r="AH82" s="636"/>
    </row>
    <row r="83" spans="1:34" ht="18.75" customHeight="1">
      <c r="A83" s="629">
        <v>76</v>
      </c>
      <c r="B83" s="629" t="s">
        <v>1241</v>
      </c>
      <c r="C83" s="629" t="s">
        <v>1242</v>
      </c>
      <c r="D83" s="629" t="s">
        <v>1399</v>
      </c>
      <c r="E83" s="629" t="s">
        <v>1319</v>
      </c>
      <c r="F83" s="630" t="s">
        <v>1333</v>
      </c>
      <c r="G83" s="630" t="s">
        <v>1321</v>
      </c>
      <c r="H83" s="630" t="s">
        <v>1219</v>
      </c>
      <c r="I83" s="631" t="s">
        <v>1322</v>
      </c>
      <c r="J83" s="631" t="s">
        <v>1333</v>
      </c>
      <c r="K83" s="632" t="s">
        <v>1337</v>
      </c>
      <c r="L83" s="629">
        <v>2016</v>
      </c>
      <c r="M83" s="637">
        <v>1.3651677243040317</v>
      </c>
      <c r="N83" s="634">
        <v>615752.86917772784</v>
      </c>
      <c r="O83" s="634">
        <v>451045.580858309</v>
      </c>
      <c r="P83" s="637">
        <v>0.42989038019556641</v>
      </c>
      <c r="Q83" s="637">
        <v>0.35969682176192008</v>
      </c>
      <c r="R83" s="637">
        <v>2.4830415762243181</v>
      </c>
      <c r="S83" s="635">
        <v>0.20285631066596607</v>
      </c>
      <c r="T83" s="635">
        <v>0.20285631066596607</v>
      </c>
      <c r="U83" s="635">
        <v>0.20285631066596607</v>
      </c>
      <c r="V83" s="635">
        <v>0.60856893199789819</v>
      </c>
      <c r="W83" s="635">
        <v>0.40368405822527248</v>
      </c>
      <c r="X83" s="637">
        <v>1.0770013966110084</v>
      </c>
      <c r="Y83" s="635">
        <v>1331039.9580269461</v>
      </c>
      <c r="Z83" s="635">
        <v>1235875.7957188531</v>
      </c>
      <c r="AA83" s="635"/>
      <c r="AB83" s="840">
        <v>0.78043141030640073</v>
      </c>
      <c r="AC83" s="840">
        <v>0.69939780938818086</v>
      </c>
      <c r="AD83" s="840">
        <v>0.6979973349012869</v>
      </c>
      <c r="AE83" s="840">
        <v>0.70057114973085366</v>
      </c>
      <c r="AF83" s="636" t="s">
        <v>1406</v>
      </c>
      <c r="AG83" s="636" t="s">
        <v>1401</v>
      </c>
      <c r="AH83" s="636"/>
    </row>
    <row r="84" spans="1:34" ht="18.75" customHeight="1">
      <c r="A84" s="629">
        <v>77</v>
      </c>
      <c r="B84" s="629" t="s">
        <v>1241</v>
      </c>
      <c r="C84" s="629" t="s">
        <v>1242</v>
      </c>
      <c r="D84" s="629" t="s">
        <v>1407</v>
      </c>
      <c r="E84" s="629" t="s">
        <v>1408</v>
      </c>
      <c r="F84" s="630" t="s">
        <v>1409</v>
      </c>
      <c r="G84" s="630" t="s">
        <v>1410</v>
      </c>
      <c r="H84" s="630" t="s">
        <v>1411</v>
      </c>
      <c r="I84" s="631" t="s">
        <v>1412</v>
      </c>
      <c r="J84" s="631" t="s">
        <v>1413</v>
      </c>
      <c r="K84" s="632" t="s">
        <v>1337</v>
      </c>
      <c r="L84" s="629" t="s">
        <v>1414</v>
      </c>
      <c r="M84" s="633">
        <v>0</v>
      </c>
      <c r="N84" s="634" t="s">
        <v>1250</v>
      </c>
      <c r="O84" s="634" t="s">
        <v>1250</v>
      </c>
      <c r="P84" s="633">
        <v>19533.959284520995</v>
      </c>
      <c r="Q84" s="633">
        <v>18683.521073355674</v>
      </c>
      <c r="R84" s="633">
        <v>36845.376452039825</v>
      </c>
      <c r="S84" s="635" t="s">
        <v>1414</v>
      </c>
      <c r="T84" s="635" t="s">
        <v>1414</v>
      </c>
      <c r="U84" s="635" t="s">
        <v>1414</v>
      </c>
      <c r="V84" s="635"/>
      <c r="W84" s="635"/>
      <c r="X84" s="633">
        <v>37390.980254976144</v>
      </c>
      <c r="Y84" s="635" t="s">
        <v>1251</v>
      </c>
      <c r="Z84" s="635" t="s">
        <v>1251</v>
      </c>
      <c r="AA84" s="635"/>
      <c r="AB84" s="635">
        <v>37390.980254976144</v>
      </c>
      <c r="AC84" s="635">
        <v>37390.980254976144</v>
      </c>
      <c r="AD84" s="635">
        <v>37390.980254976144</v>
      </c>
      <c r="AE84" s="635">
        <v>37390.980254976144</v>
      </c>
      <c r="AF84" s="636" t="s">
        <v>1415</v>
      </c>
      <c r="AG84" s="636" t="s">
        <v>1416</v>
      </c>
      <c r="AH84" s="636"/>
    </row>
    <row r="85" spans="1:34" ht="18.75" customHeight="1">
      <c r="A85" s="629">
        <v>78</v>
      </c>
      <c r="B85" s="629" t="s">
        <v>1241</v>
      </c>
      <c r="C85" s="629" t="s">
        <v>1242</v>
      </c>
      <c r="D85" s="629" t="s">
        <v>1417</v>
      </c>
      <c r="E85" s="629" t="s">
        <v>1418</v>
      </c>
      <c r="F85" s="630" t="s">
        <v>1256</v>
      </c>
      <c r="G85" s="630" t="s">
        <v>1257</v>
      </c>
      <c r="H85" s="630" t="s">
        <v>1219</v>
      </c>
      <c r="I85" s="631" t="s">
        <v>1419</v>
      </c>
      <c r="J85" s="631" t="s">
        <v>1420</v>
      </c>
      <c r="K85" s="632" t="s">
        <v>1421</v>
      </c>
      <c r="L85" s="629">
        <v>2016</v>
      </c>
      <c r="M85" s="633">
        <v>929.27079517745756</v>
      </c>
      <c r="N85" s="634" t="s">
        <v>1250</v>
      </c>
      <c r="O85" s="634" t="s">
        <v>1250</v>
      </c>
      <c r="P85" s="633">
        <v>491.41787051347353</v>
      </c>
      <c r="Q85" s="633">
        <v>219.03197422503709</v>
      </c>
      <c r="R85" s="633">
        <v>472.46451493200942</v>
      </c>
      <c r="S85" s="635">
        <v>2045.6073286677167</v>
      </c>
      <c r="T85" s="635">
        <v>2045.6073286677167</v>
      </c>
      <c r="U85" s="635">
        <v>2045.6073286677167</v>
      </c>
      <c r="V85" s="635">
        <v>6136.8219860031504</v>
      </c>
      <c r="W85" s="635">
        <v>4278.0271282258254</v>
      </c>
      <c r="X85" s="633">
        <v>2846.1503726502024</v>
      </c>
      <c r="Y85" s="635" t="s">
        <v>1251</v>
      </c>
      <c r="Z85" s="635" t="s">
        <v>1251</v>
      </c>
      <c r="AA85" s="635"/>
      <c r="AB85" s="635">
        <v>4238.2258237923897</v>
      </c>
      <c r="AC85" s="635">
        <v>4121.9339768291866</v>
      </c>
      <c r="AD85" s="635">
        <v>4229.36292392004</v>
      </c>
      <c r="AE85" s="635">
        <v>4321.7240333684649</v>
      </c>
      <c r="AF85" s="636" t="s">
        <v>1338</v>
      </c>
      <c r="AG85" s="636" t="s">
        <v>1422</v>
      </c>
      <c r="AH85" s="650"/>
    </row>
    <row r="86" spans="1:34" ht="18.75" customHeight="1">
      <c r="A86" s="629">
        <v>79</v>
      </c>
      <c r="B86" s="629" t="s">
        <v>1241</v>
      </c>
      <c r="C86" s="629" t="s">
        <v>1242</v>
      </c>
      <c r="D86" s="629" t="s">
        <v>1417</v>
      </c>
      <c r="E86" s="629" t="s">
        <v>1418</v>
      </c>
      <c r="F86" s="630" t="s">
        <v>1261</v>
      </c>
      <c r="G86" s="630" t="s">
        <v>1257</v>
      </c>
      <c r="H86" s="630" t="s">
        <v>1219</v>
      </c>
      <c r="I86" s="631" t="s">
        <v>1419</v>
      </c>
      <c r="J86" s="631" t="s">
        <v>1423</v>
      </c>
      <c r="K86" s="632" t="s">
        <v>1421</v>
      </c>
      <c r="L86" s="629">
        <v>2016</v>
      </c>
      <c r="M86" s="633">
        <v>740.14404512616363</v>
      </c>
      <c r="N86" s="634" t="s">
        <v>1250</v>
      </c>
      <c r="O86" s="634" t="s">
        <v>1250</v>
      </c>
      <c r="P86" s="633">
        <v>318.91910754790689</v>
      </c>
      <c r="Q86" s="633">
        <v>142.14357720803355</v>
      </c>
      <c r="R86" s="633">
        <v>375.30491883338573</v>
      </c>
      <c r="S86" s="635">
        <v>1879.2156065807903</v>
      </c>
      <c r="T86" s="635">
        <v>1879.2156065807903</v>
      </c>
      <c r="U86" s="635">
        <v>1879.2156065807903</v>
      </c>
      <c r="V86" s="635">
        <v>5637.646819742371</v>
      </c>
      <c r="W86" s="635">
        <v>3939.3452955908119</v>
      </c>
      <c r="X86" s="633">
        <v>2834.2529214697938</v>
      </c>
      <c r="Y86" s="635" t="s">
        <v>1251</v>
      </c>
      <c r="Z86" s="635" t="s">
        <v>1251</v>
      </c>
      <c r="AA86" s="635"/>
      <c r="AB86" s="635">
        <v>3842.5758595311272</v>
      </c>
      <c r="AC86" s="635">
        <v>3736.6851371626813</v>
      </c>
      <c r="AD86" s="635">
        <v>3809.634831869279</v>
      </c>
      <c r="AE86" s="635">
        <v>3873.4515149824629</v>
      </c>
      <c r="AF86" s="636" t="s">
        <v>1338</v>
      </c>
      <c r="AG86" s="636" t="s">
        <v>1422</v>
      </c>
      <c r="AH86" s="636"/>
    </row>
    <row r="87" spans="1:34" ht="18.75" customHeight="1">
      <c r="A87" s="629">
        <v>80</v>
      </c>
      <c r="B87" s="629" t="s">
        <v>1241</v>
      </c>
      <c r="C87" s="629" t="s">
        <v>1242</v>
      </c>
      <c r="D87" s="629" t="s">
        <v>1417</v>
      </c>
      <c r="E87" s="629" t="s">
        <v>1418</v>
      </c>
      <c r="F87" s="630" t="s">
        <v>1262</v>
      </c>
      <c r="G87" s="630" t="s">
        <v>1257</v>
      </c>
      <c r="H87" s="630" t="s">
        <v>1219</v>
      </c>
      <c r="I87" s="631" t="s">
        <v>1419</v>
      </c>
      <c r="J87" s="631" t="s">
        <v>1424</v>
      </c>
      <c r="K87" s="632" t="s">
        <v>1421</v>
      </c>
      <c r="L87" s="629">
        <v>2016</v>
      </c>
      <c r="M87" s="633">
        <v>3515134.8480861313</v>
      </c>
      <c r="N87" s="634" t="s">
        <v>1250</v>
      </c>
      <c r="O87" s="634" t="s">
        <v>1250</v>
      </c>
      <c r="P87" s="633">
        <v>1927660.3566466852</v>
      </c>
      <c r="Q87" s="633">
        <v>1278348.796947879</v>
      </c>
      <c r="R87" s="633">
        <v>2351367.3470587926</v>
      </c>
      <c r="S87" s="635">
        <v>4163975.6682137055</v>
      </c>
      <c r="T87" s="635">
        <v>4163975.6682137055</v>
      </c>
      <c r="U87" s="635">
        <v>4163975.6682137055</v>
      </c>
      <c r="V87" s="635">
        <v>12491927.004641116</v>
      </c>
      <c r="W87" s="635">
        <v>8605499.4289531801</v>
      </c>
      <c r="X87" s="633">
        <v>15494532.942354519</v>
      </c>
      <c r="Y87" s="635" t="s">
        <v>1251</v>
      </c>
      <c r="Z87" s="635" t="s">
        <v>1251</v>
      </c>
      <c r="AA87" s="635"/>
      <c r="AB87" s="635">
        <v>20095983.695516996</v>
      </c>
      <c r="AC87" s="635">
        <v>19799553.099052675</v>
      </c>
      <c r="AD87" s="635">
        <v>20139031.393953968</v>
      </c>
      <c r="AE87" s="635">
        <v>20443903.302073326</v>
      </c>
      <c r="AF87" s="636" t="s">
        <v>1338</v>
      </c>
      <c r="AG87" s="636" t="s">
        <v>1422</v>
      </c>
      <c r="AH87" s="636"/>
    </row>
    <row r="88" spans="1:34" ht="18.75" customHeight="1">
      <c r="A88" s="629">
        <v>81</v>
      </c>
      <c r="B88" s="629" t="s">
        <v>1241</v>
      </c>
      <c r="C88" s="629" t="s">
        <v>1242</v>
      </c>
      <c r="D88" s="629" t="s">
        <v>1417</v>
      </c>
      <c r="E88" s="629" t="s">
        <v>1418</v>
      </c>
      <c r="F88" s="630" t="s">
        <v>1263</v>
      </c>
      <c r="G88" s="630" t="s">
        <v>1257</v>
      </c>
      <c r="H88" s="630" t="s">
        <v>1219</v>
      </c>
      <c r="I88" s="631" t="s">
        <v>1419</v>
      </c>
      <c r="J88" s="631" t="s">
        <v>1425</v>
      </c>
      <c r="K88" s="632" t="s">
        <v>1421</v>
      </c>
      <c r="L88" s="629">
        <v>2016</v>
      </c>
      <c r="M88" s="633">
        <v>2625359.8568609315</v>
      </c>
      <c r="N88" s="634" t="s">
        <v>1250</v>
      </c>
      <c r="O88" s="634" t="s">
        <v>1250</v>
      </c>
      <c r="P88" s="633">
        <v>1313895.7263670263</v>
      </c>
      <c r="Q88" s="633">
        <v>825918.07880019047</v>
      </c>
      <c r="R88" s="633">
        <v>1668325.764766549</v>
      </c>
      <c r="S88" s="635">
        <v>3152613.0685632708</v>
      </c>
      <c r="T88" s="635">
        <v>3152613.0685632708</v>
      </c>
      <c r="U88" s="635">
        <v>3152613.0685632708</v>
      </c>
      <c r="V88" s="635">
        <v>9457839.2056898121</v>
      </c>
      <c r="W88" s="635">
        <v>6519380.6454094453</v>
      </c>
      <c r="X88" s="633">
        <v>15890094.776891826</v>
      </c>
      <c r="Y88" s="635" t="s">
        <v>1251</v>
      </c>
      <c r="Z88" s="635" t="s">
        <v>1251</v>
      </c>
      <c r="AA88" s="635"/>
      <c r="AB88" s="635">
        <v>18270382.078567553</v>
      </c>
      <c r="AC88" s="635">
        <v>17995887.890619796</v>
      </c>
      <c r="AD88" s="635">
        <v>18154203.698921781</v>
      </c>
      <c r="AE88" s="635">
        <v>18356662.911129724</v>
      </c>
      <c r="AF88" s="636" t="s">
        <v>1338</v>
      </c>
      <c r="AG88" s="636" t="s">
        <v>1422</v>
      </c>
      <c r="AH88" s="636"/>
    </row>
    <row r="89" spans="1:34" ht="18.75" customHeight="1">
      <c r="A89" s="629">
        <v>82</v>
      </c>
      <c r="B89" s="629" t="s">
        <v>1241</v>
      </c>
      <c r="C89" s="629" t="s">
        <v>1242</v>
      </c>
      <c r="D89" s="629" t="s">
        <v>1417</v>
      </c>
      <c r="E89" s="629" t="s">
        <v>1418</v>
      </c>
      <c r="F89" s="630" t="s">
        <v>1264</v>
      </c>
      <c r="G89" s="630" t="s">
        <v>1257</v>
      </c>
      <c r="H89" s="630" t="s">
        <v>1219</v>
      </c>
      <c r="I89" s="631" t="s">
        <v>1419</v>
      </c>
      <c r="J89" s="631" t="s">
        <v>1426</v>
      </c>
      <c r="K89" s="632" t="s">
        <v>1421</v>
      </c>
      <c r="L89" s="629">
        <v>2016</v>
      </c>
      <c r="M89" s="633">
        <v>40721.875985925755</v>
      </c>
      <c r="N89" s="634" t="s">
        <v>1250</v>
      </c>
      <c r="O89" s="634" t="s">
        <v>1250</v>
      </c>
      <c r="P89" s="633">
        <v>36224.955523545803</v>
      </c>
      <c r="Q89" s="633">
        <v>10484.676605899693</v>
      </c>
      <c r="R89" s="633">
        <v>24608.467718135285</v>
      </c>
      <c r="S89" s="635">
        <v>50326.729533214566</v>
      </c>
      <c r="T89" s="635">
        <v>50326.729533214566</v>
      </c>
      <c r="U89" s="635">
        <v>50326.729533214566</v>
      </c>
      <c r="V89" s="635">
        <v>150980.1885996437</v>
      </c>
      <c r="W89" s="635">
        <v>108814.75295155354</v>
      </c>
      <c r="X89" s="633">
        <v>374173.23724446661</v>
      </c>
      <c r="Y89" s="635" t="s">
        <v>1251</v>
      </c>
      <c r="Z89" s="635" t="s">
        <v>1251</v>
      </c>
      <c r="AA89" s="635"/>
      <c r="AB89" s="635">
        <v>684911.32008498046</v>
      </c>
      <c r="AC89" s="635">
        <v>754590.12802157062</v>
      </c>
      <c r="AD89" s="635">
        <v>653329.34960935335</v>
      </c>
      <c r="AE89" s="635">
        <v>652528.83640393056</v>
      </c>
      <c r="AF89" s="636" t="s">
        <v>1338</v>
      </c>
      <c r="AG89" s="636" t="s">
        <v>1422</v>
      </c>
      <c r="AH89" s="636"/>
    </row>
    <row r="90" spans="1:34" ht="18.75" customHeight="1">
      <c r="A90" s="629">
        <v>83</v>
      </c>
      <c r="B90" s="629" t="s">
        <v>1241</v>
      </c>
      <c r="C90" s="629" t="s">
        <v>1242</v>
      </c>
      <c r="D90" s="629" t="s">
        <v>1417</v>
      </c>
      <c r="E90" s="629" t="s">
        <v>1418</v>
      </c>
      <c r="F90" s="630" t="s">
        <v>1265</v>
      </c>
      <c r="G90" s="630" t="s">
        <v>1257</v>
      </c>
      <c r="H90" s="630" t="s">
        <v>1219</v>
      </c>
      <c r="I90" s="631" t="s">
        <v>1419</v>
      </c>
      <c r="J90" s="631" t="s">
        <v>1427</v>
      </c>
      <c r="K90" s="632" t="s">
        <v>1421</v>
      </c>
      <c r="L90" s="629">
        <v>2016</v>
      </c>
      <c r="M90" s="633">
        <v>25268.224979089129</v>
      </c>
      <c r="N90" s="634" t="s">
        <v>1250</v>
      </c>
      <c r="O90" s="634" t="s">
        <v>1250</v>
      </c>
      <c r="P90" s="633">
        <v>24024.130264612726</v>
      </c>
      <c r="Q90" s="633">
        <v>5865.7814489256234</v>
      </c>
      <c r="R90" s="633">
        <v>13695.783272898685</v>
      </c>
      <c r="S90" s="635">
        <v>39616.648223838019</v>
      </c>
      <c r="T90" s="635">
        <v>39616.648223838019</v>
      </c>
      <c r="U90" s="635">
        <v>39616.648223838019</v>
      </c>
      <c r="V90" s="635">
        <v>118849.94467151407</v>
      </c>
      <c r="W90" s="635">
        <v>84029.650585349285</v>
      </c>
      <c r="X90" s="633">
        <v>387621.69002220535</v>
      </c>
      <c r="Y90" s="635" t="s">
        <v>1251</v>
      </c>
      <c r="Z90" s="635" t="s">
        <v>1251</v>
      </c>
      <c r="AA90" s="635"/>
      <c r="AB90" s="635">
        <v>571184.72397564666</v>
      </c>
      <c r="AC90" s="635">
        <v>662107.88193444919</v>
      </c>
      <c r="AD90" s="635">
        <v>600200.15236974554</v>
      </c>
      <c r="AE90" s="635">
        <v>600674.01389517495</v>
      </c>
      <c r="AF90" s="636" t="s">
        <v>1338</v>
      </c>
      <c r="AG90" s="636" t="s">
        <v>1422</v>
      </c>
      <c r="AH90" s="636"/>
    </row>
    <row r="91" spans="1:34" ht="18.75" customHeight="1">
      <c r="A91" s="629">
        <v>84</v>
      </c>
      <c r="B91" s="629" t="s">
        <v>1241</v>
      </c>
      <c r="C91" s="629" t="s">
        <v>1242</v>
      </c>
      <c r="D91" s="629" t="s">
        <v>1417</v>
      </c>
      <c r="E91" s="629" t="s">
        <v>1418</v>
      </c>
      <c r="F91" s="630" t="s">
        <v>1266</v>
      </c>
      <c r="G91" s="630" t="s">
        <v>1257</v>
      </c>
      <c r="H91" s="630" t="s">
        <v>1219</v>
      </c>
      <c r="I91" s="631" t="s">
        <v>1419</v>
      </c>
      <c r="J91" s="631" t="s">
        <v>1428</v>
      </c>
      <c r="K91" s="632" t="s">
        <v>1421</v>
      </c>
      <c r="L91" s="629">
        <v>2016</v>
      </c>
      <c r="M91" s="633">
        <v>12212.805663345569</v>
      </c>
      <c r="N91" s="634" t="s">
        <v>1250</v>
      </c>
      <c r="O91" s="634" t="s">
        <v>1250</v>
      </c>
      <c r="P91" s="633">
        <v>6857.0031069133192</v>
      </c>
      <c r="Q91" s="633">
        <v>2944.1001747175792</v>
      </c>
      <c r="R91" s="633">
        <v>1509.0301823954469</v>
      </c>
      <c r="S91" s="635">
        <v>7306.4063528787756</v>
      </c>
      <c r="T91" s="635">
        <v>7306.4063528787756</v>
      </c>
      <c r="U91" s="635">
        <v>7306.4063528787756</v>
      </c>
      <c r="V91" s="635">
        <v>21919.219058636329</v>
      </c>
      <c r="W91" s="635">
        <v>15280.060913652613</v>
      </c>
      <c r="X91" s="633">
        <v>4054.2623407428978</v>
      </c>
      <c r="Y91" s="635" t="s">
        <v>1251</v>
      </c>
      <c r="Z91" s="635" t="s">
        <v>1251</v>
      </c>
      <c r="AA91" s="635"/>
      <c r="AB91" s="635">
        <v>14571.589559766082</v>
      </c>
      <c r="AC91" s="635">
        <v>13119.58955933391</v>
      </c>
      <c r="AD91" s="635">
        <v>14079.767844611993</v>
      </c>
      <c r="AE91" s="635">
        <v>14714.035281998378</v>
      </c>
      <c r="AF91" s="636" t="s">
        <v>1429</v>
      </c>
      <c r="AG91" s="636" t="s">
        <v>1422</v>
      </c>
      <c r="AH91" s="636"/>
    </row>
    <row r="92" spans="1:34" ht="18.75" customHeight="1">
      <c r="A92" s="629">
        <v>85</v>
      </c>
      <c r="B92" s="629" t="s">
        <v>1241</v>
      </c>
      <c r="C92" s="629" t="s">
        <v>1242</v>
      </c>
      <c r="D92" s="629" t="s">
        <v>1417</v>
      </c>
      <c r="E92" s="629" t="s">
        <v>1418</v>
      </c>
      <c r="F92" s="630" t="s">
        <v>1269</v>
      </c>
      <c r="G92" s="630" t="s">
        <v>1257</v>
      </c>
      <c r="H92" s="630" t="s">
        <v>1219</v>
      </c>
      <c r="I92" s="631" t="s">
        <v>1419</v>
      </c>
      <c r="J92" s="631" t="s">
        <v>1430</v>
      </c>
      <c r="K92" s="632" t="s">
        <v>1421</v>
      </c>
      <c r="L92" s="629">
        <v>2016</v>
      </c>
      <c r="M92" s="633">
        <v>9561.106466467374</v>
      </c>
      <c r="N92" s="634" t="s">
        <v>1250</v>
      </c>
      <c r="O92" s="634" t="s">
        <v>1250</v>
      </c>
      <c r="P92" s="633">
        <v>4339.8669662691809</v>
      </c>
      <c r="Q92" s="633">
        <v>1803.5670695796587</v>
      </c>
      <c r="R92" s="633">
        <v>1186.4867226503263</v>
      </c>
      <c r="S92" s="635">
        <v>5396.1399023338818</v>
      </c>
      <c r="T92" s="635">
        <v>5396.1399023338818</v>
      </c>
      <c r="U92" s="635">
        <v>5396.1399023338818</v>
      </c>
      <c r="V92" s="635">
        <v>16188.419707001645</v>
      </c>
      <c r="W92" s="635">
        <v>11311.771924503202</v>
      </c>
      <c r="X92" s="633">
        <v>3637.1866576251391</v>
      </c>
      <c r="Y92" s="635" t="s">
        <v>1251</v>
      </c>
      <c r="Z92" s="635" t="s">
        <v>1251</v>
      </c>
      <c r="AA92" s="635"/>
      <c r="AB92" s="635">
        <v>12198.395945682996</v>
      </c>
      <c r="AC92" s="635">
        <v>10681.048306012832</v>
      </c>
      <c r="AD92" s="635">
        <v>11313.36205012746</v>
      </c>
      <c r="AE92" s="635">
        <v>11776.972351881317</v>
      </c>
      <c r="AF92" s="636" t="s">
        <v>1429</v>
      </c>
      <c r="AG92" s="636" t="s">
        <v>1422</v>
      </c>
      <c r="AH92" s="636"/>
    </row>
    <row r="93" spans="1:34" ht="18.75" customHeight="1">
      <c r="A93" s="629">
        <v>86</v>
      </c>
      <c r="B93" s="629" t="s">
        <v>1241</v>
      </c>
      <c r="C93" s="629" t="s">
        <v>1242</v>
      </c>
      <c r="D93" s="629" t="s">
        <v>1417</v>
      </c>
      <c r="E93" s="629" t="s">
        <v>1418</v>
      </c>
      <c r="F93" s="630" t="s">
        <v>1270</v>
      </c>
      <c r="G93" s="630" t="s">
        <v>1257</v>
      </c>
      <c r="H93" s="630" t="s">
        <v>1219</v>
      </c>
      <c r="I93" s="631" t="s">
        <v>1419</v>
      </c>
      <c r="J93" s="631" t="s">
        <v>1431</v>
      </c>
      <c r="K93" s="632" t="s">
        <v>1421</v>
      </c>
      <c r="L93" s="629">
        <v>2016</v>
      </c>
      <c r="M93" s="633">
        <v>46049141.974360339</v>
      </c>
      <c r="N93" s="634" t="s">
        <v>1250</v>
      </c>
      <c r="O93" s="634" t="s">
        <v>1250</v>
      </c>
      <c r="P93" s="633">
        <v>25237042.285346583</v>
      </c>
      <c r="Q93" s="633">
        <v>16714964.959891923</v>
      </c>
      <c r="R93" s="633">
        <v>14804156.202913992</v>
      </c>
      <c r="S93" s="635">
        <v>34835587.671396069</v>
      </c>
      <c r="T93" s="635">
        <v>34835587.671396069</v>
      </c>
      <c r="U93" s="635">
        <v>34835587.671396069</v>
      </c>
      <c r="V93" s="635">
        <v>104506763.0141882</v>
      </c>
      <c r="W93" s="635">
        <v>71993127.169748381</v>
      </c>
      <c r="X93" s="633">
        <v>20109152.663810141</v>
      </c>
      <c r="Y93" s="635" t="s">
        <v>1251</v>
      </c>
      <c r="Z93" s="635" t="s">
        <v>1251</v>
      </c>
      <c r="AA93" s="635"/>
      <c r="AB93" s="635">
        <v>73279244.515534729</v>
      </c>
      <c r="AC93" s="635">
        <v>66838005.566242762</v>
      </c>
      <c r="AD93" s="635">
        <v>71106286.125814557</v>
      </c>
      <c r="AE93" s="635">
        <v>73822280.454470843</v>
      </c>
      <c r="AF93" s="636" t="s">
        <v>1429</v>
      </c>
      <c r="AG93" s="636" t="s">
        <v>1422</v>
      </c>
      <c r="AH93" s="636"/>
    </row>
    <row r="94" spans="1:34" ht="18.75" customHeight="1">
      <c r="A94" s="629">
        <v>87</v>
      </c>
      <c r="B94" s="629" t="s">
        <v>1241</v>
      </c>
      <c r="C94" s="629" t="s">
        <v>1242</v>
      </c>
      <c r="D94" s="629" t="s">
        <v>1417</v>
      </c>
      <c r="E94" s="629" t="s">
        <v>1418</v>
      </c>
      <c r="F94" s="630" t="s">
        <v>1271</v>
      </c>
      <c r="G94" s="630" t="s">
        <v>1257</v>
      </c>
      <c r="H94" s="630" t="s">
        <v>1219</v>
      </c>
      <c r="I94" s="631" t="s">
        <v>1419</v>
      </c>
      <c r="J94" s="631" t="s">
        <v>1432</v>
      </c>
      <c r="K94" s="632" t="s">
        <v>1421</v>
      </c>
      <c r="L94" s="629">
        <v>2016</v>
      </c>
      <c r="M94" s="633">
        <v>33164544.343028806</v>
      </c>
      <c r="N94" s="634" t="s">
        <v>1250</v>
      </c>
      <c r="O94" s="634" t="s">
        <v>1250</v>
      </c>
      <c r="P94" s="633">
        <v>16538879.534338683</v>
      </c>
      <c r="Q94" s="633">
        <v>10317369.910208927</v>
      </c>
      <c r="R94" s="633">
        <v>10036625.689705309</v>
      </c>
      <c r="S94" s="635">
        <v>21815455.059507266</v>
      </c>
      <c r="T94" s="635">
        <v>21815455.059507266</v>
      </c>
      <c r="U94" s="635">
        <v>21815455.059507266</v>
      </c>
      <c r="V94" s="635">
        <v>65446365.178521797</v>
      </c>
      <c r="W94" s="635">
        <v>45112816.699248835</v>
      </c>
      <c r="X94" s="633">
        <v>18847541.687370114</v>
      </c>
      <c r="Y94" s="635" t="s">
        <v>1251</v>
      </c>
      <c r="Z94" s="635" t="s">
        <v>1251</v>
      </c>
      <c r="AA94" s="635"/>
      <c r="AB94" s="635">
        <v>61863730.31769821</v>
      </c>
      <c r="AC94" s="635">
        <v>54866701.515628688</v>
      </c>
      <c r="AD94" s="635">
        <v>57503428.516442455</v>
      </c>
      <c r="AE94" s="635">
        <v>59530216.592064209</v>
      </c>
      <c r="AF94" s="636" t="s">
        <v>1429</v>
      </c>
      <c r="AG94" s="636" t="s">
        <v>1422</v>
      </c>
      <c r="AH94" s="636"/>
    </row>
    <row r="95" spans="1:34" ht="18.75" customHeight="1">
      <c r="A95" s="629">
        <v>88</v>
      </c>
      <c r="B95" s="629" t="s">
        <v>1241</v>
      </c>
      <c r="C95" s="629" t="s">
        <v>1242</v>
      </c>
      <c r="D95" s="629" t="s">
        <v>1417</v>
      </c>
      <c r="E95" s="629" t="s">
        <v>1418</v>
      </c>
      <c r="F95" s="630" t="s">
        <v>1272</v>
      </c>
      <c r="G95" s="630" t="s">
        <v>1257</v>
      </c>
      <c r="H95" s="630" t="s">
        <v>1219</v>
      </c>
      <c r="I95" s="631" t="s">
        <v>1419</v>
      </c>
      <c r="J95" s="631" t="s">
        <v>1433</v>
      </c>
      <c r="K95" s="632" t="s">
        <v>1421</v>
      </c>
      <c r="L95" s="629">
        <v>2016</v>
      </c>
      <c r="M95" s="633">
        <v>560964.19382027769</v>
      </c>
      <c r="N95" s="634" t="s">
        <v>1250</v>
      </c>
      <c r="O95" s="634" t="s">
        <v>1250</v>
      </c>
      <c r="P95" s="633">
        <v>525635.65437626862</v>
      </c>
      <c r="Q95" s="633">
        <v>167769.44976755657</v>
      </c>
      <c r="R95" s="633">
        <v>345872.63006051077</v>
      </c>
      <c r="S95" s="635">
        <v>195129.59938028964</v>
      </c>
      <c r="T95" s="635">
        <v>195129.59938028964</v>
      </c>
      <c r="U95" s="635">
        <v>195129.59938028964</v>
      </c>
      <c r="V95" s="635">
        <v>585388.79814086889</v>
      </c>
      <c r="W95" s="635">
        <v>421902.62206663995</v>
      </c>
      <c r="X95" s="633">
        <v>463920.78687777388</v>
      </c>
      <c r="Y95" s="635" t="s">
        <v>1251</v>
      </c>
      <c r="Z95" s="635" t="s">
        <v>1251</v>
      </c>
      <c r="AA95" s="635"/>
      <c r="AB95" s="635">
        <v>2785026.7858298011</v>
      </c>
      <c r="AC95" s="635">
        <v>3882128.6678475644</v>
      </c>
      <c r="AD95" s="635">
        <v>2917616.1035340433</v>
      </c>
      <c r="AE95" s="635">
        <v>2868231.1921799076</v>
      </c>
      <c r="AF95" s="636" t="s">
        <v>1429</v>
      </c>
      <c r="AG95" s="636" t="s">
        <v>1422</v>
      </c>
      <c r="AH95" s="636"/>
    </row>
    <row r="96" spans="1:34" ht="18.75" customHeight="1">
      <c r="A96" s="629">
        <v>89</v>
      </c>
      <c r="B96" s="629" t="s">
        <v>1241</v>
      </c>
      <c r="C96" s="629" t="s">
        <v>1242</v>
      </c>
      <c r="D96" s="629" t="s">
        <v>1417</v>
      </c>
      <c r="E96" s="629" t="s">
        <v>1418</v>
      </c>
      <c r="F96" s="630" t="s">
        <v>1273</v>
      </c>
      <c r="G96" s="630" t="s">
        <v>1257</v>
      </c>
      <c r="H96" s="630" t="s">
        <v>1219</v>
      </c>
      <c r="I96" s="631" t="s">
        <v>1419</v>
      </c>
      <c r="J96" s="631" t="s">
        <v>1434</v>
      </c>
      <c r="K96" s="632" t="s">
        <v>1421</v>
      </c>
      <c r="L96" s="629">
        <v>2016</v>
      </c>
      <c r="M96" s="633">
        <v>371293.58326287294</v>
      </c>
      <c r="N96" s="634" t="s">
        <v>1250</v>
      </c>
      <c r="O96" s="634" t="s">
        <v>1250</v>
      </c>
      <c r="P96" s="633">
        <v>349439.29916558019</v>
      </c>
      <c r="Q96" s="633">
        <v>99843.581838185171</v>
      </c>
      <c r="R96" s="633">
        <v>200510.07670012189</v>
      </c>
      <c r="S96" s="635">
        <v>120004.51135934365</v>
      </c>
      <c r="T96" s="635">
        <v>120004.51135934365</v>
      </c>
      <c r="U96" s="635">
        <v>120004.51135934365</v>
      </c>
      <c r="V96" s="635">
        <v>360013.53407803096</v>
      </c>
      <c r="W96" s="635">
        <v>254537.86754538078</v>
      </c>
      <c r="X96" s="633">
        <v>447181.16146424651</v>
      </c>
      <c r="Y96" s="635" t="s">
        <v>1251</v>
      </c>
      <c r="Z96" s="635" t="s">
        <v>1251</v>
      </c>
      <c r="AA96" s="635"/>
      <c r="AB96" s="635">
        <v>2147120.5578473569</v>
      </c>
      <c r="AC96" s="635">
        <v>3271128.9938435787</v>
      </c>
      <c r="AD96" s="635">
        <v>2708728.5852723569</v>
      </c>
      <c r="AE96" s="635">
        <v>2669194.6436008019</v>
      </c>
      <c r="AF96" s="636" t="s">
        <v>1429</v>
      </c>
      <c r="AG96" s="636" t="s">
        <v>1422</v>
      </c>
      <c r="AH96" s="636"/>
    </row>
    <row r="97" spans="1:34" ht="18.75" customHeight="1">
      <c r="A97" s="629">
        <v>90</v>
      </c>
      <c r="B97" s="629" t="s">
        <v>1241</v>
      </c>
      <c r="C97" s="629" t="s">
        <v>1242</v>
      </c>
      <c r="D97" s="629" t="s">
        <v>1417</v>
      </c>
      <c r="E97" s="629" t="s">
        <v>1435</v>
      </c>
      <c r="F97" s="630" t="s">
        <v>1256</v>
      </c>
      <c r="G97" s="630" t="s">
        <v>1257</v>
      </c>
      <c r="H97" s="630" t="s">
        <v>1219</v>
      </c>
      <c r="I97" s="631" t="s">
        <v>1419</v>
      </c>
      <c r="J97" s="631" t="s">
        <v>1436</v>
      </c>
      <c r="K97" s="632" t="s">
        <v>1421</v>
      </c>
      <c r="L97" s="629">
        <v>2016</v>
      </c>
      <c r="M97" s="633">
        <v>179.66311391256937</v>
      </c>
      <c r="N97" s="634" t="s">
        <v>1250</v>
      </c>
      <c r="O97" s="634" t="s">
        <v>1250</v>
      </c>
      <c r="P97" s="633">
        <v>3.2145977314806737</v>
      </c>
      <c r="Q97" s="633">
        <v>0</v>
      </c>
      <c r="R97" s="633">
        <v>612.81753846723996</v>
      </c>
      <c r="S97" s="635">
        <v>174.5346430703155</v>
      </c>
      <c r="T97" s="635">
        <v>174.5346430703155</v>
      </c>
      <c r="U97" s="635">
        <v>174.5346430703155</v>
      </c>
      <c r="V97" s="635">
        <v>523.60392921094649</v>
      </c>
      <c r="W97" s="635">
        <v>365.00843901273851</v>
      </c>
      <c r="X97" s="633">
        <v>473.23329797333901</v>
      </c>
      <c r="Y97" s="635" t="s">
        <v>1251</v>
      </c>
      <c r="Z97" s="635" t="s">
        <v>1251</v>
      </c>
      <c r="AA97" s="635"/>
      <c r="AB97" s="635">
        <v>704.69557877978821</v>
      </c>
      <c r="AC97" s="635">
        <v>685.35957503429279</v>
      </c>
      <c r="AD97" s="635">
        <v>703.22193234968267</v>
      </c>
      <c r="AE97" s="635">
        <v>718.57893978286882</v>
      </c>
      <c r="AF97" s="636" t="s">
        <v>1437</v>
      </c>
      <c r="AG97" s="636"/>
      <c r="AH97" s="636" t="s">
        <v>1438</v>
      </c>
    </row>
    <row r="98" spans="1:34" ht="18.75" customHeight="1">
      <c r="A98" s="629">
        <v>91</v>
      </c>
      <c r="B98" s="629" t="s">
        <v>1241</v>
      </c>
      <c r="C98" s="629" t="s">
        <v>1242</v>
      </c>
      <c r="D98" s="629" t="s">
        <v>1417</v>
      </c>
      <c r="E98" s="629" t="s">
        <v>1435</v>
      </c>
      <c r="F98" s="630" t="s">
        <v>1261</v>
      </c>
      <c r="G98" s="630" t="s">
        <v>1257</v>
      </c>
      <c r="H98" s="630" t="s">
        <v>1219</v>
      </c>
      <c r="I98" s="631" t="s">
        <v>1419</v>
      </c>
      <c r="J98" s="631" t="s">
        <v>1439</v>
      </c>
      <c r="K98" s="632" t="s">
        <v>1421</v>
      </c>
      <c r="L98" s="629">
        <v>2016</v>
      </c>
      <c r="M98" s="633">
        <v>136.97370720813427</v>
      </c>
      <c r="N98" s="634" t="s">
        <v>1250</v>
      </c>
      <c r="O98" s="634" t="s">
        <v>1250</v>
      </c>
      <c r="P98" s="633">
        <v>2.4964126509166493</v>
      </c>
      <c r="Q98" s="633">
        <v>0</v>
      </c>
      <c r="R98" s="633">
        <v>466.77326383783571</v>
      </c>
      <c r="S98" s="635">
        <v>160.33782268484541</v>
      </c>
      <c r="T98" s="635">
        <v>160.33782268484541</v>
      </c>
      <c r="U98" s="635">
        <v>160.33782268484541</v>
      </c>
      <c r="V98" s="635">
        <v>481.01346805453625</v>
      </c>
      <c r="W98" s="635">
        <v>336.11153786023272</v>
      </c>
      <c r="X98" s="633">
        <v>317.6270806321217</v>
      </c>
      <c r="Y98" s="635" t="s">
        <v>1251</v>
      </c>
      <c r="Z98" s="635" t="s">
        <v>1251</v>
      </c>
      <c r="AA98" s="635"/>
      <c r="AB98" s="635">
        <v>430.62711274807629</v>
      </c>
      <c r="AC98" s="635">
        <v>418.76022509061414</v>
      </c>
      <c r="AD98" s="635">
        <v>426.93550062341495</v>
      </c>
      <c r="AE98" s="635">
        <v>434.08726417963072</v>
      </c>
      <c r="AF98" s="636" t="s">
        <v>1437</v>
      </c>
      <c r="AG98" s="636"/>
      <c r="AH98" s="636" t="s">
        <v>1438</v>
      </c>
    </row>
    <row r="99" spans="1:34" ht="18.75" customHeight="1">
      <c r="A99" s="629">
        <v>92</v>
      </c>
      <c r="B99" s="629" t="s">
        <v>1241</v>
      </c>
      <c r="C99" s="629" t="s">
        <v>1242</v>
      </c>
      <c r="D99" s="629" t="s">
        <v>1417</v>
      </c>
      <c r="E99" s="629" t="s">
        <v>1435</v>
      </c>
      <c r="F99" s="630" t="s">
        <v>1262</v>
      </c>
      <c r="G99" s="630" t="s">
        <v>1257</v>
      </c>
      <c r="H99" s="630" t="s">
        <v>1219</v>
      </c>
      <c r="I99" s="631" t="s">
        <v>1419</v>
      </c>
      <c r="J99" s="631" t="s">
        <v>1440</v>
      </c>
      <c r="K99" s="632" t="s">
        <v>1421</v>
      </c>
      <c r="L99" s="629">
        <v>2016</v>
      </c>
      <c r="M99" s="633">
        <v>964484.10927345138</v>
      </c>
      <c r="N99" s="634" t="s">
        <v>1250</v>
      </c>
      <c r="O99" s="634" t="s">
        <v>1250</v>
      </c>
      <c r="P99" s="633">
        <v>75731.238205650938</v>
      </c>
      <c r="Q99" s="633">
        <v>0</v>
      </c>
      <c r="R99" s="633">
        <v>1505805.4656984</v>
      </c>
      <c r="S99" s="635">
        <v>355277.37744197831</v>
      </c>
      <c r="T99" s="635">
        <v>355277.37744197831</v>
      </c>
      <c r="U99" s="635">
        <v>355277.37744197831</v>
      </c>
      <c r="V99" s="635">
        <v>1065832.1323259349</v>
      </c>
      <c r="W99" s="635">
        <v>734235.62294937449</v>
      </c>
      <c r="X99" s="633">
        <v>894302.95553985599</v>
      </c>
      <c r="Y99" s="635" t="s">
        <v>1251</v>
      </c>
      <c r="Z99" s="635" t="s">
        <v>1251</v>
      </c>
      <c r="AA99" s="635"/>
      <c r="AB99" s="635">
        <v>1159886.3728415575</v>
      </c>
      <c r="AC99" s="635">
        <v>1142777.1924928012</v>
      </c>
      <c r="AD99" s="635">
        <v>1162370.9707371246</v>
      </c>
      <c r="AE99" s="635">
        <v>1179967.3609933893</v>
      </c>
      <c r="AF99" s="636" t="s">
        <v>1437</v>
      </c>
      <c r="AG99" s="636"/>
      <c r="AH99" s="636" t="s">
        <v>1438</v>
      </c>
    </row>
    <row r="100" spans="1:34" ht="18.75" customHeight="1">
      <c r="A100" s="629">
        <v>93</v>
      </c>
      <c r="B100" s="629" t="s">
        <v>1241</v>
      </c>
      <c r="C100" s="629" t="s">
        <v>1242</v>
      </c>
      <c r="D100" s="629" t="s">
        <v>1417</v>
      </c>
      <c r="E100" s="629" t="s">
        <v>1435</v>
      </c>
      <c r="F100" s="630" t="s">
        <v>1263</v>
      </c>
      <c r="G100" s="630" t="s">
        <v>1257</v>
      </c>
      <c r="H100" s="630" t="s">
        <v>1219</v>
      </c>
      <c r="I100" s="631" t="s">
        <v>1419</v>
      </c>
      <c r="J100" s="631" t="s">
        <v>1441</v>
      </c>
      <c r="K100" s="632" t="s">
        <v>1421</v>
      </c>
      <c r="L100" s="629">
        <v>2016</v>
      </c>
      <c r="M100" s="633">
        <v>695274.22810670407</v>
      </c>
      <c r="N100" s="634" t="s">
        <v>1250</v>
      </c>
      <c r="O100" s="634" t="s">
        <v>1250</v>
      </c>
      <c r="P100" s="633">
        <v>51888.273623867812</v>
      </c>
      <c r="Q100" s="633">
        <v>0</v>
      </c>
      <c r="R100" s="633">
        <v>996265.9581351541</v>
      </c>
      <c r="S100" s="635">
        <v>268986.22670601611</v>
      </c>
      <c r="T100" s="635">
        <v>268986.22670601611</v>
      </c>
      <c r="U100" s="635">
        <v>268986.22670601611</v>
      </c>
      <c r="V100" s="635">
        <v>806958.68011804833</v>
      </c>
      <c r="W100" s="635">
        <v>556244.47470430972</v>
      </c>
      <c r="X100" s="633">
        <v>597915.3801314208</v>
      </c>
      <c r="Y100" s="635" t="s">
        <v>1251</v>
      </c>
      <c r="Z100" s="635" t="s">
        <v>1251</v>
      </c>
      <c r="AA100" s="635"/>
      <c r="AB100" s="635">
        <v>687481.26421117724</v>
      </c>
      <c r="AC100" s="635">
        <v>677152.54691684572</v>
      </c>
      <c r="AD100" s="635">
        <v>683109.68298373395</v>
      </c>
      <c r="AE100" s="635">
        <v>690727.85509208811</v>
      </c>
      <c r="AF100" s="636" t="s">
        <v>1437</v>
      </c>
      <c r="AG100" s="636"/>
      <c r="AH100" s="636" t="s">
        <v>1438</v>
      </c>
    </row>
    <row r="101" spans="1:34" ht="18.75" customHeight="1">
      <c r="A101" s="629">
        <v>94</v>
      </c>
      <c r="B101" s="629" t="s">
        <v>1241</v>
      </c>
      <c r="C101" s="629" t="s">
        <v>1242</v>
      </c>
      <c r="D101" s="629" t="s">
        <v>1417</v>
      </c>
      <c r="E101" s="629" t="s">
        <v>1435</v>
      </c>
      <c r="F101" s="630" t="s">
        <v>1264</v>
      </c>
      <c r="G101" s="630" t="s">
        <v>1257</v>
      </c>
      <c r="H101" s="630" t="s">
        <v>1219</v>
      </c>
      <c r="I101" s="631" t="s">
        <v>1419</v>
      </c>
      <c r="J101" s="631" t="s">
        <v>1442</v>
      </c>
      <c r="K101" s="632" t="s">
        <v>1421</v>
      </c>
      <c r="L101" s="629">
        <v>2016</v>
      </c>
      <c r="M101" s="633">
        <v>8792.2766963747308</v>
      </c>
      <c r="N101" s="634" t="s">
        <v>1250</v>
      </c>
      <c r="O101" s="634" t="s">
        <v>1250</v>
      </c>
      <c r="P101" s="633">
        <v>340.85037339717735</v>
      </c>
      <c r="Q101" s="633">
        <v>0</v>
      </c>
      <c r="R101" s="633">
        <v>47831.746023068205</v>
      </c>
      <c r="S101" s="635">
        <v>4293.9608461887365</v>
      </c>
      <c r="T101" s="635">
        <v>4293.9608461887365</v>
      </c>
      <c r="U101" s="635">
        <v>4293.9608461887365</v>
      </c>
      <c r="V101" s="635">
        <v>12881.882538566209</v>
      </c>
      <c r="W101" s="635">
        <v>9284.2569544142261</v>
      </c>
      <c r="X101" s="633">
        <v>24000.382445871961</v>
      </c>
      <c r="Y101" s="635" t="s">
        <v>1251</v>
      </c>
      <c r="Z101" s="635" t="s">
        <v>1251</v>
      </c>
      <c r="AA101" s="635"/>
      <c r="AB101" s="635">
        <v>43931.879641105064</v>
      </c>
      <c r="AC101" s="635">
        <v>48401.248030907918</v>
      </c>
      <c r="AD101" s="635">
        <v>41906.135161378792</v>
      </c>
      <c r="AE101" s="635">
        <v>41854.788295353297</v>
      </c>
      <c r="AF101" s="636" t="s">
        <v>1437</v>
      </c>
      <c r="AG101" s="636"/>
      <c r="AH101" s="636" t="s">
        <v>1438</v>
      </c>
    </row>
    <row r="102" spans="1:34" ht="18.75" customHeight="1">
      <c r="A102" s="629">
        <v>95</v>
      </c>
      <c r="B102" s="629" t="s">
        <v>1241</v>
      </c>
      <c r="C102" s="629" t="s">
        <v>1242</v>
      </c>
      <c r="D102" s="629" t="s">
        <v>1417</v>
      </c>
      <c r="E102" s="629" t="s">
        <v>1435</v>
      </c>
      <c r="F102" s="630" t="s">
        <v>1265</v>
      </c>
      <c r="G102" s="630" t="s">
        <v>1257</v>
      </c>
      <c r="H102" s="630" t="s">
        <v>1219</v>
      </c>
      <c r="I102" s="631" t="s">
        <v>1419</v>
      </c>
      <c r="J102" s="631" t="s">
        <v>1443</v>
      </c>
      <c r="K102" s="632" t="s">
        <v>1421</v>
      </c>
      <c r="L102" s="629">
        <v>2016</v>
      </c>
      <c r="M102" s="633">
        <v>5543.2893819244573</v>
      </c>
      <c r="N102" s="634" t="s">
        <v>1250</v>
      </c>
      <c r="O102" s="634" t="s">
        <v>1250</v>
      </c>
      <c r="P102" s="633">
        <v>246.90576695026056</v>
      </c>
      <c r="Q102" s="633">
        <v>0</v>
      </c>
      <c r="R102" s="633">
        <v>29610.004248709818</v>
      </c>
      <c r="S102" s="635">
        <v>3380.1587726482899</v>
      </c>
      <c r="T102" s="635">
        <v>3380.1587726482899</v>
      </c>
      <c r="U102" s="635">
        <v>3380.1587726482899</v>
      </c>
      <c r="V102" s="635">
        <v>10140.476317944869</v>
      </c>
      <c r="W102" s="635">
        <v>7169.5505128000968</v>
      </c>
      <c r="X102" s="633">
        <v>16742.97437430673</v>
      </c>
      <c r="Y102" s="635" t="s">
        <v>1251</v>
      </c>
      <c r="Z102" s="635" t="s">
        <v>1251</v>
      </c>
      <c r="AA102" s="635"/>
      <c r="AB102" s="635">
        <v>24671.816471291557</v>
      </c>
      <c r="AC102" s="635">
        <v>28599.161464932306</v>
      </c>
      <c r="AD102" s="635">
        <v>25925.112111259743</v>
      </c>
      <c r="AE102" s="635">
        <v>25945.580138672707</v>
      </c>
      <c r="AF102" s="636" t="s">
        <v>1437</v>
      </c>
      <c r="AG102" s="636"/>
      <c r="AH102" s="636" t="s">
        <v>1438</v>
      </c>
    </row>
    <row r="103" spans="1:34" ht="18.75" customHeight="1">
      <c r="A103" s="629">
        <v>96</v>
      </c>
      <c r="B103" s="629" t="s">
        <v>1241</v>
      </c>
      <c r="C103" s="629" t="s">
        <v>1242</v>
      </c>
      <c r="D103" s="629" t="s">
        <v>1417</v>
      </c>
      <c r="E103" s="629" t="s">
        <v>1435</v>
      </c>
      <c r="F103" s="630" t="s">
        <v>1266</v>
      </c>
      <c r="G103" s="630" t="s">
        <v>1257</v>
      </c>
      <c r="H103" s="630" t="s">
        <v>1219</v>
      </c>
      <c r="I103" s="631" t="s">
        <v>1419</v>
      </c>
      <c r="J103" s="631" t="s">
        <v>1444</v>
      </c>
      <c r="K103" s="632" t="s">
        <v>1421</v>
      </c>
      <c r="L103" s="629">
        <v>2016</v>
      </c>
      <c r="M103" s="633">
        <v>1816.6152161294369</v>
      </c>
      <c r="N103" s="634" t="s">
        <v>1250</v>
      </c>
      <c r="O103" s="634" t="s">
        <v>1250</v>
      </c>
      <c r="P103" s="633">
        <v>22.772752313722378</v>
      </c>
      <c r="Q103" s="633">
        <v>0</v>
      </c>
      <c r="R103" s="633">
        <v>2334.8742633611901</v>
      </c>
      <c r="S103" s="635">
        <v>623.39482610131301</v>
      </c>
      <c r="T103" s="635">
        <v>623.39482610131301</v>
      </c>
      <c r="U103" s="635">
        <v>623.39482610131301</v>
      </c>
      <c r="V103" s="635">
        <v>1870.1844783039392</v>
      </c>
      <c r="W103" s="635">
        <v>1303.7203867440007</v>
      </c>
      <c r="X103" s="633">
        <v>1911.6941065122201</v>
      </c>
      <c r="Y103" s="635" t="s">
        <v>1251</v>
      </c>
      <c r="Z103" s="635" t="s">
        <v>1251</v>
      </c>
      <c r="AA103" s="635"/>
      <c r="AB103" s="635">
        <v>6870.8977226213347</v>
      </c>
      <c r="AC103" s="635">
        <v>6186.2405371237392</v>
      </c>
      <c r="AD103" s="635">
        <v>6638.9905110760355</v>
      </c>
      <c r="AE103" s="635">
        <v>6938.0647248532268</v>
      </c>
      <c r="AF103" s="636" t="s">
        <v>1437</v>
      </c>
      <c r="AG103" s="636"/>
      <c r="AH103" s="636" t="s">
        <v>1438</v>
      </c>
    </row>
    <row r="104" spans="1:34" ht="18.75" customHeight="1">
      <c r="A104" s="629">
        <v>97</v>
      </c>
      <c r="B104" s="629" t="s">
        <v>1241</v>
      </c>
      <c r="C104" s="629" t="s">
        <v>1242</v>
      </c>
      <c r="D104" s="629" t="s">
        <v>1417</v>
      </c>
      <c r="E104" s="629" t="s">
        <v>1435</v>
      </c>
      <c r="F104" s="630" t="s">
        <v>1269</v>
      </c>
      <c r="G104" s="630" t="s">
        <v>1257</v>
      </c>
      <c r="H104" s="630" t="s">
        <v>1219</v>
      </c>
      <c r="I104" s="631" t="s">
        <v>1419</v>
      </c>
      <c r="J104" s="631" t="s">
        <v>1445</v>
      </c>
      <c r="K104" s="632" t="s">
        <v>1421</v>
      </c>
      <c r="L104" s="629">
        <v>2016</v>
      </c>
      <c r="M104" s="633">
        <v>1316.9663351064876</v>
      </c>
      <c r="N104" s="634" t="s">
        <v>1250</v>
      </c>
      <c r="O104" s="634" t="s">
        <v>1250</v>
      </c>
      <c r="P104" s="633">
        <v>19.052256035260427</v>
      </c>
      <c r="Q104" s="633">
        <v>0</v>
      </c>
      <c r="R104" s="633">
        <v>1697.2428099729545</v>
      </c>
      <c r="S104" s="635">
        <v>460.40769340845327</v>
      </c>
      <c r="T104" s="635">
        <v>460.40769340845327</v>
      </c>
      <c r="U104" s="635">
        <v>460.40769340845327</v>
      </c>
      <c r="V104" s="635">
        <v>1381.2230802253598</v>
      </c>
      <c r="W104" s="635">
        <v>965.13932447720617</v>
      </c>
      <c r="X104" s="633">
        <v>1273.0910692480127</v>
      </c>
      <c r="Y104" s="635" t="s">
        <v>1251</v>
      </c>
      <c r="Z104" s="635" t="s">
        <v>1251</v>
      </c>
      <c r="AA104" s="635"/>
      <c r="AB104" s="635">
        <v>4269.6925946990341</v>
      </c>
      <c r="AC104" s="635">
        <v>3738.5893242746524</v>
      </c>
      <c r="AD104" s="635">
        <v>3959.9123017213792</v>
      </c>
      <c r="AE104" s="635">
        <v>4122.1855613400066</v>
      </c>
      <c r="AF104" s="636" t="s">
        <v>1437</v>
      </c>
      <c r="AG104" s="636"/>
      <c r="AH104" s="636" t="s">
        <v>1438</v>
      </c>
    </row>
    <row r="105" spans="1:34" ht="18.75" customHeight="1">
      <c r="A105" s="629">
        <v>98</v>
      </c>
      <c r="B105" s="629" t="s">
        <v>1241</v>
      </c>
      <c r="C105" s="629" t="s">
        <v>1242</v>
      </c>
      <c r="D105" s="629" t="s">
        <v>1417</v>
      </c>
      <c r="E105" s="629" t="s">
        <v>1435</v>
      </c>
      <c r="F105" s="630" t="s">
        <v>1270</v>
      </c>
      <c r="G105" s="630" t="s">
        <v>1257</v>
      </c>
      <c r="H105" s="630" t="s">
        <v>1219</v>
      </c>
      <c r="I105" s="631" t="s">
        <v>1419</v>
      </c>
      <c r="J105" s="631" t="s">
        <v>1446</v>
      </c>
      <c r="K105" s="632" t="s">
        <v>1421</v>
      </c>
      <c r="L105" s="629">
        <v>2016</v>
      </c>
      <c r="M105" s="633">
        <v>10981626.05236597</v>
      </c>
      <c r="N105" s="634" t="s">
        <v>1250</v>
      </c>
      <c r="O105" s="634" t="s">
        <v>1250</v>
      </c>
      <c r="P105" s="633">
        <v>931764.26533041103</v>
      </c>
      <c r="Q105" s="633">
        <v>0</v>
      </c>
      <c r="R105" s="633">
        <v>9862738.1381028295</v>
      </c>
      <c r="S105" s="635">
        <v>2972230.6794489478</v>
      </c>
      <c r="T105" s="635">
        <v>2972230.6794489478</v>
      </c>
      <c r="U105" s="635">
        <v>2972230.6794489478</v>
      </c>
      <c r="V105" s="635">
        <v>8916692.0383468438</v>
      </c>
      <c r="W105" s="635">
        <v>6142574.1773576429</v>
      </c>
      <c r="X105" s="633">
        <v>4947734.3823678801</v>
      </c>
      <c r="Y105" s="635" t="s">
        <v>1251</v>
      </c>
      <c r="Z105" s="635" t="s">
        <v>1251</v>
      </c>
      <c r="AA105" s="635"/>
      <c r="AB105" s="635">
        <v>18029911.238177333</v>
      </c>
      <c r="AC105" s="635">
        <v>16445083.674964601</v>
      </c>
      <c r="AD105" s="635">
        <v>17495268.077621795</v>
      </c>
      <c r="AE105" s="635">
        <v>18163521.919385746</v>
      </c>
      <c r="AF105" s="636" t="s">
        <v>1437</v>
      </c>
      <c r="AG105" s="636"/>
      <c r="AH105" s="636" t="s">
        <v>1438</v>
      </c>
    </row>
    <row r="106" spans="1:34" ht="18.75" customHeight="1">
      <c r="A106" s="629">
        <v>99</v>
      </c>
      <c r="B106" s="629" t="s">
        <v>1241</v>
      </c>
      <c r="C106" s="629" t="s">
        <v>1242</v>
      </c>
      <c r="D106" s="629" t="s">
        <v>1417</v>
      </c>
      <c r="E106" s="629" t="s">
        <v>1435</v>
      </c>
      <c r="F106" s="630" t="s">
        <v>1271</v>
      </c>
      <c r="G106" s="630" t="s">
        <v>1257</v>
      </c>
      <c r="H106" s="630" t="s">
        <v>1219</v>
      </c>
      <c r="I106" s="631" t="s">
        <v>1419</v>
      </c>
      <c r="J106" s="631" t="s">
        <v>1447</v>
      </c>
      <c r="K106" s="632" t="s">
        <v>1421</v>
      </c>
      <c r="L106" s="629">
        <v>2016</v>
      </c>
      <c r="M106" s="633">
        <v>7486838.00215948</v>
      </c>
      <c r="N106" s="634" t="s">
        <v>1250</v>
      </c>
      <c r="O106" s="634" t="s">
        <v>1250</v>
      </c>
      <c r="P106" s="633">
        <v>629953.80776272097</v>
      </c>
      <c r="Q106" s="633">
        <v>0</v>
      </c>
      <c r="R106" s="633">
        <v>6193583.0252720006</v>
      </c>
      <c r="S106" s="635">
        <v>1861331.1601241818</v>
      </c>
      <c r="T106" s="635">
        <v>1861331.1601241818</v>
      </c>
      <c r="U106" s="635">
        <v>1861331.1601241818</v>
      </c>
      <c r="V106" s="635">
        <v>5583993.4803725453</v>
      </c>
      <c r="W106" s="635">
        <v>3849101.0714299981</v>
      </c>
      <c r="X106" s="633">
        <v>3292261.1533036013</v>
      </c>
      <c r="Y106" s="635" t="s">
        <v>1251</v>
      </c>
      <c r="Z106" s="635" t="s">
        <v>1251</v>
      </c>
      <c r="AA106" s="635"/>
      <c r="AB106" s="635">
        <v>10806266.382203573</v>
      </c>
      <c r="AC106" s="635">
        <v>9584035.5737668127</v>
      </c>
      <c r="AD106" s="635">
        <v>10044615.209065508</v>
      </c>
      <c r="AE106" s="635">
        <v>10398651.600549916</v>
      </c>
      <c r="AF106" s="636" t="s">
        <v>1437</v>
      </c>
      <c r="AG106" s="636"/>
      <c r="AH106" s="636" t="s">
        <v>1438</v>
      </c>
    </row>
    <row r="107" spans="1:34" ht="18.75" customHeight="1">
      <c r="A107" s="629">
        <v>100</v>
      </c>
      <c r="B107" s="629" t="s">
        <v>1241</v>
      </c>
      <c r="C107" s="629" t="s">
        <v>1242</v>
      </c>
      <c r="D107" s="629" t="s">
        <v>1417</v>
      </c>
      <c r="E107" s="629" t="s">
        <v>1435</v>
      </c>
      <c r="F107" s="630" t="s">
        <v>1272</v>
      </c>
      <c r="G107" s="630" t="s">
        <v>1257</v>
      </c>
      <c r="H107" s="630" t="s">
        <v>1219</v>
      </c>
      <c r="I107" s="631" t="s">
        <v>1419</v>
      </c>
      <c r="J107" s="631" t="s">
        <v>1448</v>
      </c>
      <c r="K107" s="632" t="s">
        <v>1421</v>
      </c>
      <c r="L107" s="629">
        <v>2016</v>
      </c>
      <c r="M107" s="633">
        <v>89746.586656676416</v>
      </c>
      <c r="N107" s="634" t="s">
        <v>1250</v>
      </c>
      <c r="O107" s="634" t="s">
        <v>1250</v>
      </c>
      <c r="P107" s="633">
        <v>-288.13398167120465</v>
      </c>
      <c r="Q107" s="633">
        <v>0</v>
      </c>
      <c r="R107" s="633">
        <v>491198.30008748802</v>
      </c>
      <c r="S107" s="635">
        <v>16648.784203600502</v>
      </c>
      <c r="T107" s="635">
        <v>16648.784203600502</v>
      </c>
      <c r="U107" s="635">
        <v>16648.784203600502</v>
      </c>
      <c r="V107" s="635">
        <v>49946.352610801507</v>
      </c>
      <c r="W107" s="635">
        <v>35997.438277066591</v>
      </c>
      <c r="X107" s="633">
        <v>174837.23265558452</v>
      </c>
      <c r="Y107" s="635" t="s">
        <v>1251</v>
      </c>
      <c r="Z107" s="635" t="s">
        <v>1251</v>
      </c>
      <c r="AA107" s="635"/>
      <c r="AB107" s="635">
        <v>1049589.4770812392</v>
      </c>
      <c r="AC107" s="635">
        <v>1463052.8579401688</v>
      </c>
      <c r="AD107" s="635">
        <v>1099558.2433939446</v>
      </c>
      <c r="AE107" s="635">
        <v>1080946.615115315</v>
      </c>
      <c r="AF107" s="636" t="s">
        <v>1437</v>
      </c>
      <c r="AG107" s="636"/>
      <c r="AH107" s="636" t="s">
        <v>1438</v>
      </c>
    </row>
    <row r="108" spans="1:34" ht="18.75" customHeight="1">
      <c r="A108" s="629">
        <v>101</v>
      </c>
      <c r="B108" s="629" t="s">
        <v>1241</v>
      </c>
      <c r="C108" s="629" t="s">
        <v>1242</v>
      </c>
      <c r="D108" s="629" t="s">
        <v>1417</v>
      </c>
      <c r="E108" s="629" t="s">
        <v>1435</v>
      </c>
      <c r="F108" s="630" t="s">
        <v>1273</v>
      </c>
      <c r="G108" s="630" t="s">
        <v>1257</v>
      </c>
      <c r="H108" s="630" t="s">
        <v>1219</v>
      </c>
      <c r="I108" s="631" t="s">
        <v>1419</v>
      </c>
      <c r="J108" s="631" t="s">
        <v>1449</v>
      </c>
      <c r="K108" s="632" t="s">
        <v>1421</v>
      </c>
      <c r="L108" s="629">
        <v>2016</v>
      </c>
      <c r="M108" s="633">
        <v>63474.740110751896</v>
      </c>
      <c r="N108" s="634" t="s">
        <v>1250</v>
      </c>
      <c r="O108" s="634" t="s">
        <v>1250</v>
      </c>
      <c r="P108" s="633">
        <v>-432.3494416749736</v>
      </c>
      <c r="Q108" s="633">
        <v>0</v>
      </c>
      <c r="R108" s="633">
        <v>300691.72016428836</v>
      </c>
      <c r="S108" s="635">
        <v>10238.98588130885</v>
      </c>
      <c r="T108" s="635">
        <v>10238.98588130885</v>
      </c>
      <c r="U108" s="635">
        <v>10238.98588130885</v>
      </c>
      <c r="V108" s="635">
        <v>30716.957643926551</v>
      </c>
      <c r="W108" s="635">
        <v>21717.597134757172</v>
      </c>
      <c r="X108" s="633">
        <v>117291.16209752079</v>
      </c>
      <c r="Y108" s="635" t="s">
        <v>1251</v>
      </c>
      <c r="Z108" s="635" t="s">
        <v>1251</v>
      </c>
      <c r="AA108" s="635"/>
      <c r="AB108" s="635">
        <v>563168.32437389879</v>
      </c>
      <c r="AC108" s="635">
        <v>857984.53540061135</v>
      </c>
      <c r="AD108" s="635">
        <v>710472.51304831647</v>
      </c>
      <c r="AE108" s="635">
        <v>700103.15413845319</v>
      </c>
      <c r="AF108" s="636" t="s">
        <v>1437</v>
      </c>
      <c r="AG108" s="636"/>
      <c r="AH108" s="636" t="s">
        <v>1438</v>
      </c>
    </row>
    <row r="109" spans="1:34" ht="18.75" customHeight="1">
      <c r="A109" s="629">
        <v>102</v>
      </c>
      <c r="B109" s="629" t="s">
        <v>1241</v>
      </c>
      <c r="C109" s="629" t="s">
        <v>1242</v>
      </c>
      <c r="D109" s="629" t="s">
        <v>1417</v>
      </c>
      <c r="E109" s="629" t="s">
        <v>1450</v>
      </c>
      <c r="F109" s="630" t="s">
        <v>1256</v>
      </c>
      <c r="G109" s="630" t="s">
        <v>1257</v>
      </c>
      <c r="H109" s="630" t="s">
        <v>1219</v>
      </c>
      <c r="I109" s="631" t="s">
        <v>1419</v>
      </c>
      <c r="J109" s="631" t="s">
        <v>1451</v>
      </c>
      <c r="K109" s="632" t="s">
        <v>1421</v>
      </c>
      <c r="L109" s="629">
        <v>2016</v>
      </c>
      <c r="M109" s="633">
        <v>2.2948559936257622</v>
      </c>
      <c r="N109" s="634" t="s">
        <v>1250</v>
      </c>
      <c r="O109" s="634" t="s">
        <v>1250</v>
      </c>
      <c r="P109" s="633">
        <v>759.07662427382411</v>
      </c>
      <c r="Q109" s="633">
        <v>532.70939885066502</v>
      </c>
      <c r="R109" s="633">
        <v>295.83382005334192</v>
      </c>
      <c r="S109" s="635">
        <v>2220.1419717380322</v>
      </c>
      <c r="T109" s="635">
        <v>2220.1419717380322</v>
      </c>
      <c r="U109" s="635">
        <v>2220.1419717380322</v>
      </c>
      <c r="V109" s="635">
        <v>6660.4259152140967</v>
      </c>
      <c r="W109" s="635">
        <v>4643.035567238564</v>
      </c>
      <c r="X109" s="633">
        <v>44.203631837464549</v>
      </c>
      <c r="Y109" s="635" t="s">
        <v>1251</v>
      </c>
      <c r="Z109" s="635" t="s">
        <v>1251</v>
      </c>
      <c r="AA109" s="635"/>
      <c r="AB109" s="635">
        <v>65.823990102289216</v>
      </c>
      <c r="AC109" s="635">
        <v>64.017858550612416</v>
      </c>
      <c r="AD109" s="635">
        <v>65.686340185146975</v>
      </c>
      <c r="AE109" s="635">
        <v>67.120802860552388</v>
      </c>
      <c r="AF109" s="636" t="s">
        <v>1437</v>
      </c>
      <c r="AG109" s="636"/>
      <c r="AH109" s="636" t="s">
        <v>1438</v>
      </c>
    </row>
    <row r="110" spans="1:34" ht="18.75" customHeight="1">
      <c r="A110" s="629">
        <v>103</v>
      </c>
      <c r="B110" s="629" t="s">
        <v>1241</v>
      </c>
      <c r="C110" s="629" t="s">
        <v>1242</v>
      </c>
      <c r="D110" s="629" t="s">
        <v>1417</v>
      </c>
      <c r="E110" s="629" t="s">
        <v>1450</v>
      </c>
      <c r="F110" s="630" t="s">
        <v>1261</v>
      </c>
      <c r="G110" s="630" t="s">
        <v>1257</v>
      </c>
      <c r="H110" s="630" t="s">
        <v>1219</v>
      </c>
      <c r="I110" s="631" t="s">
        <v>1419</v>
      </c>
      <c r="J110" s="631" t="s">
        <v>1452</v>
      </c>
      <c r="K110" s="632" t="s">
        <v>1421</v>
      </c>
      <c r="L110" s="629">
        <v>2016</v>
      </c>
      <c r="M110" s="633">
        <v>1.8141154684596772</v>
      </c>
      <c r="N110" s="634" t="s">
        <v>1250</v>
      </c>
      <c r="O110" s="634" t="s">
        <v>1250</v>
      </c>
      <c r="P110" s="633">
        <v>549.99555323302025</v>
      </c>
      <c r="Q110" s="633">
        <v>404.66758912006918</v>
      </c>
      <c r="R110" s="633">
        <v>239.66784916986686</v>
      </c>
      <c r="S110" s="635">
        <v>2039.5534292656355</v>
      </c>
      <c r="T110" s="635">
        <v>2039.5534292656355</v>
      </c>
      <c r="U110" s="635">
        <v>2039.5534292656355</v>
      </c>
      <c r="V110" s="635">
        <v>6118.6602877969062</v>
      </c>
      <c r="W110" s="635">
        <v>4275.4568334510441</v>
      </c>
      <c r="X110" s="633">
        <v>26.522179629427182</v>
      </c>
      <c r="Y110" s="635" t="s">
        <v>1251</v>
      </c>
      <c r="Z110" s="635" t="s">
        <v>1251</v>
      </c>
      <c r="AA110" s="635"/>
      <c r="AB110" s="635">
        <v>35.957795584924213</v>
      </c>
      <c r="AC110" s="635">
        <v>34.966898569886716</v>
      </c>
      <c r="AD110" s="635">
        <v>35.649542271958623</v>
      </c>
      <c r="AE110" s="635">
        <v>36.246721697993884</v>
      </c>
      <c r="AF110" s="636" t="s">
        <v>1437</v>
      </c>
      <c r="AG110" s="636"/>
      <c r="AH110" s="636" t="s">
        <v>1438</v>
      </c>
    </row>
    <row r="111" spans="1:34" ht="18.75" customHeight="1">
      <c r="A111" s="629">
        <v>104</v>
      </c>
      <c r="B111" s="629" t="s">
        <v>1241</v>
      </c>
      <c r="C111" s="629" t="s">
        <v>1242</v>
      </c>
      <c r="D111" s="629" t="s">
        <v>1417</v>
      </c>
      <c r="E111" s="629" t="s">
        <v>1450</v>
      </c>
      <c r="F111" s="630" t="s">
        <v>1262</v>
      </c>
      <c r="G111" s="630" t="s">
        <v>1257</v>
      </c>
      <c r="H111" s="630" t="s">
        <v>1219</v>
      </c>
      <c r="I111" s="631" t="s">
        <v>1419</v>
      </c>
      <c r="J111" s="631" t="s">
        <v>1453</v>
      </c>
      <c r="K111" s="632" t="s">
        <v>1421</v>
      </c>
      <c r="L111" s="629">
        <v>2016</v>
      </c>
      <c r="M111" s="633">
        <v>9437.3598381299926</v>
      </c>
      <c r="N111" s="634" t="s">
        <v>1250</v>
      </c>
      <c r="O111" s="634" t="s">
        <v>1250</v>
      </c>
      <c r="P111" s="633">
        <v>7483086.972370836</v>
      </c>
      <c r="Q111" s="633">
        <v>1810305.6616795</v>
      </c>
      <c r="R111" s="633">
        <v>945388.48241063219</v>
      </c>
      <c r="S111" s="635">
        <v>4519253.0456556836</v>
      </c>
      <c r="T111" s="635">
        <v>4519253.0456556836</v>
      </c>
      <c r="U111" s="635">
        <v>4519253.0456556836</v>
      </c>
      <c r="V111" s="635">
        <v>13557759.136967052</v>
      </c>
      <c r="W111" s="635">
        <v>9339735.0519025531</v>
      </c>
      <c r="X111" s="633">
        <v>142106.93686552515</v>
      </c>
      <c r="Y111" s="635" t="s">
        <v>1251</v>
      </c>
      <c r="Z111" s="635" t="s">
        <v>1251</v>
      </c>
      <c r="AA111" s="635"/>
      <c r="AB111" s="635">
        <v>184308.79439180423</v>
      </c>
      <c r="AC111" s="635">
        <v>181590.1035985105</v>
      </c>
      <c r="AD111" s="635">
        <v>184703.60310186652</v>
      </c>
      <c r="AE111" s="635">
        <v>187499.71274649882</v>
      </c>
      <c r="AF111" s="636" t="s">
        <v>1437</v>
      </c>
      <c r="AG111" s="636"/>
      <c r="AH111" s="636" t="s">
        <v>1438</v>
      </c>
    </row>
    <row r="112" spans="1:34" ht="18.75" customHeight="1">
      <c r="A112" s="629">
        <v>105</v>
      </c>
      <c r="B112" s="629" t="s">
        <v>1241</v>
      </c>
      <c r="C112" s="629" t="s">
        <v>1242</v>
      </c>
      <c r="D112" s="629" t="s">
        <v>1417</v>
      </c>
      <c r="E112" s="629" t="s">
        <v>1450</v>
      </c>
      <c r="F112" s="630" t="s">
        <v>1263</v>
      </c>
      <c r="G112" s="630" t="s">
        <v>1257</v>
      </c>
      <c r="H112" s="630" t="s">
        <v>1219</v>
      </c>
      <c r="I112" s="631" t="s">
        <v>1419</v>
      </c>
      <c r="J112" s="631" t="s">
        <v>1454</v>
      </c>
      <c r="K112" s="632" t="s">
        <v>1421</v>
      </c>
      <c r="L112" s="629">
        <v>2016</v>
      </c>
      <c r="M112" s="633">
        <v>7067.957955825831</v>
      </c>
      <c r="N112" s="634" t="s">
        <v>1250</v>
      </c>
      <c r="O112" s="634" t="s">
        <v>1250</v>
      </c>
      <c r="P112" s="633">
        <v>5348025.2220682688</v>
      </c>
      <c r="Q112" s="633">
        <v>1229103.758879758</v>
      </c>
      <c r="R112" s="633">
        <v>683328.81799301051</v>
      </c>
      <c r="S112" s="635">
        <v>3421599.2952692867</v>
      </c>
      <c r="T112" s="635">
        <v>3421599.2952692867</v>
      </c>
      <c r="U112" s="635">
        <v>3421599.2952692867</v>
      </c>
      <c r="V112" s="635">
        <v>10264797.885807861</v>
      </c>
      <c r="W112" s="635">
        <v>7075625.1201137546</v>
      </c>
      <c r="X112" s="633">
        <v>85264.163813361665</v>
      </c>
      <c r="Y112" s="635" t="s">
        <v>1251</v>
      </c>
      <c r="Z112" s="635" t="s">
        <v>1251</v>
      </c>
      <c r="AA112" s="635"/>
      <c r="AB112" s="635">
        <v>98036.473183604612</v>
      </c>
      <c r="AC112" s="635">
        <v>96563.573384351723</v>
      </c>
      <c r="AD112" s="635">
        <v>97413.075240875303</v>
      </c>
      <c r="AE112" s="635">
        <v>98499.444811201989</v>
      </c>
      <c r="AF112" s="636" t="s">
        <v>1437</v>
      </c>
      <c r="AG112" s="636"/>
      <c r="AH112" s="636" t="s">
        <v>1438</v>
      </c>
    </row>
    <row r="113" spans="1:34" ht="18.75" customHeight="1">
      <c r="A113" s="629">
        <v>106</v>
      </c>
      <c r="B113" s="629" t="s">
        <v>1241</v>
      </c>
      <c r="C113" s="629" t="s">
        <v>1242</v>
      </c>
      <c r="D113" s="629" t="s">
        <v>1417</v>
      </c>
      <c r="E113" s="629" t="s">
        <v>1450</v>
      </c>
      <c r="F113" s="630" t="s">
        <v>1264</v>
      </c>
      <c r="G113" s="630" t="s">
        <v>1257</v>
      </c>
      <c r="H113" s="630" t="s">
        <v>1219</v>
      </c>
      <c r="I113" s="631" t="s">
        <v>1419</v>
      </c>
      <c r="J113" s="631" t="s">
        <v>1455</v>
      </c>
      <c r="K113" s="632" t="s">
        <v>1421</v>
      </c>
      <c r="L113" s="629">
        <v>2016</v>
      </c>
      <c r="M113" s="633">
        <v>347.53545859703235</v>
      </c>
      <c r="N113" s="634" t="s">
        <v>1250</v>
      </c>
      <c r="O113" s="634" t="s">
        <v>1250</v>
      </c>
      <c r="P113" s="633">
        <v>62430.278941530822</v>
      </c>
      <c r="Q113" s="633">
        <v>183358.90166458068</v>
      </c>
      <c r="R113" s="633">
        <v>15979.783781101989</v>
      </c>
      <c r="S113" s="635">
        <v>54620.690379403299</v>
      </c>
      <c r="T113" s="635">
        <v>54620.690379403299</v>
      </c>
      <c r="U113" s="635">
        <v>54620.690379403299</v>
      </c>
      <c r="V113" s="635">
        <v>163862.0711382099</v>
      </c>
      <c r="W113" s="635">
        <v>118099.00990596776</v>
      </c>
      <c r="X113" s="633">
        <v>5203.5126562540627</v>
      </c>
      <c r="Y113" s="635" t="s">
        <v>1251</v>
      </c>
      <c r="Z113" s="635" t="s">
        <v>1251</v>
      </c>
      <c r="AA113" s="635"/>
      <c r="AB113" s="635">
        <v>9524.8520410490109</v>
      </c>
      <c r="AC113" s="635">
        <v>10493.853890675831</v>
      </c>
      <c r="AD113" s="635">
        <v>9085.6512465464421</v>
      </c>
      <c r="AE113" s="635">
        <v>9074.5187544778164</v>
      </c>
      <c r="AF113" s="636" t="s">
        <v>1437</v>
      </c>
      <c r="AG113" s="636"/>
      <c r="AH113" s="636" t="s">
        <v>1438</v>
      </c>
    </row>
    <row r="114" spans="1:34" ht="18.75" customHeight="1">
      <c r="A114" s="629">
        <v>107</v>
      </c>
      <c r="B114" s="629" t="s">
        <v>1241</v>
      </c>
      <c r="C114" s="629" t="s">
        <v>1242</v>
      </c>
      <c r="D114" s="629" t="s">
        <v>1417</v>
      </c>
      <c r="E114" s="629" t="s">
        <v>1450</v>
      </c>
      <c r="F114" s="630" t="s">
        <v>1265</v>
      </c>
      <c r="G114" s="630" t="s">
        <v>1257</v>
      </c>
      <c r="H114" s="630" t="s">
        <v>1219</v>
      </c>
      <c r="I114" s="631" t="s">
        <v>1419</v>
      </c>
      <c r="J114" s="631" t="s">
        <v>1456</v>
      </c>
      <c r="K114" s="632" t="s">
        <v>1421</v>
      </c>
      <c r="L114" s="629">
        <v>2016</v>
      </c>
      <c r="M114" s="633">
        <v>205.89504009842426</v>
      </c>
      <c r="N114" s="634" t="s">
        <v>1250</v>
      </c>
      <c r="O114" s="634" t="s">
        <v>1250</v>
      </c>
      <c r="P114" s="633">
        <v>41800.438527461592</v>
      </c>
      <c r="Q114" s="633">
        <v>114802.08959769846</v>
      </c>
      <c r="R114" s="633">
        <v>10023.095131716365</v>
      </c>
      <c r="S114" s="635">
        <v>42996.806996486303</v>
      </c>
      <c r="T114" s="635">
        <v>42996.806996486303</v>
      </c>
      <c r="U114" s="635">
        <v>42996.806996486303</v>
      </c>
      <c r="V114" s="635">
        <v>128990.42098945891</v>
      </c>
      <c r="W114" s="635">
        <v>91199.201098149366</v>
      </c>
      <c r="X114" s="633">
        <v>3525.9652979913144</v>
      </c>
      <c r="Y114" s="635" t="s">
        <v>1251</v>
      </c>
      <c r="Z114" s="635" t="s">
        <v>1251</v>
      </c>
      <c r="AA114" s="635"/>
      <c r="AB114" s="635">
        <v>5195.7296697341799</v>
      </c>
      <c r="AC114" s="635">
        <v>6022.8038712014795</v>
      </c>
      <c r="AD114" s="635">
        <v>5459.6658638570734</v>
      </c>
      <c r="AE114" s="635">
        <v>5463.9763019407146</v>
      </c>
      <c r="AF114" s="636" t="s">
        <v>1437</v>
      </c>
      <c r="AG114" s="636"/>
      <c r="AH114" s="636" t="s">
        <v>1438</v>
      </c>
    </row>
    <row r="115" spans="1:34" ht="18.75" customHeight="1">
      <c r="A115" s="629">
        <v>108</v>
      </c>
      <c r="B115" s="629" t="s">
        <v>1241</v>
      </c>
      <c r="C115" s="629" t="s">
        <v>1242</v>
      </c>
      <c r="D115" s="629" t="s">
        <v>1417</v>
      </c>
      <c r="E115" s="629" t="s">
        <v>1450</v>
      </c>
      <c r="F115" s="630" t="s">
        <v>1266</v>
      </c>
      <c r="G115" s="630" t="s">
        <v>1257</v>
      </c>
      <c r="H115" s="630" t="s">
        <v>1219</v>
      </c>
      <c r="I115" s="631" t="s">
        <v>1419</v>
      </c>
      <c r="J115" s="631" t="s">
        <v>1457</v>
      </c>
      <c r="K115" s="632" t="s">
        <v>1421</v>
      </c>
      <c r="L115" s="629">
        <v>2016</v>
      </c>
      <c r="M115" s="633">
        <v>21.021047825213778</v>
      </c>
      <c r="N115" s="634" t="s">
        <v>1250</v>
      </c>
      <c r="O115" s="634" t="s">
        <v>1250</v>
      </c>
      <c r="P115" s="633">
        <v>5467.4462053439074</v>
      </c>
      <c r="Q115" s="633">
        <v>3226.0769265078825</v>
      </c>
      <c r="R115" s="633">
        <v>927.19700802013165</v>
      </c>
      <c r="S115" s="635">
        <v>7929.8011789800885</v>
      </c>
      <c r="T115" s="635">
        <v>7929.8011789800885</v>
      </c>
      <c r="U115" s="635">
        <v>7929.8011789800885</v>
      </c>
      <c r="V115" s="635">
        <v>23789.403536940266</v>
      </c>
      <c r="W115" s="635">
        <v>16583.781300396615</v>
      </c>
      <c r="X115" s="633">
        <v>175.62397211619006</v>
      </c>
      <c r="Y115" s="635" t="s">
        <v>1251</v>
      </c>
      <c r="Z115" s="635" t="s">
        <v>1251</v>
      </c>
      <c r="AA115" s="635"/>
      <c r="AB115" s="635">
        <v>631.21727787945633</v>
      </c>
      <c r="AC115" s="635">
        <v>568.31902755511237</v>
      </c>
      <c r="AD115" s="635">
        <v>609.91237061671347</v>
      </c>
      <c r="AE115" s="635">
        <v>637.38779213009843</v>
      </c>
      <c r="AF115" s="636" t="s">
        <v>1437</v>
      </c>
      <c r="AG115" s="636"/>
      <c r="AH115" s="636" t="s">
        <v>1438</v>
      </c>
    </row>
    <row r="116" spans="1:34" ht="18.75" customHeight="1">
      <c r="A116" s="629">
        <v>109</v>
      </c>
      <c r="B116" s="629" t="s">
        <v>1241</v>
      </c>
      <c r="C116" s="629" t="s">
        <v>1242</v>
      </c>
      <c r="D116" s="629" t="s">
        <v>1417</v>
      </c>
      <c r="E116" s="629" t="s">
        <v>1450</v>
      </c>
      <c r="F116" s="630" t="s">
        <v>1269</v>
      </c>
      <c r="G116" s="630" t="s">
        <v>1257</v>
      </c>
      <c r="H116" s="630" t="s">
        <v>1219</v>
      </c>
      <c r="I116" s="631" t="s">
        <v>1419</v>
      </c>
      <c r="J116" s="631" t="s">
        <v>1458</v>
      </c>
      <c r="K116" s="632" t="s">
        <v>1421</v>
      </c>
      <c r="L116" s="629">
        <v>2016</v>
      </c>
      <c r="M116" s="633">
        <v>15.484829734260011</v>
      </c>
      <c r="N116" s="634" t="s">
        <v>1250</v>
      </c>
      <c r="O116" s="634" t="s">
        <v>1250</v>
      </c>
      <c r="P116" s="633">
        <v>4077.0401928630044</v>
      </c>
      <c r="Q116" s="633">
        <v>2224.0404643668626</v>
      </c>
      <c r="R116" s="633">
        <v>744.71766701418085</v>
      </c>
      <c r="S116" s="635">
        <v>5856.5475957423359</v>
      </c>
      <c r="T116" s="635">
        <v>5856.5475957423359</v>
      </c>
      <c r="U116" s="635">
        <v>5856.5475957423359</v>
      </c>
      <c r="V116" s="635">
        <v>17569.642787227007</v>
      </c>
      <c r="W116" s="635">
        <v>12276.91124898041</v>
      </c>
      <c r="X116" s="633">
        <v>105.37438536331554</v>
      </c>
      <c r="Y116" s="635" t="s">
        <v>1251</v>
      </c>
      <c r="Z116" s="635" t="s">
        <v>1251</v>
      </c>
      <c r="AA116" s="635"/>
      <c r="AB116" s="635">
        <v>353.40459431740931</v>
      </c>
      <c r="AC116" s="635">
        <v>309.44491064884568</v>
      </c>
      <c r="AD116" s="635">
        <v>327.76392433024984</v>
      </c>
      <c r="AE116" s="635">
        <v>341.19536329503256</v>
      </c>
      <c r="AF116" s="636" t="s">
        <v>1437</v>
      </c>
      <c r="AG116" s="636"/>
      <c r="AH116" s="636" t="s">
        <v>1438</v>
      </c>
    </row>
    <row r="117" spans="1:34" ht="18.75" customHeight="1">
      <c r="A117" s="629">
        <v>110</v>
      </c>
      <c r="B117" s="629" t="s">
        <v>1241</v>
      </c>
      <c r="C117" s="629" t="s">
        <v>1242</v>
      </c>
      <c r="D117" s="629" t="s">
        <v>1417</v>
      </c>
      <c r="E117" s="629" t="s">
        <v>1450</v>
      </c>
      <c r="F117" s="630" t="s">
        <v>1270</v>
      </c>
      <c r="G117" s="630" t="s">
        <v>1257</v>
      </c>
      <c r="H117" s="630" t="s">
        <v>1219</v>
      </c>
      <c r="I117" s="631" t="s">
        <v>1419</v>
      </c>
      <c r="J117" s="631" t="s">
        <v>1459</v>
      </c>
      <c r="K117" s="632" t="s">
        <v>1421</v>
      </c>
      <c r="L117" s="629">
        <v>2016</v>
      </c>
      <c r="M117" s="633">
        <v>88531.347012777289</v>
      </c>
      <c r="N117" s="634" t="s">
        <v>1250</v>
      </c>
      <c r="O117" s="634" t="s">
        <v>1250</v>
      </c>
      <c r="P117" s="633">
        <v>90435276.594303176</v>
      </c>
      <c r="Q117" s="633">
        <v>15192873.811917851</v>
      </c>
      <c r="R117" s="633">
        <v>5200166.6123276148</v>
      </c>
      <c r="S117" s="635">
        <v>3419490.3110347735</v>
      </c>
      <c r="T117" s="635">
        <v>3419490.3110347735</v>
      </c>
      <c r="U117" s="635">
        <v>3419490.3110347735</v>
      </c>
      <c r="V117" s="635">
        <v>10258470.933104321</v>
      </c>
      <c r="W117" s="635">
        <v>7066905.3480670908</v>
      </c>
      <c r="X117" s="633">
        <v>872214.08680340752</v>
      </c>
      <c r="Y117" s="635" t="s">
        <v>1251</v>
      </c>
      <c r="Z117" s="635" t="s">
        <v>1251</v>
      </c>
      <c r="AA117" s="635"/>
      <c r="AB117" s="635">
        <v>3178412.8553455691</v>
      </c>
      <c r="AC117" s="635">
        <v>2899030.653521121</v>
      </c>
      <c r="AD117" s="635">
        <v>3084162.9906577109</v>
      </c>
      <c r="AE117" s="635">
        <v>3201966.4880370642</v>
      </c>
      <c r="AF117" s="636" t="s">
        <v>1437</v>
      </c>
      <c r="AG117" s="636"/>
      <c r="AH117" s="636" t="s">
        <v>1438</v>
      </c>
    </row>
    <row r="118" spans="1:34" ht="18.75" customHeight="1">
      <c r="A118" s="629">
        <v>111</v>
      </c>
      <c r="B118" s="629" t="s">
        <v>1241</v>
      </c>
      <c r="C118" s="629" t="s">
        <v>1242</v>
      </c>
      <c r="D118" s="629" t="s">
        <v>1417</v>
      </c>
      <c r="E118" s="629" t="s">
        <v>1450</v>
      </c>
      <c r="F118" s="630" t="s">
        <v>1271</v>
      </c>
      <c r="G118" s="630" t="s">
        <v>1257</v>
      </c>
      <c r="H118" s="630" t="s">
        <v>1219</v>
      </c>
      <c r="I118" s="631" t="s">
        <v>1419</v>
      </c>
      <c r="J118" s="631" t="s">
        <v>1460</v>
      </c>
      <c r="K118" s="632" t="s">
        <v>1421</v>
      </c>
      <c r="L118" s="629">
        <v>2016</v>
      </c>
      <c r="M118" s="633">
        <v>57968.140250054239</v>
      </c>
      <c r="N118" s="634" t="s">
        <v>1250</v>
      </c>
      <c r="O118" s="634" t="s">
        <v>1250</v>
      </c>
      <c r="P118" s="633">
        <v>63306957.689823508</v>
      </c>
      <c r="Q118" s="633">
        <v>9857099.3366330154</v>
      </c>
      <c r="R118" s="633">
        <v>3609567.1005901182</v>
      </c>
      <c r="S118" s="635">
        <v>23676786.219631448</v>
      </c>
      <c r="T118" s="635">
        <v>23676786.219631448</v>
      </c>
      <c r="U118" s="635">
        <v>23676786.219631448</v>
      </c>
      <c r="V118" s="635">
        <v>71030358.658894345</v>
      </c>
      <c r="W118" s="635">
        <v>48961917.770678833</v>
      </c>
      <c r="X118" s="633">
        <v>523328.46247964632</v>
      </c>
      <c r="Y118" s="635" t="s">
        <v>1251</v>
      </c>
      <c r="Z118" s="635" t="s">
        <v>1251</v>
      </c>
      <c r="AA118" s="635"/>
      <c r="AB118" s="635">
        <v>1717733.3472678436</v>
      </c>
      <c r="AC118" s="635">
        <v>1523451.0166779284</v>
      </c>
      <c r="AD118" s="635">
        <v>1596663.4446010408</v>
      </c>
      <c r="AE118" s="635">
        <v>1652940.0617313257</v>
      </c>
      <c r="AF118" s="636" t="s">
        <v>1437</v>
      </c>
      <c r="AG118" s="636"/>
      <c r="AH118" s="636" t="s">
        <v>1438</v>
      </c>
    </row>
    <row r="119" spans="1:34" ht="18.75" customHeight="1">
      <c r="A119" s="629">
        <v>112</v>
      </c>
      <c r="B119" s="629" t="s">
        <v>1241</v>
      </c>
      <c r="C119" s="629" t="s">
        <v>1242</v>
      </c>
      <c r="D119" s="629" t="s">
        <v>1417</v>
      </c>
      <c r="E119" s="629" t="s">
        <v>1450</v>
      </c>
      <c r="F119" s="630" t="s">
        <v>1272</v>
      </c>
      <c r="G119" s="630" t="s">
        <v>1257</v>
      </c>
      <c r="H119" s="630" t="s">
        <v>1219</v>
      </c>
      <c r="I119" s="631" t="s">
        <v>1419</v>
      </c>
      <c r="J119" s="631" t="s">
        <v>1461</v>
      </c>
      <c r="K119" s="632" t="s">
        <v>1421</v>
      </c>
      <c r="L119" s="629">
        <v>2016</v>
      </c>
      <c r="M119" s="633">
        <v>3071.8387393744697</v>
      </c>
      <c r="N119" s="634" t="s">
        <v>1250</v>
      </c>
      <c r="O119" s="634" t="s">
        <v>1250</v>
      </c>
      <c r="P119" s="633">
        <v>893955.50610527652</v>
      </c>
      <c r="Q119" s="633">
        <v>2695915.4186337399</v>
      </c>
      <c r="R119" s="633">
        <v>124550.1004654429</v>
      </c>
      <c r="S119" s="635">
        <v>211778.38358389013</v>
      </c>
      <c r="T119" s="635">
        <v>211778.38358389013</v>
      </c>
      <c r="U119" s="635">
        <v>211778.38358389013</v>
      </c>
      <c r="V119" s="635">
        <v>635335.15075167036</v>
      </c>
      <c r="W119" s="635">
        <v>457900.06034370651</v>
      </c>
      <c r="X119" s="633">
        <v>26231.327729491735</v>
      </c>
      <c r="Y119" s="635" t="s">
        <v>1251</v>
      </c>
      <c r="Z119" s="635" t="s">
        <v>1251</v>
      </c>
      <c r="AA119" s="635"/>
      <c r="AB119" s="635">
        <v>157472.89714302411</v>
      </c>
      <c r="AC119" s="635">
        <v>219505.98519137705</v>
      </c>
      <c r="AD119" s="635">
        <v>164969.85340044225</v>
      </c>
      <c r="AE119" s="635">
        <v>162177.49782754242</v>
      </c>
      <c r="AF119" s="636" t="s">
        <v>1437</v>
      </c>
      <c r="AG119" s="636"/>
      <c r="AH119" s="636" t="s">
        <v>1438</v>
      </c>
    </row>
    <row r="120" spans="1:34" ht="18.75" customHeight="1">
      <c r="A120" s="629">
        <v>113</v>
      </c>
      <c r="B120" s="629" t="s">
        <v>1241</v>
      </c>
      <c r="C120" s="629" t="s">
        <v>1242</v>
      </c>
      <c r="D120" s="629" t="s">
        <v>1417</v>
      </c>
      <c r="E120" s="629" t="s">
        <v>1450</v>
      </c>
      <c r="F120" s="630" t="s">
        <v>1273</v>
      </c>
      <c r="G120" s="630" t="s">
        <v>1257</v>
      </c>
      <c r="H120" s="630" t="s">
        <v>1219</v>
      </c>
      <c r="I120" s="631" t="s">
        <v>1419</v>
      </c>
      <c r="J120" s="631" t="s">
        <v>1462</v>
      </c>
      <c r="K120" s="632" t="s">
        <v>1421</v>
      </c>
      <c r="L120" s="629">
        <v>2016</v>
      </c>
      <c r="M120" s="633">
        <v>1843.4718773657135</v>
      </c>
      <c r="N120" s="634" t="s">
        <v>1250</v>
      </c>
      <c r="O120" s="634" t="s">
        <v>1250</v>
      </c>
      <c r="P120" s="633">
        <v>584625.52379133052</v>
      </c>
      <c r="Q120" s="633">
        <v>1668568.3275053771</v>
      </c>
      <c r="R120" s="633">
        <v>74877.554785553308</v>
      </c>
      <c r="S120" s="635">
        <v>130243.4972406525</v>
      </c>
      <c r="T120" s="635">
        <v>130243.4972406525</v>
      </c>
      <c r="U120" s="635">
        <v>130243.4972406525</v>
      </c>
      <c r="V120" s="635">
        <v>390730.49172195751</v>
      </c>
      <c r="W120" s="635">
        <v>276255.46468013799</v>
      </c>
      <c r="X120" s="633">
        <v>17232.474361115539</v>
      </c>
      <c r="Y120" s="635" t="s">
        <v>1251</v>
      </c>
      <c r="Z120" s="635" t="s">
        <v>1251</v>
      </c>
      <c r="AA120" s="635"/>
      <c r="AB120" s="635">
        <v>82740.963063326519</v>
      </c>
      <c r="AC120" s="635">
        <v>126055.50362125009</v>
      </c>
      <c r="AD120" s="635">
        <v>104382.96582996534</v>
      </c>
      <c r="AE120" s="635">
        <v>102859.49459513476</v>
      </c>
      <c r="AF120" s="636" t="s">
        <v>1437</v>
      </c>
      <c r="AG120" s="636"/>
      <c r="AH120" s="636" t="s">
        <v>1438</v>
      </c>
    </row>
    <row r="121" spans="1:34" ht="18.75" customHeight="1">
      <c r="A121" s="629">
        <v>114</v>
      </c>
      <c r="B121" s="629" t="s">
        <v>1241</v>
      </c>
      <c r="C121" s="629" t="s">
        <v>1242</v>
      </c>
      <c r="D121" s="629" t="s">
        <v>1463</v>
      </c>
      <c r="E121" s="629" t="s">
        <v>1244</v>
      </c>
      <c r="F121" s="630" t="s">
        <v>1245</v>
      </c>
      <c r="G121" s="630" t="s">
        <v>1343</v>
      </c>
      <c r="H121" s="630" t="s">
        <v>1219</v>
      </c>
      <c r="I121" s="631" t="s">
        <v>1247</v>
      </c>
      <c r="J121" s="631" t="s">
        <v>1248</v>
      </c>
      <c r="K121" s="632" t="s">
        <v>1421</v>
      </c>
      <c r="L121" s="629">
        <v>2016</v>
      </c>
      <c r="M121" s="633">
        <v>2517.0776141727811</v>
      </c>
      <c r="N121" s="634" t="s">
        <v>1250</v>
      </c>
      <c r="O121" s="634" t="s">
        <v>1250</v>
      </c>
      <c r="P121" s="633">
        <v>5096.8419351586581</v>
      </c>
      <c r="Q121" s="633">
        <v>2092.4401557868309</v>
      </c>
      <c r="R121" s="633">
        <v>2649.622900475184</v>
      </c>
      <c r="S121" s="635">
        <v>1756.6706579150623</v>
      </c>
      <c r="T121" s="635">
        <v>1756.6706579150623</v>
      </c>
      <c r="U121" s="635">
        <v>1756.6706579150623</v>
      </c>
      <c r="V121" s="635">
        <v>5270.0119737451869</v>
      </c>
      <c r="W121" s="635">
        <v>3630.4314789696873</v>
      </c>
      <c r="X121" s="633">
        <v>13879.125282212352</v>
      </c>
      <c r="Y121" s="635" t="s">
        <v>1251</v>
      </c>
      <c r="Z121" s="635" t="s">
        <v>1251</v>
      </c>
      <c r="AA121" s="635"/>
      <c r="AB121" s="635">
        <v>5717.3526951150425</v>
      </c>
      <c r="AC121" s="635">
        <v>31157.164453418794</v>
      </c>
      <c r="AD121" s="635">
        <v>118.45382998754334</v>
      </c>
      <c r="AE121" s="635">
        <v>2471.9968056517355</v>
      </c>
      <c r="AF121" s="636" t="s">
        <v>1344</v>
      </c>
      <c r="AG121" s="636" t="s">
        <v>1345</v>
      </c>
      <c r="AH121" s="636"/>
    </row>
    <row r="122" spans="1:34" ht="18.75" customHeight="1">
      <c r="A122" s="629">
        <v>115</v>
      </c>
      <c r="B122" s="629" t="s">
        <v>1241</v>
      </c>
      <c r="C122" s="629" t="s">
        <v>1464</v>
      </c>
      <c r="D122" s="629" t="s">
        <v>1465</v>
      </c>
      <c r="E122" s="629" t="s">
        <v>1466</v>
      </c>
      <c r="F122" s="630" t="s">
        <v>1348</v>
      </c>
      <c r="G122" s="630" t="s">
        <v>1467</v>
      </c>
      <c r="H122" s="630" t="s">
        <v>1219</v>
      </c>
      <c r="I122" s="631" t="s">
        <v>1468</v>
      </c>
      <c r="J122" s="631" t="s">
        <v>1469</v>
      </c>
      <c r="K122" s="632" t="s">
        <v>1421</v>
      </c>
      <c r="L122" s="629">
        <v>2016</v>
      </c>
      <c r="M122" s="637">
        <v>1.4341758820431807</v>
      </c>
      <c r="N122" s="634">
        <v>10894</v>
      </c>
      <c r="O122" s="634">
        <v>7596</v>
      </c>
      <c r="P122" s="637">
        <v>3.3838585700631554</v>
      </c>
      <c r="Q122" s="637">
        <v>2.3069873997709047</v>
      </c>
      <c r="R122" s="637">
        <v>0.26884430299462286</v>
      </c>
      <c r="S122" s="635">
        <v>5.9191732809693987</v>
      </c>
      <c r="T122" s="635">
        <v>5.9191732809693987</v>
      </c>
      <c r="U122" s="635">
        <v>5.9191732809693987</v>
      </c>
      <c r="V122" s="635">
        <v>17.757519842908195</v>
      </c>
      <c r="W122" s="635">
        <v>12.232886632382417</v>
      </c>
      <c r="X122" s="637">
        <v>0.26225631959406365</v>
      </c>
      <c r="Y122" s="635">
        <v>5015.6521122364675</v>
      </c>
      <c r="Z122" s="635">
        <v>19125</v>
      </c>
      <c r="AA122" s="635"/>
      <c r="AB122" s="840">
        <v>0.29678634626486983</v>
      </c>
      <c r="AC122" s="840">
        <v>0.30732636107501854</v>
      </c>
      <c r="AD122" s="840">
        <v>0.3179882288746031</v>
      </c>
      <c r="AE122" s="840">
        <v>0.32877465443180598</v>
      </c>
      <c r="AF122" s="636" t="s">
        <v>1470</v>
      </c>
      <c r="AG122" s="636" t="s">
        <v>1471</v>
      </c>
      <c r="AH122" s="636" t="s">
        <v>1472</v>
      </c>
    </row>
    <row r="123" spans="1:34" ht="18.75" customHeight="1">
      <c r="A123" s="629">
        <v>116</v>
      </c>
      <c r="B123" s="629" t="s">
        <v>1241</v>
      </c>
      <c r="C123" s="629" t="s">
        <v>1464</v>
      </c>
      <c r="D123" s="629" t="s">
        <v>1465</v>
      </c>
      <c r="E123" s="629" t="s">
        <v>1466</v>
      </c>
      <c r="F123" s="630" t="s">
        <v>1354</v>
      </c>
      <c r="G123" s="630" t="s">
        <v>1467</v>
      </c>
      <c r="H123" s="630" t="s">
        <v>1219</v>
      </c>
      <c r="I123" s="631" t="s">
        <v>1468</v>
      </c>
      <c r="J123" s="631" t="s">
        <v>1473</v>
      </c>
      <c r="K123" s="632" t="s">
        <v>1421</v>
      </c>
      <c r="L123" s="629">
        <v>2016</v>
      </c>
      <c r="M123" s="633">
        <v>5359.3141126908895</v>
      </c>
      <c r="N123" s="634">
        <v>40709350</v>
      </c>
      <c r="O123" s="634">
        <v>7596</v>
      </c>
      <c r="P123" s="633">
        <v>32280.702379432401</v>
      </c>
      <c r="Q123" s="633">
        <v>11554.678835533767</v>
      </c>
      <c r="R123" s="633">
        <v>1365.2271913067175</v>
      </c>
      <c r="S123" s="635">
        <v>22756.948852021575</v>
      </c>
      <c r="T123" s="635">
        <v>22756.948852021575</v>
      </c>
      <c r="U123" s="635">
        <v>22756.948852021575</v>
      </c>
      <c r="V123" s="635">
        <v>68270.846556064731</v>
      </c>
      <c r="W123" s="635">
        <v>47030.752808120793</v>
      </c>
      <c r="X123" s="633">
        <v>1185.0003295766467</v>
      </c>
      <c r="Y123" s="635">
        <v>22663131.303153366</v>
      </c>
      <c r="Z123" s="635">
        <v>19125</v>
      </c>
      <c r="AA123" s="635"/>
      <c r="AB123" s="635">
        <v>1341.0236164455055</v>
      </c>
      <c r="AC123" s="635">
        <v>1388.6484784244335</v>
      </c>
      <c r="AD123" s="635">
        <v>1436.8239308824202</v>
      </c>
      <c r="AE123" s="635">
        <v>1485.5621952644722</v>
      </c>
      <c r="AF123" s="636" t="s">
        <v>1470</v>
      </c>
      <c r="AG123" s="636" t="s">
        <v>1471</v>
      </c>
      <c r="AH123" s="636" t="s">
        <v>1472</v>
      </c>
    </row>
    <row r="124" spans="1:34" ht="18.75" customHeight="1">
      <c r="A124" s="629">
        <v>117</v>
      </c>
      <c r="B124" s="629" t="s">
        <v>1241</v>
      </c>
      <c r="C124" s="629" t="s">
        <v>1464</v>
      </c>
      <c r="D124" s="629" t="s">
        <v>1465</v>
      </c>
      <c r="E124" s="629" t="s">
        <v>1466</v>
      </c>
      <c r="F124" s="630" t="s">
        <v>1356</v>
      </c>
      <c r="G124" s="630" t="s">
        <v>1467</v>
      </c>
      <c r="H124" s="630" t="s">
        <v>1219</v>
      </c>
      <c r="I124" s="631" t="s">
        <v>1468</v>
      </c>
      <c r="J124" s="631" t="s">
        <v>1474</v>
      </c>
      <c r="K124" s="632" t="s">
        <v>1421</v>
      </c>
      <c r="L124" s="629">
        <v>2016</v>
      </c>
      <c r="M124" s="633">
        <v>57.479199578725648</v>
      </c>
      <c r="N124" s="634">
        <v>436612</v>
      </c>
      <c r="O124" s="634">
        <v>7596</v>
      </c>
      <c r="P124" s="633">
        <v>374.50159386892693</v>
      </c>
      <c r="Q124" s="633">
        <v>1012.8361450994053</v>
      </c>
      <c r="R124" s="633">
        <v>38.795446822207033</v>
      </c>
      <c r="S124" s="635">
        <v>227.57675605417438</v>
      </c>
      <c r="T124" s="635">
        <v>227.57675605417438</v>
      </c>
      <c r="U124" s="635">
        <v>227.57675605417438</v>
      </c>
      <c r="V124" s="635">
        <v>682.73026816252309</v>
      </c>
      <c r="W124" s="635">
        <v>470.32254756362431</v>
      </c>
      <c r="X124" s="633">
        <v>30.415937146294521</v>
      </c>
      <c r="Y124" s="635">
        <v>581704.79792288272</v>
      </c>
      <c r="Z124" s="635">
        <v>19125</v>
      </c>
      <c r="AA124" s="635"/>
      <c r="AB124" s="635">
        <v>34.420657118361454</v>
      </c>
      <c r="AC124" s="635">
        <v>35.643065899521488</v>
      </c>
      <c r="AD124" s="635">
        <v>36.879606934476236</v>
      </c>
      <c r="AE124" s="635">
        <v>38.130593916558837</v>
      </c>
      <c r="AF124" s="636" t="s">
        <v>1470</v>
      </c>
      <c r="AG124" s="636" t="s">
        <v>1471</v>
      </c>
      <c r="AH124" s="636" t="s">
        <v>1472</v>
      </c>
    </row>
    <row r="125" spans="1:34" ht="18.75" customHeight="1">
      <c r="A125" s="629">
        <v>118</v>
      </c>
      <c r="B125" s="629" t="s">
        <v>1241</v>
      </c>
      <c r="C125" s="629" t="s">
        <v>1464</v>
      </c>
      <c r="D125" s="629" t="s">
        <v>1465</v>
      </c>
      <c r="E125" s="629" t="s">
        <v>1475</v>
      </c>
      <c r="F125" s="630" t="s">
        <v>1348</v>
      </c>
      <c r="G125" s="630" t="s">
        <v>1476</v>
      </c>
      <c r="H125" s="630" t="s">
        <v>1219</v>
      </c>
      <c r="I125" s="631" t="s">
        <v>1477</v>
      </c>
      <c r="J125" s="631" t="s">
        <v>1478</v>
      </c>
      <c r="K125" s="632" t="s">
        <v>1421</v>
      </c>
      <c r="L125" s="629">
        <v>2016</v>
      </c>
      <c r="M125" s="633">
        <v>11.26777251184834</v>
      </c>
      <c r="N125" s="634">
        <v>9510</v>
      </c>
      <c r="O125" s="634">
        <v>844</v>
      </c>
      <c r="P125" s="633">
        <v>17.906423626106665</v>
      </c>
      <c r="Q125" s="633">
        <v>12.24668734474648</v>
      </c>
      <c r="R125" s="633">
        <v>2.438675637506734</v>
      </c>
      <c r="S125" s="635">
        <v>10.789542905182435</v>
      </c>
      <c r="T125" s="635">
        <v>10.789542905182435</v>
      </c>
      <c r="U125" s="635">
        <v>10.789542905182435</v>
      </c>
      <c r="V125" s="635">
        <v>32.368628715547302</v>
      </c>
      <c r="W125" s="635">
        <v>22.298258373119776</v>
      </c>
      <c r="X125" s="633">
        <v>2.3603068763465731</v>
      </c>
      <c r="Y125" s="635">
        <v>5015.6521122364675</v>
      </c>
      <c r="Z125" s="635">
        <v>2125</v>
      </c>
      <c r="AA125" s="635"/>
      <c r="AB125" s="840">
        <v>2.6710771163838287</v>
      </c>
      <c r="AC125" s="840">
        <v>2.7659372496751669</v>
      </c>
      <c r="AD125" s="840">
        <v>2.8618940598714282</v>
      </c>
      <c r="AE125" s="840">
        <v>2.958971889886254</v>
      </c>
      <c r="AF125" s="636" t="s">
        <v>1479</v>
      </c>
      <c r="AG125" s="636" t="s">
        <v>1471</v>
      </c>
      <c r="AH125" s="636"/>
    </row>
    <row r="126" spans="1:34" ht="18.75" customHeight="1">
      <c r="A126" s="629">
        <v>119</v>
      </c>
      <c r="B126" s="629" t="s">
        <v>1241</v>
      </c>
      <c r="C126" s="629" t="s">
        <v>1464</v>
      </c>
      <c r="D126" s="629" t="s">
        <v>1465</v>
      </c>
      <c r="E126" s="629" t="s">
        <v>1475</v>
      </c>
      <c r="F126" s="630" t="s">
        <v>1354</v>
      </c>
      <c r="G126" s="630" t="s">
        <v>1476</v>
      </c>
      <c r="H126" s="630" t="s">
        <v>1219</v>
      </c>
      <c r="I126" s="631" t="s">
        <v>1477</v>
      </c>
      <c r="J126" s="631" t="s">
        <v>1480</v>
      </c>
      <c r="K126" s="632" t="s">
        <v>1421</v>
      </c>
      <c r="L126" s="629">
        <v>2016</v>
      </c>
      <c r="M126" s="633">
        <v>42129.538929510527</v>
      </c>
      <c r="N126" s="634">
        <v>35557330.856506884</v>
      </c>
      <c r="O126" s="634">
        <v>844</v>
      </c>
      <c r="P126" s="633">
        <v>264147.81464039435</v>
      </c>
      <c r="Q126" s="633">
        <v>60820.487255878936</v>
      </c>
      <c r="R126" s="633">
        <v>11858.389836685174</v>
      </c>
      <c r="S126" s="635">
        <v>41669.508633721016</v>
      </c>
      <c r="T126" s="635">
        <v>41669.508633721016</v>
      </c>
      <c r="U126" s="635">
        <v>41669.508633721016</v>
      </c>
      <c r="V126" s="635">
        <v>125008.52590116306</v>
      </c>
      <c r="W126" s="635">
        <v>86116.48129684561</v>
      </c>
      <c r="X126" s="633">
        <v>10665.002966189819</v>
      </c>
      <c r="Y126" s="635">
        <v>22663131.303153366</v>
      </c>
      <c r="Z126" s="635">
        <v>2125</v>
      </c>
      <c r="AA126" s="635"/>
      <c r="AB126" s="635">
        <v>12069.212548009549</v>
      </c>
      <c r="AC126" s="635">
        <v>12497.836305819901</v>
      </c>
      <c r="AD126" s="635">
        <v>12931.415377941781</v>
      </c>
      <c r="AE126" s="635">
        <v>13370.059757380248</v>
      </c>
      <c r="AF126" s="636" t="s">
        <v>1479</v>
      </c>
      <c r="AG126" s="636" t="s">
        <v>1471</v>
      </c>
      <c r="AH126" s="636"/>
    </row>
    <row r="127" spans="1:34" ht="18.75" customHeight="1">
      <c r="A127" s="629">
        <v>120</v>
      </c>
      <c r="B127" s="629" t="s">
        <v>1241</v>
      </c>
      <c r="C127" s="629" t="s">
        <v>1464</v>
      </c>
      <c r="D127" s="629" t="s">
        <v>1465</v>
      </c>
      <c r="E127" s="629" t="s">
        <v>1475</v>
      </c>
      <c r="F127" s="630" t="s">
        <v>1356</v>
      </c>
      <c r="G127" s="630" t="s">
        <v>1476</v>
      </c>
      <c r="H127" s="630" t="s">
        <v>1219</v>
      </c>
      <c r="I127" s="631" t="s">
        <v>1477</v>
      </c>
      <c r="J127" s="631" t="s">
        <v>1481</v>
      </c>
      <c r="K127" s="632" t="s">
        <v>1421</v>
      </c>
      <c r="L127" s="629">
        <v>2016</v>
      </c>
      <c r="M127" s="633">
        <v>304.37886208823659</v>
      </c>
      <c r="N127" s="634">
        <v>256895.75960247169</v>
      </c>
      <c r="O127" s="634">
        <v>844</v>
      </c>
      <c r="P127" s="633">
        <v>2683.0776137754438</v>
      </c>
      <c r="Q127" s="633">
        <v>9099.5842183728782</v>
      </c>
      <c r="R127" s="633">
        <v>310.47414957462883</v>
      </c>
      <c r="S127" s="635">
        <v>274.11790952173322</v>
      </c>
      <c r="T127" s="635">
        <v>274.11790952173322</v>
      </c>
      <c r="U127" s="635">
        <v>274.11790952173322</v>
      </c>
      <c r="V127" s="635">
        <v>822.35372856519962</v>
      </c>
      <c r="W127" s="635">
        <v>566.50703601903206</v>
      </c>
      <c r="X127" s="633">
        <v>273.74343431665068</v>
      </c>
      <c r="Y127" s="635">
        <v>581704.79792288272</v>
      </c>
      <c r="Z127" s="635">
        <v>2125</v>
      </c>
      <c r="AA127" s="635"/>
      <c r="AB127" s="635">
        <v>309.78591406525305</v>
      </c>
      <c r="AC127" s="635">
        <v>320.78759309569335</v>
      </c>
      <c r="AD127" s="635">
        <v>331.91646241028604</v>
      </c>
      <c r="AE127" s="635">
        <v>343.17534524902942</v>
      </c>
      <c r="AF127" s="636" t="s">
        <v>1482</v>
      </c>
      <c r="AG127" s="636" t="s">
        <v>1471</v>
      </c>
      <c r="AH127" s="636"/>
    </row>
    <row r="128" spans="1:34" ht="18.75" customHeight="1">
      <c r="A128" s="629">
        <v>121</v>
      </c>
      <c r="B128" s="629" t="s">
        <v>1241</v>
      </c>
      <c r="C128" s="629" t="s">
        <v>1464</v>
      </c>
      <c r="D128" s="629" t="s">
        <v>1465</v>
      </c>
      <c r="E128" s="629" t="s">
        <v>1483</v>
      </c>
      <c r="F128" s="630" t="s">
        <v>1348</v>
      </c>
      <c r="G128" s="630" t="s">
        <v>1484</v>
      </c>
      <c r="H128" s="630" t="s">
        <v>1219</v>
      </c>
      <c r="I128" s="631" t="s">
        <v>1485</v>
      </c>
      <c r="J128" s="631" t="s">
        <v>1486</v>
      </c>
      <c r="K128" s="632" t="s">
        <v>1421</v>
      </c>
      <c r="L128" s="629">
        <v>2016</v>
      </c>
      <c r="M128" s="637">
        <v>1.3624876072368007E-2</v>
      </c>
      <c r="N128" s="634">
        <v>9510</v>
      </c>
      <c r="O128" s="634">
        <v>697988</v>
      </c>
      <c r="P128" s="637">
        <v>2.1652265569657395E-2</v>
      </c>
      <c r="Q128" s="637">
        <v>1.4808569945279902E-2</v>
      </c>
      <c r="R128" s="637">
        <v>2.948821810769932E-3</v>
      </c>
      <c r="S128" s="635">
        <v>6.9596880192404446E-4</v>
      </c>
      <c r="T128" s="635">
        <v>6.9596880192404446E-4</v>
      </c>
      <c r="U128" s="635">
        <v>6.9596880192404446E-4</v>
      </c>
      <c r="V128" s="635">
        <v>2.0879064057721334E-3</v>
      </c>
      <c r="W128" s="635">
        <v>1.4383271192590491E-3</v>
      </c>
      <c r="X128" s="637">
        <v>2.8540591007818294E-3</v>
      </c>
      <c r="Y128" s="635">
        <v>5015.6521122364675</v>
      </c>
      <c r="Z128" s="635">
        <v>1757375</v>
      </c>
      <c r="AA128" s="635"/>
      <c r="AB128" s="840">
        <v>3.2298393184810505E-3</v>
      </c>
      <c r="AC128" s="840">
        <v>3.3445432281440954E-3</v>
      </c>
      <c r="AD128" s="840">
        <v>3.4605732283814125E-3</v>
      </c>
      <c r="AE128" s="840">
        <v>3.5779587543969217E-3</v>
      </c>
      <c r="AF128" s="636" t="s">
        <v>1487</v>
      </c>
      <c r="AG128" s="636" t="s">
        <v>1488</v>
      </c>
      <c r="AH128" s="636" t="s">
        <v>1489</v>
      </c>
    </row>
    <row r="129" spans="1:35" ht="18.75" customHeight="1">
      <c r="A129" s="629">
        <v>122</v>
      </c>
      <c r="B129" s="629" t="s">
        <v>1241</v>
      </c>
      <c r="C129" s="629" t="s">
        <v>1464</v>
      </c>
      <c r="D129" s="629" t="s">
        <v>1465</v>
      </c>
      <c r="E129" s="629" t="s">
        <v>1483</v>
      </c>
      <c r="F129" s="630" t="s">
        <v>1354</v>
      </c>
      <c r="G129" s="630" t="s">
        <v>1484</v>
      </c>
      <c r="H129" s="630" t="s">
        <v>1219</v>
      </c>
      <c r="I129" s="631" t="s">
        <v>1485</v>
      </c>
      <c r="J129" s="631" t="s">
        <v>1490</v>
      </c>
      <c r="K129" s="632" t="s">
        <v>1421</v>
      </c>
      <c r="L129" s="629">
        <v>2016</v>
      </c>
      <c r="M129" s="633">
        <v>50.942610555635461</v>
      </c>
      <c r="N129" s="634">
        <v>35557330.856506884</v>
      </c>
      <c r="O129" s="634">
        <v>697988</v>
      </c>
      <c r="P129" s="633">
        <v>319.40485446238733</v>
      </c>
      <c r="Q129" s="633">
        <v>73.543515424279249</v>
      </c>
      <c r="R129" s="633">
        <v>14.339044542545555</v>
      </c>
      <c r="S129" s="635">
        <v>2.687850472946804</v>
      </c>
      <c r="T129" s="635">
        <v>2.687850472946804</v>
      </c>
      <c r="U129" s="635">
        <v>2.687850472946804</v>
      </c>
      <c r="V129" s="635">
        <v>8.0635514188404116</v>
      </c>
      <c r="W129" s="635">
        <v>5.5548585181761796</v>
      </c>
      <c r="X129" s="633">
        <v>12.896013260205343</v>
      </c>
      <c r="Y129" s="635">
        <v>22663131.303153366</v>
      </c>
      <c r="Z129" s="635">
        <v>1757375</v>
      </c>
      <c r="AA129" s="635"/>
      <c r="AB129" s="635">
        <v>14.593969223711667</v>
      </c>
      <c r="AC129" s="635">
        <v>15.112256718040994</v>
      </c>
      <c r="AD129" s="635">
        <v>15.636536128103726</v>
      </c>
      <c r="AE129" s="635">
        <v>16.166940456324365</v>
      </c>
      <c r="AF129" s="636" t="s">
        <v>1487</v>
      </c>
      <c r="AG129" s="636" t="s">
        <v>1488</v>
      </c>
      <c r="AH129" s="636" t="s">
        <v>1489</v>
      </c>
    </row>
    <row r="130" spans="1:35" ht="18.75" customHeight="1">
      <c r="A130" s="629">
        <v>123</v>
      </c>
      <c r="B130" s="629" t="s">
        <v>1241</v>
      </c>
      <c r="C130" s="629" t="s">
        <v>1464</v>
      </c>
      <c r="D130" s="629" t="s">
        <v>1465</v>
      </c>
      <c r="E130" s="629" t="s">
        <v>1483</v>
      </c>
      <c r="F130" s="630" t="s">
        <v>1356</v>
      </c>
      <c r="G130" s="630" t="s">
        <v>1484</v>
      </c>
      <c r="H130" s="630" t="s">
        <v>1219</v>
      </c>
      <c r="I130" s="631" t="s">
        <v>1485</v>
      </c>
      <c r="J130" s="631" t="s">
        <v>1491</v>
      </c>
      <c r="K130" s="632" t="s">
        <v>1421</v>
      </c>
      <c r="L130" s="629">
        <v>2016</v>
      </c>
      <c r="M130" s="637">
        <v>0.36805217281672464</v>
      </c>
      <c r="N130" s="634">
        <v>256896</v>
      </c>
      <c r="O130" s="634">
        <v>697988</v>
      </c>
      <c r="P130" s="637">
        <v>3.2443501980356029</v>
      </c>
      <c r="Q130" s="637">
        <v>11.003124810608076</v>
      </c>
      <c r="R130" s="637">
        <v>0.37542218811926098</v>
      </c>
      <c r="S130" s="635">
        <v>1.7681704846285007E-2</v>
      </c>
      <c r="T130" s="635">
        <v>1.7681704846285007E-2</v>
      </c>
      <c r="U130" s="635">
        <v>1.7681704846285007E-2</v>
      </c>
      <c r="V130" s="635">
        <v>5.304511453885502E-2</v>
      </c>
      <c r="W130" s="635">
        <v>3.654197648635614E-2</v>
      </c>
      <c r="X130" s="637">
        <v>0.33100778031033939</v>
      </c>
      <c r="Y130" s="635">
        <v>581704.79792288272</v>
      </c>
      <c r="Z130" s="635">
        <v>1757375</v>
      </c>
      <c r="AA130" s="635"/>
      <c r="AB130" s="840">
        <v>0.37458998073186583</v>
      </c>
      <c r="AC130" s="840">
        <v>0.38789309926927856</v>
      </c>
      <c r="AD130" s="840">
        <v>0.40135001500639189</v>
      </c>
      <c r="AE130" s="840">
        <v>0.41496414177633556</v>
      </c>
      <c r="AF130" s="636" t="s">
        <v>1487</v>
      </c>
      <c r="AG130" s="636" t="s">
        <v>1488</v>
      </c>
      <c r="AH130" s="636" t="s">
        <v>1489</v>
      </c>
    </row>
    <row r="131" spans="1:35" s="649" customFormat="1" ht="58.7" customHeight="1">
      <c r="A131" s="639">
        <v>124</v>
      </c>
      <c r="B131" s="639" t="s">
        <v>1241</v>
      </c>
      <c r="C131" s="639" t="s">
        <v>1464</v>
      </c>
      <c r="D131" s="639" t="s">
        <v>1492</v>
      </c>
      <c r="E131" s="639" t="s">
        <v>1493</v>
      </c>
      <c r="F131" s="640" t="s">
        <v>1383</v>
      </c>
      <c r="G131" s="640" t="s">
        <v>1384</v>
      </c>
      <c r="H131" s="640" t="s">
        <v>1219</v>
      </c>
      <c r="I131" s="641" t="s">
        <v>1494</v>
      </c>
      <c r="J131" s="641" t="s">
        <v>1495</v>
      </c>
      <c r="K131" s="642" t="s">
        <v>1421</v>
      </c>
      <c r="L131" s="639">
        <v>2016</v>
      </c>
      <c r="M131" s="645">
        <v>1.784727291138386E-3</v>
      </c>
      <c r="N131" s="644">
        <v>846</v>
      </c>
      <c r="O131" s="644">
        <v>474022</v>
      </c>
      <c r="P131" s="645">
        <v>5.7633289986996103E-4</v>
      </c>
      <c r="Q131" s="645">
        <v>3.4948027582373115E-4</v>
      </c>
      <c r="R131" s="645">
        <v>5.1885327214244914E-3</v>
      </c>
      <c r="S131" s="635">
        <v>3.7685926059003345E-2</v>
      </c>
      <c r="T131" s="635">
        <v>3.7685926059003345E-2</v>
      </c>
      <c r="U131" s="635">
        <v>3.7685926059003345E-2</v>
      </c>
      <c r="V131" s="635">
        <v>0.11305777817701004</v>
      </c>
      <c r="W131" s="635">
        <v>7.7883792082639236E-2</v>
      </c>
      <c r="X131" s="645">
        <v>4.2100299754134251E-3</v>
      </c>
      <c r="Y131" s="647">
        <v>2125</v>
      </c>
      <c r="Z131" s="647">
        <v>504747</v>
      </c>
      <c r="AA131" s="647"/>
      <c r="AB131" s="841">
        <v>4.3872377805434749E-3</v>
      </c>
      <c r="AC131" s="841">
        <v>4.5430453227856757E-3</v>
      </c>
      <c r="AD131" s="841">
        <v>4.700654154223465E-3</v>
      </c>
      <c r="AE131" s="841">
        <v>4.8601042580343279E-3</v>
      </c>
      <c r="AF131" s="648" t="s">
        <v>1496</v>
      </c>
      <c r="AG131" s="648" t="s">
        <v>1497</v>
      </c>
      <c r="AH131" s="648" t="s">
        <v>1498</v>
      </c>
      <c r="AI131" s="315"/>
    </row>
    <row r="132" spans="1:35" s="649" customFormat="1" ht="58.7" customHeight="1">
      <c r="A132" s="639">
        <v>125</v>
      </c>
      <c r="B132" s="639" t="s">
        <v>1241</v>
      </c>
      <c r="C132" s="639" t="s">
        <v>1464</v>
      </c>
      <c r="D132" s="639" t="s">
        <v>1492</v>
      </c>
      <c r="E132" s="639" t="s">
        <v>1499</v>
      </c>
      <c r="F132" s="640" t="s">
        <v>1383</v>
      </c>
      <c r="G132" s="640" t="s">
        <v>1384</v>
      </c>
      <c r="H132" s="640" t="s">
        <v>1219</v>
      </c>
      <c r="I132" s="641" t="s">
        <v>1494</v>
      </c>
      <c r="J132" s="641" t="s">
        <v>1500</v>
      </c>
      <c r="K132" s="642" t="s">
        <v>1421</v>
      </c>
      <c r="L132" s="639">
        <v>2016</v>
      </c>
      <c r="M132" s="645">
        <v>1.5543325580859833E-3</v>
      </c>
      <c r="N132" s="644">
        <v>675</v>
      </c>
      <c r="O132" s="644">
        <v>434270</v>
      </c>
      <c r="P132" s="645">
        <v>1.6561512406387753E-4</v>
      </c>
      <c r="Q132" s="645">
        <v>8.2360588010079149E-5</v>
      </c>
      <c r="R132" s="645">
        <v>4.6253895407677584E-3</v>
      </c>
      <c r="S132" s="635">
        <v>3.7685926059003345E-2</v>
      </c>
      <c r="T132" s="635">
        <v>3.7685926059003345E-2</v>
      </c>
      <c r="U132" s="635">
        <v>3.7685926059003345E-2</v>
      </c>
      <c r="V132" s="635">
        <v>0.11305777817701004</v>
      </c>
      <c r="W132" s="635">
        <v>7.7883792082639236E-2</v>
      </c>
      <c r="X132" s="645">
        <v>3.9306821041036402E-3</v>
      </c>
      <c r="Y132" s="647">
        <v>1984</v>
      </c>
      <c r="Z132" s="647">
        <v>504747</v>
      </c>
      <c r="AA132" s="647"/>
      <c r="AB132" s="841">
        <v>4.4482160880291565E-3</v>
      </c>
      <c r="AC132" s="841">
        <v>4.6061892024820928E-3</v>
      </c>
      <c r="AD132" s="841">
        <v>4.7659886422859246E-3</v>
      </c>
      <c r="AE132" s="841">
        <v>4.9276549463451351E-3</v>
      </c>
      <c r="AF132" s="648" t="s">
        <v>1501</v>
      </c>
      <c r="AG132" s="648" t="s">
        <v>1502</v>
      </c>
      <c r="AH132" s="648" t="s">
        <v>1503</v>
      </c>
      <c r="AI132" s="315"/>
    </row>
    <row r="133" spans="1:35" s="649" customFormat="1" ht="58.7" customHeight="1">
      <c r="A133" s="639">
        <v>126</v>
      </c>
      <c r="B133" s="639" t="s">
        <v>1241</v>
      </c>
      <c r="C133" s="639" t="s">
        <v>1464</v>
      </c>
      <c r="D133" s="639" t="s">
        <v>1492</v>
      </c>
      <c r="E133" s="639" t="s">
        <v>1504</v>
      </c>
      <c r="F133" s="640" t="s">
        <v>1383</v>
      </c>
      <c r="G133" s="640" t="s">
        <v>1505</v>
      </c>
      <c r="H133" s="640" t="s">
        <v>1219</v>
      </c>
      <c r="I133" s="641" t="s">
        <v>1506</v>
      </c>
      <c r="J133" s="641" t="s">
        <v>1507</v>
      </c>
      <c r="K133" s="642" t="s">
        <v>1421</v>
      </c>
      <c r="L133" s="639">
        <v>2016</v>
      </c>
      <c r="M133" s="645">
        <v>1.4239845408019038E-3</v>
      </c>
      <c r="N133" s="644">
        <v>558225</v>
      </c>
      <c r="O133" s="644">
        <v>392016194</v>
      </c>
      <c r="P133" s="645">
        <v>1.6561512406387753E-4</v>
      </c>
      <c r="Q133" s="645">
        <v>8.2360588010079149E-5</v>
      </c>
      <c r="R133" s="645">
        <v>4.6253895407677584E-3</v>
      </c>
      <c r="S133" s="635">
        <v>3.7685926059003345E-2</v>
      </c>
      <c r="T133" s="635">
        <v>3.7685926059003345E-2</v>
      </c>
      <c r="U133" s="635">
        <v>3.7685926059003345E-2</v>
      </c>
      <c r="V133" s="635">
        <v>0.11305777817701004</v>
      </c>
      <c r="W133" s="635">
        <v>7.7883792082639236E-2</v>
      </c>
      <c r="X133" s="645">
        <v>3.9306821041036402E-3</v>
      </c>
      <c r="Y133" s="647">
        <v>1640768</v>
      </c>
      <c r="Z133" s="647">
        <v>417425769</v>
      </c>
      <c r="AA133" s="647"/>
      <c r="AB133" s="841">
        <v>4.4482160880291565E-3</v>
      </c>
      <c r="AC133" s="841">
        <v>4.6061892024820928E-3</v>
      </c>
      <c r="AD133" s="841">
        <v>4.7659886422859246E-3</v>
      </c>
      <c r="AE133" s="841">
        <v>4.9276549463451351E-3</v>
      </c>
      <c r="AF133" s="648" t="s">
        <v>1508</v>
      </c>
      <c r="AG133" s="648"/>
      <c r="AH133" s="648" t="s">
        <v>1509</v>
      </c>
      <c r="AI133" s="315"/>
    </row>
    <row r="134" spans="1:35" s="649" customFormat="1" ht="58.7" customHeight="1">
      <c r="A134" s="639">
        <v>127</v>
      </c>
      <c r="B134" s="639" t="s">
        <v>1241</v>
      </c>
      <c r="C134" s="639" t="s">
        <v>1464</v>
      </c>
      <c r="D134" s="639" t="s">
        <v>1492</v>
      </c>
      <c r="E134" s="639" t="s">
        <v>1510</v>
      </c>
      <c r="F134" s="640" t="s">
        <v>1383</v>
      </c>
      <c r="G134" s="640" t="s">
        <v>1389</v>
      </c>
      <c r="H134" s="640" t="s">
        <v>1219</v>
      </c>
      <c r="I134" s="641" t="s">
        <v>1390</v>
      </c>
      <c r="J134" s="641" t="s">
        <v>1390</v>
      </c>
      <c r="K134" s="642" t="s">
        <v>1421</v>
      </c>
      <c r="L134" s="639">
        <v>2016</v>
      </c>
      <c r="M134" s="645">
        <v>2.4184587227923395E-3</v>
      </c>
      <c r="N134" s="644">
        <v>74</v>
      </c>
      <c r="O134" s="644">
        <v>30598</v>
      </c>
      <c r="P134" s="645">
        <v>3.2623234267445275E-4</v>
      </c>
      <c r="Q134" s="645">
        <v>2.6106252447461169E-4</v>
      </c>
      <c r="R134" s="645">
        <v>2.9874009611637873E-3</v>
      </c>
      <c r="S134" s="635">
        <v>2.563167023549051E-3</v>
      </c>
      <c r="T134" s="635">
        <v>2.563167023549051E-3</v>
      </c>
      <c r="U134" s="635">
        <v>2.563167023549051E-3</v>
      </c>
      <c r="V134" s="635">
        <v>7.6895010706471527E-3</v>
      </c>
      <c r="W134" s="635">
        <v>5.297180895133642E-3</v>
      </c>
      <c r="X134" s="645">
        <v>3.2559502490801943E-5</v>
      </c>
      <c r="Y134" s="647">
        <v>1</v>
      </c>
      <c r="Z134" s="647">
        <v>30713</v>
      </c>
      <c r="AA134" s="647"/>
      <c r="AB134" s="841">
        <v>3.3832400560010485E-5</v>
      </c>
      <c r="AC134" s="841">
        <v>3.4948691698766445E-5</v>
      </c>
      <c r="AD134" s="841">
        <v>3.6066992486708096E-5</v>
      </c>
      <c r="AE134" s="841">
        <v>3.7254194572511009E-5</v>
      </c>
      <c r="AF134" s="648" t="s">
        <v>1511</v>
      </c>
      <c r="AG134" s="648" t="s">
        <v>1392</v>
      </c>
      <c r="AH134" s="648"/>
      <c r="AI134" s="315"/>
    </row>
    <row r="135" spans="1:35" s="649" customFormat="1" ht="58.7" customHeight="1">
      <c r="A135" s="639">
        <v>128</v>
      </c>
      <c r="B135" s="639" t="s">
        <v>1241</v>
      </c>
      <c r="C135" s="639" t="s">
        <v>1464</v>
      </c>
      <c r="D135" s="639" t="s">
        <v>1492</v>
      </c>
      <c r="E135" s="639" t="s">
        <v>1393</v>
      </c>
      <c r="F135" s="640" t="s">
        <v>1383</v>
      </c>
      <c r="G135" s="640" t="s">
        <v>1394</v>
      </c>
      <c r="H135" s="640" t="s">
        <v>1219</v>
      </c>
      <c r="I135" s="641" t="s">
        <v>1395</v>
      </c>
      <c r="J135" s="641" t="s">
        <v>1512</v>
      </c>
      <c r="K135" s="642" t="s">
        <v>1421</v>
      </c>
      <c r="L135" s="639">
        <v>2016</v>
      </c>
      <c r="M135" s="645">
        <v>1.7736248999632297E-3</v>
      </c>
      <c r="N135" s="644">
        <v>82</v>
      </c>
      <c r="O135" s="644">
        <v>46233</v>
      </c>
      <c r="P135" s="645">
        <v>1.5955749388362939E-4</v>
      </c>
      <c r="Q135" s="645">
        <v>1.0761366693570084E-4</v>
      </c>
      <c r="R135" s="645">
        <v>2.2228448678434671E-3</v>
      </c>
      <c r="S135" s="635">
        <v>2.563167023549051E-3</v>
      </c>
      <c r="T135" s="635">
        <v>2.563167023549051E-3</v>
      </c>
      <c r="U135" s="635">
        <v>2.563167023549051E-3</v>
      </c>
      <c r="V135" s="635">
        <v>7.6895010706471527E-3</v>
      </c>
      <c r="W135" s="635">
        <v>5.297180895133642E-3</v>
      </c>
      <c r="X135" s="645">
        <v>5.8146036005814602E-3</v>
      </c>
      <c r="Y135" s="647">
        <v>312</v>
      </c>
      <c r="Z135" s="647">
        <v>53658</v>
      </c>
      <c r="AA135" s="647"/>
      <c r="AB135" s="841">
        <v>6.0419227280307831E-3</v>
      </c>
      <c r="AC135" s="841">
        <v>6.2412743758804776E-3</v>
      </c>
      <c r="AD135" s="841">
        <v>6.4409849147603502E-3</v>
      </c>
      <c r="AE135" s="841">
        <v>6.6530001175318784E-3</v>
      </c>
      <c r="AF135" s="648" t="s">
        <v>1513</v>
      </c>
      <c r="AG135" s="648" t="s">
        <v>1397</v>
      </c>
      <c r="AH135" s="648" t="s">
        <v>1514</v>
      </c>
      <c r="AI135" s="315"/>
    </row>
    <row r="136" spans="1:35" s="652" customFormat="1" ht="58.7" customHeight="1">
      <c r="A136" s="629">
        <v>129</v>
      </c>
      <c r="B136" s="629" t="s">
        <v>1241</v>
      </c>
      <c r="C136" s="629" t="s">
        <v>1464</v>
      </c>
      <c r="D136" s="629" t="s">
        <v>1515</v>
      </c>
      <c r="E136" s="629" t="s">
        <v>1516</v>
      </c>
      <c r="F136" s="630" t="s">
        <v>1383</v>
      </c>
      <c r="G136" s="630" t="s">
        <v>1517</v>
      </c>
      <c r="H136" s="630" t="s">
        <v>1219</v>
      </c>
      <c r="I136" s="631" t="s">
        <v>1518</v>
      </c>
      <c r="J136" s="631" t="s">
        <v>1518</v>
      </c>
      <c r="K136" s="632" t="s">
        <v>1421</v>
      </c>
      <c r="L136" s="629">
        <v>2016</v>
      </c>
      <c r="M136" s="651">
        <v>2.3909472531483848E-2</v>
      </c>
      <c r="N136" s="634">
        <v>262</v>
      </c>
      <c r="O136" s="634">
        <v>10958</v>
      </c>
      <c r="P136" s="651">
        <v>2.3909472531483848E-2</v>
      </c>
      <c r="Q136" s="651">
        <v>4.7545172476729333E-2</v>
      </c>
      <c r="R136" s="651">
        <v>8.2588063515240007E-2</v>
      </c>
      <c r="S136" s="635">
        <v>1.0628323603292654E-2</v>
      </c>
      <c r="T136" s="635">
        <v>1.0628323603292654E-2</v>
      </c>
      <c r="U136" s="635">
        <v>1.0628323603292654E-2</v>
      </c>
      <c r="V136" s="635">
        <v>3.1884970809877962E-2</v>
      </c>
      <c r="W136" s="635">
        <v>2.1965073762811062E-2</v>
      </c>
      <c r="X136" s="651">
        <v>1.1589706150757438E-2</v>
      </c>
      <c r="Y136" s="635">
        <v>127</v>
      </c>
      <c r="Z136" s="635">
        <v>10958</v>
      </c>
      <c r="AA136" s="635"/>
      <c r="AB136" s="841" t="s">
        <v>1250</v>
      </c>
      <c r="AC136" s="841" t="s">
        <v>1250</v>
      </c>
      <c r="AD136" s="841" t="s">
        <v>1250</v>
      </c>
      <c r="AE136" s="841" t="s">
        <v>1250</v>
      </c>
      <c r="AF136" s="650" t="s">
        <v>1519</v>
      </c>
      <c r="AG136" s="636" t="s">
        <v>1520</v>
      </c>
      <c r="AH136" s="636" t="s">
        <v>1521</v>
      </c>
      <c r="AI136" s="315"/>
    </row>
    <row r="137" spans="1:35" s="652" customFormat="1" ht="58.7" customHeight="1">
      <c r="A137" s="629">
        <v>130</v>
      </c>
      <c r="B137" s="629" t="s">
        <v>1241</v>
      </c>
      <c r="C137" s="629" t="s">
        <v>1464</v>
      </c>
      <c r="D137" s="629" t="s">
        <v>1515</v>
      </c>
      <c r="E137" s="629" t="s">
        <v>1522</v>
      </c>
      <c r="F137" s="630" t="s">
        <v>1383</v>
      </c>
      <c r="G137" s="630" t="s">
        <v>1523</v>
      </c>
      <c r="H137" s="630" t="s">
        <v>1219</v>
      </c>
      <c r="I137" s="631" t="s">
        <v>1524</v>
      </c>
      <c r="J137" s="631" t="s">
        <v>1524</v>
      </c>
      <c r="K137" s="632" t="s">
        <v>1421</v>
      </c>
      <c r="L137" s="629">
        <v>2016</v>
      </c>
      <c r="M137" s="651">
        <v>3.1512605042016806E-2</v>
      </c>
      <c r="N137" s="634">
        <v>45</v>
      </c>
      <c r="O137" s="634">
        <v>1428</v>
      </c>
      <c r="P137" s="651">
        <v>6.9961977186311794E-2</v>
      </c>
      <c r="Q137" s="651">
        <v>8.2892255277727075E-2</v>
      </c>
      <c r="R137" s="651">
        <v>9.2415464143912537E-2</v>
      </c>
      <c r="S137" s="635">
        <v>1.8235122434762659E-2</v>
      </c>
      <c r="T137" s="635">
        <v>1.8235122434762659E-2</v>
      </c>
      <c r="U137" s="635">
        <v>1.8235122434762659E-2</v>
      </c>
      <c r="V137" s="635">
        <v>5.4705367304287975E-2</v>
      </c>
      <c r="W137" s="635">
        <v>3.7685699485981661E-2</v>
      </c>
      <c r="X137" s="651">
        <v>1.2875536480686695E-2</v>
      </c>
      <c r="Y137" s="635">
        <v>15</v>
      </c>
      <c r="Z137" s="635">
        <v>1165</v>
      </c>
      <c r="AA137" s="635"/>
      <c r="AB137" s="841" t="s">
        <v>1250</v>
      </c>
      <c r="AC137" s="841" t="s">
        <v>1250</v>
      </c>
      <c r="AD137" s="841" t="s">
        <v>1250</v>
      </c>
      <c r="AE137" s="841" t="s">
        <v>1250</v>
      </c>
      <c r="AF137" s="650" t="s">
        <v>1525</v>
      </c>
      <c r="AG137" s="636" t="s">
        <v>1520</v>
      </c>
      <c r="AH137" s="636" t="s">
        <v>1526</v>
      </c>
      <c r="AI137" s="315"/>
    </row>
    <row r="138" spans="1:35" ht="18.75" customHeight="1">
      <c r="A138" s="629">
        <v>131</v>
      </c>
      <c r="B138" s="629" t="s">
        <v>1241</v>
      </c>
      <c r="C138" s="629" t="s">
        <v>1464</v>
      </c>
      <c r="D138" s="629" t="s">
        <v>1527</v>
      </c>
      <c r="E138" s="629" t="s">
        <v>1319</v>
      </c>
      <c r="F138" s="630" t="s">
        <v>1320</v>
      </c>
      <c r="G138" s="630" t="s">
        <v>1321</v>
      </c>
      <c r="H138" s="630" t="s">
        <v>1219</v>
      </c>
      <c r="I138" s="631" t="s">
        <v>1322</v>
      </c>
      <c r="J138" s="631" t="s">
        <v>1320</v>
      </c>
      <c r="K138" s="632" t="s">
        <v>1421</v>
      </c>
      <c r="L138" s="629">
        <v>2016</v>
      </c>
      <c r="M138" s="633">
        <v>562.91022488755902</v>
      </c>
      <c r="N138" s="634">
        <v>6132094.9760652361</v>
      </c>
      <c r="O138" s="634">
        <v>10893.557631308116</v>
      </c>
      <c r="P138" s="633">
        <v>1143.591522911428</v>
      </c>
      <c r="Q138" s="633">
        <v>1065.2143373617291</v>
      </c>
      <c r="R138" s="633">
        <v>792.43577081304625</v>
      </c>
      <c r="S138" s="635">
        <v>587.08961251266157</v>
      </c>
      <c r="T138" s="635">
        <v>587.08961251266157</v>
      </c>
      <c r="U138" s="635">
        <v>587.08961251266157</v>
      </c>
      <c r="V138" s="635">
        <v>1761.2688375379848</v>
      </c>
      <c r="W138" s="635">
        <v>1168.3083289001966</v>
      </c>
      <c r="X138" s="633">
        <v>568.14453336652525</v>
      </c>
      <c r="Y138" s="635">
        <v>2849812.9793664906</v>
      </c>
      <c r="Z138" s="635">
        <v>5016</v>
      </c>
      <c r="AA138" s="635"/>
      <c r="AB138" s="635">
        <v>79.017202129017278</v>
      </c>
      <c r="AC138" s="635">
        <v>75.724783061204377</v>
      </c>
      <c r="AD138" s="635">
        <v>81.887497077136572</v>
      </c>
      <c r="AE138" s="635">
        <v>85.638646635059231</v>
      </c>
      <c r="AF138" s="636" t="s">
        <v>1400</v>
      </c>
      <c r="AG138" s="636" t="s">
        <v>1401</v>
      </c>
      <c r="AH138" s="636"/>
    </row>
    <row r="139" spans="1:35" ht="18.75" customHeight="1">
      <c r="A139" s="629">
        <v>132</v>
      </c>
      <c r="B139" s="629" t="s">
        <v>1241</v>
      </c>
      <c r="C139" s="629" t="s">
        <v>1464</v>
      </c>
      <c r="D139" s="629" t="s">
        <v>1527</v>
      </c>
      <c r="E139" s="629" t="s">
        <v>1319</v>
      </c>
      <c r="F139" s="630" t="s">
        <v>1325</v>
      </c>
      <c r="G139" s="630" t="s">
        <v>1321</v>
      </c>
      <c r="H139" s="630" t="s">
        <v>1219</v>
      </c>
      <c r="I139" s="631" t="s">
        <v>1322</v>
      </c>
      <c r="J139" s="631" t="s">
        <v>1325</v>
      </c>
      <c r="K139" s="632" t="s">
        <v>1421</v>
      </c>
      <c r="L139" s="629">
        <v>2016</v>
      </c>
      <c r="M139" s="637">
        <v>0.15063111798501147</v>
      </c>
      <c r="N139" s="634">
        <v>6132094.9760652361</v>
      </c>
      <c r="O139" s="634">
        <v>40709350.485438272</v>
      </c>
      <c r="P139" s="637">
        <v>0.11987818387498918</v>
      </c>
      <c r="Q139" s="637">
        <v>0.21265814916531481</v>
      </c>
      <c r="R139" s="637">
        <v>0.15604863705382885</v>
      </c>
      <c r="S139" s="635">
        <v>0.1527043528777331</v>
      </c>
      <c r="T139" s="635">
        <v>0.1527043528777331</v>
      </c>
      <c r="U139" s="635">
        <v>0.1527043528777331</v>
      </c>
      <c r="V139" s="635">
        <v>0.45811305863319929</v>
      </c>
      <c r="W139" s="635">
        <v>0.30388166222668889</v>
      </c>
      <c r="X139" s="637">
        <v>0.12574665615470207</v>
      </c>
      <c r="Y139" s="635">
        <v>2849812.9793664906</v>
      </c>
      <c r="Z139" s="635">
        <v>22663131.303153358</v>
      </c>
      <c r="AA139" s="635"/>
      <c r="AB139" s="840">
        <v>1.3752953497955449E-2</v>
      </c>
      <c r="AC139" s="840">
        <v>1.3012201191854228E-2</v>
      </c>
      <c r="AD139" s="840">
        <v>1.4220774435075943E-2</v>
      </c>
      <c r="AE139" s="840">
        <v>1.495456183549795E-2</v>
      </c>
      <c r="AF139" s="636" t="s">
        <v>1403</v>
      </c>
      <c r="AG139" s="636" t="s">
        <v>1401</v>
      </c>
      <c r="AH139" s="636"/>
    </row>
    <row r="140" spans="1:35" ht="18.75" customHeight="1">
      <c r="A140" s="629">
        <v>133</v>
      </c>
      <c r="B140" s="629" t="s">
        <v>1241</v>
      </c>
      <c r="C140" s="629" t="s">
        <v>1464</v>
      </c>
      <c r="D140" s="629" t="s">
        <v>1527</v>
      </c>
      <c r="E140" s="629" t="s">
        <v>1319</v>
      </c>
      <c r="F140" s="630" t="s">
        <v>1327</v>
      </c>
      <c r="G140" s="630" t="s">
        <v>1321</v>
      </c>
      <c r="H140" s="630" t="s">
        <v>1219</v>
      </c>
      <c r="I140" s="631" t="s">
        <v>1322</v>
      </c>
      <c r="J140" s="631" t="s">
        <v>1327</v>
      </c>
      <c r="K140" s="632" t="s">
        <v>1421</v>
      </c>
      <c r="L140" s="629">
        <v>2016</v>
      </c>
      <c r="M140" s="637">
        <v>0.95696816915946536</v>
      </c>
      <c r="N140" s="634">
        <v>417823.59033476323</v>
      </c>
      <c r="O140" s="634">
        <v>436611.79525098577</v>
      </c>
      <c r="P140" s="637">
        <v>0.96858686993274801</v>
      </c>
      <c r="Q140" s="637">
        <v>-5.9101710527065938</v>
      </c>
      <c r="R140" s="637">
        <v>1.5369808598382564</v>
      </c>
      <c r="S140" s="635">
        <v>0.98469522173561042</v>
      </c>
      <c r="T140" s="635">
        <v>0.98469522173561042</v>
      </c>
      <c r="U140" s="635">
        <v>0.98469522173561042</v>
      </c>
      <c r="V140" s="635">
        <v>2.954085665206831</v>
      </c>
      <c r="W140" s="635">
        <v>1.9595434912538647</v>
      </c>
      <c r="X140" s="637">
        <v>1.0939585071675992</v>
      </c>
      <c r="Y140" s="635">
        <v>636360.9123479469</v>
      </c>
      <c r="Z140" s="635">
        <v>581704.79792288283</v>
      </c>
      <c r="AA140" s="635"/>
      <c r="AB140" s="840">
        <v>0.31921210726544608</v>
      </c>
      <c r="AC140" s="840">
        <v>0.28602988118069667</v>
      </c>
      <c r="AD140" s="840">
        <v>0.30336142112899339</v>
      </c>
      <c r="AE140" s="840">
        <v>0.3068726408938538</v>
      </c>
      <c r="AF140" s="636" t="s">
        <v>1402</v>
      </c>
      <c r="AG140" s="636" t="s">
        <v>1401</v>
      </c>
      <c r="AH140" s="636"/>
    </row>
    <row r="141" spans="1:35" ht="18.75" customHeight="1">
      <c r="A141" s="629">
        <v>134</v>
      </c>
      <c r="B141" s="629" t="s">
        <v>1241</v>
      </c>
      <c r="C141" s="629" t="s">
        <v>1464</v>
      </c>
      <c r="D141" s="629" t="s">
        <v>1527</v>
      </c>
      <c r="E141" s="629" t="s">
        <v>1319</v>
      </c>
      <c r="F141" s="630" t="s">
        <v>1329</v>
      </c>
      <c r="G141" s="630" t="s">
        <v>1321</v>
      </c>
      <c r="H141" s="630" t="s">
        <v>1219</v>
      </c>
      <c r="I141" s="631" t="s">
        <v>1322</v>
      </c>
      <c r="J141" s="631" t="s">
        <v>1329</v>
      </c>
      <c r="K141" s="632" t="s">
        <v>1421</v>
      </c>
      <c r="L141" s="629">
        <v>2016</v>
      </c>
      <c r="M141" s="633">
        <v>694.25857685114306</v>
      </c>
      <c r="N141" s="634">
        <v>7562945.8179578818</v>
      </c>
      <c r="O141" s="634">
        <v>10893.557631308116</v>
      </c>
      <c r="P141" s="633">
        <v>1404.4703619909544</v>
      </c>
      <c r="Q141" s="633">
        <v>1217.9598725917929</v>
      </c>
      <c r="R141" s="633">
        <v>825.28937287500628</v>
      </c>
      <c r="S141" s="635">
        <v>716.45269077123089</v>
      </c>
      <c r="T141" s="635">
        <v>716.45269077123089</v>
      </c>
      <c r="U141" s="635">
        <v>716.45269077123089</v>
      </c>
      <c r="V141" s="635">
        <v>2149.3580723136929</v>
      </c>
      <c r="W141" s="635">
        <v>1425.7408546347494</v>
      </c>
      <c r="X141" s="633">
        <v>584.35540495313512</v>
      </c>
      <c r="Y141" s="635">
        <v>2930923.4211499877</v>
      </c>
      <c r="Z141" s="635">
        <v>5015.6521122364666</v>
      </c>
      <c r="AA141" s="635"/>
      <c r="AB141" s="635">
        <v>93.165009987848066</v>
      </c>
      <c r="AC141" s="635">
        <v>89.294909536027916</v>
      </c>
      <c r="AD141" s="635">
        <v>90.862945867795887</v>
      </c>
      <c r="AE141" s="635">
        <v>94.284363825345153</v>
      </c>
      <c r="AF141" s="636" t="s">
        <v>1528</v>
      </c>
      <c r="AG141" s="636" t="s">
        <v>1401</v>
      </c>
      <c r="AH141" s="636"/>
    </row>
    <row r="142" spans="1:35" ht="18.75" customHeight="1">
      <c r="A142" s="629">
        <v>135</v>
      </c>
      <c r="B142" s="629" t="s">
        <v>1241</v>
      </c>
      <c r="C142" s="629" t="s">
        <v>1464</v>
      </c>
      <c r="D142" s="629" t="s">
        <v>1527</v>
      </c>
      <c r="E142" s="629" t="s">
        <v>1319</v>
      </c>
      <c r="F142" s="630" t="s">
        <v>1331</v>
      </c>
      <c r="G142" s="630" t="s">
        <v>1321</v>
      </c>
      <c r="H142" s="630" t="s">
        <v>1219</v>
      </c>
      <c r="I142" s="631" t="s">
        <v>1322</v>
      </c>
      <c r="J142" s="631" t="s">
        <v>1331</v>
      </c>
      <c r="K142" s="632" t="s">
        <v>1421</v>
      </c>
      <c r="L142" s="629">
        <v>2016</v>
      </c>
      <c r="M142" s="637">
        <v>0.18577908337454674</v>
      </c>
      <c r="N142" s="634">
        <v>7562945.8179578818</v>
      </c>
      <c r="O142" s="634">
        <v>40709350.485438272</v>
      </c>
      <c r="P142" s="637">
        <v>0.14722508249544294</v>
      </c>
      <c r="Q142" s="637">
        <v>0.24315208984559331</v>
      </c>
      <c r="R142" s="637">
        <v>0.16251825896251382</v>
      </c>
      <c r="S142" s="635">
        <v>0.18635220617086276</v>
      </c>
      <c r="T142" s="635">
        <v>0.18635220617086276</v>
      </c>
      <c r="U142" s="635">
        <v>0.18635220617086276</v>
      </c>
      <c r="V142" s="635">
        <v>0.55905661851258825</v>
      </c>
      <c r="W142" s="635">
        <v>0.37084089028001688</v>
      </c>
      <c r="X142" s="637">
        <v>0.12932561621536287</v>
      </c>
      <c r="Y142" s="635">
        <v>2930923.4211499877</v>
      </c>
      <c r="Z142" s="635">
        <v>22663131.303153358</v>
      </c>
      <c r="AA142" s="635"/>
      <c r="AB142" s="840">
        <v>1.6215381150896296E-2</v>
      </c>
      <c r="AC142" s="840">
        <v>1.5344029805302922E-2</v>
      </c>
      <c r="AD142" s="840">
        <v>1.5779471882933077E-2</v>
      </c>
      <c r="AE142" s="840">
        <v>1.6464311433542482E-2</v>
      </c>
      <c r="AF142" s="636" t="s">
        <v>1529</v>
      </c>
      <c r="AG142" s="636" t="s">
        <v>1401</v>
      </c>
      <c r="AH142" s="636"/>
    </row>
    <row r="143" spans="1:35" ht="18.75" customHeight="1">
      <c r="A143" s="629">
        <v>136</v>
      </c>
      <c r="B143" s="629" t="s">
        <v>1241</v>
      </c>
      <c r="C143" s="629" t="s">
        <v>1464</v>
      </c>
      <c r="D143" s="629" t="s">
        <v>1527</v>
      </c>
      <c r="E143" s="629" t="s">
        <v>1319</v>
      </c>
      <c r="F143" s="630" t="s">
        <v>1333</v>
      </c>
      <c r="G143" s="630" t="s">
        <v>1321</v>
      </c>
      <c r="H143" s="630" t="s">
        <v>1219</v>
      </c>
      <c r="I143" s="631" t="s">
        <v>1322</v>
      </c>
      <c r="J143" s="631" t="s">
        <v>1333</v>
      </c>
      <c r="K143" s="632" t="s">
        <v>1421</v>
      </c>
      <c r="L143" s="629">
        <v>2016</v>
      </c>
      <c r="M143" s="637">
        <v>1.1802652178599251</v>
      </c>
      <c r="N143" s="634">
        <v>515317.71564211778</v>
      </c>
      <c r="O143" s="634">
        <v>436611.79525098577</v>
      </c>
      <c r="P143" s="637">
        <v>1.1895432281369684</v>
      </c>
      <c r="Q143" s="637">
        <v>1.626305568224182</v>
      </c>
      <c r="R143" s="637">
        <v>1.6007025637363108</v>
      </c>
      <c r="S143" s="635">
        <v>1.2016692616697195</v>
      </c>
      <c r="T143" s="635">
        <v>1.2016692616697195</v>
      </c>
      <c r="U143" s="635">
        <v>1.2016692616697195</v>
      </c>
      <c r="V143" s="635">
        <v>3.6050077850091586</v>
      </c>
      <c r="W143" s="635">
        <v>2.3913218307227417</v>
      </c>
      <c r="X143" s="637">
        <v>1.1250943951895929</v>
      </c>
      <c r="Y143" s="635">
        <v>654472.8077979302</v>
      </c>
      <c r="Z143" s="635">
        <v>581704.79792288283</v>
      </c>
      <c r="AA143" s="635"/>
      <c r="AB143" s="840">
        <v>0.37636613750344616</v>
      </c>
      <c r="AC143" s="840">
        <v>0.33728736263249071</v>
      </c>
      <c r="AD143" s="840">
        <v>0.33661197826642897</v>
      </c>
      <c r="AE143" s="840">
        <v>0.33785321065823243</v>
      </c>
      <c r="AF143" s="636" t="s">
        <v>1406</v>
      </c>
      <c r="AG143" s="636" t="s">
        <v>1401</v>
      </c>
      <c r="AH143" s="636"/>
    </row>
    <row r="144" spans="1:35" ht="18.75" customHeight="1">
      <c r="A144" s="629">
        <v>137</v>
      </c>
      <c r="B144" s="629" t="s">
        <v>1241</v>
      </c>
      <c r="C144" s="629" t="s">
        <v>1464</v>
      </c>
      <c r="D144" s="629" t="s">
        <v>1530</v>
      </c>
      <c r="E144" s="629" t="s">
        <v>1531</v>
      </c>
      <c r="F144" s="630" t="s">
        <v>1409</v>
      </c>
      <c r="G144" s="630" t="s">
        <v>1532</v>
      </c>
      <c r="H144" s="630" t="s">
        <v>1411</v>
      </c>
      <c r="I144" s="631" t="s">
        <v>1533</v>
      </c>
      <c r="J144" s="631" t="s">
        <v>1534</v>
      </c>
      <c r="K144" s="632" t="s">
        <v>1421</v>
      </c>
      <c r="L144" s="629" t="s">
        <v>1250</v>
      </c>
      <c r="M144" s="653" t="s">
        <v>1250</v>
      </c>
      <c r="N144" s="653" t="s">
        <v>1250</v>
      </c>
      <c r="O144" s="653" t="s">
        <v>1250</v>
      </c>
      <c r="P144" s="653" t="s">
        <v>1250</v>
      </c>
      <c r="Q144" s="633">
        <v>11337.076056072163</v>
      </c>
      <c r="R144" s="633">
        <v>19111.341880527707</v>
      </c>
      <c r="S144" s="635" t="s">
        <v>1414</v>
      </c>
      <c r="T144" s="635" t="s">
        <v>1414</v>
      </c>
      <c r="U144" s="635" t="s">
        <v>1414</v>
      </c>
      <c r="V144" s="635"/>
      <c r="W144" s="635"/>
      <c r="X144" s="633">
        <v>20105.600659819589</v>
      </c>
      <c r="Y144" s="635">
        <v>9355296831.819334</v>
      </c>
      <c r="Z144" s="635">
        <v>465308</v>
      </c>
      <c r="AA144" s="635"/>
      <c r="AB144" s="635">
        <v>20105.600659819589</v>
      </c>
      <c r="AC144" s="635">
        <v>20105.600659819589</v>
      </c>
      <c r="AD144" s="635">
        <v>20105.600659819589</v>
      </c>
      <c r="AE144" s="635">
        <v>20105.600659819589</v>
      </c>
      <c r="AF144" s="636" t="s">
        <v>1535</v>
      </c>
      <c r="AG144" s="636"/>
      <c r="AH144" s="636" t="s">
        <v>1536</v>
      </c>
    </row>
    <row r="145" spans="1:34" ht="18.75" customHeight="1">
      <c r="A145" s="629">
        <v>138</v>
      </c>
      <c r="B145" s="629" t="s">
        <v>1241</v>
      </c>
      <c r="C145" s="629" t="s">
        <v>1464</v>
      </c>
      <c r="D145" s="629" t="s">
        <v>1530</v>
      </c>
      <c r="E145" s="629" t="s">
        <v>1537</v>
      </c>
      <c r="F145" s="630" t="s">
        <v>1409</v>
      </c>
      <c r="G145" s="630" t="s">
        <v>1538</v>
      </c>
      <c r="H145" s="630" t="s">
        <v>1411</v>
      </c>
      <c r="I145" s="631" t="s">
        <v>1539</v>
      </c>
      <c r="J145" s="631" t="s">
        <v>1540</v>
      </c>
      <c r="K145" s="632" t="s">
        <v>1421</v>
      </c>
      <c r="L145" s="629" t="s">
        <v>1250</v>
      </c>
      <c r="M145" s="653" t="s">
        <v>1250</v>
      </c>
      <c r="N145" s="653" t="s">
        <v>1250</v>
      </c>
      <c r="O145" s="653" t="s">
        <v>1250</v>
      </c>
      <c r="P145" s="653" t="s">
        <v>1250</v>
      </c>
      <c r="Q145" s="633">
        <v>13.708677214113861</v>
      </c>
      <c r="R145" s="633">
        <v>23.109240484314036</v>
      </c>
      <c r="S145" s="635" t="s">
        <v>1414</v>
      </c>
      <c r="T145" s="635" t="s">
        <v>1414</v>
      </c>
      <c r="U145" s="635" t="s">
        <v>1414</v>
      </c>
      <c r="V145" s="635"/>
      <c r="W145" s="635"/>
      <c r="X145" s="633">
        <v>24.311488101353799</v>
      </c>
      <c r="Y145" s="635">
        <v>9355296831.819334</v>
      </c>
      <c r="Z145" s="635">
        <v>384809716</v>
      </c>
      <c r="AA145" s="635"/>
      <c r="AB145" s="635">
        <v>24.311488101353799</v>
      </c>
      <c r="AC145" s="635">
        <v>24.311488101353799</v>
      </c>
      <c r="AD145" s="635">
        <v>24.311488101353799</v>
      </c>
      <c r="AE145" s="635">
        <v>24.311488101353799</v>
      </c>
      <c r="AF145" s="636" t="s">
        <v>1541</v>
      </c>
      <c r="AG145" s="636"/>
      <c r="AH145" s="636" t="s">
        <v>1542</v>
      </c>
    </row>
    <row r="146" spans="1:34" ht="18.75" customHeight="1">
      <c r="A146" s="629">
        <v>139</v>
      </c>
      <c r="B146" s="629" t="s">
        <v>1241</v>
      </c>
      <c r="C146" s="629" t="s">
        <v>1543</v>
      </c>
      <c r="D146" s="629" t="s">
        <v>1544</v>
      </c>
      <c r="E146" s="629" t="s">
        <v>1255</v>
      </c>
      <c r="F146" s="630" t="s">
        <v>922</v>
      </c>
      <c r="G146" s="630" t="s">
        <v>1257</v>
      </c>
      <c r="H146" s="630" t="s">
        <v>1219</v>
      </c>
      <c r="I146" s="631" t="s">
        <v>1258</v>
      </c>
      <c r="J146" s="631" t="s">
        <v>1256</v>
      </c>
      <c r="K146" s="632" t="s">
        <v>1545</v>
      </c>
      <c r="L146" s="629">
        <v>2016</v>
      </c>
      <c r="M146" s="633">
        <v>20942.4105399621</v>
      </c>
      <c r="N146" s="629" t="s">
        <v>1250</v>
      </c>
      <c r="O146" s="629" t="s">
        <v>1250</v>
      </c>
      <c r="P146" s="633">
        <v>18761.921947046667</v>
      </c>
      <c r="Q146" s="633">
        <v>17977.164602045003</v>
      </c>
      <c r="R146" s="633">
        <v>6510.3059570831938</v>
      </c>
      <c r="S146" s="635">
        <v>20052.897097934729</v>
      </c>
      <c r="T146" s="635">
        <v>20052.897097934729</v>
      </c>
      <c r="U146" s="635">
        <v>20052.897097934729</v>
      </c>
      <c r="V146" s="635">
        <v>60158.691293804186</v>
      </c>
      <c r="W146" s="635">
        <v>41937.099355406484</v>
      </c>
      <c r="X146" s="633">
        <v>45438.025563202362</v>
      </c>
      <c r="Y146" s="635" t="s">
        <v>1251</v>
      </c>
      <c r="Z146" s="635" t="s">
        <v>1251</v>
      </c>
      <c r="AA146" s="635"/>
      <c r="AB146" s="635">
        <v>4470.3355802905426</v>
      </c>
      <c r="AC146" s="635">
        <v>6882.5716213447668</v>
      </c>
      <c r="AD146" s="635">
        <v>6719.5503978273155</v>
      </c>
      <c r="AE146" s="635">
        <v>7392.2482367836601</v>
      </c>
      <c r="AF146" s="636" t="s">
        <v>1546</v>
      </c>
      <c r="AG146" s="636" t="s">
        <v>1547</v>
      </c>
      <c r="AH146" s="636" t="s">
        <v>1548</v>
      </c>
    </row>
    <row r="147" spans="1:34" ht="18.75" customHeight="1">
      <c r="A147" s="629">
        <v>140</v>
      </c>
      <c r="B147" s="629" t="s">
        <v>1241</v>
      </c>
      <c r="C147" s="629" t="s">
        <v>1543</v>
      </c>
      <c r="D147" s="629" t="s">
        <v>1544</v>
      </c>
      <c r="E147" s="629" t="s">
        <v>1255</v>
      </c>
      <c r="F147" s="630" t="s">
        <v>922</v>
      </c>
      <c r="G147" s="630" t="s">
        <v>1257</v>
      </c>
      <c r="H147" s="630" t="s">
        <v>1219</v>
      </c>
      <c r="I147" s="631" t="s">
        <v>1258</v>
      </c>
      <c r="J147" s="631" t="s">
        <v>1261</v>
      </c>
      <c r="K147" s="632" t="s">
        <v>1545</v>
      </c>
      <c r="L147" s="629">
        <v>2016</v>
      </c>
      <c r="M147" s="633">
        <v>13928.8118527406</v>
      </c>
      <c r="N147" s="629" t="s">
        <v>1250</v>
      </c>
      <c r="O147" s="629" t="s">
        <v>1250</v>
      </c>
      <c r="P147" s="633">
        <v>14976.994338750063</v>
      </c>
      <c r="Q147" s="633">
        <v>15325.22723764494</v>
      </c>
      <c r="R147" s="633">
        <v>4797.0181701636484</v>
      </c>
      <c r="S147" s="635">
        <v>12754.842387079609</v>
      </c>
      <c r="T147" s="635">
        <v>12754.842387079609</v>
      </c>
      <c r="U147" s="635">
        <v>12754.842387079609</v>
      </c>
      <c r="V147" s="635">
        <v>38264.527161238824</v>
      </c>
      <c r="W147" s="635">
        <v>26737.606998148458</v>
      </c>
      <c r="X147" s="633">
        <v>44723.25293662685</v>
      </c>
      <c r="Y147" s="635" t="s">
        <v>1251</v>
      </c>
      <c r="Z147" s="635" t="s">
        <v>1251</v>
      </c>
      <c r="AA147" s="635"/>
      <c r="AB147" s="635">
        <v>2613.4958014794465</v>
      </c>
      <c r="AC147" s="635">
        <v>4223.9270179908835</v>
      </c>
      <c r="AD147" s="635">
        <v>4125.0377977793514</v>
      </c>
      <c r="AE147" s="635">
        <v>4530.6930538504075</v>
      </c>
      <c r="AF147" s="636" t="s">
        <v>1546</v>
      </c>
      <c r="AG147" s="636" t="s">
        <v>1547</v>
      </c>
      <c r="AH147" s="636" t="s">
        <v>1548</v>
      </c>
    </row>
    <row r="148" spans="1:34" ht="18.75" customHeight="1">
      <c r="A148" s="629">
        <v>141</v>
      </c>
      <c r="B148" s="629" t="s">
        <v>1241</v>
      </c>
      <c r="C148" s="629" t="s">
        <v>1543</v>
      </c>
      <c r="D148" s="629" t="s">
        <v>1544</v>
      </c>
      <c r="E148" s="629" t="s">
        <v>1255</v>
      </c>
      <c r="F148" s="630" t="s">
        <v>921</v>
      </c>
      <c r="G148" s="630" t="s">
        <v>1257</v>
      </c>
      <c r="H148" s="630" t="s">
        <v>1219</v>
      </c>
      <c r="I148" s="631" t="s">
        <v>1258</v>
      </c>
      <c r="J148" s="631" t="s">
        <v>1262</v>
      </c>
      <c r="K148" s="632" t="s">
        <v>1545</v>
      </c>
      <c r="L148" s="629">
        <v>2016</v>
      </c>
      <c r="M148" s="633">
        <v>104208248.482759</v>
      </c>
      <c r="N148" s="629" t="s">
        <v>1250</v>
      </c>
      <c r="O148" s="629" t="s">
        <v>1250</v>
      </c>
      <c r="P148" s="633">
        <v>88627172.775303721</v>
      </c>
      <c r="Q148" s="633">
        <v>71809803.551935911</v>
      </c>
      <c r="R148" s="633">
        <v>28749606.09597994</v>
      </c>
      <c r="S148" s="635">
        <v>94291378.792599902</v>
      </c>
      <c r="T148" s="635">
        <v>94291378.792599902</v>
      </c>
      <c r="U148" s="635">
        <v>94291378.792599902</v>
      </c>
      <c r="V148" s="635">
        <v>282874136.37779969</v>
      </c>
      <c r="W148" s="635">
        <v>194867710.81518292</v>
      </c>
      <c r="X148" s="633">
        <v>218445474.01682308</v>
      </c>
      <c r="Y148" s="635" t="s">
        <v>1251</v>
      </c>
      <c r="Z148" s="635" t="s">
        <v>1251</v>
      </c>
      <c r="AA148" s="635"/>
      <c r="AB148" s="635">
        <v>34323160.547620453</v>
      </c>
      <c r="AC148" s="635">
        <v>52022682.482876539</v>
      </c>
      <c r="AD148" s="635">
        <v>53633850.676318891</v>
      </c>
      <c r="AE148" s="635">
        <v>57793052.352944002</v>
      </c>
      <c r="AF148" s="636" t="s">
        <v>1546</v>
      </c>
      <c r="AG148" s="636" t="s">
        <v>1547</v>
      </c>
      <c r="AH148" s="636" t="s">
        <v>1548</v>
      </c>
    </row>
    <row r="149" spans="1:34" ht="18.75" customHeight="1">
      <c r="A149" s="629">
        <v>142</v>
      </c>
      <c r="B149" s="629" t="s">
        <v>1241</v>
      </c>
      <c r="C149" s="629" t="s">
        <v>1543</v>
      </c>
      <c r="D149" s="629" t="s">
        <v>1544</v>
      </c>
      <c r="E149" s="629" t="s">
        <v>1255</v>
      </c>
      <c r="F149" s="630" t="s">
        <v>921</v>
      </c>
      <c r="G149" s="630" t="s">
        <v>1257</v>
      </c>
      <c r="H149" s="630" t="s">
        <v>1219</v>
      </c>
      <c r="I149" s="631" t="s">
        <v>1258</v>
      </c>
      <c r="J149" s="631" t="s">
        <v>1263</v>
      </c>
      <c r="K149" s="632" t="s">
        <v>1545</v>
      </c>
      <c r="L149" s="629">
        <v>2016</v>
      </c>
      <c r="M149" s="633">
        <v>68461323.543331504</v>
      </c>
      <c r="N149" s="629" t="s">
        <v>1250</v>
      </c>
      <c r="O149" s="629" t="s">
        <v>1250</v>
      </c>
      <c r="P149" s="633">
        <v>68056876.459394991</v>
      </c>
      <c r="Q149" s="633">
        <v>60445200.336516038</v>
      </c>
      <c r="R149" s="633">
        <v>22083697.691690225</v>
      </c>
      <c r="S149" s="635">
        <v>58318476.793748207</v>
      </c>
      <c r="T149" s="635">
        <v>58318476.793748207</v>
      </c>
      <c r="U149" s="635">
        <v>58318476.793748207</v>
      </c>
      <c r="V149" s="635">
        <v>174955430.38124463</v>
      </c>
      <c r="W149" s="635">
        <v>120598481.51685461</v>
      </c>
      <c r="X149" s="633">
        <v>214485632.11924869</v>
      </c>
      <c r="Y149" s="635" t="s">
        <v>1251</v>
      </c>
      <c r="Z149" s="635" t="s">
        <v>1251</v>
      </c>
      <c r="AA149" s="635"/>
      <c r="AB149" s="635">
        <v>24563577.069051735</v>
      </c>
      <c r="AC149" s="635">
        <v>34969526.782265306</v>
      </c>
      <c r="AD149" s="635">
        <v>35903927.568044432</v>
      </c>
      <c r="AE149" s="635">
        <v>38380871.478216641</v>
      </c>
      <c r="AF149" s="636" t="s">
        <v>1546</v>
      </c>
      <c r="AG149" s="636" t="s">
        <v>1547</v>
      </c>
      <c r="AH149" s="636" t="s">
        <v>1548</v>
      </c>
    </row>
    <row r="150" spans="1:34" ht="18.75" customHeight="1">
      <c r="A150" s="629">
        <v>143</v>
      </c>
      <c r="B150" s="629" t="s">
        <v>1241</v>
      </c>
      <c r="C150" s="629" t="s">
        <v>1543</v>
      </c>
      <c r="D150" s="629" t="s">
        <v>1544</v>
      </c>
      <c r="E150" s="629" t="s">
        <v>1255</v>
      </c>
      <c r="F150" s="630" t="s">
        <v>1549</v>
      </c>
      <c r="G150" s="630" t="s">
        <v>1257</v>
      </c>
      <c r="H150" s="630" t="s">
        <v>1219</v>
      </c>
      <c r="I150" s="631" t="s">
        <v>1258</v>
      </c>
      <c r="J150" s="631" t="s">
        <v>1264</v>
      </c>
      <c r="K150" s="632" t="s">
        <v>1545</v>
      </c>
      <c r="L150" s="629">
        <v>2016</v>
      </c>
      <c r="M150" s="633">
        <v>651631.97110123001</v>
      </c>
      <c r="N150" s="629" t="s">
        <v>1250</v>
      </c>
      <c r="O150" s="629" t="s">
        <v>1250</v>
      </c>
      <c r="P150" s="633">
        <v>430579.00311940245</v>
      </c>
      <c r="Q150" s="633">
        <v>197407.13417670046</v>
      </c>
      <c r="R150" s="633">
        <v>616067.34714183549</v>
      </c>
      <c r="S150" s="635">
        <v>1067270.5304584501</v>
      </c>
      <c r="T150" s="635">
        <v>1067270.5304584501</v>
      </c>
      <c r="U150" s="635">
        <v>1067270.5304584501</v>
      </c>
      <c r="V150" s="635">
        <v>3201811.59137535</v>
      </c>
      <c r="W150" s="635">
        <v>2307616.2544530788</v>
      </c>
      <c r="X150" s="633">
        <v>864068.43125482777</v>
      </c>
      <c r="Y150" s="635" t="s">
        <v>1251</v>
      </c>
      <c r="Z150" s="635" t="s">
        <v>1251</v>
      </c>
      <c r="AA150" s="635"/>
      <c r="AB150" s="635">
        <v>1483386.3360897147</v>
      </c>
      <c r="AC150" s="635">
        <v>1180270.0089859958</v>
      </c>
      <c r="AD150" s="635">
        <v>995309.84195004741</v>
      </c>
      <c r="AE150" s="635">
        <v>1401165.207052442</v>
      </c>
      <c r="AF150" s="636" t="s">
        <v>1546</v>
      </c>
      <c r="AG150" s="636" t="s">
        <v>1547</v>
      </c>
      <c r="AH150" s="636" t="s">
        <v>1548</v>
      </c>
    </row>
    <row r="151" spans="1:34" ht="18.75" customHeight="1">
      <c r="A151" s="629">
        <v>144</v>
      </c>
      <c r="B151" s="629" t="s">
        <v>1241</v>
      </c>
      <c r="C151" s="629" t="s">
        <v>1543</v>
      </c>
      <c r="D151" s="629" t="s">
        <v>1544</v>
      </c>
      <c r="E151" s="629" t="s">
        <v>1255</v>
      </c>
      <c r="F151" s="630" t="s">
        <v>1549</v>
      </c>
      <c r="G151" s="630" t="s">
        <v>1257</v>
      </c>
      <c r="H151" s="630" t="s">
        <v>1219</v>
      </c>
      <c r="I151" s="631" t="s">
        <v>1258</v>
      </c>
      <c r="J151" s="631" t="s">
        <v>1265</v>
      </c>
      <c r="K151" s="632" t="s">
        <v>1545</v>
      </c>
      <c r="L151" s="629">
        <v>2016</v>
      </c>
      <c r="M151" s="633">
        <v>398717.23456308001</v>
      </c>
      <c r="N151" s="629" t="s">
        <v>1250</v>
      </c>
      <c r="O151" s="629" t="s">
        <v>1250</v>
      </c>
      <c r="P151" s="633">
        <v>197874.57642467719</v>
      </c>
      <c r="Q151" s="633">
        <v>38041.337353056893</v>
      </c>
      <c r="R151" s="633">
        <v>474473.34083773254</v>
      </c>
      <c r="S151" s="635">
        <v>582666.69684346463</v>
      </c>
      <c r="T151" s="635">
        <v>582666.69684346463</v>
      </c>
      <c r="U151" s="635">
        <v>582666.69684346463</v>
      </c>
      <c r="V151" s="635">
        <v>1748000.0905303939</v>
      </c>
      <c r="W151" s="635">
        <v>1235876.3585157397</v>
      </c>
      <c r="X151" s="633">
        <v>837746.72519605723</v>
      </c>
      <c r="Y151" s="635" t="s">
        <v>1251</v>
      </c>
      <c r="Z151" s="635" t="s">
        <v>1251</v>
      </c>
      <c r="AA151" s="635"/>
      <c r="AB151" s="635">
        <v>851482.68751969282</v>
      </c>
      <c r="AC151" s="635">
        <v>716317.11897761922</v>
      </c>
      <c r="AD151" s="635">
        <v>603941.91321243416</v>
      </c>
      <c r="AE151" s="635">
        <v>847776.12700120267</v>
      </c>
      <c r="AF151" s="636" t="s">
        <v>1546</v>
      </c>
      <c r="AG151" s="636" t="s">
        <v>1547</v>
      </c>
      <c r="AH151" s="636" t="s">
        <v>1548</v>
      </c>
    </row>
    <row r="152" spans="1:34" ht="18.75" customHeight="1">
      <c r="A152" s="629">
        <v>145</v>
      </c>
      <c r="B152" s="629" t="s">
        <v>1241</v>
      </c>
      <c r="C152" s="629" t="s">
        <v>1543</v>
      </c>
      <c r="D152" s="629" t="s">
        <v>1544</v>
      </c>
      <c r="E152" s="629" t="s">
        <v>1255</v>
      </c>
      <c r="F152" s="630" t="s">
        <v>922</v>
      </c>
      <c r="G152" s="630" t="s">
        <v>1257</v>
      </c>
      <c r="H152" s="630" t="s">
        <v>1219</v>
      </c>
      <c r="I152" s="631" t="s">
        <v>1258</v>
      </c>
      <c r="J152" s="631" t="s">
        <v>1266</v>
      </c>
      <c r="K152" s="632" t="s">
        <v>1545</v>
      </c>
      <c r="L152" s="629">
        <v>2016</v>
      </c>
      <c r="M152" s="633">
        <v>224342.18687198</v>
      </c>
      <c r="N152" s="629" t="s">
        <v>1250</v>
      </c>
      <c r="O152" s="629" t="s">
        <v>1250</v>
      </c>
      <c r="P152" s="633">
        <v>149417.58976452262</v>
      </c>
      <c r="Q152" s="633">
        <v>130331.78629003785</v>
      </c>
      <c r="R152" s="633">
        <v>40559.444891439853</v>
      </c>
      <c r="S152" s="635">
        <v>219568.99472999151</v>
      </c>
      <c r="T152" s="635">
        <v>219568.99472999151</v>
      </c>
      <c r="U152" s="635">
        <v>219568.99472999151</v>
      </c>
      <c r="V152" s="635">
        <v>658706.98418997449</v>
      </c>
      <c r="W152" s="635">
        <v>459189.84685293824</v>
      </c>
      <c r="X152" s="633">
        <v>615972.39399536699</v>
      </c>
      <c r="Y152" s="635" t="s">
        <v>1251</v>
      </c>
      <c r="Z152" s="635" t="s">
        <v>1251</v>
      </c>
      <c r="AA152" s="635"/>
      <c r="AB152" s="635">
        <v>44333.812550275943</v>
      </c>
      <c r="AC152" s="635">
        <v>64021.853912190621</v>
      </c>
      <c r="AD152" s="635">
        <v>64366.007665118334</v>
      </c>
      <c r="AE152" s="635">
        <v>68782.917625088288</v>
      </c>
      <c r="AF152" s="636" t="s">
        <v>1546</v>
      </c>
      <c r="AG152" s="636" t="s">
        <v>1547</v>
      </c>
      <c r="AH152" s="636" t="s">
        <v>1548</v>
      </c>
    </row>
    <row r="153" spans="1:34" ht="18.75" customHeight="1">
      <c r="A153" s="629">
        <v>146</v>
      </c>
      <c r="B153" s="629" t="s">
        <v>1241</v>
      </c>
      <c r="C153" s="629" t="s">
        <v>1543</v>
      </c>
      <c r="D153" s="629" t="s">
        <v>1544</v>
      </c>
      <c r="E153" s="629" t="s">
        <v>1255</v>
      </c>
      <c r="F153" s="630" t="s">
        <v>922</v>
      </c>
      <c r="G153" s="630" t="s">
        <v>1257</v>
      </c>
      <c r="H153" s="630" t="s">
        <v>1219</v>
      </c>
      <c r="I153" s="631" t="s">
        <v>1258</v>
      </c>
      <c r="J153" s="631" t="s">
        <v>1269</v>
      </c>
      <c r="K153" s="632" t="s">
        <v>1545</v>
      </c>
      <c r="L153" s="629">
        <v>2016</v>
      </c>
      <c r="M153" s="633">
        <v>148324.13226125401</v>
      </c>
      <c r="N153" s="629" t="s">
        <v>1250</v>
      </c>
      <c r="O153" s="629" t="s">
        <v>1250</v>
      </c>
      <c r="P153" s="633">
        <v>120354.98574719284</v>
      </c>
      <c r="Q153" s="633">
        <v>113966.1670359182</v>
      </c>
      <c r="R153" s="633">
        <v>29725.930234849329</v>
      </c>
      <c r="S153" s="635">
        <v>138643.0601826249</v>
      </c>
      <c r="T153" s="635">
        <v>138643.0601826249</v>
      </c>
      <c r="U153" s="635">
        <v>138643.0601826249</v>
      </c>
      <c r="V153" s="635">
        <v>415929.18054787471</v>
      </c>
      <c r="W153" s="635">
        <v>290633.43502690142</v>
      </c>
      <c r="X153" s="633">
        <v>610341.06724811811</v>
      </c>
      <c r="Y153" s="635" t="s">
        <v>1251</v>
      </c>
      <c r="Z153" s="635" t="s">
        <v>1251</v>
      </c>
      <c r="AA153" s="635"/>
      <c r="AB153" s="635">
        <v>22887.238678616635</v>
      </c>
      <c r="AC153" s="635">
        <v>35639.139882102136</v>
      </c>
      <c r="AD153" s="635">
        <v>35909.639408648232</v>
      </c>
      <c r="AE153" s="635">
        <v>38576.805483799661</v>
      </c>
      <c r="AF153" s="636" t="s">
        <v>1546</v>
      </c>
      <c r="AG153" s="636" t="s">
        <v>1547</v>
      </c>
      <c r="AH153" s="636" t="s">
        <v>1548</v>
      </c>
    </row>
    <row r="154" spans="1:34" ht="18.75" customHeight="1">
      <c r="A154" s="629">
        <v>147</v>
      </c>
      <c r="B154" s="629" t="s">
        <v>1241</v>
      </c>
      <c r="C154" s="629" t="s">
        <v>1543</v>
      </c>
      <c r="D154" s="629" t="s">
        <v>1544</v>
      </c>
      <c r="E154" s="629" t="s">
        <v>1255</v>
      </c>
      <c r="F154" s="630" t="s">
        <v>921</v>
      </c>
      <c r="G154" s="630" t="s">
        <v>1257</v>
      </c>
      <c r="H154" s="630" t="s">
        <v>1219</v>
      </c>
      <c r="I154" s="631" t="s">
        <v>1258</v>
      </c>
      <c r="J154" s="631" t="s">
        <v>1270</v>
      </c>
      <c r="K154" s="632" t="s">
        <v>1545</v>
      </c>
      <c r="L154" s="629">
        <v>2016</v>
      </c>
      <c r="M154" s="633">
        <v>1116254876.27507</v>
      </c>
      <c r="N154" s="629" t="s">
        <v>1250</v>
      </c>
      <c r="O154" s="629" t="s">
        <v>1250</v>
      </c>
      <c r="P154" s="633">
        <v>714402971.23290229</v>
      </c>
      <c r="Q154" s="633">
        <v>550622819.52010953</v>
      </c>
      <c r="R154" s="633">
        <v>183084252.36191565</v>
      </c>
      <c r="S154" s="635">
        <v>1031060456.3078518</v>
      </c>
      <c r="T154" s="635">
        <v>1031060456.3078518</v>
      </c>
      <c r="U154" s="635">
        <v>1031060456.3078518</v>
      </c>
      <c r="V154" s="635">
        <v>3093181368.9235554</v>
      </c>
      <c r="W154" s="635">
        <v>2130845824.990073</v>
      </c>
      <c r="X154" s="633">
        <v>2986538274.5260029</v>
      </c>
      <c r="Y154" s="635" t="s">
        <v>1251</v>
      </c>
      <c r="Z154" s="635" t="s">
        <v>1251</v>
      </c>
      <c r="AA154" s="635"/>
      <c r="AB154" s="635">
        <v>340394258.66823459</v>
      </c>
      <c r="AC154" s="635">
        <v>483916297.75561202</v>
      </c>
      <c r="AD154" s="635">
        <v>513754141.17854965</v>
      </c>
      <c r="AE154" s="635">
        <v>16477456.88562895</v>
      </c>
      <c r="AF154" s="636" t="s">
        <v>1546</v>
      </c>
      <c r="AG154" s="636" t="s">
        <v>1547</v>
      </c>
      <c r="AH154" s="636" t="s">
        <v>1548</v>
      </c>
    </row>
    <row r="155" spans="1:34" ht="18.75" customHeight="1">
      <c r="A155" s="629">
        <v>148</v>
      </c>
      <c r="B155" s="629" t="s">
        <v>1241</v>
      </c>
      <c r="C155" s="629" t="s">
        <v>1543</v>
      </c>
      <c r="D155" s="629" t="s">
        <v>1544</v>
      </c>
      <c r="E155" s="629" t="s">
        <v>1255</v>
      </c>
      <c r="F155" s="630" t="s">
        <v>921</v>
      </c>
      <c r="G155" s="630" t="s">
        <v>1257</v>
      </c>
      <c r="H155" s="630" t="s">
        <v>1219</v>
      </c>
      <c r="I155" s="631" t="s">
        <v>1258</v>
      </c>
      <c r="J155" s="631" t="s">
        <v>1271</v>
      </c>
      <c r="K155" s="632" t="s">
        <v>1545</v>
      </c>
      <c r="L155" s="629">
        <v>2016</v>
      </c>
      <c r="M155" s="633">
        <v>731257355.60763001</v>
      </c>
      <c r="N155" s="629" t="s">
        <v>1250</v>
      </c>
      <c r="O155" s="629" t="s">
        <v>1250</v>
      </c>
      <c r="P155" s="633">
        <v>555559482.41726136</v>
      </c>
      <c r="Q155" s="633">
        <v>471792053.97521979</v>
      </c>
      <c r="R155" s="633">
        <v>135568225.40911594</v>
      </c>
      <c r="S155" s="635">
        <v>635527368.02568662</v>
      </c>
      <c r="T155" s="635">
        <v>635527368.02568662</v>
      </c>
      <c r="U155" s="635">
        <v>635527368.02568662</v>
      </c>
      <c r="V155" s="635">
        <v>1906582104.0770597</v>
      </c>
      <c r="W155" s="635">
        <v>1314225606.7037282</v>
      </c>
      <c r="X155" s="633">
        <v>2958404550.9717913</v>
      </c>
      <c r="Y155" s="635" t="s">
        <v>1251</v>
      </c>
      <c r="Z155" s="635" t="s">
        <v>1251</v>
      </c>
      <c r="AA155" s="635"/>
      <c r="AB155" s="635">
        <v>215111289.20189419</v>
      </c>
      <c r="AC155" s="635">
        <v>295053359.42022657</v>
      </c>
      <c r="AD155" s="635">
        <v>312554006.90310585</v>
      </c>
      <c r="AE155" s="635">
        <v>9913944.7033171859</v>
      </c>
      <c r="AF155" s="636" t="s">
        <v>1546</v>
      </c>
      <c r="AG155" s="636" t="s">
        <v>1547</v>
      </c>
      <c r="AH155" s="636" t="s">
        <v>1548</v>
      </c>
    </row>
    <row r="156" spans="1:34" ht="18.75" customHeight="1">
      <c r="A156" s="629">
        <v>149</v>
      </c>
      <c r="B156" s="629" t="s">
        <v>1241</v>
      </c>
      <c r="C156" s="629" t="s">
        <v>1543</v>
      </c>
      <c r="D156" s="629" t="s">
        <v>1544</v>
      </c>
      <c r="E156" s="629" t="s">
        <v>1255</v>
      </c>
      <c r="F156" s="630" t="s">
        <v>1549</v>
      </c>
      <c r="G156" s="630" t="s">
        <v>1257</v>
      </c>
      <c r="H156" s="630" t="s">
        <v>1219</v>
      </c>
      <c r="I156" s="631" t="s">
        <v>1258</v>
      </c>
      <c r="J156" s="631" t="s">
        <v>1272</v>
      </c>
      <c r="K156" s="632" t="s">
        <v>1545</v>
      </c>
      <c r="L156" s="629">
        <v>2016</v>
      </c>
      <c r="M156" s="633">
        <v>5043399.1145049604</v>
      </c>
      <c r="N156" s="629" t="s">
        <v>1250</v>
      </c>
      <c r="O156" s="629" t="s">
        <v>1250</v>
      </c>
      <c r="P156" s="633">
        <v>6182563.9187383074</v>
      </c>
      <c r="Q156" s="633">
        <v>4996277.7143258769</v>
      </c>
      <c r="R156" s="633">
        <v>5614471.9602228571</v>
      </c>
      <c r="S156" s="635">
        <v>12146941.391164841</v>
      </c>
      <c r="T156" s="635">
        <v>12146941.391164841</v>
      </c>
      <c r="U156" s="635">
        <v>12146941.391164841</v>
      </c>
      <c r="V156" s="635">
        <v>36440824.173494525</v>
      </c>
      <c r="W156" s="635">
        <v>26263705.964129154</v>
      </c>
      <c r="X156" s="633">
        <v>12536115.539130589</v>
      </c>
      <c r="Y156" s="635" t="s">
        <v>1251</v>
      </c>
      <c r="Z156" s="635" t="s">
        <v>1251</v>
      </c>
      <c r="AA156" s="635"/>
      <c r="AB156" s="635">
        <v>17655849.700136386</v>
      </c>
      <c r="AC156" s="635">
        <v>14202193.812482288</v>
      </c>
      <c r="AD156" s="635">
        <v>12485153.696739756</v>
      </c>
      <c r="AE156" s="635">
        <v>33242886.391109999</v>
      </c>
      <c r="AF156" s="636" t="s">
        <v>1546</v>
      </c>
      <c r="AG156" s="636" t="s">
        <v>1547</v>
      </c>
      <c r="AH156" s="636" t="s">
        <v>1548</v>
      </c>
    </row>
    <row r="157" spans="1:34" ht="18.75" customHeight="1">
      <c r="A157" s="629">
        <v>150</v>
      </c>
      <c r="B157" s="629" t="s">
        <v>1241</v>
      </c>
      <c r="C157" s="629" t="s">
        <v>1543</v>
      </c>
      <c r="D157" s="629" t="s">
        <v>1544</v>
      </c>
      <c r="E157" s="629" t="s">
        <v>1255</v>
      </c>
      <c r="F157" s="630" t="s">
        <v>1549</v>
      </c>
      <c r="G157" s="630" t="s">
        <v>1257</v>
      </c>
      <c r="H157" s="630" t="s">
        <v>1219</v>
      </c>
      <c r="I157" s="631" t="s">
        <v>1258</v>
      </c>
      <c r="J157" s="631" t="s">
        <v>1273</v>
      </c>
      <c r="K157" s="632" t="s">
        <v>1545</v>
      </c>
      <c r="L157" s="629">
        <v>2016</v>
      </c>
      <c r="M157" s="633">
        <v>3035633.0210892698</v>
      </c>
      <c r="N157" s="629" t="s">
        <v>1250</v>
      </c>
      <c r="O157" s="629" t="s">
        <v>1250</v>
      </c>
      <c r="P157" s="633">
        <v>3074276.4533362603</v>
      </c>
      <c r="Q157" s="633">
        <v>2254121.2592335637</v>
      </c>
      <c r="R157" s="633">
        <v>3790809.3088417328</v>
      </c>
      <c r="S157" s="635">
        <v>6637439.1637243759</v>
      </c>
      <c r="T157" s="635">
        <v>6637439.1637243759</v>
      </c>
      <c r="U157" s="635">
        <v>6637439.1637243759</v>
      </c>
      <c r="V157" s="635">
        <v>19912317.491173126</v>
      </c>
      <c r="W157" s="635">
        <v>14078467.480589878</v>
      </c>
      <c r="X157" s="633">
        <v>12209712.680286963</v>
      </c>
      <c r="Y157" s="635" t="s">
        <v>1251</v>
      </c>
      <c r="Z157" s="635" t="s">
        <v>1251</v>
      </c>
      <c r="AA157" s="635"/>
      <c r="AB157" s="635">
        <v>10353558.69913503</v>
      </c>
      <c r="AC157" s="635">
        <v>8565468.3572822008</v>
      </c>
      <c r="AD157" s="635">
        <v>7514997.8690736955</v>
      </c>
      <c r="AE157" s="635">
        <v>2739.2725179999998</v>
      </c>
      <c r="AF157" s="636" t="s">
        <v>1546</v>
      </c>
      <c r="AG157" s="636" t="s">
        <v>1547</v>
      </c>
      <c r="AH157" s="636" t="s">
        <v>1548</v>
      </c>
    </row>
    <row r="158" spans="1:34" ht="18.75" customHeight="1">
      <c r="A158" s="629">
        <v>151</v>
      </c>
      <c r="B158" s="629" t="s">
        <v>1241</v>
      </c>
      <c r="C158" s="629" t="s">
        <v>1543</v>
      </c>
      <c r="D158" s="629" t="s">
        <v>1544</v>
      </c>
      <c r="E158" s="629" t="s">
        <v>1550</v>
      </c>
      <c r="F158" s="630" t="s">
        <v>1383</v>
      </c>
      <c r="G158" s="630" t="s">
        <v>1551</v>
      </c>
      <c r="H158" s="630" t="s">
        <v>1219</v>
      </c>
      <c r="I158" s="631" t="s">
        <v>1552</v>
      </c>
      <c r="J158" s="631" t="s">
        <v>1553</v>
      </c>
      <c r="K158" s="632" t="s">
        <v>1545</v>
      </c>
      <c r="L158" s="629">
        <v>2016</v>
      </c>
      <c r="M158" s="651">
        <v>1.5334391610619742E-2</v>
      </c>
      <c r="N158" s="634">
        <v>20942.4105399621</v>
      </c>
      <c r="O158" s="634">
        <v>1365715.1240000001</v>
      </c>
      <c r="P158" s="651">
        <v>1.2124181897873013E-2</v>
      </c>
      <c r="Q158" s="651">
        <v>1.3093636258644636E-2</v>
      </c>
      <c r="R158" s="651">
        <v>4.4015053740937993E-3</v>
      </c>
      <c r="S158" s="635">
        <v>1.4509873965698979E-2</v>
      </c>
      <c r="T158" s="635">
        <v>1.4509873965698979E-2</v>
      </c>
      <c r="U158" s="635">
        <v>1.4509873965698979E-2</v>
      </c>
      <c r="V158" s="635">
        <v>4.3529621897096936E-2</v>
      </c>
      <c r="W158" s="635">
        <v>2.9986897637077358E-2</v>
      </c>
      <c r="X158" s="651">
        <v>4.1220283694966046E-2</v>
      </c>
      <c r="Y158" s="635">
        <v>45438.025563202362</v>
      </c>
      <c r="Z158" s="635">
        <v>1102322</v>
      </c>
      <c r="AA158" s="635"/>
      <c r="AB158" s="841">
        <v>2.5758263619654652E-3</v>
      </c>
      <c r="AC158" s="841">
        <v>3.5689051840524775E-3</v>
      </c>
      <c r="AD158" s="841">
        <v>3.3171003070306278E-3</v>
      </c>
      <c r="AE158" s="841">
        <v>3.123770705835143E-3</v>
      </c>
      <c r="AF158" s="636" t="s">
        <v>1554</v>
      </c>
      <c r="AG158" s="636" t="s">
        <v>1547</v>
      </c>
      <c r="AH158" s="636"/>
    </row>
    <row r="159" spans="1:34" ht="18.75" customHeight="1">
      <c r="A159" s="629">
        <v>152</v>
      </c>
      <c r="B159" s="629" t="s">
        <v>1241</v>
      </c>
      <c r="C159" s="629" t="s">
        <v>1543</v>
      </c>
      <c r="D159" s="629" t="s">
        <v>1544</v>
      </c>
      <c r="E159" s="629" t="s">
        <v>1550</v>
      </c>
      <c r="F159" s="630" t="s">
        <v>1383</v>
      </c>
      <c r="G159" s="630" t="s">
        <v>1551</v>
      </c>
      <c r="H159" s="630" t="s">
        <v>1219</v>
      </c>
      <c r="I159" s="631" t="s">
        <v>1552</v>
      </c>
      <c r="J159" s="631" t="s">
        <v>1555</v>
      </c>
      <c r="K159" s="632" t="s">
        <v>1545</v>
      </c>
      <c r="L159" s="629">
        <v>2016</v>
      </c>
      <c r="M159" s="651">
        <v>1.0198914552505607E-2</v>
      </c>
      <c r="N159" s="634">
        <v>13928.8118527406</v>
      </c>
      <c r="O159" s="634">
        <v>1365715.1240000001</v>
      </c>
      <c r="P159" s="651">
        <v>9.6783156948909172E-3</v>
      </c>
      <c r="Q159" s="651">
        <v>1.116210233776074E-2</v>
      </c>
      <c r="R159" s="651">
        <v>3.2431811031290812E-3</v>
      </c>
      <c r="S159" s="635">
        <v>9.2073666006794209E-3</v>
      </c>
      <c r="T159" s="635">
        <v>9.2073666006794209E-3</v>
      </c>
      <c r="U159" s="635">
        <v>9.2073666006794209E-3</v>
      </c>
      <c r="V159" s="635">
        <v>2.7622099802038301E-2</v>
      </c>
      <c r="W159" s="635">
        <v>1.9028446450624858E-2</v>
      </c>
      <c r="X159" s="651">
        <v>4.057185916331784E-2</v>
      </c>
      <c r="Y159" s="635">
        <v>44723.25293662685</v>
      </c>
      <c r="Z159" s="635">
        <v>1102322</v>
      </c>
      <c r="AA159" s="635"/>
      <c r="AB159" s="841">
        <v>1.50590738914936E-3</v>
      </c>
      <c r="AC159" s="841">
        <v>2.1902852394322871E-3</v>
      </c>
      <c r="AD159" s="841">
        <v>2.0363213809589278E-3</v>
      </c>
      <c r="AE159" s="841">
        <v>1.914552350707654E-3</v>
      </c>
      <c r="AF159" s="636" t="s">
        <v>1554</v>
      </c>
      <c r="AG159" s="636" t="s">
        <v>1547</v>
      </c>
      <c r="AH159" s="636"/>
    </row>
    <row r="160" spans="1:34" ht="18.75" customHeight="1">
      <c r="A160" s="629">
        <v>153</v>
      </c>
      <c r="B160" s="629" t="s">
        <v>1241</v>
      </c>
      <c r="C160" s="629" t="s">
        <v>1543</v>
      </c>
      <c r="D160" s="629" t="s">
        <v>1544</v>
      </c>
      <c r="E160" s="629" t="s">
        <v>1550</v>
      </c>
      <c r="F160" s="630" t="s">
        <v>1383</v>
      </c>
      <c r="G160" s="630" t="s">
        <v>1551</v>
      </c>
      <c r="H160" s="630" t="s">
        <v>1219</v>
      </c>
      <c r="I160" s="631" t="s">
        <v>1552</v>
      </c>
      <c r="J160" s="631" t="s">
        <v>1556</v>
      </c>
      <c r="K160" s="632" t="s">
        <v>1545</v>
      </c>
      <c r="L160" s="629">
        <v>2016</v>
      </c>
      <c r="M160" s="651">
        <v>1.3939495285402873E-2</v>
      </c>
      <c r="N160" s="634">
        <v>104208248.482759</v>
      </c>
      <c r="O160" s="634">
        <v>7475754778</v>
      </c>
      <c r="P160" s="651">
        <v>1.3110647112169228E-2</v>
      </c>
      <c r="Q160" s="651">
        <v>1.0701845320799602E-2</v>
      </c>
      <c r="R160" s="651">
        <v>4.4642806229253928E-3</v>
      </c>
      <c r="S160" s="635">
        <v>1.2685712635121599E-2</v>
      </c>
      <c r="T160" s="635">
        <v>1.2685712635121599E-2</v>
      </c>
      <c r="U160" s="635">
        <v>1.2685712635121599E-2</v>
      </c>
      <c r="V160" s="635">
        <v>3.8057137905364802E-2</v>
      </c>
      <c r="W160" s="635">
        <v>2.6216986249642117E-2</v>
      </c>
      <c r="X160" s="651">
        <v>3.6402213219502724E-2</v>
      </c>
      <c r="Y160" s="635">
        <v>218445474.01682308</v>
      </c>
      <c r="Z160" s="635">
        <v>6000884416</v>
      </c>
      <c r="AA160" s="635"/>
      <c r="AB160" s="841">
        <v>3.8599414014677817E-3</v>
      </c>
      <c r="AC160" s="841">
        <v>5.3139392527566838E-3</v>
      </c>
      <c r="AD160" s="841">
        <v>5.2064006152429182E-3</v>
      </c>
      <c r="AE160" s="841">
        <v>4.7601467873511051E-3</v>
      </c>
      <c r="AF160" s="636" t="s">
        <v>1554</v>
      </c>
      <c r="AG160" s="636" t="s">
        <v>1547</v>
      </c>
      <c r="AH160" s="636"/>
    </row>
    <row r="161" spans="1:35" ht="18.75" customHeight="1">
      <c r="A161" s="629">
        <v>154</v>
      </c>
      <c r="B161" s="629" t="s">
        <v>1241</v>
      </c>
      <c r="C161" s="629" t="s">
        <v>1543</v>
      </c>
      <c r="D161" s="629" t="s">
        <v>1544</v>
      </c>
      <c r="E161" s="629" t="s">
        <v>1550</v>
      </c>
      <c r="F161" s="630" t="s">
        <v>1383</v>
      </c>
      <c r="G161" s="630" t="s">
        <v>1551</v>
      </c>
      <c r="H161" s="630" t="s">
        <v>1219</v>
      </c>
      <c r="I161" s="631" t="s">
        <v>1552</v>
      </c>
      <c r="J161" s="631" t="s">
        <v>1557</v>
      </c>
      <c r="K161" s="632" t="s">
        <v>1545</v>
      </c>
      <c r="L161" s="629">
        <v>2016</v>
      </c>
      <c r="M161" s="651">
        <v>9.1577807962351411E-3</v>
      </c>
      <c r="N161" s="634">
        <v>68461323.543331504</v>
      </c>
      <c r="O161" s="634">
        <v>7475754778</v>
      </c>
      <c r="P161" s="651">
        <v>1.0067676344339612E-2</v>
      </c>
      <c r="Q161" s="651">
        <v>9.0081737087372889E-3</v>
      </c>
      <c r="R161" s="651">
        <v>3.4291886768264431E-3</v>
      </c>
      <c r="S161" s="635">
        <v>7.8411774966861674E-3</v>
      </c>
      <c r="T161" s="635">
        <v>7.8411774966861674E-3</v>
      </c>
      <c r="U161" s="635">
        <v>7.8411774966861674E-3</v>
      </c>
      <c r="V161" s="635">
        <v>2.35235324900585E-2</v>
      </c>
      <c r="W161" s="635">
        <v>1.6205005467527202E-2</v>
      </c>
      <c r="X161" s="651">
        <v>3.5742336837445376E-2</v>
      </c>
      <c r="Y161" s="635">
        <v>214485632.11924869</v>
      </c>
      <c r="Z161" s="635">
        <v>6000884416</v>
      </c>
      <c r="AA161" s="635"/>
      <c r="AB161" s="841">
        <v>2.7623903680266022E-3</v>
      </c>
      <c r="AC161" s="841">
        <v>3.5720176690191064E-3</v>
      </c>
      <c r="AD161" s="841">
        <v>3.4853031848865465E-3</v>
      </c>
      <c r="AE161" s="841">
        <v>3.1612551098187816E-3</v>
      </c>
      <c r="AF161" s="636" t="s">
        <v>1554</v>
      </c>
      <c r="AG161" s="636" t="s">
        <v>1547</v>
      </c>
      <c r="AH161" s="636"/>
    </row>
    <row r="162" spans="1:35" ht="18.75" customHeight="1">
      <c r="A162" s="629">
        <v>155</v>
      </c>
      <c r="B162" s="629" t="s">
        <v>1241</v>
      </c>
      <c r="C162" s="629" t="s">
        <v>1543</v>
      </c>
      <c r="D162" s="629" t="s">
        <v>1544</v>
      </c>
      <c r="E162" s="629" t="s">
        <v>1550</v>
      </c>
      <c r="F162" s="630" t="s">
        <v>1383</v>
      </c>
      <c r="G162" s="630" t="s">
        <v>1551</v>
      </c>
      <c r="H162" s="630" t="s">
        <v>1219</v>
      </c>
      <c r="I162" s="631" t="s">
        <v>1552</v>
      </c>
      <c r="J162" s="631" t="s">
        <v>1558</v>
      </c>
      <c r="K162" s="632" t="s">
        <v>1545</v>
      </c>
      <c r="L162" s="629">
        <v>2016</v>
      </c>
      <c r="M162" s="651">
        <v>3.3800781417530033E-3</v>
      </c>
      <c r="N162" s="634">
        <v>651631.97110123001</v>
      </c>
      <c r="O162" s="634">
        <v>192786067</v>
      </c>
      <c r="P162" s="651">
        <v>2.1891780141682338E-3</v>
      </c>
      <c r="Q162" s="651">
        <v>9.6261642648832763E-4</v>
      </c>
      <c r="R162" s="651">
        <v>3.4058499977849773E-3</v>
      </c>
      <c r="S162" s="635">
        <v>5.2914865898880054E-3</v>
      </c>
      <c r="T162" s="635">
        <v>5.2914865898880054E-3</v>
      </c>
      <c r="U162" s="635">
        <v>5.2914865898880054E-3</v>
      </c>
      <c r="V162" s="635">
        <v>1.5874459769664017E-2</v>
      </c>
      <c r="W162" s="635">
        <v>1.0935675050937311E-2</v>
      </c>
      <c r="X162" s="651">
        <v>4.6692231732876214E-3</v>
      </c>
      <c r="Y162" s="635">
        <v>864068.43125482777</v>
      </c>
      <c r="Z162" s="635">
        <v>185056143</v>
      </c>
      <c r="AA162" s="635"/>
      <c r="AB162" s="841">
        <v>6.7831937081328474E-3</v>
      </c>
      <c r="AC162" s="841">
        <v>4.8911230203490174E-3</v>
      </c>
      <c r="AD162" s="841">
        <v>3.7207304585269653E-3</v>
      </c>
      <c r="AE162" s="841">
        <v>4.4938275350185517E-3</v>
      </c>
      <c r="AF162" s="636" t="s">
        <v>1554</v>
      </c>
      <c r="AG162" s="636" t="s">
        <v>1547</v>
      </c>
      <c r="AH162" s="636"/>
    </row>
    <row r="163" spans="1:35" ht="18.75" customHeight="1">
      <c r="A163" s="629">
        <v>156</v>
      </c>
      <c r="B163" s="629" t="s">
        <v>1241</v>
      </c>
      <c r="C163" s="629" t="s">
        <v>1543</v>
      </c>
      <c r="D163" s="629" t="s">
        <v>1544</v>
      </c>
      <c r="E163" s="629" t="s">
        <v>1550</v>
      </c>
      <c r="F163" s="630" t="s">
        <v>1383</v>
      </c>
      <c r="G163" s="630" t="s">
        <v>1551</v>
      </c>
      <c r="H163" s="630" t="s">
        <v>1219</v>
      </c>
      <c r="I163" s="631" t="s">
        <v>1552</v>
      </c>
      <c r="J163" s="631" t="s">
        <v>1559</v>
      </c>
      <c r="K163" s="632" t="s">
        <v>1545</v>
      </c>
      <c r="L163" s="629">
        <v>2016</v>
      </c>
      <c r="M163" s="651">
        <v>2.0681849096650744E-3</v>
      </c>
      <c r="N163" s="634">
        <v>398717.23456308001</v>
      </c>
      <c r="O163" s="634">
        <v>192786067</v>
      </c>
      <c r="P163" s="651">
        <v>1.006046902272266E-3</v>
      </c>
      <c r="Q163" s="651">
        <v>1.8550097682314994E-4</v>
      </c>
      <c r="R163" s="651">
        <v>2.6230655371338456E-3</v>
      </c>
      <c r="S163" s="635">
        <v>2.9448123186480548E-3</v>
      </c>
      <c r="T163" s="635">
        <v>2.9448123186480548E-3</v>
      </c>
      <c r="U163" s="635">
        <v>2.9448123186480548E-3</v>
      </c>
      <c r="V163" s="635">
        <v>8.8344369559441652E-3</v>
      </c>
      <c r="W163" s="635">
        <v>6.0859098961477242E-3</v>
      </c>
      <c r="X163" s="651">
        <v>4.5269868463434755E-3</v>
      </c>
      <c r="Y163" s="635">
        <v>837746.72519605723</v>
      </c>
      <c r="Z163" s="635">
        <v>186158465</v>
      </c>
      <c r="AA163" s="635"/>
      <c r="AB163" s="841">
        <v>3.870583887148457E-3</v>
      </c>
      <c r="AC163" s="841">
        <v>2.9508916385277461E-3</v>
      </c>
      <c r="AD163" s="841">
        <v>2.2443252644893329E-3</v>
      </c>
      <c r="AE163" s="841">
        <v>2.7028936388485214E-3</v>
      </c>
      <c r="AF163" s="636" t="s">
        <v>1554</v>
      </c>
      <c r="AG163" s="636" t="s">
        <v>1547</v>
      </c>
      <c r="AH163" s="636"/>
    </row>
    <row r="164" spans="1:35" ht="18.75" customHeight="1">
      <c r="A164" s="629">
        <v>157</v>
      </c>
      <c r="B164" s="629" t="s">
        <v>1241</v>
      </c>
      <c r="C164" s="629" t="s">
        <v>1543</v>
      </c>
      <c r="D164" s="629" t="s">
        <v>1544</v>
      </c>
      <c r="E164" s="629" t="s">
        <v>1550</v>
      </c>
      <c r="F164" s="630" t="s">
        <v>1383</v>
      </c>
      <c r="G164" s="630" t="s">
        <v>1551</v>
      </c>
      <c r="H164" s="630" t="s">
        <v>1219</v>
      </c>
      <c r="I164" s="631" t="s">
        <v>1552</v>
      </c>
      <c r="J164" s="631" t="s">
        <v>1560</v>
      </c>
      <c r="K164" s="632" t="s">
        <v>1545</v>
      </c>
      <c r="L164" s="629">
        <v>2016</v>
      </c>
      <c r="M164" s="651">
        <v>0.16426719081422428</v>
      </c>
      <c r="N164" s="634">
        <v>224342.18687198</v>
      </c>
      <c r="O164" s="634">
        <v>1365715.1240000001</v>
      </c>
      <c r="P164" s="651">
        <v>9.6555461757051056E-2</v>
      </c>
      <c r="Q164" s="651">
        <v>9.4926927599418967E-2</v>
      </c>
      <c r="R164" s="651">
        <v>2.7421539914833301E-2</v>
      </c>
      <c r="S164" s="635">
        <v>0.158875718792549</v>
      </c>
      <c r="T164" s="635">
        <v>0.158875718792549</v>
      </c>
      <c r="U164" s="635">
        <v>0.158875718792549</v>
      </c>
      <c r="V164" s="635">
        <v>0.47662715637764697</v>
      </c>
      <c r="W164" s="635">
        <v>0.32834123354287525</v>
      </c>
      <c r="X164" s="651">
        <v>0.55879533747431964</v>
      </c>
      <c r="Y164" s="635">
        <v>615972.39399536699</v>
      </c>
      <c r="Z164" s="635">
        <v>0</v>
      </c>
      <c r="AA164" s="635"/>
      <c r="AB164" s="841">
        <v>2.5545331226792187E-2</v>
      </c>
      <c r="AC164" s="841">
        <v>3.3198045569371622E-2</v>
      </c>
      <c r="AD164" s="841">
        <v>3.1774224635227846E-2</v>
      </c>
      <c r="AE164" s="841">
        <v>2.9065861461466318E-2</v>
      </c>
      <c r="AF164" s="636" t="s">
        <v>1554</v>
      </c>
      <c r="AG164" s="636" t="s">
        <v>1547</v>
      </c>
      <c r="AH164" s="636"/>
    </row>
    <row r="165" spans="1:35" ht="18.75" customHeight="1">
      <c r="A165" s="629">
        <v>158</v>
      </c>
      <c r="B165" s="629" t="s">
        <v>1241</v>
      </c>
      <c r="C165" s="629" t="s">
        <v>1543</v>
      </c>
      <c r="D165" s="629" t="s">
        <v>1544</v>
      </c>
      <c r="E165" s="629" t="s">
        <v>1550</v>
      </c>
      <c r="F165" s="630" t="s">
        <v>1383</v>
      </c>
      <c r="G165" s="630" t="s">
        <v>1551</v>
      </c>
      <c r="H165" s="630" t="s">
        <v>1219</v>
      </c>
      <c r="I165" s="631" t="s">
        <v>1552</v>
      </c>
      <c r="J165" s="631" t="s">
        <v>1561</v>
      </c>
      <c r="K165" s="632" t="s">
        <v>1545</v>
      </c>
      <c r="L165" s="629">
        <v>2016</v>
      </c>
      <c r="M165" s="651">
        <v>0.10860546951170323</v>
      </c>
      <c r="N165" s="634">
        <v>148324.13226125401</v>
      </c>
      <c r="O165" s="634">
        <v>1365715.1240000001</v>
      </c>
      <c r="P165" s="651">
        <v>7.7774853963965829E-2</v>
      </c>
      <c r="Q165" s="651">
        <v>8.3007057564044334E-2</v>
      </c>
      <c r="R165" s="651">
        <v>2.0097187834355833E-2</v>
      </c>
      <c r="S165" s="635">
        <v>0.10008257593481465</v>
      </c>
      <c r="T165" s="635">
        <v>0.10008257593481465</v>
      </c>
      <c r="U165" s="635">
        <v>0.10008257593481465</v>
      </c>
      <c r="V165" s="635">
        <v>0.30024772780444398</v>
      </c>
      <c r="W165" s="635">
        <v>0.20683611497294865</v>
      </c>
      <c r="X165" s="651">
        <v>0.55368673332122387</v>
      </c>
      <c r="Y165" s="635">
        <v>610341.06724811811</v>
      </c>
      <c r="Z165" s="635">
        <v>1102322</v>
      </c>
      <c r="AA165" s="635"/>
      <c r="AB165" s="841">
        <v>1.3187724205963251E-2</v>
      </c>
      <c r="AC165" s="841">
        <v>1.8480405011107443E-2</v>
      </c>
      <c r="AD165" s="841">
        <v>1.772676278256665E-2</v>
      </c>
      <c r="AE165" s="841">
        <v>1.6301548735249888E-2</v>
      </c>
      <c r="AF165" s="636" t="s">
        <v>1554</v>
      </c>
      <c r="AG165" s="636" t="s">
        <v>1547</v>
      </c>
      <c r="AH165" s="636"/>
    </row>
    <row r="166" spans="1:35" ht="18.75" customHeight="1">
      <c r="A166" s="629">
        <v>159</v>
      </c>
      <c r="B166" s="629" t="s">
        <v>1241</v>
      </c>
      <c r="C166" s="629" t="s">
        <v>1543</v>
      </c>
      <c r="D166" s="629" t="s">
        <v>1544</v>
      </c>
      <c r="E166" s="629" t="s">
        <v>1550</v>
      </c>
      <c r="F166" s="630" t="s">
        <v>1383</v>
      </c>
      <c r="G166" s="630" t="s">
        <v>1551</v>
      </c>
      <c r="H166" s="630" t="s">
        <v>1219</v>
      </c>
      <c r="I166" s="631" t="s">
        <v>1552</v>
      </c>
      <c r="J166" s="631" t="s">
        <v>1562</v>
      </c>
      <c r="K166" s="632" t="s">
        <v>1545</v>
      </c>
      <c r="L166" s="629">
        <v>2016</v>
      </c>
      <c r="M166" s="651">
        <v>0.14931667897401302</v>
      </c>
      <c r="N166" s="634">
        <v>1116254876.27507</v>
      </c>
      <c r="O166" s="634">
        <v>7475754778</v>
      </c>
      <c r="P166" s="651">
        <v>0.10568186887181981</v>
      </c>
      <c r="Q166" s="651">
        <v>8.2059551107738798E-2</v>
      </c>
      <c r="R166" s="651">
        <v>2.8429588824744671E-2</v>
      </c>
      <c r="S166" s="635">
        <v>0.13871614590479686</v>
      </c>
      <c r="T166" s="635">
        <v>0.13871614590479686</v>
      </c>
      <c r="U166" s="635">
        <v>0.13871614590479686</v>
      </c>
      <c r="V166" s="635">
        <v>0.41614843771439058</v>
      </c>
      <c r="W166" s="635">
        <v>0.28667835969426003</v>
      </c>
      <c r="X166" s="651">
        <v>0.49768301928347003</v>
      </c>
      <c r="Y166" s="635">
        <v>2986538274.5260029</v>
      </c>
      <c r="Z166" s="635">
        <v>6000884416</v>
      </c>
      <c r="AA166" s="635"/>
      <c r="AB166" s="841">
        <v>3.8280329401266106E-2</v>
      </c>
      <c r="AC166" s="841">
        <v>4.9430396261066649E-2</v>
      </c>
      <c r="AD166" s="841">
        <v>4.9871673262061982E-2</v>
      </c>
      <c r="AE166" s="841">
        <v>1.3571720174743024E-3</v>
      </c>
      <c r="AF166" s="636" t="s">
        <v>1554</v>
      </c>
      <c r="AG166" s="636" t="s">
        <v>1547</v>
      </c>
      <c r="AH166" s="636"/>
    </row>
    <row r="167" spans="1:35" ht="18.75" customHeight="1">
      <c r="A167" s="629">
        <v>160</v>
      </c>
      <c r="B167" s="629" t="s">
        <v>1241</v>
      </c>
      <c r="C167" s="629" t="s">
        <v>1543</v>
      </c>
      <c r="D167" s="629" t="s">
        <v>1544</v>
      </c>
      <c r="E167" s="629" t="s">
        <v>1550</v>
      </c>
      <c r="F167" s="630" t="s">
        <v>1383</v>
      </c>
      <c r="G167" s="630" t="s">
        <v>1551</v>
      </c>
      <c r="H167" s="630" t="s">
        <v>1219</v>
      </c>
      <c r="I167" s="631" t="s">
        <v>1552</v>
      </c>
      <c r="J167" s="631" t="s">
        <v>1563</v>
      </c>
      <c r="K167" s="632" t="s">
        <v>1545</v>
      </c>
      <c r="L167" s="629">
        <v>2016</v>
      </c>
      <c r="M167" s="651">
        <v>9.7817194025626455E-2</v>
      </c>
      <c r="N167" s="634">
        <v>731257355.60763001</v>
      </c>
      <c r="O167" s="634">
        <v>7475754778</v>
      </c>
      <c r="P167" s="651">
        <v>8.2184098800698061E-2</v>
      </c>
      <c r="Q167" s="651">
        <v>7.0311368858897577E-2</v>
      </c>
      <c r="R167" s="651">
        <v>2.1051231093664458E-2</v>
      </c>
      <c r="S167" s="635">
        <v>8.5449469373408152E-2</v>
      </c>
      <c r="T167" s="635">
        <v>8.5449469373408152E-2</v>
      </c>
      <c r="U167" s="635">
        <v>8.5449469373408152E-2</v>
      </c>
      <c r="V167" s="635">
        <v>0.25634840812022447</v>
      </c>
      <c r="W167" s="635">
        <v>0.17659453812626769</v>
      </c>
      <c r="X167" s="651">
        <v>0.49299475642021617</v>
      </c>
      <c r="Y167" s="635">
        <v>2958404550.9717913</v>
      </c>
      <c r="Z167" s="635">
        <v>6000884416</v>
      </c>
      <c r="AA167" s="635"/>
      <c r="AB167" s="841">
        <v>2.419115716227551E-2</v>
      </c>
      <c r="AC167" s="841">
        <v>3.0138692459715948E-2</v>
      </c>
      <c r="AD167" s="841">
        <v>3.034056576801911E-2</v>
      </c>
      <c r="AE167" s="841">
        <v>8.165658346139912E-4</v>
      </c>
      <c r="AF167" s="636" t="s">
        <v>1554</v>
      </c>
      <c r="AG167" s="636" t="s">
        <v>1547</v>
      </c>
      <c r="AH167" s="636"/>
    </row>
    <row r="168" spans="1:35" ht="18.75" customHeight="1">
      <c r="A168" s="629">
        <v>161</v>
      </c>
      <c r="B168" s="629" t="s">
        <v>1241</v>
      </c>
      <c r="C168" s="629" t="s">
        <v>1543</v>
      </c>
      <c r="D168" s="629" t="s">
        <v>1544</v>
      </c>
      <c r="E168" s="629" t="s">
        <v>1550</v>
      </c>
      <c r="F168" s="630" t="s">
        <v>1383</v>
      </c>
      <c r="G168" s="630" t="s">
        <v>1551</v>
      </c>
      <c r="H168" s="630" t="s">
        <v>1219</v>
      </c>
      <c r="I168" s="631" t="s">
        <v>1552</v>
      </c>
      <c r="J168" s="631" t="s">
        <v>1564</v>
      </c>
      <c r="K168" s="632" t="s">
        <v>1545</v>
      </c>
      <c r="L168" s="629">
        <v>2016</v>
      </c>
      <c r="M168" s="651">
        <v>2.6160599637654106E-2</v>
      </c>
      <c r="N168" s="634">
        <v>5043399.1145049604</v>
      </c>
      <c r="O168" s="634">
        <v>192786067</v>
      </c>
      <c r="P168" s="651">
        <v>3.143379705939453E-2</v>
      </c>
      <c r="Q168" s="651">
        <v>2.4363349476532244E-2</v>
      </c>
      <c r="R168" s="651">
        <v>3.1038894370888345E-2</v>
      </c>
      <c r="S168" s="635">
        <v>6.0224072196479156E-2</v>
      </c>
      <c r="T168" s="635">
        <v>6.0224072196479156E-2</v>
      </c>
      <c r="U168" s="635">
        <v>6.0224072196479156E-2</v>
      </c>
      <c r="V168" s="635">
        <v>0.18067221658943747</v>
      </c>
      <c r="W168" s="635">
        <v>0.12446235525635597</v>
      </c>
      <c r="X168" s="651">
        <v>6.7742228579413269E-2</v>
      </c>
      <c r="Y168" s="635">
        <v>12536115.539130589</v>
      </c>
      <c r="Z168" s="635">
        <v>185056143</v>
      </c>
      <c r="AA168" s="635"/>
      <c r="AB168" s="841">
        <v>8.0736249002674607E-2</v>
      </c>
      <c r="AC168" s="841">
        <v>5.8854903172003516E-2</v>
      </c>
      <c r="AD168" s="841">
        <v>4.667279442131908E-2</v>
      </c>
      <c r="AE168" s="841">
        <v>0.1066168339436025</v>
      </c>
      <c r="AF168" s="636" t="s">
        <v>1554</v>
      </c>
      <c r="AG168" s="636" t="s">
        <v>1547</v>
      </c>
      <c r="AH168" s="636"/>
    </row>
    <row r="169" spans="1:35" ht="18.75" customHeight="1">
      <c r="A169" s="629">
        <v>162</v>
      </c>
      <c r="B169" s="629" t="s">
        <v>1241</v>
      </c>
      <c r="C169" s="629" t="s">
        <v>1543</v>
      </c>
      <c r="D169" s="629" t="s">
        <v>1544</v>
      </c>
      <c r="E169" s="629" t="s">
        <v>1550</v>
      </c>
      <c r="F169" s="630" t="s">
        <v>1383</v>
      </c>
      <c r="G169" s="630" t="s">
        <v>1551</v>
      </c>
      <c r="H169" s="630" t="s">
        <v>1219</v>
      </c>
      <c r="I169" s="631" t="s">
        <v>1552</v>
      </c>
      <c r="J169" s="631" t="s">
        <v>1565</v>
      </c>
      <c r="K169" s="632" t="s">
        <v>1545</v>
      </c>
      <c r="L169" s="629">
        <v>2016</v>
      </c>
      <c r="M169" s="651">
        <v>1.5746122467912942E-2</v>
      </c>
      <c r="N169" s="634">
        <v>3035633.0210892698</v>
      </c>
      <c r="O169" s="634">
        <v>192786067</v>
      </c>
      <c r="P169" s="651">
        <v>1.5630438020342859E-2</v>
      </c>
      <c r="Q169" s="651">
        <v>1.099177170310639E-2</v>
      </c>
      <c r="R169" s="651">
        <v>2.0957007275292972E-2</v>
      </c>
      <c r="S169" s="635">
        <v>3.3545786501100967E-2</v>
      </c>
      <c r="T169" s="635">
        <v>3.3545786501100967E-2</v>
      </c>
      <c r="U169" s="635">
        <v>3.3545786501100967E-2</v>
      </c>
      <c r="V169" s="635">
        <v>0.10063735950330291</v>
      </c>
      <c r="W169" s="635">
        <v>6.9327553660477825E-2</v>
      </c>
      <c r="X169" s="651">
        <v>6.5978424073644307E-2</v>
      </c>
      <c r="Y169" s="635">
        <v>12209712.680286963</v>
      </c>
      <c r="Z169" s="635">
        <v>185056143</v>
      </c>
      <c r="AA169" s="635"/>
      <c r="AB169" s="841">
        <v>4.7344506630610725E-2</v>
      </c>
      <c r="AC169" s="841">
        <v>3.5495911226590481E-2</v>
      </c>
      <c r="AD169" s="841">
        <v>2.8093042275604323E-2</v>
      </c>
      <c r="AE169" s="841">
        <v>8.7854153138754583E-6</v>
      </c>
      <c r="AF169" s="636" t="s">
        <v>1554</v>
      </c>
      <c r="AG169" s="636" t="s">
        <v>1547</v>
      </c>
      <c r="AH169" s="636"/>
    </row>
    <row r="170" spans="1:35" ht="18.75" customHeight="1">
      <c r="A170" s="629">
        <v>163</v>
      </c>
      <c r="B170" s="629" t="s">
        <v>1241</v>
      </c>
      <c r="C170" s="629" t="s">
        <v>1543</v>
      </c>
      <c r="D170" s="629" t="s">
        <v>1566</v>
      </c>
      <c r="E170" s="629" t="s">
        <v>1244</v>
      </c>
      <c r="F170" s="630" t="s">
        <v>1245</v>
      </c>
      <c r="G170" s="630" t="s">
        <v>1343</v>
      </c>
      <c r="H170" s="630" t="s">
        <v>1219</v>
      </c>
      <c r="I170" s="631" t="s">
        <v>1247</v>
      </c>
      <c r="J170" s="631" t="s">
        <v>1248</v>
      </c>
      <c r="K170" s="632" t="s">
        <v>1545</v>
      </c>
      <c r="L170" s="629">
        <v>2016</v>
      </c>
      <c r="M170" s="633">
        <v>50515.357088319695</v>
      </c>
      <c r="N170" s="635" t="s">
        <v>1251</v>
      </c>
      <c r="O170" s="635" t="s">
        <v>1251</v>
      </c>
      <c r="P170" s="633">
        <v>49164.946911843042</v>
      </c>
      <c r="Q170" s="633">
        <v>42936.375725888036</v>
      </c>
      <c r="R170" s="633">
        <v>18127.88297446497</v>
      </c>
      <c r="S170" s="635">
        <v>38121.456776673527</v>
      </c>
      <c r="T170" s="635">
        <v>38121.456776673527</v>
      </c>
      <c r="U170" s="635">
        <v>38121.456776673527</v>
      </c>
      <c r="V170" s="635">
        <v>114364.37033002058</v>
      </c>
      <c r="W170" s="635">
        <v>78783.883639564723</v>
      </c>
      <c r="X170" s="633">
        <v>156081.39955184792</v>
      </c>
      <c r="Y170" s="635" t="s">
        <v>1251</v>
      </c>
      <c r="Z170" s="635" t="s">
        <v>1251</v>
      </c>
      <c r="AA170" s="635"/>
      <c r="AB170" s="635">
        <v>7763.2802826744301</v>
      </c>
      <c r="AC170" s="635">
        <v>8367.6522918695082</v>
      </c>
      <c r="AD170" s="635">
        <v>8112.4527654088233</v>
      </c>
      <c r="AE170" s="635">
        <v>10301.656640539706</v>
      </c>
      <c r="AF170" s="636" t="s">
        <v>1567</v>
      </c>
      <c r="AG170" s="636" t="s">
        <v>1568</v>
      </c>
      <c r="AH170" s="636"/>
    </row>
    <row r="171" spans="1:35" ht="18.75" customHeight="1">
      <c r="A171" s="629">
        <v>164</v>
      </c>
      <c r="B171" s="629" t="s">
        <v>1241</v>
      </c>
      <c r="C171" s="629" t="s">
        <v>1543</v>
      </c>
      <c r="D171" s="629" t="s">
        <v>1569</v>
      </c>
      <c r="E171" s="629" t="s">
        <v>1570</v>
      </c>
      <c r="F171" s="630" t="s">
        <v>1383</v>
      </c>
      <c r="G171" s="630" t="s">
        <v>1571</v>
      </c>
      <c r="H171" s="630" t="s">
        <v>1219</v>
      </c>
      <c r="I171" s="631" t="s">
        <v>1572</v>
      </c>
      <c r="J171" s="654" t="s">
        <v>1573</v>
      </c>
      <c r="K171" s="632" t="s">
        <v>1545</v>
      </c>
      <c r="L171" s="629">
        <v>2016</v>
      </c>
      <c r="M171" s="651">
        <v>0</v>
      </c>
      <c r="N171" s="634" t="s">
        <v>1250</v>
      </c>
      <c r="O171" s="634" t="s">
        <v>1250</v>
      </c>
      <c r="P171" s="651">
        <v>0</v>
      </c>
      <c r="Q171" s="651">
        <v>0</v>
      </c>
      <c r="R171" s="651">
        <v>0</v>
      </c>
      <c r="S171" s="635">
        <v>1.5275889405384697E-2</v>
      </c>
      <c r="T171" s="635">
        <v>1.5275889405384697E-2</v>
      </c>
      <c r="U171" s="635">
        <v>1.5275889405384697E-2</v>
      </c>
      <c r="V171" s="635">
        <v>4.582766821615409E-2</v>
      </c>
      <c r="W171" s="635">
        <v>3.1569986961807399E-2</v>
      </c>
      <c r="X171" s="651">
        <v>0</v>
      </c>
      <c r="Y171" s="635">
        <v>0</v>
      </c>
      <c r="Z171" s="635">
        <v>0</v>
      </c>
      <c r="AA171" s="635"/>
      <c r="AB171" s="841" t="s">
        <v>1250</v>
      </c>
      <c r="AC171" s="841" t="s">
        <v>1250</v>
      </c>
      <c r="AD171" s="841" t="s">
        <v>1250</v>
      </c>
      <c r="AE171" s="841" t="s">
        <v>1250</v>
      </c>
      <c r="AF171" s="655" t="s">
        <v>1574</v>
      </c>
      <c r="AG171" s="636" t="s">
        <v>1547</v>
      </c>
      <c r="AH171" s="636"/>
    </row>
    <row r="172" spans="1:35" ht="18.75" customHeight="1">
      <c r="A172" s="629">
        <v>165</v>
      </c>
      <c r="B172" s="629" t="s">
        <v>1241</v>
      </c>
      <c r="C172" s="629" t="s">
        <v>1543</v>
      </c>
      <c r="D172" s="629" t="s">
        <v>1569</v>
      </c>
      <c r="E172" s="629" t="s">
        <v>1570</v>
      </c>
      <c r="F172" s="630" t="s">
        <v>1383</v>
      </c>
      <c r="G172" s="630" t="s">
        <v>1571</v>
      </c>
      <c r="H172" s="630" t="s">
        <v>1219</v>
      </c>
      <c r="I172" s="631" t="s">
        <v>1572</v>
      </c>
      <c r="J172" s="654" t="s">
        <v>1575</v>
      </c>
      <c r="K172" s="632" t="s">
        <v>1545</v>
      </c>
      <c r="L172" s="629">
        <v>2016</v>
      </c>
      <c r="M172" s="651">
        <v>0.61136294769803268</v>
      </c>
      <c r="N172" s="634">
        <v>1116254876.27507</v>
      </c>
      <c r="O172" s="634">
        <v>1825846464</v>
      </c>
      <c r="P172" s="651">
        <v>0.38668994372009047</v>
      </c>
      <c r="Q172" s="651">
        <v>0.29803950384441308</v>
      </c>
      <c r="R172" s="651">
        <v>0.25720975993723594</v>
      </c>
      <c r="S172" s="635">
        <v>7.7179816548662586E-2</v>
      </c>
      <c r="T172" s="635">
        <v>7.7179816548662586E-2</v>
      </c>
      <c r="U172" s="635">
        <v>7.7179816548662586E-2</v>
      </c>
      <c r="V172" s="635">
        <v>0.23153944964598777</v>
      </c>
      <c r="W172" s="635">
        <v>0.15950402215514103</v>
      </c>
      <c r="X172" s="651">
        <v>0.11273222307972422</v>
      </c>
      <c r="Y172" s="635">
        <v>336679099</v>
      </c>
      <c r="Z172" s="635">
        <v>2986538274.5260029</v>
      </c>
      <c r="AA172" s="635"/>
      <c r="AB172" s="841">
        <v>0.11397619162348052</v>
      </c>
      <c r="AC172" s="841">
        <v>0.16203251164842847</v>
      </c>
      <c r="AD172" s="841">
        <v>0.17202329049678367</v>
      </c>
      <c r="AE172" s="841">
        <v>5.517242831332576E-3</v>
      </c>
      <c r="AF172" s="636" t="s">
        <v>1576</v>
      </c>
      <c r="AG172" s="636" t="s">
        <v>1577</v>
      </c>
      <c r="AH172" s="636"/>
    </row>
    <row r="173" spans="1:35" ht="18.75" customHeight="1">
      <c r="A173" s="629">
        <v>166</v>
      </c>
      <c r="B173" s="629" t="s">
        <v>1241</v>
      </c>
      <c r="C173" s="629" t="s">
        <v>1543</v>
      </c>
      <c r="D173" s="629" t="s">
        <v>1569</v>
      </c>
      <c r="E173" s="629" t="s">
        <v>1570</v>
      </c>
      <c r="F173" s="630" t="s">
        <v>1383</v>
      </c>
      <c r="G173" s="630" t="s">
        <v>1571</v>
      </c>
      <c r="H173" s="630" t="s">
        <v>1219</v>
      </c>
      <c r="I173" s="631" t="s">
        <v>1572</v>
      </c>
      <c r="J173" s="654" t="s">
        <v>1578</v>
      </c>
      <c r="K173" s="632" t="s">
        <v>1545</v>
      </c>
      <c r="L173" s="629">
        <v>2016</v>
      </c>
      <c r="M173" s="651">
        <v>6.1756990309597172E-2</v>
      </c>
      <c r="N173" s="634">
        <v>651631.97110123001</v>
      </c>
      <c r="O173" s="634">
        <v>10551550</v>
      </c>
      <c r="P173" s="651">
        <v>5.3045523695406084E-2</v>
      </c>
      <c r="Q173" s="651">
        <v>2.4319729335962388E-2</v>
      </c>
      <c r="R173" s="651">
        <v>0.13571696482403345</v>
      </c>
      <c r="S173" s="635"/>
      <c r="T173" s="635"/>
      <c r="U173" s="635"/>
      <c r="V173" s="635"/>
      <c r="W173" s="635"/>
      <c r="X173" s="651">
        <v>0.39422273611562025</v>
      </c>
      <c r="Y173" s="635">
        <v>864068.43125482777</v>
      </c>
      <c r="Z173" s="635">
        <v>2191828</v>
      </c>
      <c r="AA173" s="635"/>
      <c r="AB173" s="841">
        <v>0.36512181659067433</v>
      </c>
      <c r="AC173" s="841">
        <v>0.4028937349564588</v>
      </c>
      <c r="AD173" s="841">
        <v>0.44662992444088301</v>
      </c>
      <c r="AE173" s="841">
        <v>0.52058382765844857</v>
      </c>
      <c r="AF173" s="636" t="s">
        <v>1576</v>
      </c>
      <c r="AG173" s="636" t="s">
        <v>1577</v>
      </c>
      <c r="AH173" s="636"/>
    </row>
    <row r="174" spans="1:35" s="664" customFormat="1" ht="18.75" customHeight="1">
      <c r="A174" s="656">
        <v>167</v>
      </c>
      <c r="B174" s="656" t="s">
        <v>1241</v>
      </c>
      <c r="C174" s="656" t="s">
        <v>1543</v>
      </c>
      <c r="D174" s="656" t="s">
        <v>1579</v>
      </c>
      <c r="E174" s="656" t="s">
        <v>1580</v>
      </c>
      <c r="F174" s="657" t="s">
        <v>1383</v>
      </c>
      <c r="G174" s="657" t="s">
        <v>1384</v>
      </c>
      <c r="H174" s="657" t="s">
        <v>1219</v>
      </c>
      <c r="I174" s="658" t="s">
        <v>1581</v>
      </c>
      <c r="J174" s="658" t="s">
        <v>1582</v>
      </c>
      <c r="K174" s="659" t="s">
        <v>1545</v>
      </c>
      <c r="L174" s="656">
        <v>2016</v>
      </c>
      <c r="M174" s="660">
        <v>0.25304465493910688</v>
      </c>
      <c r="N174" s="661">
        <v>374</v>
      </c>
      <c r="O174" s="661">
        <v>1478</v>
      </c>
      <c r="P174" s="660">
        <v>0.12080536912751678</v>
      </c>
      <c r="Q174" s="660">
        <v>0.13900414937759337</v>
      </c>
      <c r="R174" s="660">
        <v>8.9426617569700162E-2</v>
      </c>
      <c r="S174" s="635">
        <v>9.369689494189426E-2</v>
      </c>
      <c r="T174" s="635">
        <v>9.369689494189426E-2</v>
      </c>
      <c r="U174" s="635">
        <v>9.369689494189426E-2</v>
      </c>
      <c r="V174" s="635">
        <v>0.28109068482568278</v>
      </c>
      <c r="W174" s="635">
        <v>0.19363911803621411</v>
      </c>
      <c r="X174" s="660">
        <v>3.4883720930232558E-2</v>
      </c>
      <c r="Y174" s="662">
        <v>63</v>
      </c>
      <c r="Z174" s="662">
        <v>1806</v>
      </c>
      <c r="AA174" s="662"/>
      <c r="AB174" s="841">
        <v>0.1</v>
      </c>
      <c r="AC174" s="841">
        <v>0.12</v>
      </c>
      <c r="AD174" s="841">
        <v>0.14000000000000001</v>
      </c>
      <c r="AE174" s="841">
        <v>0.16</v>
      </c>
      <c r="AF174" s="663" t="s">
        <v>1583</v>
      </c>
      <c r="AG174" s="663" t="s">
        <v>1584</v>
      </c>
      <c r="AH174" s="663"/>
      <c r="AI174" s="315"/>
    </row>
    <row r="175" spans="1:35" s="664" customFormat="1" ht="18.75" customHeight="1">
      <c r="A175" s="656">
        <v>168</v>
      </c>
      <c r="B175" s="656" t="s">
        <v>1241</v>
      </c>
      <c r="C175" s="656" t="s">
        <v>1543</v>
      </c>
      <c r="D175" s="656" t="s">
        <v>1579</v>
      </c>
      <c r="E175" s="656" t="s">
        <v>1585</v>
      </c>
      <c r="F175" s="657" t="s">
        <v>1383</v>
      </c>
      <c r="G175" s="657" t="s">
        <v>1384</v>
      </c>
      <c r="H175" s="657" t="s">
        <v>1219</v>
      </c>
      <c r="I175" s="658" t="s">
        <v>1581</v>
      </c>
      <c r="J175" s="658" t="s">
        <v>1586</v>
      </c>
      <c r="K175" s="659" t="s">
        <v>1545</v>
      </c>
      <c r="L175" s="656">
        <v>2016</v>
      </c>
      <c r="M175" s="660">
        <v>0.11800347442904961</v>
      </c>
      <c r="N175" s="661">
        <v>2785</v>
      </c>
      <c r="O175" s="661">
        <v>23601</v>
      </c>
      <c r="P175" s="660">
        <v>4.7491950516861552E-2</v>
      </c>
      <c r="Q175" s="660">
        <v>5.598802395209581E-2</v>
      </c>
      <c r="R175" s="660">
        <v>4.17345681465877E-2</v>
      </c>
      <c r="S175" s="635">
        <v>9.3696894941894288E-2</v>
      </c>
      <c r="T175" s="635">
        <v>9.3696894941894288E-2</v>
      </c>
      <c r="U175" s="635">
        <v>9.3696894941894288E-2</v>
      </c>
      <c r="V175" s="635">
        <v>0.28109068482568289</v>
      </c>
      <c r="W175" s="635">
        <v>0.19363911803621414</v>
      </c>
      <c r="X175" s="660">
        <v>2.8803296610882181E-2</v>
      </c>
      <c r="Y175" s="662">
        <v>685</v>
      </c>
      <c r="Z175" s="662">
        <v>23782</v>
      </c>
      <c r="AA175" s="662"/>
      <c r="AB175" s="841">
        <v>0.05</v>
      </c>
      <c r="AC175" s="841">
        <v>0.06</v>
      </c>
      <c r="AD175" s="841">
        <v>7.0000000000000007E-2</v>
      </c>
      <c r="AE175" s="841">
        <v>0.08</v>
      </c>
      <c r="AF175" s="663" t="s">
        <v>1587</v>
      </c>
      <c r="AG175" s="663" t="s">
        <v>1588</v>
      </c>
      <c r="AH175" s="663"/>
      <c r="AI175" s="315"/>
    </row>
    <row r="176" spans="1:35" s="664" customFormat="1" ht="18.75" customHeight="1">
      <c r="A176" s="656">
        <v>169</v>
      </c>
      <c r="B176" s="656" t="s">
        <v>1241</v>
      </c>
      <c r="C176" s="656" t="s">
        <v>1543</v>
      </c>
      <c r="D176" s="656" t="s">
        <v>1579</v>
      </c>
      <c r="E176" s="656" t="s">
        <v>1589</v>
      </c>
      <c r="F176" s="657" t="s">
        <v>1383</v>
      </c>
      <c r="G176" s="657" t="s">
        <v>1384</v>
      </c>
      <c r="H176" s="657" t="s">
        <v>1219</v>
      </c>
      <c r="I176" s="658" t="s">
        <v>1581</v>
      </c>
      <c r="J176" s="658" t="s">
        <v>1590</v>
      </c>
      <c r="K176" s="659" t="s">
        <v>1545</v>
      </c>
      <c r="L176" s="656">
        <v>2016</v>
      </c>
      <c r="M176" s="660">
        <v>5.4201714764828386E-2</v>
      </c>
      <c r="N176" s="661">
        <v>6012</v>
      </c>
      <c r="O176" s="661">
        <v>110919</v>
      </c>
      <c r="P176" s="660">
        <v>1.6716551262005809E-2</v>
      </c>
      <c r="Q176" s="660">
        <v>2.1564372988066231E-2</v>
      </c>
      <c r="R176" s="660">
        <v>2.3849188195385531E-2</v>
      </c>
      <c r="S176" s="635">
        <v>9.3696894941894274E-2</v>
      </c>
      <c r="T176" s="635">
        <v>9.3696894941894274E-2</v>
      </c>
      <c r="U176" s="635">
        <v>9.3696894941894274E-2</v>
      </c>
      <c r="V176" s="635">
        <v>0.28109068482568283</v>
      </c>
      <c r="W176" s="635">
        <v>0.19363911803621409</v>
      </c>
      <c r="X176" s="660">
        <v>1.609106860101853E-2</v>
      </c>
      <c r="Y176" s="662">
        <v>1880</v>
      </c>
      <c r="Z176" s="662">
        <v>116835</v>
      </c>
      <c r="AA176" s="662"/>
      <c r="AB176" s="841">
        <v>0.02</v>
      </c>
      <c r="AC176" s="841">
        <v>2.5000000000000001E-2</v>
      </c>
      <c r="AD176" s="841">
        <v>0.03</v>
      </c>
      <c r="AE176" s="841">
        <v>3.5000000000000003E-2</v>
      </c>
      <c r="AF176" s="663" t="s">
        <v>1591</v>
      </c>
      <c r="AG176" s="663" t="s">
        <v>1592</v>
      </c>
      <c r="AH176" s="663"/>
      <c r="AI176" s="315"/>
    </row>
    <row r="177" spans="1:35" s="664" customFormat="1" ht="18.75" customHeight="1">
      <c r="A177" s="656">
        <v>170</v>
      </c>
      <c r="B177" s="656" t="s">
        <v>1241</v>
      </c>
      <c r="C177" s="656" t="s">
        <v>1543</v>
      </c>
      <c r="D177" s="656" t="s">
        <v>1579</v>
      </c>
      <c r="E177" s="656" t="s">
        <v>1504</v>
      </c>
      <c r="F177" s="657" t="s">
        <v>1383</v>
      </c>
      <c r="G177" s="657" t="s">
        <v>1505</v>
      </c>
      <c r="H177" s="657" t="s">
        <v>1219</v>
      </c>
      <c r="I177" s="658" t="s">
        <v>1593</v>
      </c>
      <c r="J177" s="658" t="s">
        <v>1593</v>
      </c>
      <c r="K177" s="659" t="s">
        <v>1545</v>
      </c>
      <c r="L177" s="656">
        <v>2016</v>
      </c>
      <c r="M177" s="660">
        <v>5.5483784073566821E-2</v>
      </c>
      <c r="N177" s="661">
        <v>153283018</v>
      </c>
      <c r="O177" s="661">
        <v>2762663372</v>
      </c>
      <c r="P177" s="660">
        <v>1.9057728108446619E-2</v>
      </c>
      <c r="Q177" s="660">
        <v>2.3596968231056791E-2</v>
      </c>
      <c r="R177" s="660">
        <v>2.3029780331768984E-2</v>
      </c>
      <c r="S177" s="635">
        <v>0.35615164741344224</v>
      </c>
      <c r="T177" s="635">
        <v>0.35615164741344224</v>
      </c>
      <c r="U177" s="635">
        <v>0.35615164741344224</v>
      </c>
      <c r="V177" s="635">
        <v>1.0684549422403267</v>
      </c>
      <c r="W177" s="635">
        <v>0.73604243699913363</v>
      </c>
      <c r="X177" s="660">
        <v>1.5207557255126862E-2</v>
      </c>
      <c r="Y177" s="662">
        <v>43998213</v>
      </c>
      <c r="Z177" s="662">
        <v>2893180822</v>
      </c>
      <c r="AA177" s="662"/>
      <c r="AB177" s="841">
        <v>2.1766028843569696E-2</v>
      </c>
      <c r="AC177" s="841">
        <v>2.6785870017397306E-2</v>
      </c>
      <c r="AD177" s="841">
        <v>3.1805711191224911E-2</v>
      </c>
      <c r="AE177" s="841">
        <v>3.682555236505252E-2</v>
      </c>
      <c r="AF177" s="663" t="s">
        <v>1594</v>
      </c>
      <c r="AG177" s="663" t="s">
        <v>1595</v>
      </c>
      <c r="AH177" s="663" t="s">
        <v>1596</v>
      </c>
      <c r="AI177" s="315"/>
    </row>
    <row r="178" spans="1:35" s="664" customFormat="1" ht="18.75" customHeight="1">
      <c r="A178" s="656">
        <v>171</v>
      </c>
      <c r="B178" s="656" t="s">
        <v>1241</v>
      </c>
      <c r="C178" s="656" t="s">
        <v>1543</v>
      </c>
      <c r="D178" s="656" t="s">
        <v>1579</v>
      </c>
      <c r="E178" s="656" t="s">
        <v>1393</v>
      </c>
      <c r="F178" s="657" t="s">
        <v>1383</v>
      </c>
      <c r="G178" s="657" t="s">
        <v>1394</v>
      </c>
      <c r="H178" s="657" t="s">
        <v>1219</v>
      </c>
      <c r="I178" s="658" t="s">
        <v>1395</v>
      </c>
      <c r="J178" s="658" t="s">
        <v>1395</v>
      </c>
      <c r="K178" s="659" t="s">
        <v>1545</v>
      </c>
      <c r="L178" s="656">
        <v>2016</v>
      </c>
      <c r="M178" s="660">
        <v>6.6221698730532658E-2</v>
      </c>
      <c r="N178" s="661">
        <v>506</v>
      </c>
      <c r="O178" s="661">
        <v>7641</v>
      </c>
      <c r="P178" s="660">
        <v>3.7783043707214324E-2</v>
      </c>
      <c r="Q178" s="660">
        <v>2.7390044772188569E-2</v>
      </c>
      <c r="R178" s="660">
        <v>3.2797681770284512E-2</v>
      </c>
      <c r="S178" s="635">
        <v>4.1436933762130007E-2</v>
      </c>
      <c r="T178" s="635">
        <v>4.1436933762130007E-2</v>
      </c>
      <c r="U178" s="635">
        <v>4.1436933762130007E-2</v>
      </c>
      <c r="V178" s="635">
        <v>0.12431080128639002</v>
      </c>
      <c r="W178" s="635">
        <v>8.5635829370864516E-2</v>
      </c>
      <c r="X178" s="660">
        <v>2.5751633986928105E-2</v>
      </c>
      <c r="Y178" s="662">
        <v>197</v>
      </c>
      <c r="Z178" s="662">
        <v>7650</v>
      </c>
      <c r="AA178" s="662"/>
      <c r="AB178" s="841">
        <v>3.3890613325673259E-2</v>
      </c>
      <c r="AC178" s="841">
        <v>3.8637575009834974E-2</v>
      </c>
      <c r="AD178" s="841">
        <v>4.2538234195586458E-2</v>
      </c>
      <c r="AE178" s="841">
        <v>4.4761506729603592E-2</v>
      </c>
      <c r="AF178" s="663" t="s">
        <v>1597</v>
      </c>
      <c r="AG178" s="663" t="s">
        <v>1397</v>
      </c>
      <c r="AH178" s="663" t="s">
        <v>1598</v>
      </c>
      <c r="AI178" s="315"/>
    </row>
    <row r="179" spans="1:35" ht="18.75" customHeight="1">
      <c r="A179" s="629">
        <v>172</v>
      </c>
      <c r="B179" s="629" t="s">
        <v>1241</v>
      </c>
      <c r="C179" s="629" t="s">
        <v>1543</v>
      </c>
      <c r="D179" s="629" t="s">
        <v>1599</v>
      </c>
      <c r="E179" s="629" t="s">
        <v>1600</v>
      </c>
      <c r="F179" s="630" t="s">
        <v>1383</v>
      </c>
      <c r="G179" s="630" t="s">
        <v>1601</v>
      </c>
      <c r="H179" s="630" t="s">
        <v>1219</v>
      </c>
      <c r="I179" s="631" t="s">
        <v>1602</v>
      </c>
      <c r="J179" s="631" t="s">
        <v>1602</v>
      </c>
      <c r="K179" s="632" t="s">
        <v>1545</v>
      </c>
      <c r="L179" s="629">
        <v>2016</v>
      </c>
      <c r="M179" s="651">
        <v>4.3746802894956537E-3</v>
      </c>
      <c r="N179" s="634">
        <v>12085769</v>
      </c>
      <c r="O179" s="634">
        <v>2762663372</v>
      </c>
      <c r="P179" s="651">
        <v>5.0917393138470511E-2</v>
      </c>
      <c r="Q179" s="651">
        <v>5.0820587780012312E-2</v>
      </c>
      <c r="R179" s="651">
        <v>4.8806258396775638E-2</v>
      </c>
      <c r="S179" s="635">
        <v>0.20301641791332467</v>
      </c>
      <c r="T179" s="635">
        <v>0.20301641791332467</v>
      </c>
      <c r="U179" s="635">
        <v>0.20301641791332467</v>
      </c>
      <c r="V179" s="635">
        <v>0.60904925373997398</v>
      </c>
      <c r="W179" s="635">
        <v>0.41956481200350093</v>
      </c>
      <c r="X179" s="651">
        <v>2.0361879752568055E-3</v>
      </c>
      <c r="Y179" s="635">
        <v>5891060</v>
      </c>
      <c r="Z179" s="635">
        <v>2893180822</v>
      </c>
      <c r="AA179" s="635"/>
      <c r="AB179" s="841" t="s">
        <v>1250</v>
      </c>
      <c r="AC179" s="841" t="s">
        <v>1250</v>
      </c>
      <c r="AD179" s="841" t="s">
        <v>1250</v>
      </c>
      <c r="AE179" s="841" t="s">
        <v>1250</v>
      </c>
      <c r="AF179" s="636" t="s">
        <v>1603</v>
      </c>
      <c r="AG179" s="636" t="s">
        <v>1604</v>
      </c>
      <c r="AH179" s="636" t="s">
        <v>1605</v>
      </c>
    </row>
    <row r="180" spans="1:35" ht="18.75" customHeight="1">
      <c r="A180" s="629">
        <v>173</v>
      </c>
      <c r="B180" s="629" t="s">
        <v>1241</v>
      </c>
      <c r="C180" s="629" t="s">
        <v>1543</v>
      </c>
      <c r="D180" s="629" t="s">
        <v>1599</v>
      </c>
      <c r="E180" s="629" t="s">
        <v>1606</v>
      </c>
      <c r="F180" s="630" t="s">
        <v>1383</v>
      </c>
      <c r="G180" s="630" t="s">
        <v>1607</v>
      </c>
      <c r="H180" s="630" t="s">
        <v>1219</v>
      </c>
      <c r="I180" s="631" t="s">
        <v>1608</v>
      </c>
      <c r="J180" s="631" t="s">
        <v>1608</v>
      </c>
      <c r="K180" s="632" t="s">
        <v>1545</v>
      </c>
      <c r="L180" s="629">
        <v>2016</v>
      </c>
      <c r="M180" s="651">
        <v>0.10622462787550745</v>
      </c>
      <c r="N180" s="634">
        <v>157</v>
      </c>
      <c r="O180" s="634">
        <v>1478</v>
      </c>
      <c r="P180" s="651">
        <v>5.6375838926174496E-2</v>
      </c>
      <c r="Q180" s="651">
        <v>5.8091286307053944E-2</v>
      </c>
      <c r="R180" s="651">
        <v>0.16052631578947368</v>
      </c>
      <c r="S180" s="635">
        <v>1.1759343232438182E-2</v>
      </c>
      <c r="T180" s="635">
        <v>1.1759343232438182E-2</v>
      </c>
      <c r="U180" s="635">
        <v>1.1759343232438182E-2</v>
      </c>
      <c r="V180" s="635">
        <v>3.5278029697314542E-2</v>
      </c>
      <c r="W180" s="635">
        <v>2.4302500671196915E-2</v>
      </c>
      <c r="X180" s="651">
        <v>2.2148394241417496E-3</v>
      </c>
      <c r="Y180" s="635">
        <v>4</v>
      </c>
      <c r="Z180" s="635">
        <v>1806</v>
      </c>
      <c r="AA180" s="635"/>
      <c r="AB180" s="841" t="s">
        <v>1250</v>
      </c>
      <c r="AC180" s="841" t="s">
        <v>1250</v>
      </c>
      <c r="AD180" s="841" t="s">
        <v>1250</v>
      </c>
      <c r="AE180" s="841" t="s">
        <v>1250</v>
      </c>
      <c r="AF180" s="636" t="s">
        <v>1609</v>
      </c>
      <c r="AG180" s="636" t="s">
        <v>1610</v>
      </c>
      <c r="AH180" s="636" t="s">
        <v>1611</v>
      </c>
    </row>
    <row r="181" spans="1:35" ht="18.75" customHeight="1">
      <c r="A181" s="629">
        <v>174</v>
      </c>
      <c r="B181" s="629" t="s">
        <v>1241</v>
      </c>
      <c r="C181" s="629" t="s">
        <v>1543</v>
      </c>
      <c r="D181" s="629" t="s">
        <v>1599</v>
      </c>
      <c r="E181" s="629" t="s">
        <v>1612</v>
      </c>
      <c r="F181" s="630" t="s">
        <v>1383</v>
      </c>
      <c r="G181" s="630" t="s">
        <v>1607</v>
      </c>
      <c r="H181" s="630" t="s">
        <v>1219</v>
      </c>
      <c r="I181" s="631" t="s">
        <v>1613</v>
      </c>
      <c r="J181" s="631" t="s">
        <v>1613</v>
      </c>
      <c r="K181" s="632" t="s">
        <v>1545</v>
      </c>
      <c r="L181" s="629">
        <v>2016</v>
      </c>
      <c r="M181" s="651">
        <v>1.4109571628320834E-2</v>
      </c>
      <c r="N181" s="634">
        <v>333</v>
      </c>
      <c r="O181" s="634">
        <v>23601</v>
      </c>
      <c r="P181" s="651">
        <v>3.6307405524487378E-2</v>
      </c>
      <c r="Q181" s="651">
        <v>3.6655260906757914E-2</v>
      </c>
      <c r="R181" s="651">
        <v>8.645017687507453E-2</v>
      </c>
      <c r="S181" s="635">
        <v>1.1759343232438184E-2</v>
      </c>
      <c r="T181" s="635">
        <v>1.1759343232438184E-2</v>
      </c>
      <c r="U181" s="635">
        <v>1.1759343232438184E-2</v>
      </c>
      <c r="V181" s="635">
        <v>3.5278029697314549E-2</v>
      </c>
      <c r="W181" s="635">
        <v>2.4302500671196926E-2</v>
      </c>
      <c r="X181" s="651">
        <v>2.5229164914641325E-3</v>
      </c>
      <c r="Y181" s="635">
        <v>60</v>
      </c>
      <c r="Z181" s="635">
        <v>23782</v>
      </c>
      <c r="AA181" s="635"/>
      <c r="AB181" s="841" t="s">
        <v>1250</v>
      </c>
      <c r="AC181" s="841" t="s">
        <v>1250</v>
      </c>
      <c r="AD181" s="841" t="s">
        <v>1250</v>
      </c>
      <c r="AE181" s="841" t="s">
        <v>1250</v>
      </c>
      <c r="AF181" s="636" t="s">
        <v>1614</v>
      </c>
      <c r="AG181" s="636" t="s">
        <v>1615</v>
      </c>
      <c r="AH181" s="636" t="s">
        <v>1611</v>
      </c>
    </row>
    <row r="182" spans="1:35" ht="18.75" customHeight="1">
      <c r="A182" s="629">
        <v>175</v>
      </c>
      <c r="B182" s="629" t="s">
        <v>1241</v>
      </c>
      <c r="C182" s="629" t="s">
        <v>1543</v>
      </c>
      <c r="D182" s="629" t="s">
        <v>1599</v>
      </c>
      <c r="E182" s="629" t="s">
        <v>1616</v>
      </c>
      <c r="F182" s="630" t="s">
        <v>1383</v>
      </c>
      <c r="G182" s="630" t="s">
        <v>1607</v>
      </c>
      <c r="H182" s="630" t="s">
        <v>1219</v>
      </c>
      <c r="I182" s="631" t="s">
        <v>1617</v>
      </c>
      <c r="J182" s="631" t="s">
        <v>1617</v>
      </c>
      <c r="K182" s="632" t="s">
        <v>1545</v>
      </c>
      <c r="L182" s="629">
        <v>2016</v>
      </c>
      <c r="M182" s="651">
        <v>2.5964893300516592E-3</v>
      </c>
      <c r="N182" s="634">
        <v>288</v>
      </c>
      <c r="O182" s="634">
        <v>110919</v>
      </c>
      <c r="P182" s="651">
        <v>2.2309582309582309E-2</v>
      </c>
      <c r="Q182" s="651">
        <v>2.220463478400057E-2</v>
      </c>
      <c r="R182" s="651">
        <v>3.8799167911059702E-2</v>
      </c>
      <c r="S182" s="635">
        <v>1.1759343232438184E-2</v>
      </c>
      <c r="T182" s="635">
        <v>1.1759343232438184E-2</v>
      </c>
      <c r="U182" s="635">
        <v>1.1759343232438184E-2</v>
      </c>
      <c r="V182" s="635">
        <v>3.5278029697314549E-2</v>
      </c>
      <c r="W182" s="635">
        <v>2.4302500671196922E-2</v>
      </c>
      <c r="X182" s="651">
        <v>1.9343518637394616E-3</v>
      </c>
      <c r="Y182" s="635">
        <v>226</v>
      </c>
      <c r="Z182" s="635">
        <v>116835</v>
      </c>
      <c r="AA182" s="635"/>
      <c r="AB182" s="841" t="s">
        <v>1250</v>
      </c>
      <c r="AC182" s="841" t="s">
        <v>1250</v>
      </c>
      <c r="AD182" s="841" t="s">
        <v>1250</v>
      </c>
      <c r="AE182" s="841" t="s">
        <v>1250</v>
      </c>
      <c r="AF182" s="636" t="s">
        <v>1618</v>
      </c>
      <c r="AG182" s="636" t="s">
        <v>1619</v>
      </c>
      <c r="AH182" s="636" t="s">
        <v>1611</v>
      </c>
    </row>
    <row r="183" spans="1:35" ht="18.75" customHeight="1">
      <c r="A183" s="629">
        <v>176</v>
      </c>
      <c r="B183" s="629" t="s">
        <v>1241</v>
      </c>
      <c r="C183" s="629" t="s">
        <v>1543</v>
      </c>
      <c r="D183" s="629" t="s">
        <v>1599</v>
      </c>
      <c r="E183" s="629" t="s">
        <v>1522</v>
      </c>
      <c r="F183" s="630" t="s">
        <v>1383</v>
      </c>
      <c r="G183" s="630" t="s">
        <v>1523</v>
      </c>
      <c r="H183" s="630" t="s">
        <v>1219</v>
      </c>
      <c r="I183" s="631" t="s">
        <v>1620</v>
      </c>
      <c r="J183" s="631" t="s">
        <v>1620</v>
      </c>
      <c r="K183" s="632" t="s">
        <v>1545</v>
      </c>
      <c r="L183" s="629">
        <v>2016</v>
      </c>
      <c r="M183" s="651">
        <v>1.3083867591259977E-3</v>
      </c>
      <c r="N183" s="634">
        <v>10</v>
      </c>
      <c r="O183" s="634">
        <v>7643</v>
      </c>
      <c r="P183" s="651">
        <v>1.7904160084254869E-2</v>
      </c>
      <c r="Q183" s="651">
        <v>1.7901803343425036E-2</v>
      </c>
      <c r="R183" s="651">
        <v>3.6222339304531087E-2</v>
      </c>
      <c r="S183" s="635">
        <v>5.6159193172643524E-3</v>
      </c>
      <c r="T183" s="635">
        <v>5.6159193172643524E-3</v>
      </c>
      <c r="U183" s="635">
        <v>5.6159193172643524E-3</v>
      </c>
      <c r="V183" s="635">
        <v>1.6847757951793059E-2</v>
      </c>
      <c r="W183" s="635">
        <v>1.1606165436239818E-2</v>
      </c>
      <c r="X183" s="651">
        <v>2.6143790849673205E-4</v>
      </c>
      <c r="Y183" s="635">
        <v>2</v>
      </c>
      <c r="Z183" s="635">
        <v>7650</v>
      </c>
      <c r="AA183" s="635"/>
      <c r="AB183" s="841" t="s">
        <v>1250</v>
      </c>
      <c r="AC183" s="841" t="s">
        <v>1250</v>
      </c>
      <c r="AD183" s="841" t="s">
        <v>1250</v>
      </c>
      <c r="AE183" s="841" t="s">
        <v>1250</v>
      </c>
      <c r="AF183" s="636" t="s">
        <v>1621</v>
      </c>
      <c r="AG183" s="636" t="s">
        <v>1622</v>
      </c>
      <c r="AH183" s="636" t="s">
        <v>1598</v>
      </c>
    </row>
    <row r="184" spans="1:35" ht="18.75" customHeight="1">
      <c r="A184" s="629">
        <v>177</v>
      </c>
      <c r="B184" s="629" t="s">
        <v>1241</v>
      </c>
      <c r="C184" s="629" t="s">
        <v>1543</v>
      </c>
      <c r="D184" s="629" t="s">
        <v>1623</v>
      </c>
      <c r="E184" s="629" t="s">
        <v>1319</v>
      </c>
      <c r="F184" s="630" t="s">
        <v>1320</v>
      </c>
      <c r="G184" s="630" t="s">
        <v>1321</v>
      </c>
      <c r="H184" s="630" t="s">
        <v>1219</v>
      </c>
      <c r="I184" s="631" t="s">
        <v>1322</v>
      </c>
      <c r="J184" s="631" t="s">
        <v>1320</v>
      </c>
      <c r="K184" s="632" t="s">
        <v>1545</v>
      </c>
      <c r="L184" s="629">
        <v>2016</v>
      </c>
      <c r="M184" s="633">
        <v>308.75989172309579</v>
      </c>
      <c r="N184" s="634">
        <v>45796543.016906992</v>
      </c>
      <c r="O184" s="634">
        <v>148324.13226125421</v>
      </c>
      <c r="P184" s="633">
        <v>99.629885801856304</v>
      </c>
      <c r="Q184" s="633">
        <v>126.72592204790902</v>
      </c>
      <c r="R184" s="633">
        <v>336.89032019194184</v>
      </c>
      <c r="S184" s="635">
        <v>292.93386693769145</v>
      </c>
      <c r="T184" s="635">
        <v>292.93386693769145</v>
      </c>
      <c r="U184" s="635">
        <v>292.93386693769145</v>
      </c>
      <c r="V184" s="635">
        <v>878.8016008130744</v>
      </c>
      <c r="W184" s="635">
        <v>582.93839520600602</v>
      </c>
      <c r="X184" s="633">
        <v>12.655258112763464</v>
      </c>
      <c r="Y184" s="635">
        <v>7724023.7428444577</v>
      </c>
      <c r="Z184" s="635">
        <v>610341.06724811811</v>
      </c>
      <c r="AA184" s="635"/>
      <c r="AB184" s="635">
        <v>425.82168094865824</v>
      </c>
      <c r="AC184" s="635">
        <v>372.08858287144426</v>
      </c>
      <c r="AD184" s="635">
        <v>406.58573737823582</v>
      </c>
      <c r="AE184" s="635">
        <v>377.42531571531322</v>
      </c>
      <c r="AF184" s="636" t="s">
        <v>1400</v>
      </c>
      <c r="AG184" s="636" t="s">
        <v>1401</v>
      </c>
      <c r="AH184" s="636"/>
    </row>
    <row r="185" spans="1:35" ht="18.75" customHeight="1">
      <c r="A185" s="629">
        <v>178</v>
      </c>
      <c r="B185" s="629" t="s">
        <v>1241</v>
      </c>
      <c r="C185" s="629" t="s">
        <v>1543</v>
      </c>
      <c r="D185" s="629" t="s">
        <v>1623</v>
      </c>
      <c r="E185" s="629" t="s">
        <v>1319</v>
      </c>
      <c r="F185" s="630" t="s">
        <v>1325</v>
      </c>
      <c r="G185" s="630" t="s">
        <v>1321</v>
      </c>
      <c r="H185" s="630" t="s">
        <v>1219</v>
      </c>
      <c r="I185" s="631" t="s">
        <v>1322</v>
      </c>
      <c r="J185" s="631" t="s">
        <v>1325</v>
      </c>
      <c r="K185" s="632" t="s">
        <v>1545</v>
      </c>
      <c r="L185" s="629">
        <v>2016</v>
      </c>
      <c r="M185" s="637">
        <v>6.2627121171113395E-2</v>
      </c>
      <c r="N185" s="634">
        <v>45796543.016906992</v>
      </c>
      <c r="O185" s="634">
        <v>731257355.6076299</v>
      </c>
      <c r="P185" s="637">
        <v>2.1583563714012717E-2</v>
      </c>
      <c r="Q185" s="637">
        <v>3.0611934809421856E-2</v>
      </c>
      <c r="R185" s="637">
        <v>7.386965584745582E-2</v>
      </c>
      <c r="S185" s="635">
        <v>6.2935963617522572E-2</v>
      </c>
      <c r="T185" s="635">
        <v>6.2935963617522572E-2</v>
      </c>
      <c r="U185" s="635">
        <v>6.2935963617522572E-2</v>
      </c>
      <c r="V185" s="635">
        <v>0.18880789085256772</v>
      </c>
      <c r="W185" s="635">
        <v>0.12524256759886992</v>
      </c>
      <c r="X185" s="637">
        <v>2.610874750144375E-3</v>
      </c>
      <c r="Y185" s="635">
        <v>7724023.7428444577</v>
      </c>
      <c r="Z185" s="635">
        <v>2958404550.9717913</v>
      </c>
      <c r="AA185" s="635"/>
      <c r="AB185" s="635">
        <v>4.5306234194220363E-2</v>
      </c>
      <c r="AC185" s="635">
        <v>4.4944131731107784E-2</v>
      </c>
      <c r="AD185" s="635">
        <v>4.6713038052582118E-2</v>
      </c>
      <c r="AE185" s="635">
        <v>4.455339835702244E-2</v>
      </c>
      <c r="AF185" s="636" t="s">
        <v>1624</v>
      </c>
      <c r="AG185" s="636" t="s">
        <v>1401</v>
      </c>
      <c r="AH185" s="636"/>
    </row>
    <row r="186" spans="1:35" ht="18.75" customHeight="1">
      <c r="A186" s="629">
        <v>179</v>
      </c>
      <c r="B186" s="629" t="s">
        <v>1241</v>
      </c>
      <c r="C186" s="629" t="s">
        <v>1543</v>
      </c>
      <c r="D186" s="629" t="s">
        <v>1623</v>
      </c>
      <c r="E186" s="629" t="s">
        <v>1319</v>
      </c>
      <c r="F186" s="630" t="s">
        <v>1327</v>
      </c>
      <c r="G186" s="630" t="s">
        <v>1321</v>
      </c>
      <c r="H186" s="630" t="s">
        <v>1219</v>
      </c>
      <c r="I186" s="631" t="s">
        <v>1322</v>
      </c>
      <c r="J186" s="631" t="s">
        <v>1327</v>
      </c>
      <c r="K186" s="632" t="s">
        <v>1545</v>
      </c>
      <c r="L186" s="629">
        <v>2016</v>
      </c>
      <c r="M186" s="637">
        <v>0.4769468424327129</v>
      </c>
      <c r="N186" s="634">
        <v>1447835.5841930027</v>
      </c>
      <c r="O186" s="634">
        <v>3035633.0210892665</v>
      </c>
      <c r="P186" s="637">
        <v>0.15564670308157966</v>
      </c>
      <c r="Q186" s="637">
        <v>0.29694917736404691</v>
      </c>
      <c r="R186" s="637">
        <v>0.79477612732202296</v>
      </c>
      <c r="S186" s="635">
        <v>0.46665993497270553</v>
      </c>
      <c r="T186" s="635">
        <v>0.46665993497270553</v>
      </c>
      <c r="U186" s="635">
        <v>0.46665993497270553</v>
      </c>
      <c r="V186" s="635">
        <v>1.3999798049181167</v>
      </c>
      <c r="W186" s="635">
        <v>0.92865327059568403</v>
      </c>
      <c r="X186" s="637">
        <v>3.0418270850716668E-2</v>
      </c>
      <c r="Y186" s="635">
        <v>371398.34731839859</v>
      </c>
      <c r="Z186" s="635">
        <v>12209712.680286963</v>
      </c>
      <c r="AA186" s="635"/>
      <c r="AB186" s="635">
        <v>0.85132770661500889</v>
      </c>
      <c r="AC186" s="635">
        <v>0.89410211694208475</v>
      </c>
      <c r="AD186" s="635">
        <v>0.91613737967709807</v>
      </c>
      <c r="AE186" s="635">
        <v>0.82063073353252003</v>
      </c>
      <c r="AF186" s="636" t="s">
        <v>1624</v>
      </c>
      <c r="AG186" s="636" t="s">
        <v>1401</v>
      </c>
      <c r="AH186" s="636"/>
    </row>
    <row r="187" spans="1:35" ht="18.75" customHeight="1">
      <c r="A187" s="629">
        <v>180</v>
      </c>
      <c r="B187" s="629" t="s">
        <v>1241</v>
      </c>
      <c r="C187" s="629" t="s">
        <v>1543</v>
      </c>
      <c r="D187" s="629" t="s">
        <v>1623</v>
      </c>
      <c r="E187" s="629" t="s">
        <v>1319</v>
      </c>
      <c r="F187" s="630" t="s">
        <v>1329</v>
      </c>
      <c r="G187" s="630" t="s">
        <v>1321</v>
      </c>
      <c r="H187" s="630" t="s">
        <v>1219</v>
      </c>
      <c r="I187" s="631" t="s">
        <v>1322</v>
      </c>
      <c r="J187" s="631" t="s">
        <v>1329</v>
      </c>
      <c r="K187" s="632" t="s">
        <v>1545</v>
      </c>
      <c r="L187" s="629">
        <v>2016</v>
      </c>
      <c r="M187" s="633">
        <v>376.71386639097682</v>
      </c>
      <c r="N187" s="634">
        <v>55875757.343223691</v>
      </c>
      <c r="O187" s="634">
        <v>148324.13226125421</v>
      </c>
      <c r="P187" s="633">
        <v>201.62032026562042</v>
      </c>
      <c r="Q187" s="633">
        <v>176.21722775693706</v>
      </c>
      <c r="R187" s="633">
        <v>423.55486988365419</v>
      </c>
      <c r="S187" s="635">
        <v>409.87968010410589</v>
      </c>
      <c r="T187" s="635">
        <v>409.87968010410589</v>
      </c>
      <c r="U187" s="635">
        <v>409.87968010410589</v>
      </c>
      <c r="V187" s="635">
        <v>1229.6390403123178</v>
      </c>
      <c r="W187" s="635">
        <v>815.66056340717068</v>
      </c>
      <c r="X187" s="633">
        <v>143.83056313145227</v>
      </c>
      <c r="Y187" s="635">
        <v>87785699.404548407</v>
      </c>
      <c r="Z187" s="635">
        <v>610341.06724811811</v>
      </c>
      <c r="AA187" s="635"/>
      <c r="AB187" s="635">
        <v>527.7856250605796</v>
      </c>
      <c r="AC187" s="635">
        <v>485.92228093534607</v>
      </c>
      <c r="AD187" s="635">
        <v>512.80166580529874</v>
      </c>
      <c r="AE187" s="635">
        <v>497.39512565682122</v>
      </c>
      <c r="AF187" s="636" t="s">
        <v>1404</v>
      </c>
      <c r="AG187" s="636" t="s">
        <v>1401</v>
      </c>
      <c r="AH187" s="636"/>
    </row>
    <row r="188" spans="1:35" ht="18.75" customHeight="1">
      <c r="A188" s="629">
        <v>181</v>
      </c>
      <c r="B188" s="629" t="s">
        <v>1241</v>
      </c>
      <c r="C188" s="629" t="s">
        <v>1543</v>
      </c>
      <c r="D188" s="629" t="s">
        <v>1623</v>
      </c>
      <c r="E188" s="629" t="s">
        <v>1319</v>
      </c>
      <c r="F188" s="630" t="s">
        <v>1331</v>
      </c>
      <c r="G188" s="630" t="s">
        <v>1321</v>
      </c>
      <c r="H188" s="630" t="s">
        <v>1219</v>
      </c>
      <c r="I188" s="631" t="s">
        <v>1322</v>
      </c>
      <c r="J188" s="631" t="s">
        <v>1331</v>
      </c>
      <c r="K188" s="632" t="s">
        <v>1545</v>
      </c>
      <c r="L188" s="629">
        <v>2016</v>
      </c>
      <c r="M188" s="637">
        <v>7.6410523483615933E-2</v>
      </c>
      <c r="N188" s="634">
        <v>55875757.343223691</v>
      </c>
      <c r="O188" s="634">
        <v>731257355.6076299</v>
      </c>
      <c r="P188" s="637">
        <v>4.3678510654396312E-2</v>
      </c>
      <c r="Q188" s="637">
        <v>4.2567062848854663E-2</v>
      </c>
      <c r="R188" s="637">
        <v>9.2872518429717235E-2</v>
      </c>
      <c r="S188" s="635">
        <v>8.8061421181050314E-2</v>
      </c>
      <c r="T188" s="635">
        <v>8.8061421181050314E-2</v>
      </c>
      <c r="U188" s="635">
        <v>8.8061421181050314E-2</v>
      </c>
      <c r="V188" s="635">
        <v>0.26418426354315094</v>
      </c>
      <c r="W188" s="635">
        <v>0.17524222815029011</v>
      </c>
      <c r="X188" s="637">
        <v>2.9673324892537812E-2</v>
      </c>
      <c r="Y188" s="635">
        <v>87785699.404548407</v>
      </c>
      <c r="Z188" s="635">
        <v>2958404550.9717913</v>
      </c>
      <c r="AA188" s="635"/>
      <c r="AB188" s="840">
        <v>5.6154912262958941E-2</v>
      </c>
      <c r="AC188" s="840">
        <v>5.8693967003507881E-2</v>
      </c>
      <c r="AD188" s="840">
        <v>5.8916291266523611E-2</v>
      </c>
      <c r="AE188" s="840">
        <v>5.8715306714998049E-2</v>
      </c>
      <c r="AF188" s="636" t="s">
        <v>1625</v>
      </c>
      <c r="AG188" s="636" t="s">
        <v>1401</v>
      </c>
      <c r="AH188" s="636"/>
    </row>
    <row r="189" spans="1:35" ht="18.75" customHeight="1">
      <c r="A189" s="629">
        <v>182</v>
      </c>
      <c r="B189" s="629" t="s">
        <v>1241</v>
      </c>
      <c r="C189" s="629" t="s">
        <v>1543</v>
      </c>
      <c r="D189" s="629" t="s">
        <v>1623</v>
      </c>
      <c r="E189" s="629" t="s">
        <v>1319</v>
      </c>
      <c r="F189" s="630" t="s">
        <v>1333</v>
      </c>
      <c r="G189" s="630" t="s">
        <v>1321</v>
      </c>
      <c r="H189" s="630" t="s">
        <v>1219</v>
      </c>
      <c r="I189" s="631" t="s">
        <v>1322</v>
      </c>
      <c r="J189" s="631" t="s">
        <v>1333</v>
      </c>
      <c r="K189" s="632" t="s">
        <v>1545</v>
      </c>
      <c r="L189" s="629">
        <v>2016</v>
      </c>
      <c r="M189" s="637">
        <v>0.58191654386551739</v>
      </c>
      <c r="N189" s="634">
        <v>1766485.0760763052</v>
      </c>
      <c r="O189" s="634">
        <v>3035633.0210892665</v>
      </c>
      <c r="P189" s="637">
        <v>0.31498117127231839</v>
      </c>
      <c r="Q189" s="637">
        <v>0.41291915635076459</v>
      </c>
      <c r="R189" s="637">
        <v>0.99923114146681258</v>
      </c>
      <c r="S189" s="635">
        <v>0.65296111666289669</v>
      </c>
      <c r="T189" s="635">
        <v>0.65296111666289669</v>
      </c>
      <c r="U189" s="635">
        <v>0.65296111666289669</v>
      </c>
      <c r="V189" s="635">
        <v>1.9588833499886902</v>
      </c>
      <c r="W189" s="635">
        <v>1.2993926221591645</v>
      </c>
      <c r="X189" s="637">
        <v>0.34571219227295985</v>
      </c>
      <c r="Y189" s="635">
        <v>4221046.5377249625</v>
      </c>
      <c r="Z189" s="635">
        <v>12209712.680286963</v>
      </c>
      <c r="AA189" s="635"/>
      <c r="AB189" s="840">
        <v>1.0551800104827611</v>
      </c>
      <c r="AC189" s="840">
        <v>1.1676363104205367</v>
      </c>
      <c r="AD189" s="840">
        <v>1.1554679154125813</v>
      </c>
      <c r="AE189" s="840">
        <v>1.0814794605117057</v>
      </c>
      <c r="AF189" s="636" t="s">
        <v>1626</v>
      </c>
      <c r="AG189" s="636" t="s">
        <v>1401</v>
      </c>
      <c r="AH189" s="636"/>
    </row>
    <row r="190" spans="1:35" ht="18.75" customHeight="1">
      <c r="A190" s="629">
        <v>183</v>
      </c>
      <c r="B190" s="629" t="s">
        <v>1241</v>
      </c>
      <c r="C190" s="629" t="s">
        <v>1627</v>
      </c>
      <c r="D190" s="629" t="s">
        <v>1628</v>
      </c>
      <c r="E190" s="629" t="s">
        <v>1629</v>
      </c>
      <c r="F190" s="630" t="s">
        <v>1383</v>
      </c>
      <c r="G190" s="630" t="s">
        <v>1630</v>
      </c>
      <c r="H190" s="630" t="s">
        <v>1411</v>
      </c>
      <c r="I190" s="631" t="s">
        <v>1631</v>
      </c>
      <c r="J190" s="631" t="s">
        <v>1632</v>
      </c>
      <c r="K190" s="632" t="s">
        <v>1545</v>
      </c>
      <c r="L190" s="651" t="s">
        <v>1250</v>
      </c>
      <c r="M190" s="651" t="s">
        <v>1250</v>
      </c>
      <c r="N190" s="651" t="s">
        <v>1250</v>
      </c>
      <c r="O190" s="651" t="s">
        <v>1250</v>
      </c>
      <c r="P190" s="651" t="s">
        <v>1250</v>
      </c>
      <c r="Q190" s="651" t="s">
        <v>1250</v>
      </c>
      <c r="R190" s="651" t="s">
        <v>1250</v>
      </c>
      <c r="S190" s="635" t="s">
        <v>1250</v>
      </c>
      <c r="T190" s="635" t="s">
        <v>1250</v>
      </c>
      <c r="U190" s="635" t="s">
        <v>1250</v>
      </c>
      <c r="V190" s="635"/>
      <c r="W190" s="635"/>
      <c r="X190" s="651" t="s">
        <v>1250</v>
      </c>
      <c r="Y190" s="651" t="s">
        <v>1250</v>
      </c>
      <c r="Z190" s="651" t="s">
        <v>1250</v>
      </c>
      <c r="AA190" s="651"/>
      <c r="AB190" s="841" t="s">
        <v>1250</v>
      </c>
      <c r="AC190" s="841" t="s">
        <v>1250</v>
      </c>
      <c r="AD190" s="841" t="s">
        <v>1250</v>
      </c>
      <c r="AE190" s="841" t="s">
        <v>1250</v>
      </c>
      <c r="AF190" s="636" t="s">
        <v>1633</v>
      </c>
      <c r="AG190" s="636"/>
      <c r="AH190" s="636"/>
    </row>
    <row r="191" spans="1:35" ht="18.75" customHeight="1">
      <c r="A191" s="629">
        <v>184</v>
      </c>
      <c r="B191" s="629" t="s">
        <v>1241</v>
      </c>
      <c r="C191" s="629" t="s">
        <v>1627</v>
      </c>
      <c r="D191" s="629" t="s">
        <v>1628</v>
      </c>
      <c r="E191" s="629" t="s">
        <v>1634</v>
      </c>
      <c r="F191" s="630" t="s">
        <v>1383</v>
      </c>
      <c r="G191" s="630" t="s">
        <v>1630</v>
      </c>
      <c r="H191" s="630" t="s">
        <v>1411</v>
      </c>
      <c r="I191" s="631" t="s">
        <v>1635</v>
      </c>
      <c r="J191" s="631" t="s">
        <v>1636</v>
      </c>
      <c r="K191" s="632" t="s">
        <v>1545</v>
      </c>
      <c r="L191" s="651" t="s">
        <v>1250</v>
      </c>
      <c r="M191" s="651" t="s">
        <v>1250</v>
      </c>
      <c r="N191" s="651" t="s">
        <v>1250</v>
      </c>
      <c r="O191" s="651" t="s">
        <v>1250</v>
      </c>
      <c r="P191" s="651" t="s">
        <v>1250</v>
      </c>
      <c r="Q191" s="651" t="s">
        <v>1250</v>
      </c>
      <c r="R191" s="651" t="s">
        <v>1250</v>
      </c>
      <c r="S191" s="635" t="s">
        <v>1250</v>
      </c>
      <c r="T191" s="635" t="s">
        <v>1250</v>
      </c>
      <c r="U191" s="635" t="s">
        <v>1250</v>
      </c>
      <c r="V191" s="635"/>
      <c r="W191" s="635"/>
      <c r="X191" s="651" t="s">
        <v>1250</v>
      </c>
      <c r="Y191" s="651" t="s">
        <v>1250</v>
      </c>
      <c r="Z191" s="651" t="s">
        <v>1250</v>
      </c>
      <c r="AA191" s="651"/>
      <c r="AB191" s="841" t="s">
        <v>1250</v>
      </c>
      <c r="AC191" s="841" t="s">
        <v>1250</v>
      </c>
      <c r="AD191" s="841" t="s">
        <v>1250</v>
      </c>
      <c r="AE191" s="841" t="s">
        <v>1250</v>
      </c>
      <c r="AF191" s="636" t="s">
        <v>1637</v>
      </c>
      <c r="AG191" s="636"/>
      <c r="AH191" s="636"/>
    </row>
    <row r="192" spans="1:35" ht="18.75" customHeight="1">
      <c r="A192" s="629">
        <v>185</v>
      </c>
      <c r="B192" s="629" t="s">
        <v>1241</v>
      </c>
      <c r="C192" s="629" t="s">
        <v>1627</v>
      </c>
      <c r="D192" s="629" t="s">
        <v>1638</v>
      </c>
      <c r="E192" s="629" t="s">
        <v>1639</v>
      </c>
      <c r="F192" s="630" t="s">
        <v>1383</v>
      </c>
      <c r="G192" s="630" t="s">
        <v>1640</v>
      </c>
      <c r="H192" s="630" t="s">
        <v>1411</v>
      </c>
      <c r="I192" s="631" t="s">
        <v>1641</v>
      </c>
      <c r="J192" s="631" t="s">
        <v>1642</v>
      </c>
      <c r="K192" s="632" t="s">
        <v>1545</v>
      </c>
      <c r="L192" s="651" t="s">
        <v>1250</v>
      </c>
      <c r="M192" s="651" t="s">
        <v>1250</v>
      </c>
      <c r="N192" s="651" t="s">
        <v>1250</v>
      </c>
      <c r="O192" s="651" t="s">
        <v>1250</v>
      </c>
      <c r="P192" s="651" t="s">
        <v>1250</v>
      </c>
      <c r="Q192" s="651" t="s">
        <v>1250</v>
      </c>
      <c r="R192" s="651" t="s">
        <v>1250</v>
      </c>
      <c r="S192" s="635" t="s">
        <v>1250</v>
      </c>
      <c r="T192" s="635" t="s">
        <v>1250</v>
      </c>
      <c r="U192" s="635" t="s">
        <v>1250</v>
      </c>
      <c r="V192" s="635"/>
      <c r="W192" s="635"/>
      <c r="X192" s="651" t="s">
        <v>1250</v>
      </c>
      <c r="Y192" s="651" t="s">
        <v>1250</v>
      </c>
      <c r="Z192" s="651" t="s">
        <v>1250</v>
      </c>
      <c r="AA192" s="651"/>
      <c r="AB192" s="841" t="s">
        <v>1250</v>
      </c>
      <c r="AC192" s="841" t="s">
        <v>1250</v>
      </c>
      <c r="AD192" s="841" t="s">
        <v>1250</v>
      </c>
      <c r="AE192" s="841" t="s">
        <v>1250</v>
      </c>
      <c r="AF192" s="636" t="s">
        <v>1643</v>
      </c>
      <c r="AG192" s="636"/>
      <c r="AH192" s="636"/>
    </row>
    <row r="193" spans="1:34" ht="18.75" customHeight="1">
      <c r="A193" s="629">
        <v>186</v>
      </c>
      <c r="B193" s="629" t="s">
        <v>1241</v>
      </c>
      <c r="C193" s="629" t="s">
        <v>1627</v>
      </c>
      <c r="D193" s="629" t="s">
        <v>1638</v>
      </c>
      <c r="E193" s="629" t="s">
        <v>1644</v>
      </c>
      <c r="F193" s="630" t="s">
        <v>1383</v>
      </c>
      <c r="G193" s="630" t="s">
        <v>1640</v>
      </c>
      <c r="H193" s="630" t="s">
        <v>1411</v>
      </c>
      <c r="I193" s="631" t="s">
        <v>1645</v>
      </c>
      <c r="J193" s="631" t="s">
        <v>1646</v>
      </c>
      <c r="K193" s="632" t="s">
        <v>1545</v>
      </c>
      <c r="L193" s="651" t="s">
        <v>1250</v>
      </c>
      <c r="M193" s="651" t="s">
        <v>1250</v>
      </c>
      <c r="N193" s="651" t="s">
        <v>1250</v>
      </c>
      <c r="O193" s="651" t="s">
        <v>1250</v>
      </c>
      <c r="P193" s="651" t="s">
        <v>1250</v>
      </c>
      <c r="Q193" s="651" t="s">
        <v>1250</v>
      </c>
      <c r="R193" s="651" t="s">
        <v>1250</v>
      </c>
      <c r="S193" s="635" t="s">
        <v>1250</v>
      </c>
      <c r="T193" s="635" t="s">
        <v>1250</v>
      </c>
      <c r="U193" s="635" t="s">
        <v>1250</v>
      </c>
      <c r="V193" s="635"/>
      <c r="W193" s="635"/>
      <c r="X193" s="651" t="s">
        <v>1250</v>
      </c>
      <c r="Y193" s="651" t="s">
        <v>1250</v>
      </c>
      <c r="Z193" s="651" t="s">
        <v>1250</v>
      </c>
      <c r="AA193" s="651"/>
      <c r="AB193" s="841" t="s">
        <v>1250</v>
      </c>
      <c r="AC193" s="841" t="s">
        <v>1250</v>
      </c>
      <c r="AD193" s="841" t="s">
        <v>1250</v>
      </c>
      <c r="AE193" s="841" t="s">
        <v>1250</v>
      </c>
      <c r="AF193" s="636" t="s">
        <v>1643</v>
      </c>
      <c r="AG193" s="636" t="s">
        <v>1647</v>
      </c>
      <c r="AH193" s="636" t="s">
        <v>1648</v>
      </c>
    </row>
    <row r="194" spans="1:34" ht="18.75" customHeight="1">
      <c r="A194" s="629">
        <v>187</v>
      </c>
      <c r="B194" s="629" t="s">
        <v>1241</v>
      </c>
      <c r="C194" s="629" t="s">
        <v>1627</v>
      </c>
      <c r="D194" s="629" t="s">
        <v>1649</v>
      </c>
      <c r="E194" s="629" t="s">
        <v>1650</v>
      </c>
      <c r="F194" s="630" t="s">
        <v>1383</v>
      </c>
      <c r="G194" s="630" t="s">
        <v>1651</v>
      </c>
      <c r="H194" s="630" t="s">
        <v>1411</v>
      </c>
      <c r="I194" s="631" t="s">
        <v>1652</v>
      </c>
      <c r="J194" s="631" t="s">
        <v>1653</v>
      </c>
      <c r="K194" s="632" t="s">
        <v>1545</v>
      </c>
      <c r="L194" s="651" t="s">
        <v>1250</v>
      </c>
      <c r="M194" s="651" t="s">
        <v>1250</v>
      </c>
      <c r="N194" s="651" t="s">
        <v>1250</v>
      </c>
      <c r="O194" s="651" t="s">
        <v>1250</v>
      </c>
      <c r="P194" s="651" t="s">
        <v>1250</v>
      </c>
      <c r="Q194" s="651" t="s">
        <v>1250</v>
      </c>
      <c r="R194" s="651" t="s">
        <v>1250</v>
      </c>
      <c r="S194" s="635" t="s">
        <v>1250</v>
      </c>
      <c r="T194" s="635" t="s">
        <v>1250</v>
      </c>
      <c r="U194" s="635" t="s">
        <v>1250</v>
      </c>
      <c r="V194" s="635"/>
      <c r="W194" s="635"/>
      <c r="X194" s="651" t="s">
        <v>1250</v>
      </c>
      <c r="Y194" s="651" t="s">
        <v>1250</v>
      </c>
      <c r="Z194" s="651" t="s">
        <v>1250</v>
      </c>
      <c r="AA194" s="651"/>
      <c r="AB194" s="841" t="s">
        <v>1250</v>
      </c>
      <c r="AC194" s="841" t="s">
        <v>1250</v>
      </c>
      <c r="AD194" s="841" t="s">
        <v>1250</v>
      </c>
      <c r="AE194" s="841" t="s">
        <v>1250</v>
      </c>
      <c r="AF194" s="636" t="s">
        <v>1654</v>
      </c>
      <c r="AG194" s="636"/>
      <c r="AH194" s="636"/>
    </row>
    <row r="195" spans="1:34" ht="18.75" customHeight="1">
      <c r="A195" s="629">
        <v>188</v>
      </c>
      <c r="B195" s="629" t="s">
        <v>1241</v>
      </c>
      <c r="C195" s="629" t="s">
        <v>1627</v>
      </c>
      <c r="D195" s="629" t="s">
        <v>1382</v>
      </c>
      <c r="E195" s="629" t="s">
        <v>1255</v>
      </c>
      <c r="F195" s="630" t="s">
        <v>1256</v>
      </c>
      <c r="G195" s="630" t="s">
        <v>1257</v>
      </c>
      <c r="H195" s="630" t="s">
        <v>1219</v>
      </c>
      <c r="I195" s="631" t="s">
        <v>1655</v>
      </c>
      <c r="J195" s="631" t="s">
        <v>1256</v>
      </c>
      <c r="K195" s="632" t="s">
        <v>1656</v>
      </c>
      <c r="L195" s="629">
        <v>2016</v>
      </c>
      <c r="M195" s="633">
        <v>4590.9439276523699</v>
      </c>
      <c r="N195" s="651" t="s">
        <v>1250</v>
      </c>
      <c r="O195" s="634" t="s">
        <v>1250</v>
      </c>
      <c r="P195" s="633">
        <v>2120.2284962919252</v>
      </c>
      <c r="Q195" s="633">
        <v>4869.3797351635285</v>
      </c>
      <c r="R195" s="633">
        <v>2898.0948820547387</v>
      </c>
      <c r="S195" s="635">
        <v>6596.8139663280799</v>
      </c>
      <c r="T195" s="635">
        <v>6596.8139663280799</v>
      </c>
      <c r="U195" s="635">
        <v>6596.8139663280799</v>
      </c>
      <c r="V195" s="635">
        <v>19790.441898984238</v>
      </c>
      <c r="W195" s="635">
        <v>13796.073524135645</v>
      </c>
      <c r="X195" s="633">
        <v>1897.323159941147</v>
      </c>
      <c r="Y195" s="635" t="s">
        <v>1251</v>
      </c>
      <c r="Z195" s="635" t="s">
        <v>1251</v>
      </c>
      <c r="AA195" s="635"/>
      <c r="AB195" s="635">
        <v>3834.4489510951771</v>
      </c>
      <c r="AC195" s="635">
        <v>3806.3192999786597</v>
      </c>
      <c r="AD195" s="635">
        <v>4170.545777149935</v>
      </c>
      <c r="AE195" s="635">
        <v>4464.195825774792</v>
      </c>
      <c r="AF195" s="636" t="s">
        <v>1546</v>
      </c>
      <c r="AG195" s="636" t="s">
        <v>1547</v>
      </c>
      <c r="AH195" s="636" t="s">
        <v>1548</v>
      </c>
    </row>
    <row r="196" spans="1:34" ht="18.75" customHeight="1">
      <c r="A196" s="629">
        <v>189</v>
      </c>
      <c r="B196" s="629" t="s">
        <v>1241</v>
      </c>
      <c r="C196" s="629" t="s">
        <v>1627</v>
      </c>
      <c r="D196" s="629" t="s">
        <v>1382</v>
      </c>
      <c r="E196" s="629" t="s">
        <v>1255</v>
      </c>
      <c r="F196" s="630" t="s">
        <v>1261</v>
      </c>
      <c r="G196" s="630" t="s">
        <v>1257</v>
      </c>
      <c r="H196" s="630" t="s">
        <v>1219</v>
      </c>
      <c r="I196" s="631" t="s">
        <v>1655</v>
      </c>
      <c r="J196" s="631" t="s">
        <v>1261</v>
      </c>
      <c r="K196" s="632" t="s">
        <v>1656</v>
      </c>
      <c r="L196" s="629">
        <v>2016</v>
      </c>
      <c r="M196" s="633">
        <v>3554.7299791819801</v>
      </c>
      <c r="N196" s="651" t="s">
        <v>1250</v>
      </c>
      <c r="O196" s="634" t="s">
        <v>1250</v>
      </c>
      <c r="P196" s="633">
        <v>1561.293975827205</v>
      </c>
      <c r="Q196" s="633">
        <v>3771.8348593808496</v>
      </c>
      <c r="R196" s="633">
        <v>2497.9844953547299</v>
      </c>
      <c r="S196" s="635">
        <v>4195.9683923210259</v>
      </c>
      <c r="T196" s="635">
        <v>4195.9683923210259</v>
      </c>
      <c r="U196" s="635">
        <v>4195.9683923210259</v>
      </c>
      <c r="V196" s="635">
        <v>12587.905176963079</v>
      </c>
      <c r="W196" s="635">
        <v>8795.8871184624513</v>
      </c>
      <c r="X196" s="633">
        <v>1409.4834003058486</v>
      </c>
      <c r="Y196" s="635" t="s">
        <v>1251</v>
      </c>
      <c r="Z196" s="635" t="s">
        <v>1251</v>
      </c>
      <c r="AA196" s="635"/>
      <c r="AB196" s="635">
        <v>2728.1568456141981</v>
      </c>
      <c r="AC196" s="635">
        <v>2452.2034948851551</v>
      </c>
      <c r="AD196" s="635">
        <v>2788.5490277096587</v>
      </c>
      <c r="AE196" s="635">
        <v>2894.2451970290967</v>
      </c>
      <c r="AF196" s="636" t="s">
        <v>1546</v>
      </c>
      <c r="AG196" s="636" t="s">
        <v>1547</v>
      </c>
      <c r="AH196" s="636" t="s">
        <v>1548</v>
      </c>
    </row>
    <row r="197" spans="1:34" ht="18.75" customHeight="1">
      <c r="A197" s="629">
        <v>190</v>
      </c>
      <c r="B197" s="629" t="s">
        <v>1241</v>
      </c>
      <c r="C197" s="629" t="s">
        <v>1627</v>
      </c>
      <c r="D197" s="629" t="s">
        <v>1382</v>
      </c>
      <c r="E197" s="629" t="s">
        <v>1255</v>
      </c>
      <c r="F197" s="630" t="s">
        <v>1262</v>
      </c>
      <c r="G197" s="630" t="s">
        <v>1257</v>
      </c>
      <c r="H197" s="630" t="s">
        <v>1219</v>
      </c>
      <c r="I197" s="631" t="s">
        <v>1655</v>
      </c>
      <c r="J197" s="631" t="s">
        <v>1262</v>
      </c>
      <c r="K197" s="632" t="s">
        <v>1656</v>
      </c>
      <c r="L197" s="629">
        <v>2016</v>
      </c>
      <c r="M197" s="633">
        <v>17529533.075263601</v>
      </c>
      <c r="N197" s="651" t="s">
        <v>1250</v>
      </c>
      <c r="O197" s="634" t="s">
        <v>1250</v>
      </c>
      <c r="P197" s="633">
        <v>11829233.779383814</v>
      </c>
      <c r="Q197" s="633">
        <v>25281292.089263417</v>
      </c>
      <c r="R197" s="633">
        <v>12199569.293464012</v>
      </c>
      <c r="S197" s="635">
        <v>31019093.225557778</v>
      </c>
      <c r="T197" s="635">
        <v>31019093.225557778</v>
      </c>
      <c r="U197" s="635">
        <v>31019093.225557778</v>
      </c>
      <c r="V197" s="635">
        <v>93057279.676673338</v>
      </c>
      <c r="W197" s="635">
        <v>64105751.404088937</v>
      </c>
      <c r="X197" s="633">
        <v>14438508.915031388</v>
      </c>
      <c r="Y197" s="635" t="s">
        <v>1251</v>
      </c>
      <c r="Z197" s="635" t="s">
        <v>1251</v>
      </c>
      <c r="AA197" s="635"/>
      <c r="AB197" s="635">
        <v>24587218.843618739</v>
      </c>
      <c r="AC197" s="635">
        <v>26375669.166554514</v>
      </c>
      <c r="AD197" s="635">
        <v>21504801.343680196</v>
      </c>
      <c r="AE197" s="635">
        <v>24765896.642351065</v>
      </c>
      <c r="AF197" s="636" t="s">
        <v>1546</v>
      </c>
      <c r="AG197" s="636" t="s">
        <v>1547</v>
      </c>
      <c r="AH197" s="636" t="s">
        <v>1548</v>
      </c>
    </row>
    <row r="198" spans="1:34" ht="18.75" customHeight="1">
      <c r="A198" s="629">
        <v>191</v>
      </c>
      <c r="B198" s="629" t="s">
        <v>1241</v>
      </c>
      <c r="C198" s="629" t="s">
        <v>1627</v>
      </c>
      <c r="D198" s="629" t="s">
        <v>1382</v>
      </c>
      <c r="E198" s="629" t="s">
        <v>1255</v>
      </c>
      <c r="F198" s="630" t="s">
        <v>1263</v>
      </c>
      <c r="G198" s="630" t="s">
        <v>1257</v>
      </c>
      <c r="H198" s="630" t="s">
        <v>1219</v>
      </c>
      <c r="I198" s="631" t="s">
        <v>1655</v>
      </c>
      <c r="J198" s="631" t="s">
        <v>1263</v>
      </c>
      <c r="K198" s="632" t="s">
        <v>1656</v>
      </c>
      <c r="L198" s="629">
        <v>2016</v>
      </c>
      <c r="M198" s="633">
        <v>12908801.461421</v>
      </c>
      <c r="N198" s="651" t="s">
        <v>1250</v>
      </c>
      <c r="O198" s="634" t="s">
        <v>1250</v>
      </c>
      <c r="P198" s="633">
        <v>8187370.7973197354</v>
      </c>
      <c r="Q198" s="633">
        <v>19629014.223912973</v>
      </c>
      <c r="R198" s="633">
        <v>10464686.287194207</v>
      </c>
      <c r="S198" s="635">
        <v>19185065.396241453</v>
      </c>
      <c r="T198" s="635">
        <v>19185065.396241453</v>
      </c>
      <c r="U198" s="635">
        <v>19185065.396241453</v>
      </c>
      <c r="V198" s="635">
        <v>57555196.188724354</v>
      </c>
      <c r="W198" s="635">
        <v>39673357.086656652</v>
      </c>
      <c r="X198" s="633">
        <v>10977955.680839896</v>
      </c>
      <c r="Y198" s="635" t="s">
        <v>1251</v>
      </c>
      <c r="Z198" s="635" t="s">
        <v>1251</v>
      </c>
      <c r="AA198" s="635"/>
      <c r="AB198" s="635">
        <v>17716663.39715096</v>
      </c>
      <c r="AC198" s="635">
        <v>16341109.887258969</v>
      </c>
      <c r="AD198" s="635">
        <v>13599832.052690092</v>
      </c>
      <c r="AE198" s="635">
        <v>15392739.231134098</v>
      </c>
      <c r="AF198" s="636" t="s">
        <v>1546</v>
      </c>
      <c r="AG198" s="636" t="s">
        <v>1547</v>
      </c>
      <c r="AH198" s="636" t="s">
        <v>1548</v>
      </c>
    </row>
    <row r="199" spans="1:34" ht="18.75" customHeight="1">
      <c r="A199" s="629">
        <v>192</v>
      </c>
      <c r="B199" s="629" t="s">
        <v>1241</v>
      </c>
      <c r="C199" s="629" t="s">
        <v>1627</v>
      </c>
      <c r="D199" s="629" t="s">
        <v>1382</v>
      </c>
      <c r="E199" s="629" t="s">
        <v>1255</v>
      </c>
      <c r="F199" s="630" t="s">
        <v>1264</v>
      </c>
      <c r="G199" s="630" t="s">
        <v>1257</v>
      </c>
      <c r="H199" s="630" t="s">
        <v>1219</v>
      </c>
      <c r="I199" s="631" t="s">
        <v>1655</v>
      </c>
      <c r="J199" s="631" t="s">
        <v>1264</v>
      </c>
      <c r="K199" s="632" t="s">
        <v>1656</v>
      </c>
      <c r="L199" s="629">
        <v>2016</v>
      </c>
      <c r="M199" s="633">
        <v>658150.57731771597</v>
      </c>
      <c r="N199" s="651" t="s">
        <v>1250</v>
      </c>
      <c r="O199" s="634" t="s">
        <v>1250</v>
      </c>
      <c r="P199" s="633">
        <v>717123.36628211441</v>
      </c>
      <c r="Q199" s="633">
        <v>165007.97731415418</v>
      </c>
      <c r="R199" s="633">
        <v>29882.156361386344</v>
      </c>
      <c r="S199" s="635">
        <v>351100.64679401362</v>
      </c>
      <c r="T199" s="635">
        <v>351100.64679401362</v>
      </c>
      <c r="U199" s="635">
        <v>351100.64679401362</v>
      </c>
      <c r="V199" s="635">
        <v>1053301.9403820408</v>
      </c>
      <c r="W199" s="635">
        <v>759137.9470984065</v>
      </c>
      <c r="X199" s="633">
        <v>190743.77595599869</v>
      </c>
      <c r="Y199" s="635" t="s">
        <v>1251</v>
      </c>
      <c r="Z199" s="635" t="s">
        <v>1251</v>
      </c>
      <c r="AA199" s="635"/>
      <c r="AB199" s="635">
        <v>350190.98834115296</v>
      </c>
      <c r="AC199" s="635">
        <v>1078819.0306778355</v>
      </c>
      <c r="AD199" s="635">
        <v>1303390.1182927629</v>
      </c>
      <c r="AE199" s="635">
        <v>1309266.2944746818</v>
      </c>
      <c r="AF199" s="636" t="s">
        <v>1546</v>
      </c>
      <c r="AG199" s="636" t="s">
        <v>1547</v>
      </c>
      <c r="AH199" s="636" t="s">
        <v>1548</v>
      </c>
    </row>
    <row r="200" spans="1:34" ht="18.75" customHeight="1">
      <c r="A200" s="629">
        <v>193</v>
      </c>
      <c r="B200" s="629" t="s">
        <v>1241</v>
      </c>
      <c r="C200" s="629" t="s">
        <v>1627</v>
      </c>
      <c r="D200" s="629" t="s">
        <v>1382</v>
      </c>
      <c r="E200" s="629" t="s">
        <v>1255</v>
      </c>
      <c r="F200" s="630" t="s">
        <v>1265</v>
      </c>
      <c r="G200" s="630" t="s">
        <v>1257</v>
      </c>
      <c r="H200" s="630" t="s">
        <v>1219</v>
      </c>
      <c r="I200" s="631" t="s">
        <v>1655</v>
      </c>
      <c r="J200" s="631" t="s">
        <v>1265</v>
      </c>
      <c r="K200" s="632" t="s">
        <v>1656</v>
      </c>
      <c r="L200" s="629">
        <v>2016</v>
      </c>
      <c r="M200" s="633">
        <v>395429.50560636498</v>
      </c>
      <c r="N200" s="651" t="s">
        <v>1250</v>
      </c>
      <c r="O200" s="634" t="s">
        <v>1250</v>
      </c>
      <c r="P200" s="633">
        <v>428364.72049244336</v>
      </c>
      <c r="Q200" s="633">
        <v>99632.881440777332</v>
      </c>
      <c r="R200" s="633">
        <v>17095.51933578297</v>
      </c>
      <c r="S200" s="635">
        <v>191680.22379405162</v>
      </c>
      <c r="T200" s="635">
        <v>191680.22379405162</v>
      </c>
      <c r="U200" s="635">
        <v>191680.22379405162</v>
      </c>
      <c r="V200" s="635">
        <v>575040.6713821548</v>
      </c>
      <c r="W200" s="635">
        <v>406567.01037731807</v>
      </c>
      <c r="X200" s="633">
        <v>166308.49588132161</v>
      </c>
      <c r="Y200" s="635" t="s">
        <v>1251</v>
      </c>
      <c r="Z200" s="635" t="s">
        <v>1251</v>
      </c>
      <c r="AA200" s="635"/>
      <c r="AB200" s="635">
        <v>233861.07589123351</v>
      </c>
      <c r="AC200" s="635">
        <v>670682.90413193218</v>
      </c>
      <c r="AD200" s="635">
        <v>781392.44581994647</v>
      </c>
      <c r="AE200" s="635">
        <v>783607.59543471923</v>
      </c>
      <c r="AF200" s="636" t="s">
        <v>1546</v>
      </c>
      <c r="AG200" s="636" t="s">
        <v>1547</v>
      </c>
      <c r="AH200" s="636" t="s">
        <v>1548</v>
      </c>
    </row>
    <row r="201" spans="1:34" ht="18.75" customHeight="1">
      <c r="A201" s="629">
        <v>194</v>
      </c>
      <c r="B201" s="629" t="s">
        <v>1241</v>
      </c>
      <c r="C201" s="629" t="s">
        <v>1627</v>
      </c>
      <c r="D201" s="629" t="s">
        <v>1382</v>
      </c>
      <c r="E201" s="629" t="s">
        <v>1255</v>
      </c>
      <c r="F201" s="630" t="s">
        <v>1266</v>
      </c>
      <c r="G201" s="630" t="s">
        <v>1257</v>
      </c>
      <c r="H201" s="630" t="s">
        <v>1219</v>
      </c>
      <c r="I201" s="631" t="s">
        <v>1655</v>
      </c>
      <c r="J201" s="631" t="s">
        <v>1266</v>
      </c>
      <c r="K201" s="632" t="s">
        <v>1656</v>
      </c>
      <c r="L201" s="629">
        <v>2016</v>
      </c>
      <c r="M201" s="633">
        <v>55180.001106433003</v>
      </c>
      <c r="N201" s="651" t="s">
        <v>1250</v>
      </c>
      <c r="O201" s="634" t="s">
        <v>1250</v>
      </c>
      <c r="P201" s="633">
        <v>18670.744517401385</v>
      </c>
      <c r="Q201" s="633">
        <v>44541.967750757394</v>
      </c>
      <c r="R201" s="633">
        <v>23630.438480622244</v>
      </c>
      <c r="S201" s="635">
        <v>72231.748057820674</v>
      </c>
      <c r="T201" s="635">
        <v>72231.748057820674</v>
      </c>
      <c r="U201" s="635">
        <v>72231.748057820674</v>
      </c>
      <c r="V201" s="635">
        <v>216695.24417346204</v>
      </c>
      <c r="W201" s="635">
        <v>151059.96804957898</v>
      </c>
      <c r="X201" s="633">
        <v>17778.648464718222</v>
      </c>
      <c r="Y201" s="635" t="s">
        <v>1251</v>
      </c>
      <c r="Z201" s="635" t="s">
        <v>1251</v>
      </c>
      <c r="AA201" s="635"/>
      <c r="AB201" s="635">
        <v>50873.994944157064</v>
      </c>
      <c r="AC201" s="635">
        <v>42468.011445553166</v>
      </c>
      <c r="AD201" s="635">
        <v>45142.273843468574</v>
      </c>
      <c r="AE201" s="635">
        <v>48045.957563387092</v>
      </c>
      <c r="AF201" s="636" t="s">
        <v>1546</v>
      </c>
      <c r="AG201" s="636" t="s">
        <v>1547</v>
      </c>
      <c r="AH201" s="636" t="s">
        <v>1548</v>
      </c>
    </row>
    <row r="202" spans="1:34" ht="18.75" customHeight="1">
      <c r="A202" s="629">
        <v>195</v>
      </c>
      <c r="B202" s="629" t="s">
        <v>1241</v>
      </c>
      <c r="C202" s="629" t="s">
        <v>1627</v>
      </c>
      <c r="D202" s="629" t="s">
        <v>1382</v>
      </c>
      <c r="E202" s="629" t="s">
        <v>1255</v>
      </c>
      <c r="F202" s="630" t="s">
        <v>1269</v>
      </c>
      <c r="G202" s="630" t="s">
        <v>1257</v>
      </c>
      <c r="H202" s="630" t="s">
        <v>1219</v>
      </c>
      <c r="I202" s="631" t="s">
        <v>1655</v>
      </c>
      <c r="J202" s="631" t="s">
        <v>1269</v>
      </c>
      <c r="K202" s="632" t="s">
        <v>1656</v>
      </c>
      <c r="L202" s="629">
        <v>2016</v>
      </c>
      <c r="M202" s="633">
        <v>41747.003227813402</v>
      </c>
      <c r="N202" s="651" t="s">
        <v>1250</v>
      </c>
      <c r="O202" s="634" t="s">
        <v>1250</v>
      </c>
      <c r="P202" s="633">
        <v>13285.931537879211</v>
      </c>
      <c r="Q202" s="633">
        <v>34211.996240279623</v>
      </c>
      <c r="R202" s="633">
        <v>20075.722901657369</v>
      </c>
      <c r="S202" s="635">
        <v>45609.493295679466</v>
      </c>
      <c r="T202" s="635">
        <v>45609.493295679466</v>
      </c>
      <c r="U202" s="635">
        <v>45609.493295679466</v>
      </c>
      <c r="V202" s="635">
        <v>136828.47988703841</v>
      </c>
      <c r="W202" s="635">
        <v>95609.860954446704</v>
      </c>
      <c r="X202" s="633">
        <v>12459.039077470705</v>
      </c>
      <c r="Y202" s="635" t="s">
        <v>1251</v>
      </c>
      <c r="Z202" s="635" t="s">
        <v>1251</v>
      </c>
      <c r="AA202" s="635"/>
      <c r="AB202" s="635">
        <v>35966.382883837286</v>
      </c>
      <c r="AC202" s="635">
        <v>27495.35974494223</v>
      </c>
      <c r="AD202" s="635">
        <v>30497.573083380299</v>
      </c>
      <c r="AE202" s="635">
        <v>31427.369635600277</v>
      </c>
      <c r="AF202" s="636" t="s">
        <v>1546</v>
      </c>
      <c r="AG202" s="636" t="s">
        <v>1547</v>
      </c>
      <c r="AH202" s="636" t="s">
        <v>1548</v>
      </c>
    </row>
    <row r="203" spans="1:34" ht="18.75" customHeight="1">
      <c r="A203" s="629">
        <v>196</v>
      </c>
      <c r="B203" s="629" t="s">
        <v>1241</v>
      </c>
      <c r="C203" s="629" t="s">
        <v>1627</v>
      </c>
      <c r="D203" s="629" t="s">
        <v>1382</v>
      </c>
      <c r="E203" s="629" t="s">
        <v>1255</v>
      </c>
      <c r="F203" s="630" t="s">
        <v>1270</v>
      </c>
      <c r="G203" s="630" t="s">
        <v>1257</v>
      </c>
      <c r="H203" s="630" t="s">
        <v>1219</v>
      </c>
      <c r="I203" s="631" t="s">
        <v>1655</v>
      </c>
      <c r="J203" s="631" t="s">
        <v>1270</v>
      </c>
      <c r="K203" s="632" t="s">
        <v>1656</v>
      </c>
      <c r="L203" s="629">
        <v>2016</v>
      </c>
      <c r="M203" s="633">
        <v>215162157.76574799</v>
      </c>
      <c r="N203" s="651" t="s">
        <v>1250</v>
      </c>
      <c r="O203" s="634" t="s">
        <v>1250</v>
      </c>
      <c r="P203" s="633">
        <v>102078374.17575823</v>
      </c>
      <c r="Q203" s="633">
        <v>264032344.80648011</v>
      </c>
      <c r="R203" s="633">
        <v>102671892.85767052</v>
      </c>
      <c r="S203" s="635">
        <v>339188596.29518348</v>
      </c>
      <c r="T203" s="635">
        <v>339188596.29518348</v>
      </c>
      <c r="U203" s="635">
        <v>339188596.29518348</v>
      </c>
      <c r="V203" s="635">
        <v>1017565788.8855505</v>
      </c>
      <c r="W203" s="635">
        <v>700985669.53869808</v>
      </c>
      <c r="X203" s="633">
        <v>121695934.54045625</v>
      </c>
      <c r="Y203" s="635" t="s">
        <v>1251</v>
      </c>
      <c r="Z203" s="635" t="s">
        <v>1251</v>
      </c>
      <c r="AA203" s="635"/>
      <c r="AB203" s="635">
        <v>326213769.72143054</v>
      </c>
      <c r="AC203" s="635">
        <v>294279626.00395632</v>
      </c>
      <c r="AD203" s="635">
        <v>232769446.2735787</v>
      </c>
      <c r="AE203" s="635">
        <v>14235163.028115101</v>
      </c>
      <c r="AF203" s="636" t="s">
        <v>1546</v>
      </c>
      <c r="AG203" s="636" t="s">
        <v>1547</v>
      </c>
      <c r="AH203" s="636" t="s">
        <v>1548</v>
      </c>
    </row>
    <row r="204" spans="1:34" ht="18.75" customHeight="1">
      <c r="A204" s="629">
        <v>197</v>
      </c>
      <c r="B204" s="629" t="s">
        <v>1241</v>
      </c>
      <c r="C204" s="629" t="s">
        <v>1627</v>
      </c>
      <c r="D204" s="629" t="s">
        <v>1382</v>
      </c>
      <c r="E204" s="629" t="s">
        <v>1255</v>
      </c>
      <c r="F204" s="630" t="s">
        <v>1271</v>
      </c>
      <c r="G204" s="630" t="s">
        <v>1257</v>
      </c>
      <c r="H204" s="630" t="s">
        <v>1219</v>
      </c>
      <c r="I204" s="631" t="s">
        <v>1655</v>
      </c>
      <c r="J204" s="631" t="s">
        <v>1271</v>
      </c>
      <c r="K204" s="632" t="s">
        <v>1656</v>
      </c>
      <c r="L204" s="629">
        <v>2016</v>
      </c>
      <c r="M204" s="633">
        <v>155638967.50607699</v>
      </c>
      <c r="N204" s="651" t="s">
        <v>1250</v>
      </c>
      <c r="O204" s="634" t="s">
        <v>1250</v>
      </c>
      <c r="P204" s="633">
        <v>70335418.773030251</v>
      </c>
      <c r="Q204" s="633">
        <v>203184949.41917124</v>
      </c>
      <c r="R204" s="633">
        <v>85450449.032280743</v>
      </c>
      <c r="S204" s="635">
        <v>209069831.50117296</v>
      </c>
      <c r="T204" s="635">
        <v>209069831.50117296</v>
      </c>
      <c r="U204" s="635">
        <v>209069831.50117296</v>
      </c>
      <c r="V204" s="635">
        <v>627209494.50351882</v>
      </c>
      <c r="W204" s="635">
        <v>432341611.03345257</v>
      </c>
      <c r="X204" s="633">
        <v>85131325.578947797</v>
      </c>
      <c r="Y204" s="635" t="s">
        <v>1251</v>
      </c>
      <c r="Z204" s="635" t="s">
        <v>1251</v>
      </c>
      <c r="AA204" s="635"/>
      <c r="AB204" s="635">
        <v>233565859.74533337</v>
      </c>
      <c r="AC204" s="635">
        <v>183224881.58873627</v>
      </c>
      <c r="AD204" s="635">
        <v>148737521.85353315</v>
      </c>
      <c r="AE204" s="635">
        <v>8516309.8099669758</v>
      </c>
      <c r="AF204" s="636" t="s">
        <v>1546</v>
      </c>
      <c r="AG204" s="636" t="s">
        <v>1547</v>
      </c>
      <c r="AH204" s="636" t="s">
        <v>1548</v>
      </c>
    </row>
    <row r="205" spans="1:34" ht="18.75" customHeight="1">
      <c r="A205" s="629">
        <v>198</v>
      </c>
      <c r="B205" s="629" t="s">
        <v>1241</v>
      </c>
      <c r="C205" s="629" t="s">
        <v>1627</v>
      </c>
      <c r="D205" s="629" t="s">
        <v>1382</v>
      </c>
      <c r="E205" s="629" t="s">
        <v>1255</v>
      </c>
      <c r="F205" s="630" t="s">
        <v>1272</v>
      </c>
      <c r="G205" s="630" t="s">
        <v>1257</v>
      </c>
      <c r="H205" s="630" t="s">
        <v>1219</v>
      </c>
      <c r="I205" s="631" t="s">
        <v>1655</v>
      </c>
      <c r="J205" s="631" t="s">
        <v>1272</v>
      </c>
      <c r="K205" s="632" t="s">
        <v>1656</v>
      </c>
      <c r="L205" s="629">
        <v>2016</v>
      </c>
      <c r="M205" s="633">
        <v>9847643.0532631408</v>
      </c>
      <c r="N205" s="651" t="s">
        <v>1250</v>
      </c>
      <c r="O205" s="634" t="s">
        <v>1250</v>
      </c>
      <c r="P205" s="633">
        <v>7906120.7257685047</v>
      </c>
      <c r="Q205" s="633">
        <v>1457968.9561695815</v>
      </c>
      <c r="R205" s="633">
        <v>480219.7888017107</v>
      </c>
      <c r="S205" s="635">
        <v>3995986.8255473995</v>
      </c>
      <c r="T205" s="635">
        <v>3995986.8255473995</v>
      </c>
      <c r="U205" s="635">
        <v>3995986.8255473995</v>
      </c>
      <c r="V205" s="635">
        <v>11987960.476642199</v>
      </c>
      <c r="W205" s="635">
        <v>8639987.6020679921</v>
      </c>
      <c r="X205" s="633">
        <v>1363967.5102556366</v>
      </c>
      <c r="Y205" s="635" t="s">
        <v>1251</v>
      </c>
      <c r="Z205" s="635" t="s">
        <v>1251</v>
      </c>
      <c r="AA205" s="635"/>
      <c r="AB205" s="635">
        <v>5231484.1349762296</v>
      </c>
      <c r="AC205" s="635">
        <v>12505776.919013839</v>
      </c>
      <c r="AD205" s="635">
        <v>14103603.292110633</v>
      </c>
      <c r="AE205" s="635">
        <v>10831991.280966001</v>
      </c>
      <c r="AF205" s="636" t="s">
        <v>1546</v>
      </c>
      <c r="AG205" s="636" t="s">
        <v>1547</v>
      </c>
      <c r="AH205" s="636" t="s">
        <v>1548</v>
      </c>
    </row>
    <row r="206" spans="1:34" ht="18.75" customHeight="1">
      <c r="A206" s="629">
        <v>199</v>
      </c>
      <c r="B206" s="629" t="s">
        <v>1241</v>
      </c>
      <c r="C206" s="629" t="s">
        <v>1627</v>
      </c>
      <c r="D206" s="629" t="s">
        <v>1382</v>
      </c>
      <c r="E206" s="629" t="s">
        <v>1255</v>
      </c>
      <c r="F206" s="630" t="s">
        <v>1273</v>
      </c>
      <c r="G206" s="630" t="s">
        <v>1257</v>
      </c>
      <c r="H206" s="630" t="s">
        <v>1219</v>
      </c>
      <c r="I206" s="631" t="s">
        <v>1655</v>
      </c>
      <c r="J206" s="631" t="s">
        <v>1273</v>
      </c>
      <c r="K206" s="632" t="s">
        <v>1656</v>
      </c>
      <c r="L206" s="629">
        <v>2016</v>
      </c>
      <c r="M206" s="633">
        <v>6000837.5956774</v>
      </c>
      <c r="N206" s="651" t="s">
        <v>1250</v>
      </c>
      <c r="O206" s="634" t="s">
        <v>1250</v>
      </c>
      <c r="P206" s="633">
        <v>4701231.2561380565</v>
      </c>
      <c r="Q206" s="633">
        <v>908171.25417388184</v>
      </c>
      <c r="R206" s="633">
        <v>210730.83388234445</v>
      </c>
      <c r="S206" s="635">
        <v>2183522.4687020159</v>
      </c>
      <c r="T206" s="635">
        <v>2183522.4687020159</v>
      </c>
      <c r="U206" s="635">
        <v>2183522.4687020159</v>
      </c>
      <c r="V206" s="635">
        <v>6550567.4061060473</v>
      </c>
      <c r="W206" s="635">
        <v>4631402.1583452942</v>
      </c>
      <c r="X206" s="633">
        <v>985426.07679589977</v>
      </c>
      <c r="Y206" s="635" t="s">
        <v>1251</v>
      </c>
      <c r="Z206" s="635" t="s">
        <v>1251</v>
      </c>
      <c r="AA206" s="635"/>
      <c r="AB206" s="635">
        <v>3461678.0079611768</v>
      </c>
      <c r="AC206" s="635">
        <v>7858540.7661360269</v>
      </c>
      <c r="AD206" s="635">
        <v>8458378.7457799725</v>
      </c>
      <c r="AE206" s="635">
        <v>1298.45928</v>
      </c>
      <c r="AF206" s="636" t="s">
        <v>1546</v>
      </c>
      <c r="AG206" s="636" t="s">
        <v>1547</v>
      </c>
      <c r="AH206" s="636" t="s">
        <v>1548</v>
      </c>
    </row>
    <row r="207" spans="1:34" ht="18.75" customHeight="1">
      <c r="A207" s="629">
        <v>200</v>
      </c>
      <c r="B207" s="629" t="s">
        <v>1241</v>
      </c>
      <c r="C207" s="629" t="s">
        <v>1627</v>
      </c>
      <c r="D207" s="629" t="s">
        <v>1504</v>
      </c>
      <c r="E207" s="629" t="s">
        <v>1244</v>
      </c>
      <c r="F207" s="630" t="s">
        <v>1245</v>
      </c>
      <c r="G207" s="630" t="s">
        <v>1343</v>
      </c>
      <c r="H207" s="630" t="s">
        <v>1219</v>
      </c>
      <c r="I207" s="631" t="s">
        <v>1657</v>
      </c>
      <c r="J207" s="631" t="s">
        <v>1248</v>
      </c>
      <c r="K207" s="632" t="s">
        <v>1656</v>
      </c>
      <c r="L207" s="629">
        <v>2016</v>
      </c>
      <c r="M207" s="633">
        <v>11222.29901293838</v>
      </c>
      <c r="N207" s="651" t="s">
        <v>1250</v>
      </c>
      <c r="O207" s="634" t="s">
        <v>1250</v>
      </c>
      <c r="P207" s="633">
        <v>8058.8041723150018</v>
      </c>
      <c r="Q207" s="633">
        <v>14405.767327942591</v>
      </c>
      <c r="R207" s="633">
        <v>7489.1394575259537</v>
      </c>
      <c r="S207" s="635">
        <v>9436.5060046885974</v>
      </c>
      <c r="T207" s="635">
        <v>9436.5060046885974</v>
      </c>
      <c r="U207" s="635">
        <v>9436.5060046885974</v>
      </c>
      <c r="V207" s="635">
        <v>28309.51801406579</v>
      </c>
      <c r="W207" s="635">
        <v>19501.998451757834</v>
      </c>
      <c r="X207" s="633">
        <v>8642.8496945248098</v>
      </c>
      <c r="Y207" s="635" t="s">
        <v>1251</v>
      </c>
      <c r="Z207" s="635" t="s">
        <v>1251</v>
      </c>
      <c r="AA207" s="635"/>
      <c r="AB207" s="635">
        <v>3671.0171362035248</v>
      </c>
      <c r="AC207" s="635">
        <v>5471.533985799656</v>
      </c>
      <c r="AD207" s="635">
        <v>5875.4012671490527</v>
      </c>
      <c r="AE207" s="635">
        <v>6325.5673983081297</v>
      </c>
      <c r="AF207" s="636" t="s">
        <v>1567</v>
      </c>
      <c r="AG207" s="636" t="s">
        <v>1658</v>
      </c>
      <c r="AH207" s="636"/>
    </row>
    <row r="208" spans="1:34" ht="18.75" customHeight="1">
      <c r="A208" s="629">
        <v>201</v>
      </c>
      <c r="B208" s="629" t="s">
        <v>1241</v>
      </c>
      <c r="C208" s="629" t="s">
        <v>1627</v>
      </c>
      <c r="D208" s="629" t="s">
        <v>1659</v>
      </c>
      <c r="E208" s="629" t="s">
        <v>1660</v>
      </c>
      <c r="F208" s="630" t="s">
        <v>1661</v>
      </c>
      <c r="G208" s="630" t="s">
        <v>1467</v>
      </c>
      <c r="H208" s="630" t="s">
        <v>1411</v>
      </c>
      <c r="I208" s="631" t="s">
        <v>1662</v>
      </c>
      <c r="J208" s="631" t="s">
        <v>1663</v>
      </c>
      <c r="K208" s="632" t="s">
        <v>1656</v>
      </c>
      <c r="L208" s="634" t="s">
        <v>1250</v>
      </c>
      <c r="M208" s="634" t="s">
        <v>1250</v>
      </c>
      <c r="N208" s="634" t="s">
        <v>1250</v>
      </c>
      <c r="O208" s="634" t="s">
        <v>1250</v>
      </c>
      <c r="P208" s="634" t="s">
        <v>1251</v>
      </c>
      <c r="Q208" s="651">
        <v>0</v>
      </c>
      <c r="R208" s="651">
        <v>0</v>
      </c>
      <c r="S208" s="635" t="s">
        <v>1414</v>
      </c>
      <c r="T208" s="635" t="s">
        <v>1414</v>
      </c>
      <c r="U208" s="635" t="s">
        <v>1414</v>
      </c>
      <c r="V208" s="635"/>
      <c r="W208" s="635"/>
      <c r="X208" s="651" t="s">
        <v>1251</v>
      </c>
      <c r="Y208" s="635" t="s">
        <v>1251</v>
      </c>
      <c r="Z208" s="635" t="s">
        <v>1251</v>
      </c>
      <c r="AA208" s="635"/>
      <c r="AB208" s="841">
        <v>7.5618945961853756E-2</v>
      </c>
      <c r="AC208" s="841">
        <v>6.9780956172220743E-2</v>
      </c>
      <c r="AD208" s="841">
        <v>6.2929271959086208E-2</v>
      </c>
      <c r="AE208" s="841">
        <v>7.7459319264789508E-2</v>
      </c>
      <c r="AF208" s="636" t="s">
        <v>1479</v>
      </c>
      <c r="AG208" s="636"/>
      <c r="AH208" s="636"/>
    </row>
    <row r="209" spans="1:35" ht="18.75" customHeight="1">
      <c r="A209" s="629">
        <v>202</v>
      </c>
      <c r="B209" s="629" t="s">
        <v>1241</v>
      </c>
      <c r="C209" s="629" t="s">
        <v>1627</v>
      </c>
      <c r="D209" s="629" t="s">
        <v>1659</v>
      </c>
      <c r="E209" s="629" t="s">
        <v>1660</v>
      </c>
      <c r="F209" s="630" t="s">
        <v>1664</v>
      </c>
      <c r="G209" s="630" t="s">
        <v>1467</v>
      </c>
      <c r="H209" s="630" t="s">
        <v>1411</v>
      </c>
      <c r="I209" s="631" t="s">
        <v>1662</v>
      </c>
      <c r="J209" s="631" t="s">
        <v>1665</v>
      </c>
      <c r="K209" s="632" t="s">
        <v>1656</v>
      </c>
      <c r="L209" s="634" t="s">
        <v>1250</v>
      </c>
      <c r="M209" s="634" t="s">
        <v>1250</v>
      </c>
      <c r="N209" s="634" t="s">
        <v>1250</v>
      </c>
      <c r="O209" s="634" t="s">
        <v>1250</v>
      </c>
      <c r="P209" s="634" t="s">
        <v>1251</v>
      </c>
      <c r="Q209" s="651">
        <v>0</v>
      </c>
      <c r="R209" s="651">
        <v>0</v>
      </c>
      <c r="S209" s="635" t="s">
        <v>1414</v>
      </c>
      <c r="T209" s="635" t="s">
        <v>1414</v>
      </c>
      <c r="U209" s="635" t="s">
        <v>1414</v>
      </c>
      <c r="V209" s="635"/>
      <c r="W209" s="635"/>
      <c r="X209" s="651" t="s">
        <v>1251</v>
      </c>
      <c r="Y209" s="635" t="s">
        <v>1251</v>
      </c>
      <c r="Z209" s="635" t="s">
        <v>1251</v>
      </c>
      <c r="AA209" s="635"/>
      <c r="AB209" s="841">
        <v>736.08438100884052</v>
      </c>
      <c r="AC209" s="841">
        <v>755.41100348178736</v>
      </c>
      <c r="AD209" s="841">
        <v>595.11491482357667</v>
      </c>
      <c r="AE209" s="841">
        <v>777.04760632103125</v>
      </c>
      <c r="AF209" s="636" t="s">
        <v>1479</v>
      </c>
      <c r="AG209" s="636"/>
      <c r="AH209" s="636"/>
    </row>
    <row r="210" spans="1:35" ht="18.75" customHeight="1">
      <c r="A210" s="629">
        <v>203</v>
      </c>
      <c r="B210" s="629" t="s">
        <v>1241</v>
      </c>
      <c r="C210" s="629" t="s">
        <v>1627</v>
      </c>
      <c r="D210" s="629" t="s">
        <v>1659</v>
      </c>
      <c r="E210" s="629" t="s">
        <v>1660</v>
      </c>
      <c r="F210" s="630" t="s">
        <v>1666</v>
      </c>
      <c r="G210" s="630" t="s">
        <v>1467</v>
      </c>
      <c r="H210" s="630" t="s">
        <v>1411</v>
      </c>
      <c r="I210" s="631" t="s">
        <v>1662</v>
      </c>
      <c r="J210" s="631" t="s">
        <v>1667</v>
      </c>
      <c r="K210" s="632" t="s">
        <v>1656</v>
      </c>
      <c r="L210" s="634" t="s">
        <v>1250</v>
      </c>
      <c r="M210" s="634" t="s">
        <v>1250</v>
      </c>
      <c r="N210" s="634" t="s">
        <v>1250</v>
      </c>
      <c r="O210" s="634" t="s">
        <v>1250</v>
      </c>
      <c r="P210" s="634" t="s">
        <v>1251</v>
      </c>
      <c r="Q210" s="651">
        <v>0</v>
      </c>
      <c r="R210" s="651">
        <v>0</v>
      </c>
      <c r="S210" s="635" t="s">
        <v>1414</v>
      </c>
      <c r="T210" s="635" t="s">
        <v>1414</v>
      </c>
      <c r="U210" s="635" t="s">
        <v>1414</v>
      </c>
      <c r="V210" s="635"/>
      <c r="W210" s="635"/>
      <c r="X210" s="651" t="s">
        <v>1251</v>
      </c>
      <c r="Y210" s="635" t="s">
        <v>1251</v>
      </c>
      <c r="Z210" s="635" t="s">
        <v>1251</v>
      </c>
      <c r="AA210" s="635"/>
      <c r="AB210" s="841">
        <v>7.6842321438190639</v>
      </c>
      <c r="AC210" s="841">
        <v>45.115374238708689</v>
      </c>
      <c r="AD210" s="841">
        <v>53.987483647622589</v>
      </c>
      <c r="AE210" s="841">
        <v>59.220423458959303</v>
      </c>
      <c r="AF210" s="636" t="s">
        <v>1479</v>
      </c>
      <c r="AG210" s="636"/>
      <c r="AH210" s="636"/>
    </row>
    <row r="211" spans="1:35" ht="18.75" customHeight="1">
      <c r="A211" s="629">
        <v>204</v>
      </c>
      <c r="B211" s="629" t="s">
        <v>1241</v>
      </c>
      <c r="C211" s="629" t="s">
        <v>1627</v>
      </c>
      <c r="D211" s="629" t="s">
        <v>1659</v>
      </c>
      <c r="E211" s="629" t="s">
        <v>1483</v>
      </c>
      <c r="F211" s="630" t="s">
        <v>1668</v>
      </c>
      <c r="G211" s="630" t="s">
        <v>1484</v>
      </c>
      <c r="H211" s="630" t="s">
        <v>1411</v>
      </c>
      <c r="I211" s="631" t="s">
        <v>1669</v>
      </c>
      <c r="J211" s="631" t="s">
        <v>1670</v>
      </c>
      <c r="K211" s="632" t="s">
        <v>1656</v>
      </c>
      <c r="L211" s="634" t="s">
        <v>1250</v>
      </c>
      <c r="M211" s="634" t="s">
        <v>1250</v>
      </c>
      <c r="N211" s="634" t="s">
        <v>1250</v>
      </c>
      <c r="O211" s="634" t="s">
        <v>1250</v>
      </c>
      <c r="P211" s="634" t="s">
        <v>1251</v>
      </c>
      <c r="Q211" s="634" t="s">
        <v>1251</v>
      </c>
      <c r="R211" s="634" t="s">
        <v>1251</v>
      </c>
      <c r="S211" s="635" t="s">
        <v>1251</v>
      </c>
      <c r="T211" s="635" t="s">
        <v>1251</v>
      </c>
      <c r="U211" s="635" t="s">
        <v>1251</v>
      </c>
      <c r="V211" s="635"/>
      <c r="W211" s="635"/>
      <c r="X211" s="634" t="s">
        <v>1251</v>
      </c>
      <c r="Y211" s="635" t="s">
        <v>1251</v>
      </c>
      <c r="Z211" s="635" t="s">
        <v>1251</v>
      </c>
      <c r="AA211" s="635"/>
      <c r="AB211" s="840">
        <v>3.2926476513913506E-6</v>
      </c>
      <c r="AC211" s="840">
        <v>3.0384462323530759E-6</v>
      </c>
      <c r="AD211" s="840">
        <v>2.7401058938903683E-6</v>
      </c>
      <c r="AE211" s="840">
        <v>3.3727823419310941E-6</v>
      </c>
      <c r="AF211" s="636" t="s">
        <v>1671</v>
      </c>
      <c r="AG211" s="636"/>
      <c r="AH211" s="636"/>
    </row>
    <row r="212" spans="1:35" ht="18.75" customHeight="1">
      <c r="A212" s="629">
        <v>205</v>
      </c>
      <c r="B212" s="629" t="s">
        <v>1241</v>
      </c>
      <c r="C212" s="629" t="s">
        <v>1627</v>
      </c>
      <c r="D212" s="629" t="s">
        <v>1659</v>
      </c>
      <c r="E212" s="629" t="s">
        <v>1483</v>
      </c>
      <c r="F212" s="630" t="s">
        <v>1672</v>
      </c>
      <c r="G212" s="630" t="s">
        <v>1484</v>
      </c>
      <c r="H212" s="630" t="s">
        <v>1411</v>
      </c>
      <c r="I212" s="631" t="s">
        <v>1669</v>
      </c>
      <c r="J212" s="631" t="s">
        <v>1670</v>
      </c>
      <c r="K212" s="632" t="s">
        <v>1656</v>
      </c>
      <c r="L212" s="634" t="s">
        <v>1250</v>
      </c>
      <c r="M212" s="634" t="s">
        <v>1250</v>
      </c>
      <c r="N212" s="634" t="s">
        <v>1250</v>
      </c>
      <c r="O212" s="634" t="s">
        <v>1250</v>
      </c>
      <c r="P212" s="634" t="s">
        <v>1251</v>
      </c>
      <c r="Q212" s="634" t="s">
        <v>1251</v>
      </c>
      <c r="R212" s="634" t="s">
        <v>1251</v>
      </c>
      <c r="S212" s="635" t="s">
        <v>1251</v>
      </c>
      <c r="T212" s="635" t="s">
        <v>1251</v>
      </c>
      <c r="U212" s="635" t="s">
        <v>1251</v>
      </c>
      <c r="V212" s="635"/>
      <c r="W212" s="635"/>
      <c r="X212" s="634" t="s">
        <v>1251</v>
      </c>
      <c r="Y212" s="635" t="s">
        <v>1251</v>
      </c>
      <c r="Z212" s="635" t="s">
        <v>1251</v>
      </c>
      <c r="AA212" s="635"/>
      <c r="AB212" s="840">
        <v>3.205104855041542E-2</v>
      </c>
      <c r="AC212" s="840">
        <v>3.2892580487755264E-2</v>
      </c>
      <c r="AD212" s="840">
        <v>2.5912867492100349E-2</v>
      </c>
      <c r="AE212" s="840">
        <v>3.3834695041410401E-2</v>
      </c>
      <c r="AF212" s="636" t="s">
        <v>1673</v>
      </c>
      <c r="AG212" s="636"/>
      <c r="AH212" s="636"/>
    </row>
    <row r="213" spans="1:35" ht="18.75" customHeight="1">
      <c r="A213" s="629">
        <v>206</v>
      </c>
      <c r="B213" s="629" t="s">
        <v>1241</v>
      </c>
      <c r="C213" s="629" t="s">
        <v>1627</v>
      </c>
      <c r="D213" s="629" t="s">
        <v>1659</v>
      </c>
      <c r="E213" s="629" t="s">
        <v>1483</v>
      </c>
      <c r="F213" s="630" t="s">
        <v>1674</v>
      </c>
      <c r="G213" s="630" t="s">
        <v>1484</v>
      </c>
      <c r="H213" s="630" t="s">
        <v>1411</v>
      </c>
      <c r="I213" s="631" t="s">
        <v>1669</v>
      </c>
      <c r="J213" s="631" t="s">
        <v>1675</v>
      </c>
      <c r="K213" s="632" t="s">
        <v>1656</v>
      </c>
      <c r="L213" s="634" t="s">
        <v>1250</v>
      </c>
      <c r="M213" s="634" t="s">
        <v>1250</v>
      </c>
      <c r="N213" s="634" t="s">
        <v>1250</v>
      </c>
      <c r="O213" s="634" t="s">
        <v>1250</v>
      </c>
      <c r="P213" s="634" t="s">
        <v>1251</v>
      </c>
      <c r="Q213" s="634" t="s">
        <v>1251</v>
      </c>
      <c r="R213" s="634" t="s">
        <v>1251</v>
      </c>
      <c r="S213" s="635" t="s">
        <v>1251</v>
      </c>
      <c r="T213" s="635" t="s">
        <v>1251</v>
      </c>
      <c r="U213" s="635" t="s">
        <v>1251</v>
      </c>
      <c r="V213" s="635"/>
      <c r="W213" s="635"/>
      <c r="X213" s="634" t="s">
        <v>1251</v>
      </c>
      <c r="Y213" s="635" t="s">
        <v>1251</v>
      </c>
      <c r="Z213" s="635" t="s">
        <v>1251</v>
      </c>
      <c r="AA213" s="635"/>
      <c r="AB213" s="840">
        <v>3.3459166349469058E-4</v>
      </c>
      <c r="AC213" s="840">
        <v>1.964441968070569E-3</v>
      </c>
      <c r="AD213" s="840">
        <v>2.3507569297057645E-3</v>
      </c>
      <c r="AE213" s="840">
        <v>2.5786128824766743E-3</v>
      </c>
      <c r="AF213" s="636" t="s">
        <v>1676</v>
      </c>
      <c r="AG213" s="636"/>
      <c r="AH213" s="636"/>
    </row>
    <row r="214" spans="1:35" ht="18.75" customHeight="1">
      <c r="A214" s="629">
        <v>207</v>
      </c>
      <c r="B214" s="629" t="s">
        <v>1241</v>
      </c>
      <c r="C214" s="629" t="s">
        <v>1627</v>
      </c>
      <c r="D214" s="629" t="s">
        <v>1659</v>
      </c>
      <c r="E214" s="629" t="s">
        <v>1677</v>
      </c>
      <c r="F214" s="630" t="s">
        <v>1668</v>
      </c>
      <c r="G214" s="630" t="s">
        <v>1678</v>
      </c>
      <c r="H214" s="630" t="s">
        <v>1411</v>
      </c>
      <c r="I214" s="631" t="s">
        <v>1679</v>
      </c>
      <c r="J214" s="631" t="s">
        <v>1680</v>
      </c>
      <c r="K214" s="632" t="s">
        <v>1656</v>
      </c>
      <c r="L214" s="634" t="s">
        <v>1250</v>
      </c>
      <c r="M214" s="634" t="s">
        <v>1250</v>
      </c>
      <c r="N214" s="634" t="s">
        <v>1250</v>
      </c>
      <c r="O214" s="634" t="s">
        <v>1250</v>
      </c>
      <c r="P214" s="634" t="s">
        <v>1251</v>
      </c>
      <c r="Q214" s="634" t="s">
        <v>1251</v>
      </c>
      <c r="R214" s="634" t="s">
        <v>1251</v>
      </c>
      <c r="S214" s="635" t="s">
        <v>1251</v>
      </c>
      <c r="T214" s="635" t="s">
        <v>1251</v>
      </c>
      <c r="U214" s="635" t="s">
        <v>1251</v>
      </c>
      <c r="V214" s="635"/>
      <c r="W214" s="635"/>
      <c r="X214" s="634" t="s">
        <v>1251</v>
      </c>
      <c r="Y214" s="635" t="s">
        <v>1251</v>
      </c>
      <c r="Z214" s="635" t="s">
        <v>1251</v>
      </c>
      <c r="AA214" s="635"/>
      <c r="AB214" s="635" t="s">
        <v>1251</v>
      </c>
      <c r="AC214" s="635" t="s">
        <v>1251</v>
      </c>
      <c r="AD214" s="635" t="s">
        <v>1251</v>
      </c>
      <c r="AE214" s="635" t="s">
        <v>1251</v>
      </c>
      <c r="AF214" s="636" t="s">
        <v>1681</v>
      </c>
      <c r="AG214" s="636"/>
      <c r="AH214" s="636"/>
    </row>
    <row r="215" spans="1:35" ht="18.75" customHeight="1">
      <c r="A215" s="629">
        <v>208</v>
      </c>
      <c r="B215" s="629" t="s">
        <v>1241</v>
      </c>
      <c r="C215" s="629" t="s">
        <v>1627</v>
      </c>
      <c r="D215" s="629" t="s">
        <v>1659</v>
      </c>
      <c r="E215" s="629" t="s">
        <v>1677</v>
      </c>
      <c r="F215" s="630" t="s">
        <v>1672</v>
      </c>
      <c r="G215" s="630" t="s">
        <v>1678</v>
      </c>
      <c r="H215" s="630" t="s">
        <v>1411</v>
      </c>
      <c r="I215" s="631" t="s">
        <v>1679</v>
      </c>
      <c r="J215" s="631" t="s">
        <v>1682</v>
      </c>
      <c r="K215" s="632" t="s">
        <v>1656</v>
      </c>
      <c r="L215" s="634" t="s">
        <v>1250</v>
      </c>
      <c r="M215" s="634" t="s">
        <v>1250</v>
      </c>
      <c r="N215" s="634" t="s">
        <v>1250</v>
      </c>
      <c r="O215" s="634" t="s">
        <v>1250</v>
      </c>
      <c r="P215" s="634" t="s">
        <v>1251</v>
      </c>
      <c r="Q215" s="634" t="s">
        <v>1251</v>
      </c>
      <c r="R215" s="634" t="s">
        <v>1251</v>
      </c>
      <c r="S215" s="635" t="s">
        <v>1251</v>
      </c>
      <c r="T215" s="635" t="s">
        <v>1251</v>
      </c>
      <c r="U215" s="635" t="s">
        <v>1251</v>
      </c>
      <c r="V215" s="635"/>
      <c r="W215" s="635"/>
      <c r="X215" s="634" t="s">
        <v>1251</v>
      </c>
      <c r="Y215" s="635" t="s">
        <v>1251</v>
      </c>
      <c r="Z215" s="635" t="s">
        <v>1251</v>
      </c>
      <c r="AA215" s="635"/>
      <c r="AB215" s="635" t="s">
        <v>1251</v>
      </c>
      <c r="AC215" s="635" t="s">
        <v>1251</v>
      </c>
      <c r="AD215" s="635" t="s">
        <v>1251</v>
      </c>
      <c r="AE215" s="635" t="s">
        <v>1251</v>
      </c>
      <c r="AF215" s="636" t="s">
        <v>1681</v>
      </c>
      <c r="AG215" s="636"/>
      <c r="AH215" s="636"/>
    </row>
    <row r="216" spans="1:35" ht="18.75" customHeight="1">
      <c r="A216" s="629">
        <v>209</v>
      </c>
      <c r="B216" s="629" t="s">
        <v>1241</v>
      </c>
      <c r="C216" s="629" t="s">
        <v>1627</v>
      </c>
      <c r="D216" s="629" t="s">
        <v>1659</v>
      </c>
      <c r="E216" s="629" t="s">
        <v>1677</v>
      </c>
      <c r="F216" s="630" t="s">
        <v>1674</v>
      </c>
      <c r="G216" s="630" t="s">
        <v>1678</v>
      </c>
      <c r="H216" s="630" t="s">
        <v>1411</v>
      </c>
      <c r="I216" s="631" t="s">
        <v>1679</v>
      </c>
      <c r="J216" s="631" t="s">
        <v>1683</v>
      </c>
      <c r="K216" s="632" t="s">
        <v>1656</v>
      </c>
      <c r="L216" s="634" t="s">
        <v>1250</v>
      </c>
      <c r="M216" s="634" t="s">
        <v>1250</v>
      </c>
      <c r="N216" s="634" t="s">
        <v>1250</v>
      </c>
      <c r="O216" s="634" t="s">
        <v>1250</v>
      </c>
      <c r="P216" s="634" t="s">
        <v>1251</v>
      </c>
      <c r="Q216" s="634" t="s">
        <v>1251</v>
      </c>
      <c r="R216" s="634" t="s">
        <v>1251</v>
      </c>
      <c r="S216" s="635" t="s">
        <v>1251</v>
      </c>
      <c r="T216" s="635" t="s">
        <v>1251</v>
      </c>
      <c r="U216" s="635" t="s">
        <v>1251</v>
      </c>
      <c r="V216" s="635"/>
      <c r="W216" s="635"/>
      <c r="X216" s="634" t="s">
        <v>1251</v>
      </c>
      <c r="Y216" s="635" t="s">
        <v>1251</v>
      </c>
      <c r="Z216" s="635" t="s">
        <v>1251</v>
      </c>
      <c r="AA216" s="635"/>
      <c r="AB216" s="635" t="s">
        <v>1251</v>
      </c>
      <c r="AC216" s="635" t="s">
        <v>1251</v>
      </c>
      <c r="AD216" s="635" t="s">
        <v>1251</v>
      </c>
      <c r="AE216" s="635" t="s">
        <v>1251</v>
      </c>
      <c r="AF216" s="636" t="s">
        <v>1681</v>
      </c>
      <c r="AG216" s="636"/>
      <c r="AH216" s="636"/>
    </row>
    <row r="217" spans="1:35" s="673" customFormat="1" ht="18.75" customHeight="1">
      <c r="A217" s="665">
        <v>210</v>
      </c>
      <c r="B217" s="665" t="s">
        <v>1241</v>
      </c>
      <c r="C217" s="665" t="s">
        <v>1684</v>
      </c>
      <c r="D217" s="665" t="s">
        <v>1393</v>
      </c>
      <c r="E217" s="665" t="s">
        <v>1382</v>
      </c>
      <c r="F217" s="666" t="s">
        <v>1383</v>
      </c>
      <c r="G217" s="666" t="s">
        <v>1384</v>
      </c>
      <c r="H217" s="666" t="s">
        <v>1219</v>
      </c>
      <c r="I217" s="667" t="s">
        <v>1685</v>
      </c>
      <c r="J217" s="667" t="s">
        <v>1685</v>
      </c>
      <c r="K217" s="668" t="s">
        <v>1656</v>
      </c>
      <c r="L217" s="665">
        <v>2016</v>
      </c>
      <c r="M217" s="669">
        <v>3.4340854264225909E-2</v>
      </c>
      <c r="N217" s="670">
        <v>484</v>
      </c>
      <c r="O217" s="670">
        <v>14094</v>
      </c>
      <c r="P217" s="669">
        <v>2.4270826047422537E-2</v>
      </c>
      <c r="Q217" s="669">
        <v>2.2501747030048917E-2</v>
      </c>
      <c r="R217" s="669">
        <v>1.644697779361121E-2</v>
      </c>
      <c r="S217" s="635">
        <v>9.3696894941894288E-2</v>
      </c>
      <c r="T217" s="635">
        <v>9.3696894941894288E-2</v>
      </c>
      <c r="U217" s="635">
        <v>9.3696894941894288E-2</v>
      </c>
      <c r="V217" s="635">
        <v>0.28109068482568289</v>
      </c>
      <c r="W217" s="635">
        <v>0.19363911803621414</v>
      </c>
      <c r="X217" s="669">
        <v>1.1600237953599048E-2</v>
      </c>
      <c r="Y217" s="671">
        <v>195</v>
      </c>
      <c r="Z217" s="671">
        <v>16810</v>
      </c>
      <c r="AA217" s="671"/>
      <c r="AB217" s="841">
        <v>1.1466982997232106E-2</v>
      </c>
      <c r="AC217" s="841">
        <v>1.1897087264842055E-2</v>
      </c>
      <c r="AD217" s="841">
        <v>1.2337818321790445E-2</v>
      </c>
      <c r="AE217" s="841">
        <v>1.278903105907543E-2</v>
      </c>
      <c r="AF217" s="672" t="s">
        <v>1686</v>
      </c>
      <c r="AG217" s="672" t="s">
        <v>1687</v>
      </c>
      <c r="AH217" s="672"/>
      <c r="AI217" s="315"/>
    </row>
    <row r="218" spans="1:35" s="673" customFormat="1" ht="18.75" customHeight="1">
      <c r="A218" s="665">
        <v>211</v>
      </c>
      <c r="B218" s="665" t="s">
        <v>1241</v>
      </c>
      <c r="C218" s="665" t="s">
        <v>1684</v>
      </c>
      <c r="D218" s="665" t="s">
        <v>1688</v>
      </c>
      <c r="E218" s="665" t="s">
        <v>1504</v>
      </c>
      <c r="F218" s="666" t="s">
        <v>1383</v>
      </c>
      <c r="G218" s="666" t="s">
        <v>1505</v>
      </c>
      <c r="H218" s="666" t="s">
        <v>1411</v>
      </c>
      <c r="I218" s="667" t="s">
        <v>1689</v>
      </c>
      <c r="J218" s="667" t="s">
        <v>1690</v>
      </c>
      <c r="K218" s="668" t="s">
        <v>1656</v>
      </c>
      <c r="L218" s="670" t="s">
        <v>1250</v>
      </c>
      <c r="M218" s="670" t="s">
        <v>1250</v>
      </c>
      <c r="N218" s="670" t="s">
        <v>1250</v>
      </c>
      <c r="O218" s="670" t="s">
        <v>1250</v>
      </c>
      <c r="P218" s="670" t="s">
        <v>1251</v>
      </c>
      <c r="Q218" s="669">
        <v>2.2501747030048917E-2</v>
      </c>
      <c r="R218" s="669">
        <v>1.644697779361121E-2</v>
      </c>
      <c r="S218" s="635" t="s">
        <v>1414</v>
      </c>
      <c r="T218" s="635" t="s">
        <v>1414</v>
      </c>
      <c r="U218" s="635" t="s">
        <v>1414</v>
      </c>
      <c r="V218" s="635"/>
      <c r="W218" s="635"/>
      <c r="X218" s="669">
        <v>1.1600237953599048E-2</v>
      </c>
      <c r="Y218" s="671">
        <v>4478370</v>
      </c>
      <c r="Z218" s="671">
        <v>386058460</v>
      </c>
      <c r="AA218" s="671"/>
      <c r="AB218" s="841">
        <v>1.1466982997232105E-2</v>
      </c>
      <c r="AC218" s="841">
        <v>1.1897087264842055E-2</v>
      </c>
      <c r="AD218" s="841">
        <v>1.2337818321790444E-2</v>
      </c>
      <c r="AE218" s="841">
        <v>1.278903105907543E-2</v>
      </c>
      <c r="AF218" s="672" t="s">
        <v>1691</v>
      </c>
      <c r="AG218" s="672"/>
      <c r="AH218" s="672"/>
      <c r="AI218" s="315"/>
    </row>
    <row r="219" spans="1:35" ht="18.75" customHeight="1">
      <c r="A219" s="629">
        <v>212</v>
      </c>
      <c r="B219" s="629" t="s">
        <v>1241</v>
      </c>
      <c r="C219" s="629" t="s">
        <v>1684</v>
      </c>
      <c r="D219" s="629" t="s">
        <v>1688</v>
      </c>
      <c r="E219" s="629" t="s">
        <v>1692</v>
      </c>
      <c r="F219" s="630" t="s">
        <v>1383</v>
      </c>
      <c r="G219" s="630" t="s">
        <v>1678</v>
      </c>
      <c r="H219" s="630" t="s">
        <v>1411</v>
      </c>
      <c r="I219" s="631" t="s">
        <v>1693</v>
      </c>
      <c r="J219" s="631" t="s">
        <v>1694</v>
      </c>
      <c r="K219" s="632" t="s">
        <v>1656</v>
      </c>
      <c r="L219" s="634" t="s">
        <v>1250</v>
      </c>
      <c r="M219" s="634" t="s">
        <v>1250</v>
      </c>
      <c r="N219" s="634" t="s">
        <v>1250</v>
      </c>
      <c r="O219" s="634" t="s">
        <v>1250</v>
      </c>
      <c r="P219" s="634" t="s">
        <v>1251</v>
      </c>
      <c r="Q219" s="651">
        <v>0</v>
      </c>
      <c r="R219" s="651">
        <v>0</v>
      </c>
      <c r="S219" s="635" t="s">
        <v>1414</v>
      </c>
      <c r="T219" s="635" t="s">
        <v>1414</v>
      </c>
      <c r="U219" s="635" t="s">
        <v>1414</v>
      </c>
      <c r="V219" s="635"/>
      <c r="W219" s="635"/>
      <c r="X219" s="651">
        <v>0</v>
      </c>
      <c r="Y219" s="635">
        <v>0</v>
      </c>
      <c r="Z219" s="635">
        <v>0</v>
      </c>
      <c r="AA219" s="635"/>
      <c r="AB219" s="841" t="s">
        <v>1251</v>
      </c>
      <c r="AC219" s="841" t="s">
        <v>1251</v>
      </c>
      <c r="AD219" s="841" t="s">
        <v>1251</v>
      </c>
      <c r="AE219" s="841" t="s">
        <v>1251</v>
      </c>
      <c r="AF219" s="636" t="s">
        <v>1695</v>
      </c>
      <c r="AG219" s="636"/>
      <c r="AH219" s="636"/>
    </row>
    <row r="220" spans="1:35" ht="18.75" customHeight="1">
      <c r="A220" s="629">
        <v>213</v>
      </c>
      <c r="B220" s="629" t="s">
        <v>1241</v>
      </c>
      <c r="C220" s="629" t="s">
        <v>1684</v>
      </c>
      <c r="D220" s="629" t="s">
        <v>1696</v>
      </c>
      <c r="E220" s="629" t="s">
        <v>1319</v>
      </c>
      <c r="F220" s="630" t="s">
        <v>1320</v>
      </c>
      <c r="G220" s="630" t="s">
        <v>1321</v>
      </c>
      <c r="H220" s="630" t="s">
        <v>1219</v>
      </c>
      <c r="I220" s="631" t="s">
        <v>1322</v>
      </c>
      <c r="J220" s="631" t="s">
        <v>1320</v>
      </c>
      <c r="K220" s="632" t="s">
        <v>1656</v>
      </c>
      <c r="L220" s="629">
        <v>2016</v>
      </c>
      <c r="M220" s="633">
        <v>252.79448034943113</v>
      </c>
      <c r="N220" s="634">
        <v>10553411.987121101</v>
      </c>
      <c r="O220" s="634">
        <v>41747.003227813359</v>
      </c>
      <c r="P220" s="633">
        <v>218.18298505594356</v>
      </c>
      <c r="Q220" s="633">
        <v>219.63457345377984</v>
      </c>
      <c r="R220" s="633">
        <v>259.84504371055107</v>
      </c>
      <c r="S220" s="635">
        <v>292.93386693769145</v>
      </c>
      <c r="T220" s="635">
        <v>292.93386693769145</v>
      </c>
      <c r="U220" s="635">
        <v>292.93386693769145</v>
      </c>
      <c r="V220" s="635">
        <v>878.8016008130744</v>
      </c>
      <c r="W220" s="635">
        <v>582.93839520600602</v>
      </c>
      <c r="X220" s="633">
        <v>331.3686375818254</v>
      </c>
      <c r="Y220" s="635">
        <v>4128534.80468019</v>
      </c>
      <c r="Z220" s="635">
        <v>12459.039077470705</v>
      </c>
      <c r="AA220" s="635"/>
      <c r="AB220" s="635">
        <v>292.18779770452818</v>
      </c>
      <c r="AC220" s="635">
        <v>304.45084599184975</v>
      </c>
      <c r="AD220" s="635">
        <v>211.0928384021895</v>
      </c>
      <c r="AE220" s="635">
        <v>233.50066969018604</v>
      </c>
      <c r="AF220" s="636" t="s">
        <v>1400</v>
      </c>
      <c r="AG220" s="636" t="s">
        <v>1401</v>
      </c>
      <c r="AH220" s="636"/>
    </row>
    <row r="221" spans="1:35" ht="18.75" customHeight="1">
      <c r="A221" s="629">
        <v>214</v>
      </c>
      <c r="B221" s="629" t="s">
        <v>1241</v>
      </c>
      <c r="C221" s="629" t="s">
        <v>1684</v>
      </c>
      <c r="D221" s="629" t="s">
        <v>1696</v>
      </c>
      <c r="E221" s="629" t="s">
        <v>1319</v>
      </c>
      <c r="F221" s="630" t="s">
        <v>1325</v>
      </c>
      <c r="G221" s="630" t="s">
        <v>1321</v>
      </c>
      <c r="H221" s="630" t="s">
        <v>1219</v>
      </c>
      <c r="I221" s="631" t="s">
        <v>1322</v>
      </c>
      <c r="J221" s="631" t="s">
        <v>1325</v>
      </c>
      <c r="K221" s="632" t="s">
        <v>1656</v>
      </c>
      <c r="L221" s="629">
        <v>2016</v>
      </c>
      <c r="M221" s="637">
        <v>6.7807003324595175E-2</v>
      </c>
      <c r="N221" s="634">
        <v>10553411.987121101</v>
      </c>
      <c r="O221" s="634">
        <v>155638967.50607666</v>
      </c>
      <c r="P221" s="637">
        <v>4.1213434891709221E-2</v>
      </c>
      <c r="Q221" s="637">
        <v>3.6981760817995001E-2</v>
      </c>
      <c r="R221" s="637">
        <v>6.1047977558683082E-2</v>
      </c>
      <c r="S221" s="635">
        <v>6.2935963617522572E-2</v>
      </c>
      <c r="T221" s="635">
        <v>6.2935963617522572E-2</v>
      </c>
      <c r="U221" s="635">
        <v>6.2935963617522572E-2</v>
      </c>
      <c r="V221" s="635">
        <v>0.18880789085256772</v>
      </c>
      <c r="W221" s="635">
        <v>0.12524256759886992</v>
      </c>
      <c r="X221" s="637">
        <v>4.8496070942200147E-2</v>
      </c>
      <c r="Y221" s="635">
        <v>4128534.80468019</v>
      </c>
      <c r="Z221" s="635">
        <v>85131325.578947797</v>
      </c>
      <c r="AA221" s="635"/>
      <c r="AB221" s="840">
        <v>4.4993468727341356E-2</v>
      </c>
      <c r="AC221" s="840">
        <v>4.5686947441927112E-2</v>
      </c>
      <c r="AD221" s="840">
        <v>4.3283088129493642E-2</v>
      </c>
      <c r="AE221" s="840">
        <v>4.3904348771593313E-2</v>
      </c>
      <c r="AF221" s="636" t="s">
        <v>1403</v>
      </c>
      <c r="AG221" s="636" t="s">
        <v>1401</v>
      </c>
      <c r="AH221" s="636"/>
    </row>
    <row r="222" spans="1:35" ht="18.75" customHeight="1">
      <c r="A222" s="629">
        <v>215</v>
      </c>
      <c r="B222" s="629" t="s">
        <v>1241</v>
      </c>
      <c r="C222" s="629" t="s">
        <v>1684</v>
      </c>
      <c r="D222" s="629" t="s">
        <v>1696</v>
      </c>
      <c r="E222" s="629" t="s">
        <v>1319</v>
      </c>
      <c r="F222" s="630" t="s">
        <v>1327</v>
      </c>
      <c r="G222" s="630" t="s">
        <v>1321</v>
      </c>
      <c r="H222" s="630" t="s">
        <v>1219</v>
      </c>
      <c r="I222" s="631" t="s">
        <v>1322</v>
      </c>
      <c r="J222" s="631" t="s">
        <v>1327</v>
      </c>
      <c r="K222" s="632" t="s">
        <v>1656</v>
      </c>
      <c r="L222" s="629">
        <v>2016</v>
      </c>
      <c r="M222" s="637">
        <v>0.47732983132924717</v>
      </c>
      <c r="N222" s="634">
        <v>2864378.7973788986</v>
      </c>
      <c r="O222" s="634">
        <v>6000837.5956774</v>
      </c>
      <c r="P222" s="637">
        <v>0.27974754402891922</v>
      </c>
      <c r="Q222" s="637">
        <v>0.41831196269124932</v>
      </c>
      <c r="R222" s="637">
        <v>0.78441307302490493</v>
      </c>
      <c r="S222" s="635">
        <v>0.46665993497270547</v>
      </c>
      <c r="T222" s="635">
        <v>0.46665993497270547</v>
      </c>
      <c r="U222" s="635">
        <v>0.46665993497270547</v>
      </c>
      <c r="V222" s="635">
        <v>1.3999798049181165</v>
      </c>
      <c r="W222" s="635">
        <v>0.92865327059568392</v>
      </c>
      <c r="X222" s="637">
        <v>0.68124918386781941</v>
      </c>
      <c r="Y222" s="635">
        <v>671320.71057927387</v>
      </c>
      <c r="Z222" s="635">
        <v>985426.07679589977</v>
      </c>
      <c r="AA222" s="635"/>
      <c r="AB222" s="840">
        <v>0.76992523654534095</v>
      </c>
      <c r="AC222" s="840">
        <v>0.72747148842521425</v>
      </c>
      <c r="AD222" s="840">
        <v>0.67912351188620079</v>
      </c>
      <c r="AE222" s="840">
        <v>0.67570903030576634</v>
      </c>
      <c r="AF222" s="636" t="s">
        <v>1624</v>
      </c>
      <c r="AG222" s="636" t="s">
        <v>1401</v>
      </c>
      <c r="AH222" s="636"/>
    </row>
    <row r="223" spans="1:35" ht="18.75" customHeight="1">
      <c r="A223" s="629">
        <v>216</v>
      </c>
      <c r="B223" s="629" t="s">
        <v>1241</v>
      </c>
      <c r="C223" s="629" t="s">
        <v>1684</v>
      </c>
      <c r="D223" s="629" t="s">
        <v>1696</v>
      </c>
      <c r="E223" s="629" t="s">
        <v>1319</v>
      </c>
      <c r="F223" s="630" t="s">
        <v>1329</v>
      </c>
      <c r="G223" s="630" t="s">
        <v>1321</v>
      </c>
      <c r="H223" s="630" t="s">
        <v>1219</v>
      </c>
      <c r="I223" s="631" t="s">
        <v>1322</v>
      </c>
      <c r="J223" s="631" t="s">
        <v>1329</v>
      </c>
      <c r="K223" s="632" t="s">
        <v>1656</v>
      </c>
      <c r="L223" s="629">
        <v>2016</v>
      </c>
      <c r="M223" s="633">
        <v>511.94720125703424</v>
      </c>
      <c r="N223" s="634">
        <v>21372261.463347424</v>
      </c>
      <c r="O223" s="634">
        <v>41747.003227813359</v>
      </c>
      <c r="P223" s="633">
        <v>611.31127848128483</v>
      </c>
      <c r="Q223" s="633">
        <v>587.01052905849212</v>
      </c>
      <c r="R223" s="633">
        <v>393.1078073186211</v>
      </c>
      <c r="S223" s="635">
        <v>409.87968010410589</v>
      </c>
      <c r="T223" s="635">
        <v>409.87968010410589</v>
      </c>
      <c r="U223" s="635">
        <v>409.87968010410589</v>
      </c>
      <c r="V223" s="635">
        <v>1229.6390403123178</v>
      </c>
      <c r="W223" s="635">
        <v>815.66056340717068</v>
      </c>
      <c r="X223" s="633">
        <v>472.99893304018002</v>
      </c>
      <c r="Y223" s="635">
        <v>5893112.1903495518</v>
      </c>
      <c r="Z223" s="635">
        <v>12459.039077470705</v>
      </c>
      <c r="AA223" s="635"/>
      <c r="AB223" s="635">
        <v>352.31863450055965</v>
      </c>
      <c r="AC223" s="635">
        <v>396.69117301439019</v>
      </c>
      <c r="AD223" s="635">
        <v>298.26957040886549</v>
      </c>
      <c r="AE223" s="635">
        <v>323.15900885729343</v>
      </c>
      <c r="AF223" s="636" t="s">
        <v>1404</v>
      </c>
      <c r="AG223" s="636" t="s">
        <v>1401</v>
      </c>
      <c r="AH223" s="636"/>
    </row>
    <row r="224" spans="1:35" ht="18.75" customHeight="1">
      <c r="A224" s="629">
        <v>217</v>
      </c>
      <c r="B224" s="629" t="s">
        <v>1241</v>
      </c>
      <c r="C224" s="629" t="s">
        <v>1684</v>
      </c>
      <c r="D224" s="629" t="s">
        <v>1696</v>
      </c>
      <c r="E224" s="629" t="s">
        <v>1319</v>
      </c>
      <c r="F224" s="630" t="s">
        <v>1331</v>
      </c>
      <c r="G224" s="630" t="s">
        <v>1321</v>
      </c>
      <c r="H224" s="630" t="s">
        <v>1219</v>
      </c>
      <c r="I224" s="631" t="s">
        <v>1322</v>
      </c>
      <c r="J224" s="631" t="s">
        <v>1331</v>
      </c>
      <c r="K224" s="632" t="s">
        <v>1656</v>
      </c>
      <c r="L224" s="629">
        <v>2016</v>
      </c>
      <c r="M224" s="637">
        <v>0.1373194760014903</v>
      </c>
      <c r="N224" s="634">
        <v>21372261.463347424</v>
      </c>
      <c r="O224" s="634">
        <v>155638967.50607666</v>
      </c>
      <c r="P224" s="637">
        <v>0.11547297131257045</v>
      </c>
      <c r="Q224" s="637">
        <v>9.8840007936429303E-2</v>
      </c>
      <c r="R224" s="637">
        <v>9.2356722516758291E-2</v>
      </c>
      <c r="S224" s="635">
        <v>8.8061421181050301E-2</v>
      </c>
      <c r="T224" s="635">
        <v>8.8061421181050301E-2</v>
      </c>
      <c r="U224" s="635">
        <v>8.8061421181050301E-2</v>
      </c>
      <c r="V224" s="635">
        <v>0.26418426354315089</v>
      </c>
      <c r="W224" s="635">
        <v>0.17524222815029009</v>
      </c>
      <c r="X224" s="637">
        <v>6.9223780438899513E-2</v>
      </c>
      <c r="Y224" s="635">
        <v>5893112.1903495518</v>
      </c>
      <c r="Z224" s="635">
        <v>85131325.578947797</v>
      </c>
      <c r="AA224" s="635"/>
      <c r="AB224" s="840">
        <v>5.4252907164489959E-2</v>
      </c>
      <c r="AC224" s="840">
        <v>5.9528850094474804E-2</v>
      </c>
      <c r="AD224" s="840">
        <v>6.1158058227233671E-2</v>
      </c>
      <c r="AE224" s="840">
        <v>6.0762505959310931E-2</v>
      </c>
      <c r="AF224" s="636" t="s">
        <v>1626</v>
      </c>
      <c r="AG224" s="636" t="s">
        <v>1401</v>
      </c>
      <c r="AH224" s="636"/>
    </row>
    <row r="225" spans="1:34" ht="18.75" customHeight="1">
      <c r="A225" s="629">
        <v>218</v>
      </c>
      <c r="B225" s="629" t="s">
        <v>1241</v>
      </c>
      <c r="C225" s="629" t="s">
        <v>1684</v>
      </c>
      <c r="D225" s="629" t="s">
        <v>1696</v>
      </c>
      <c r="E225" s="629" t="s">
        <v>1319</v>
      </c>
      <c r="F225" s="630" t="s">
        <v>1333</v>
      </c>
      <c r="G225" s="630" t="s">
        <v>1321</v>
      </c>
      <c r="H225" s="630" t="s">
        <v>1219</v>
      </c>
      <c r="I225" s="631" t="s">
        <v>1322</v>
      </c>
      <c r="J225" s="631" t="s">
        <v>1333</v>
      </c>
      <c r="K225" s="632" t="s">
        <v>1656</v>
      </c>
      <c r="L225" s="629">
        <v>2016</v>
      </c>
      <c r="M225" s="637">
        <v>0.96666537531878627</v>
      </c>
      <c r="N225" s="634">
        <v>5800801.9266525768</v>
      </c>
      <c r="O225" s="634">
        <v>6000837.5956774</v>
      </c>
      <c r="P225" s="637">
        <v>0.78380460670876462</v>
      </c>
      <c r="Q225" s="637">
        <v>1.0248836267359509</v>
      </c>
      <c r="R225" s="637">
        <v>1.18670303949446</v>
      </c>
      <c r="S225" s="635">
        <v>0.65296111666289658</v>
      </c>
      <c r="T225" s="635">
        <v>0.65296111666289658</v>
      </c>
      <c r="U225" s="635">
        <v>0.65296111666289658</v>
      </c>
      <c r="V225" s="635">
        <v>1.9588833499886897</v>
      </c>
      <c r="W225" s="635">
        <v>1.2993926221591643</v>
      </c>
      <c r="X225" s="637">
        <v>0.9724219511401504</v>
      </c>
      <c r="Y225" s="635">
        <v>958249.94830225257</v>
      </c>
      <c r="Z225" s="635">
        <v>985426.07679589977</v>
      </c>
      <c r="AA225" s="635"/>
      <c r="AB225" s="840">
        <v>0.92837212963110383</v>
      </c>
      <c r="AC225" s="840">
        <v>0.94787556637516457</v>
      </c>
      <c r="AD225" s="840">
        <v>0.95958669028326515</v>
      </c>
      <c r="AE225" s="840">
        <v>0.93516417233090265</v>
      </c>
      <c r="AF225" s="636" t="s">
        <v>1626</v>
      </c>
      <c r="AG225" s="636" t="s">
        <v>1401</v>
      </c>
      <c r="AH225" s="636"/>
    </row>
    <row r="226" spans="1:34" ht="18.75" customHeight="1">
      <c r="A226" s="629">
        <v>219</v>
      </c>
      <c r="B226" s="629" t="s">
        <v>1241</v>
      </c>
      <c r="C226" s="629" t="s">
        <v>1684</v>
      </c>
      <c r="D226" s="629" t="s">
        <v>1697</v>
      </c>
      <c r="E226" s="629" t="s">
        <v>1698</v>
      </c>
      <c r="F226" s="630" t="s">
        <v>1699</v>
      </c>
      <c r="G226" s="630" t="s">
        <v>1651</v>
      </c>
      <c r="H226" s="630" t="s">
        <v>1411</v>
      </c>
      <c r="I226" s="631" t="s">
        <v>1700</v>
      </c>
      <c r="J226" s="631" t="s">
        <v>1701</v>
      </c>
      <c r="K226" s="632" t="s">
        <v>1656</v>
      </c>
      <c r="L226" s="634" t="s">
        <v>1251</v>
      </c>
      <c r="M226" s="634" t="s">
        <v>1251</v>
      </c>
      <c r="N226" s="634" t="s">
        <v>1251</v>
      </c>
      <c r="O226" s="634" t="s">
        <v>1251</v>
      </c>
      <c r="P226" s="634" t="s">
        <v>1251</v>
      </c>
      <c r="Q226" s="634" t="s">
        <v>1251</v>
      </c>
      <c r="R226" s="634" t="s">
        <v>1251</v>
      </c>
      <c r="S226" s="635" t="s">
        <v>1251</v>
      </c>
      <c r="T226" s="635" t="s">
        <v>1251</v>
      </c>
      <c r="U226" s="635" t="s">
        <v>1251</v>
      </c>
      <c r="V226" s="635"/>
      <c r="W226" s="635"/>
      <c r="X226" s="633" t="s">
        <v>1251</v>
      </c>
      <c r="Y226" s="635" t="s">
        <v>1251</v>
      </c>
      <c r="Z226" s="635" t="s">
        <v>1251</v>
      </c>
      <c r="AA226" s="635"/>
      <c r="AB226" s="635" t="s">
        <v>1251</v>
      </c>
      <c r="AC226" s="635" t="s">
        <v>1251</v>
      </c>
      <c r="AD226" s="635" t="s">
        <v>1251</v>
      </c>
      <c r="AE226" s="635" t="s">
        <v>1251</v>
      </c>
      <c r="AF226" s="636" t="s">
        <v>1702</v>
      </c>
      <c r="AG226" s="636" t="s">
        <v>1703</v>
      </c>
      <c r="AH226" s="636"/>
    </row>
    <row r="227" spans="1:34" ht="18.75" customHeight="1">
      <c r="A227" s="629">
        <v>220</v>
      </c>
      <c r="B227" s="629" t="s">
        <v>1241</v>
      </c>
      <c r="C227" s="629" t="s">
        <v>1684</v>
      </c>
      <c r="D227" s="629" t="s">
        <v>1704</v>
      </c>
      <c r="E227" s="629" t="s">
        <v>1705</v>
      </c>
      <c r="F227" s="630" t="s">
        <v>1383</v>
      </c>
      <c r="G227" s="630" t="s">
        <v>1706</v>
      </c>
      <c r="H227" s="630" t="s">
        <v>1219</v>
      </c>
      <c r="I227" s="631" t="s">
        <v>1707</v>
      </c>
      <c r="J227" s="631" t="s">
        <v>1707</v>
      </c>
      <c r="K227" s="632" t="s">
        <v>1656</v>
      </c>
      <c r="L227" s="629">
        <v>2016</v>
      </c>
      <c r="M227" s="651">
        <v>1.4687100893997445E-2</v>
      </c>
      <c r="N227" s="634">
        <v>207</v>
      </c>
      <c r="O227" s="634">
        <v>14094</v>
      </c>
      <c r="P227" s="651">
        <v>1.4758340910680562E-2</v>
      </c>
      <c r="Q227" s="651">
        <v>1.4744933612858141E-2</v>
      </c>
      <c r="R227" s="651">
        <v>0.21392946205913788</v>
      </c>
      <c r="S227" s="635">
        <v>1.4186644883065102E-2</v>
      </c>
      <c r="T227" s="635">
        <v>1.4186644883065102E-2</v>
      </c>
      <c r="U227" s="635">
        <v>1.4186644883065102E-2</v>
      </c>
      <c r="V227" s="635">
        <v>4.2559934649195302E-2</v>
      </c>
      <c r="W227" s="635">
        <v>2.9318894769707064E-2</v>
      </c>
      <c r="X227" s="651">
        <v>4.164187983343248E-4</v>
      </c>
      <c r="Y227" s="635">
        <v>7</v>
      </c>
      <c r="Z227" s="635">
        <v>16810</v>
      </c>
      <c r="AA227" s="635"/>
      <c r="AB227" s="841" t="s">
        <v>1250</v>
      </c>
      <c r="AC227" s="841" t="s">
        <v>1250</v>
      </c>
      <c r="AD227" s="841" t="s">
        <v>1250</v>
      </c>
      <c r="AE227" s="841" t="s">
        <v>1250</v>
      </c>
      <c r="AF227" s="636" t="s">
        <v>1708</v>
      </c>
      <c r="AG227" s="636" t="s">
        <v>1604</v>
      </c>
      <c r="AH227" s="636" t="s">
        <v>1709</v>
      </c>
    </row>
    <row r="228" spans="1:34" ht="18.75" customHeight="1">
      <c r="A228" s="629">
        <v>221</v>
      </c>
      <c r="B228" s="629" t="s">
        <v>1241</v>
      </c>
      <c r="C228" s="629" t="s">
        <v>1684</v>
      </c>
      <c r="D228" s="629" t="s">
        <v>1704</v>
      </c>
      <c r="E228" s="629" t="s">
        <v>1710</v>
      </c>
      <c r="F228" s="630" t="s">
        <v>1409</v>
      </c>
      <c r="G228" s="630" t="s">
        <v>1711</v>
      </c>
      <c r="H228" s="630" t="s">
        <v>1219</v>
      </c>
      <c r="I228" s="631" t="s">
        <v>1712</v>
      </c>
      <c r="J228" s="631" t="s">
        <v>1713</v>
      </c>
      <c r="K228" s="632" t="s">
        <v>1656</v>
      </c>
      <c r="L228" s="629">
        <v>2016</v>
      </c>
      <c r="M228" s="633">
        <v>25.492516880921073</v>
      </c>
      <c r="N228" s="634">
        <v>8324671987.869771</v>
      </c>
      <c r="O228" s="634">
        <v>326553554</v>
      </c>
      <c r="P228" s="633">
        <v>24.237238356781308</v>
      </c>
      <c r="Q228" s="633">
        <v>20.415816246080006</v>
      </c>
      <c r="R228" s="633">
        <v>44.01682570672628</v>
      </c>
      <c r="S228" s="635">
        <v>51924.088203341635</v>
      </c>
      <c r="T228" s="635">
        <v>51924.088203341635</v>
      </c>
      <c r="U228" s="635">
        <v>51924.088203341635</v>
      </c>
      <c r="V228" s="635">
        <v>155772.2646100249</v>
      </c>
      <c r="W228" s="635">
        <v>107309.15523684045</v>
      </c>
      <c r="X228" s="633">
        <v>42.078878154197973</v>
      </c>
      <c r="Y228" s="635">
        <v>16244906898.737312</v>
      </c>
      <c r="Z228" s="635">
        <v>386058460</v>
      </c>
      <c r="AA228" s="635"/>
      <c r="AB228" s="635">
        <v>42.078878154197973</v>
      </c>
      <c r="AC228" s="635">
        <v>42.078878154197973</v>
      </c>
      <c r="AD228" s="635">
        <v>42.078878154197973</v>
      </c>
      <c r="AE228" s="635">
        <v>42.078878154197973</v>
      </c>
      <c r="AF228" s="636" t="s">
        <v>1714</v>
      </c>
      <c r="AG228" s="636"/>
      <c r="AH228" s="636"/>
    </row>
    <row r="229" spans="1:34" ht="18.75" customHeight="1">
      <c r="A229" s="629">
        <v>222</v>
      </c>
      <c r="B229" s="629" t="s">
        <v>1241</v>
      </c>
      <c r="C229" s="629" t="s">
        <v>1684</v>
      </c>
      <c r="D229" s="629" t="s">
        <v>1715</v>
      </c>
      <c r="E229" s="629" t="s">
        <v>1716</v>
      </c>
      <c r="F229" s="630" t="s">
        <v>1383</v>
      </c>
      <c r="G229" s="630" t="s">
        <v>1717</v>
      </c>
      <c r="H229" s="630" t="s">
        <v>1411</v>
      </c>
      <c r="I229" s="631" t="s">
        <v>1718</v>
      </c>
      <c r="J229" s="631" t="s">
        <v>1718</v>
      </c>
      <c r="K229" s="632" t="s">
        <v>1656</v>
      </c>
      <c r="L229" s="629">
        <v>2016</v>
      </c>
      <c r="M229" s="674">
        <v>0.02</v>
      </c>
      <c r="N229" s="634">
        <v>6978197</v>
      </c>
      <c r="O229" s="634">
        <v>323682804</v>
      </c>
      <c r="P229" s="634" t="s">
        <v>1251</v>
      </c>
      <c r="Q229" s="651">
        <v>6.1315466311120261E-2</v>
      </c>
      <c r="R229" s="651">
        <v>0.21392946205913788</v>
      </c>
      <c r="S229" s="635" t="s">
        <v>1414</v>
      </c>
      <c r="T229" s="635" t="s">
        <v>1414</v>
      </c>
      <c r="U229" s="635" t="s">
        <v>1414</v>
      </c>
      <c r="V229" s="635"/>
      <c r="W229" s="635"/>
      <c r="X229" s="651">
        <v>4.164187983343248E-4</v>
      </c>
      <c r="Y229" s="635">
        <v>160762</v>
      </c>
      <c r="Z229" s="635">
        <v>386058460</v>
      </c>
      <c r="AA229" s="635"/>
      <c r="AB229" s="841" t="s">
        <v>1250</v>
      </c>
      <c r="AC229" s="841" t="s">
        <v>1250</v>
      </c>
      <c r="AD229" s="841" t="s">
        <v>1250</v>
      </c>
      <c r="AE229" s="841" t="s">
        <v>1250</v>
      </c>
      <c r="AF229" s="636" t="s">
        <v>1719</v>
      </c>
      <c r="AG229" s="636" t="s">
        <v>1604</v>
      </c>
      <c r="AH229" s="636"/>
    </row>
    <row r="230" spans="1:34" ht="18.75" customHeight="1">
      <c r="A230" s="629">
        <v>223</v>
      </c>
      <c r="B230" s="629" t="s">
        <v>1241</v>
      </c>
      <c r="C230" s="629" t="s">
        <v>1720</v>
      </c>
      <c r="D230" s="629" t="s">
        <v>1721</v>
      </c>
      <c r="E230" s="629" t="s">
        <v>1255</v>
      </c>
      <c r="F230" s="630" t="s">
        <v>922</v>
      </c>
      <c r="G230" s="630" t="s">
        <v>1257</v>
      </c>
      <c r="H230" s="630" t="s">
        <v>1219</v>
      </c>
      <c r="I230" s="631" t="s">
        <v>1722</v>
      </c>
      <c r="J230" s="631" t="s">
        <v>1256</v>
      </c>
      <c r="K230" s="632" t="s">
        <v>1723</v>
      </c>
      <c r="L230" s="629">
        <v>2016</v>
      </c>
      <c r="M230" s="633">
        <v>646.382896032644</v>
      </c>
      <c r="N230" s="634" t="s">
        <v>1250</v>
      </c>
      <c r="O230" s="634" t="s">
        <v>1250</v>
      </c>
      <c r="P230" s="633">
        <v>47.503317920000001</v>
      </c>
      <c r="Q230" s="633">
        <v>302.2910458942402</v>
      </c>
      <c r="R230" s="633">
        <v>248.094280785423</v>
      </c>
      <c r="S230" s="635">
        <v>676.02408997536736</v>
      </c>
      <c r="T230" s="635">
        <v>676.02408997536736</v>
      </c>
      <c r="U230" s="635">
        <v>676.02408997536736</v>
      </c>
      <c r="V230" s="635">
        <v>2028.0722699261021</v>
      </c>
      <c r="W230" s="635">
        <v>1413.7852146493628</v>
      </c>
      <c r="X230" s="633">
        <v>1372.1801163610985</v>
      </c>
      <c r="Y230" s="635" t="s">
        <v>1251</v>
      </c>
      <c r="Z230" s="635" t="s">
        <v>1251</v>
      </c>
      <c r="AA230" s="635"/>
      <c r="AB230" s="635">
        <v>3878.4733248055977</v>
      </c>
      <c r="AC230" s="635">
        <v>2236.5430383347125</v>
      </c>
      <c r="AD230" s="635">
        <v>1896.5390873606559</v>
      </c>
      <c r="AE230" s="635">
        <v>1718.6357524322425</v>
      </c>
      <c r="AF230" s="636" t="s">
        <v>1546</v>
      </c>
      <c r="AG230" s="636" t="s">
        <v>1547</v>
      </c>
      <c r="AH230" s="636"/>
    </row>
    <row r="231" spans="1:34" ht="18.75" customHeight="1">
      <c r="A231" s="629">
        <v>224</v>
      </c>
      <c r="B231" s="629" t="s">
        <v>1241</v>
      </c>
      <c r="C231" s="629" t="s">
        <v>1720</v>
      </c>
      <c r="D231" s="629" t="s">
        <v>1721</v>
      </c>
      <c r="E231" s="629" t="s">
        <v>1255</v>
      </c>
      <c r="F231" s="630" t="s">
        <v>922</v>
      </c>
      <c r="G231" s="630" t="s">
        <v>1257</v>
      </c>
      <c r="H231" s="630" t="s">
        <v>1219</v>
      </c>
      <c r="I231" s="631" t="s">
        <v>1722</v>
      </c>
      <c r="J231" s="631" t="s">
        <v>1261</v>
      </c>
      <c r="K231" s="632" t="s">
        <v>1723</v>
      </c>
      <c r="L231" s="629">
        <v>2016</v>
      </c>
      <c r="M231" s="633">
        <v>420.14889831378099</v>
      </c>
      <c r="N231" s="634" t="s">
        <v>1250</v>
      </c>
      <c r="O231" s="634" t="s">
        <v>1250</v>
      </c>
      <c r="P231" s="633">
        <v>35.609316123607819</v>
      </c>
      <c r="Q231" s="633">
        <v>212.64288722449444</v>
      </c>
      <c r="R231" s="633">
        <v>175.97140330581982</v>
      </c>
      <c r="S231" s="635">
        <v>406.57401239875924</v>
      </c>
      <c r="T231" s="635">
        <v>406.57401239875924</v>
      </c>
      <c r="U231" s="635">
        <v>406.57401239875924</v>
      </c>
      <c r="V231" s="635">
        <v>1219.7220371962776</v>
      </c>
      <c r="W231" s="635">
        <v>852.2893368082913</v>
      </c>
      <c r="X231" s="633">
        <v>987.68045846797577</v>
      </c>
      <c r="Y231" s="635" t="s">
        <v>1251</v>
      </c>
      <c r="Z231" s="635" t="s">
        <v>1251</v>
      </c>
      <c r="AA231" s="635"/>
      <c r="AB231" s="635">
        <v>2257.3302574027989</v>
      </c>
      <c r="AC231" s="635">
        <v>1267.176777167356</v>
      </c>
      <c r="AD231" s="635">
        <v>1078.5858082803281</v>
      </c>
      <c r="AE231" s="635">
        <v>980.98540621612142</v>
      </c>
      <c r="AF231" s="636" t="s">
        <v>1546</v>
      </c>
      <c r="AG231" s="636" t="s">
        <v>1547</v>
      </c>
      <c r="AH231" s="636"/>
    </row>
    <row r="232" spans="1:34" ht="18.75" customHeight="1">
      <c r="A232" s="629">
        <v>225</v>
      </c>
      <c r="B232" s="629" t="s">
        <v>1241</v>
      </c>
      <c r="C232" s="629" t="s">
        <v>1720</v>
      </c>
      <c r="D232" s="629" t="s">
        <v>1721</v>
      </c>
      <c r="E232" s="629" t="s">
        <v>1255</v>
      </c>
      <c r="F232" s="630" t="s">
        <v>921</v>
      </c>
      <c r="G232" s="630" t="s">
        <v>1257</v>
      </c>
      <c r="H232" s="630" t="s">
        <v>1219</v>
      </c>
      <c r="I232" s="631" t="s">
        <v>1722</v>
      </c>
      <c r="J232" s="631" t="s">
        <v>1262</v>
      </c>
      <c r="K232" s="632" t="s">
        <v>1723</v>
      </c>
      <c r="L232" s="629">
        <v>2016</v>
      </c>
      <c r="M232" s="633">
        <v>3264127.5240094699</v>
      </c>
      <c r="N232" s="634" t="s">
        <v>1250</v>
      </c>
      <c r="O232" s="634" t="s">
        <v>1250</v>
      </c>
      <c r="P232" s="633">
        <v>291761.2069689713</v>
      </c>
      <c r="Q232" s="633">
        <v>2474643.6614470836</v>
      </c>
      <c r="R232" s="633">
        <v>3813183.5491236742</v>
      </c>
      <c r="S232" s="635">
        <v>3443987.4168884717</v>
      </c>
      <c r="T232" s="635">
        <v>3443987.4168884717</v>
      </c>
      <c r="U232" s="635">
        <v>3443987.4168884717</v>
      </c>
      <c r="V232" s="635">
        <v>10331962.250665415</v>
      </c>
      <c r="W232" s="635">
        <v>7117532.4043307127</v>
      </c>
      <c r="X232" s="633">
        <v>9817484.3249429446</v>
      </c>
      <c r="Y232" s="635" t="s">
        <v>1251</v>
      </c>
      <c r="Z232" s="635" t="s">
        <v>1251</v>
      </c>
      <c r="AA232" s="635"/>
      <c r="AB232" s="635">
        <v>22195823.690696865</v>
      </c>
      <c r="AC232" s="635">
        <v>20175159.237857323</v>
      </c>
      <c r="AD232" s="635">
        <v>18290479.708385687</v>
      </c>
      <c r="AE232" s="635">
        <v>15519242.820021885</v>
      </c>
      <c r="AF232" s="636" t="s">
        <v>1546</v>
      </c>
      <c r="AG232" s="636" t="s">
        <v>1547</v>
      </c>
      <c r="AH232" s="636"/>
    </row>
    <row r="233" spans="1:34" ht="18.75" customHeight="1">
      <c r="A233" s="629">
        <v>226</v>
      </c>
      <c r="B233" s="629" t="s">
        <v>1241</v>
      </c>
      <c r="C233" s="629" t="s">
        <v>1720</v>
      </c>
      <c r="D233" s="629" t="s">
        <v>1721</v>
      </c>
      <c r="E233" s="629" t="s">
        <v>1255</v>
      </c>
      <c r="F233" s="630" t="s">
        <v>921</v>
      </c>
      <c r="G233" s="630" t="s">
        <v>1257</v>
      </c>
      <c r="H233" s="630" t="s">
        <v>1219</v>
      </c>
      <c r="I233" s="631" t="s">
        <v>1722</v>
      </c>
      <c r="J233" s="631" t="s">
        <v>1263</v>
      </c>
      <c r="K233" s="632" t="s">
        <v>1723</v>
      </c>
      <c r="L233" s="629">
        <v>2016</v>
      </c>
      <c r="M233" s="633">
        <v>2121682.97086098</v>
      </c>
      <c r="N233" s="634" t="s">
        <v>1250</v>
      </c>
      <c r="O233" s="634" t="s">
        <v>1250</v>
      </c>
      <c r="P233" s="633">
        <v>209409.92369477506</v>
      </c>
      <c r="Q233" s="633">
        <v>1679031.8749347455</v>
      </c>
      <c r="R233" s="633">
        <v>3619901.8057929631</v>
      </c>
      <c r="S233" s="635">
        <v>2067666.9880479064</v>
      </c>
      <c r="T233" s="635">
        <v>2067666.9880479064</v>
      </c>
      <c r="U233" s="635">
        <v>2067666.9880479064</v>
      </c>
      <c r="V233" s="635">
        <v>6203000.9641437195</v>
      </c>
      <c r="W233" s="635">
        <v>4275788.9566113846</v>
      </c>
      <c r="X233" s="633">
        <v>7125084.8235437535</v>
      </c>
      <c r="Y233" s="635" t="s">
        <v>1251</v>
      </c>
      <c r="Z233" s="635" t="s">
        <v>1251</v>
      </c>
      <c r="AA233" s="635"/>
      <c r="AB233" s="635">
        <v>12905084.844348436</v>
      </c>
      <c r="AC233" s="635">
        <v>11682954.254028663</v>
      </c>
      <c r="AD233" s="635">
        <v>10657916.200692849</v>
      </c>
      <c r="AE233" s="635">
        <v>9070182.4539920446</v>
      </c>
      <c r="AF233" s="636" t="s">
        <v>1546</v>
      </c>
      <c r="AG233" s="636" t="s">
        <v>1547</v>
      </c>
      <c r="AH233" s="636"/>
    </row>
    <row r="234" spans="1:34" ht="18.75" customHeight="1">
      <c r="A234" s="629">
        <v>227</v>
      </c>
      <c r="B234" s="629" t="s">
        <v>1241</v>
      </c>
      <c r="C234" s="629" t="s">
        <v>1720</v>
      </c>
      <c r="D234" s="629" t="s">
        <v>1721</v>
      </c>
      <c r="E234" s="629" t="s">
        <v>1255</v>
      </c>
      <c r="F234" s="630" t="s">
        <v>1549</v>
      </c>
      <c r="G234" s="630" t="s">
        <v>1257</v>
      </c>
      <c r="H234" s="630" t="s">
        <v>1219</v>
      </c>
      <c r="I234" s="631" t="s">
        <v>1722</v>
      </c>
      <c r="J234" s="631" t="s">
        <v>1264</v>
      </c>
      <c r="K234" s="632" t="s">
        <v>1723</v>
      </c>
      <c r="L234" s="629">
        <v>2016</v>
      </c>
      <c r="M234" s="633">
        <v>48436.624184992601</v>
      </c>
      <c r="N234" s="634" t="s">
        <v>1250</v>
      </c>
      <c r="O234" s="634" t="s">
        <v>1250</v>
      </c>
      <c r="P234" s="633">
        <v>-1941.6546065559999</v>
      </c>
      <c r="Q234" s="633">
        <v>-4152.9136129688195</v>
      </c>
      <c r="R234" s="633">
        <v>20164.972400358296</v>
      </c>
      <c r="S234" s="635">
        <v>52361.373370805348</v>
      </c>
      <c r="T234" s="635">
        <v>52361.373370805348</v>
      </c>
      <c r="U234" s="635">
        <v>52361.373370805348</v>
      </c>
      <c r="V234" s="635">
        <v>157084.12011241604</v>
      </c>
      <c r="W234" s="635">
        <v>113213.99106190448</v>
      </c>
      <c r="X234" s="633">
        <v>292276.78967055894</v>
      </c>
      <c r="Y234" s="635" t="s">
        <v>1251</v>
      </c>
      <c r="Z234" s="635" t="s">
        <v>1251</v>
      </c>
      <c r="AA234" s="635"/>
      <c r="AB234" s="635">
        <v>599091.03729743022</v>
      </c>
      <c r="AC234" s="635">
        <v>694620.38598651194</v>
      </c>
      <c r="AD234" s="635">
        <v>630947.23881234415</v>
      </c>
      <c r="AE234" s="635">
        <v>578686.8654429703</v>
      </c>
      <c r="AF234" s="636" t="s">
        <v>1546</v>
      </c>
      <c r="AG234" s="636" t="s">
        <v>1547</v>
      </c>
      <c r="AH234" s="636"/>
    </row>
    <row r="235" spans="1:34" ht="18.75" customHeight="1">
      <c r="A235" s="629">
        <v>228</v>
      </c>
      <c r="B235" s="629" t="s">
        <v>1241</v>
      </c>
      <c r="C235" s="629" t="s">
        <v>1720</v>
      </c>
      <c r="D235" s="629" t="s">
        <v>1721</v>
      </c>
      <c r="E235" s="629" t="s">
        <v>1255</v>
      </c>
      <c r="F235" s="630" t="s">
        <v>1549</v>
      </c>
      <c r="G235" s="630" t="s">
        <v>1257</v>
      </c>
      <c r="H235" s="630" t="s">
        <v>1219</v>
      </c>
      <c r="I235" s="631" t="s">
        <v>1722</v>
      </c>
      <c r="J235" s="631" t="s">
        <v>1265</v>
      </c>
      <c r="K235" s="632" t="s">
        <v>1723</v>
      </c>
      <c r="L235" s="629">
        <v>2016</v>
      </c>
      <c r="M235" s="633">
        <v>31483.806911152398</v>
      </c>
      <c r="N235" s="634" t="s">
        <v>1250</v>
      </c>
      <c r="O235" s="634" t="s">
        <v>1250</v>
      </c>
      <c r="P235" s="633">
        <v>-1456.1893425801695</v>
      </c>
      <c r="Q235" s="633">
        <v>-3327.7555219824312</v>
      </c>
      <c r="R235" s="633">
        <v>24234.285731187785</v>
      </c>
      <c r="S235" s="635">
        <v>30819.674920961261</v>
      </c>
      <c r="T235" s="635">
        <v>30819.674920961261</v>
      </c>
      <c r="U235" s="635">
        <v>30819.674920961261</v>
      </c>
      <c r="V235" s="635">
        <v>92459.024762883782</v>
      </c>
      <c r="W235" s="635">
        <v>65370.661852309859</v>
      </c>
      <c r="X235" s="633">
        <v>210107.61719250251</v>
      </c>
      <c r="Y235" s="635" t="s">
        <v>1251</v>
      </c>
      <c r="Z235" s="635" t="s">
        <v>1251</v>
      </c>
      <c r="AA235" s="635"/>
      <c r="AB235" s="635">
        <v>333051.44783971499</v>
      </c>
      <c r="AC235" s="635">
        <v>382709.49923325615</v>
      </c>
      <c r="AD235" s="635">
        <v>346070.77025617211</v>
      </c>
      <c r="AE235" s="635">
        <v>312068.80367218523</v>
      </c>
      <c r="AF235" s="636" t="s">
        <v>1546</v>
      </c>
      <c r="AG235" s="636" t="s">
        <v>1547</v>
      </c>
      <c r="AH235" s="636"/>
    </row>
    <row r="236" spans="1:34" ht="18.75" customHeight="1">
      <c r="A236" s="629">
        <v>229</v>
      </c>
      <c r="B236" s="629" t="s">
        <v>1241</v>
      </c>
      <c r="C236" s="629" t="s">
        <v>1720</v>
      </c>
      <c r="D236" s="629" t="s">
        <v>1721</v>
      </c>
      <c r="E236" s="629" t="s">
        <v>1255</v>
      </c>
      <c r="F236" s="630" t="s">
        <v>922</v>
      </c>
      <c r="G236" s="630" t="s">
        <v>1257</v>
      </c>
      <c r="H236" s="630" t="s">
        <v>1219</v>
      </c>
      <c r="I236" s="631" t="s">
        <v>1722</v>
      </c>
      <c r="J236" s="631" t="s">
        <v>1266</v>
      </c>
      <c r="K236" s="632" t="s">
        <v>1723</v>
      </c>
      <c r="L236" s="629">
        <v>2016</v>
      </c>
      <c r="M236" s="633">
        <v>7727.1798534766604</v>
      </c>
      <c r="N236" s="634" t="s">
        <v>1250</v>
      </c>
      <c r="O236" s="634" t="s">
        <v>1250</v>
      </c>
      <c r="P236" s="633">
        <v>489.68608959999995</v>
      </c>
      <c r="Q236" s="633">
        <v>1878.559677919385</v>
      </c>
      <c r="R236" s="633">
        <v>1677.5531917804171</v>
      </c>
      <c r="S236" s="635">
        <v>8081.5310417933315</v>
      </c>
      <c r="T236" s="635">
        <v>8081.5310417933315</v>
      </c>
      <c r="U236" s="635">
        <v>8081.5310417933315</v>
      </c>
      <c r="V236" s="635">
        <v>24244.593125379994</v>
      </c>
      <c r="W236" s="635">
        <v>16901.097561528604</v>
      </c>
      <c r="X236" s="633">
        <v>8754.3145610059328</v>
      </c>
      <c r="Y236" s="635" t="s">
        <v>1251</v>
      </c>
      <c r="Z236" s="635" t="s">
        <v>1251</v>
      </c>
      <c r="AA236" s="635"/>
      <c r="AB236" s="635">
        <v>42387.930775223169</v>
      </c>
      <c r="AC236" s="635">
        <v>24705.280962152243</v>
      </c>
      <c r="AD236" s="635">
        <v>20605.618908234865</v>
      </c>
      <c r="AE236" s="635">
        <v>18522.812836596702</v>
      </c>
      <c r="AF236" s="636" t="s">
        <v>1546</v>
      </c>
      <c r="AG236" s="636" t="s">
        <v>1547</v>
      </c>
      <c r="AH236" s="636"/>
    </row>
    <row r="237" spans="1:34" ht="18.75" customHeight="1">
      <c r="A237" s="629">
        <v>230</v>
      </c>
      <c r="B237" s="629" t="s">
        <v>1241</v>
      </c>
      <c r="C237" s="629" t="s">
        <v>1720</v>
      </c>
      <c r="D237" s="629" t="s">
        <v>1721</v>
      </c>
      <c r="E237" s="629" t="s">
        <v>1255</v>
      </c>
      <c r="F237" s="630" t="s">
        <v>922</v>
      </c>
      <c r="G237" s="630" t="s">
        <v>1257</v>
      </c>
      <c r="H237" s="630" t="s">
        <v>1219</v>
      </c>
      <c r="I237" s="631" t="s">
        <v>1722</v>
      </c>
      <c r="J237" s="631" t="s">
        <v>1269</v>
      </c>
      <c r="K237" s="632" t="s">
        <v>1723</v>
      </c>
      <c r="L237" s="629">
        <v>2016</v>
      </c>
      <c r="M237" s="633">
        <v>5022.6670947473503</v>
      </c>
      <c r="N237" s="634" t="s">
        <v>1250</v>
      </c>
      <c r="O237" s="634" t="s">
        <v>1250</v>
      </c>
      <c r="P237" s="633">
        <v>367.17370279982521</v>
      </c>
      <c r="Q237" s="633">
        <v>1341.5709739246363</v>
      </c>
      <c r="R237" s="633">
        <v>1216.4466901061928</v>
      </c>
      <c r="S237" s="635">
        <v>4860.3896676326531</v>
      </c>
      <c r="T237" s="635">
        <v>4860.3896676326531</v>
      </c>
      <c r="U237" s="635">
        <v>4860.3896676326531</v>
      </c>
      <c r="V237" s="635">
        <v>14581.169002897959</v>
      </c>
      <c r="W237" s="635">
        <v>10188.694210966119</v>
      </c>
      <c r="X237" s="633">
        <v>5805.9411367620278</v>
      </c>
      <c r="Y237" s="635" t="s">
        <v>1251</v>
      </c>
      <c r="Z237" s="635" t="s">
        <v>1251</v>
      </c>
      <c r="AA237" s="635"/>
      <c r="AB237" s="635">
        <v>24376.74703162568</v>
      </c>
      <c r="AC237" s="635">
        <v>13816.443223778493</v>
      </c>
      <c r="AD237" s="635">
        <v>11586.281771938673</v>
      </c>
      <c r="AE237" s="635">
        <v>10462.46996955</v>
      </c>
      <c r="AF237" s="636" t="s">
        <v>1546</v>
      </c>
      <c r="AG237" s="636" t="s">
        <v>1547</v>
      </c>
      <c r="AH237" s="636"/>
    </row>
    <row r="238" spans="1:34" ht="18.75" customHeight="1">
      <c r="A238" s="629">
        <v>231</v>
      </c>
      <c r="B238" s="629" t="s">
        <v>1241</v>
      </c>
      <c r="C238" s="629" t="s">
        <v>1720</v>
      </c>
      <c r="D238" s="629" t="s">
        <v>1721</v>
      </c>
      <c r="E238" s="629" t="s">
        <v>1255</v>
      </c>
      <c r="F238" s="630" t="s">
        <v>921</v>
      </c>
      <c r="G238" s="630" t="s">
        <v>1257</v>
      </c>
      <c r="H238" s="630" t="s">
        <v>1219</v>
      </c>
      <c r="I238" s="631" t="s">
        <v>1722</v>
      </c>
      <c r="J238" s="631" t="s">
        <v>1270</v>
      </c>
      <c r="K238" s="632" t="s">
        <v>1723</v>
      </c>
      <c r="L238" s="629">
        <v>2016</v>
      </c>
      <c r="M238" s="633">
        <v>39626177.006536797</v>
      </c>
      <c r="N238" s="634" t="s">
        <v>1250</v>
      </c>
      <c r="O238" s="634" t="s">
        <v>1250</v>
      </c>
      <c r="P238" s="633">
        <v>3179336.26369166</v>
      </c>
      <c r="Q238" s="633">
        <v>19950472.589892048</v>
      </c>
      <c r="R238" s="633">
        <v>10966376.625013541</v>
      </c>
      <c r="S238" s="635">
        <v>41799714.521067731</v>
      </c>
      <c r="T238" s="635">
        <v>41799714.521067731</v>
      </c>
      <c r="U238" s="635">
        <v>41799714.521067731</v>
      </c>
      <c r="V238" s="635">
        <v>125399143.56320319</v>
      </c>
      <c r="W238" s="635">
        <v>86385571.891625479</v>
      </c>
      <c r="X238" s="633">
        <v>65312681.870597742</v>
      </c>
      <c r="Y238" s="635" t="s">
        <v>1251</v>
      </c>
      <c r="Z238" s="635" t="s">
        <v>1251</v>
      </c>
      <c r="AA238" s="635"/>
      <c r="AB238" s="635">
        <v>242578705.41045296</v>
      </c>
      <c r="AC238" s="635">
        <v>222858656.8128598</v>
      </c>
      <c r="AD238" s="635">
        <v>198723378.30078557</v>
      </c>
      <c r="AE238" s="635">
        <v>167260590.10127321</v>
      </c>
      <c r="AF238" s="636" t="s">
        <v>1546</v>
      </c>
      <c r="AG238" s="636" t="s">
        <v>1547</v>
      </c>
      <c r="AH238" s="636"/>
    </row>
    <row r="239" spans="1:34" ht="18.75" customHeight="1">
      <c r="A239" s="629">
        <v>232</v>
      </c>
      <c r="B239" s="629" t="s">
        <v>1241</v>
      </c>
      <c r="C239" s="629" t="s">
        <v>1720</v>
      </c>
      <c r="D239" s="629" t="s">
        <v>1721</v>
      </c>
      <c r="E239" s="629" t="s">
        <v>1255</v>
      </c>
      <c r="F239" s="630" t="s">
        <v>921</v>
      </c>
      <c r="G239" s="630" t="s">
        <v>1257</v>
      </c>
      <c r="H239" s="630" t="s">
        <v>1219</v>
      </c>
      <c r="I239" s="631" t="s">
        <v>1722</v>
      </c>
      <c r="J239" s="631" t="s">
        <v>1271</v>
      </c>
      <c r="K239" s="632" t="s">
        <v>1723</v>
      </c>
      <c r="L239" s="629">
        <v>2016</v>
      </c>
      <c r="M239" s="633">
        <v>25757016.028534401</v>
      </c>
      <c r="N239" s="634" t="s">
        <v>1250</v>
      </c>
      <c r="O239" s="634" t="s">
        <v>1250</v>
      </c>
      <c r="P239" s="633">
        <v>2271941.1560426923</v>
      </c>
      <c r="Q239" s="633">
        <v>13511816.746513564</v>
      </c>
      <c r="R239" s="633">
        <v>8743089.0239656307</v>
      </c>
      <c r="S239" s="635">
        <v>25095297.793835469</v>
      </c>
      <c r="T239" s="635">
        <v>25095297.793835469</v>
      </c>
      <c r="U239" s="635">
        <v>25095297.793835469</v>
      </c>
      <c r="V239" s="635">
        <v>75285893.381506413</v>
      </c>
      <c r="W239" s="635">
        <v>51895299.286593646</v>
      </c>
      <c r="X239" s="633">
        <v>43343327.729591675</v>
      </c>
      <c r="Y239" s="635" t="s">
        <v>1251</v>
      </c>
      <c r="Z239" s="635" t="s">
        <v>1251</v>
      </c>
      <c r="AA239" s="635"/>
      <c r="AB239" s="635">
        <v>139361082.69522646</v>
      </c>
      <c r="AC239" s="635">
        <v>127383074.75742993</v>
      </c>
      <c r="AD239" s="635">
        <v>114488452.61539276</v>
      </c>
      <c r="AE239" s="635">
        <v>96735905.490447626</v>
      </c>
      <c r="AF239" s="636" t="s">
        <v>1546</v>
      </c>
      <c r="AG239" s="636" t="s">
        <v>1547</v>
      </c>
      <c r="AH239" s="636"/>
    </row>
    <row r="240" spans="1:34" ht="18.75" customHeight="1">
      <c r="A240" s="629">
        <v>233</v>
      </c>
      <c r="B240" s="629" t="s">
        <v>1241</v>
      </c>
      <c r="C240" s="629" t="s">
        <v>1720</v>
      </c>
      <c r="D240" s="629" t="s">
        <v>1721</v>
      </c>
      <c r="E240" s="629" t="s">
        <v>1255</v>
      </c>
      <c r="F240" s="630" t="s">
        <v>1549</v>
      </c>
      <c r="G240" s="630" t="s">
        <v>1257</v>
      </c>
      <c r="H240" s="630" t="s">
        <v>1219</v>
      </c>
      <c r="I240" s="631" t="s">
        <v>1722</v>
      </c>
      <c r="J240" s="631" t="s">
        <v>1272</v>
      </c>
      <c r="K240" s="632" t="s">
        <v>1723</v>
      </c>
      <c r="L240" s="629">
        <v>2016</v>
      </c>
      <c r="M240" s="633">
        <v>479625.92932918598</v>
      </c>
      <c r="N240" s="634" t="s">
        <v>1250</v>
      </c>
      <c r="O240" s="634" t="s">
        <v>1250</v>
      </c>
      <c r="P240" s="633">
        <v>-20172.72153278</v>
      </c>
      <c r="Q240" s="633">
        <v>-20162.196607501144</v>
      </c>
      <c r="R240" s="633">
        <v>-24820.18808390445</v>
      </c>
      <c r="S240" s="635">
        <v>518483.77764732618</v>
      </c>
      <c r="T240" s="635">
        <v>518483.77764732618</v>
      </c>
      <c r="U240" s="635">
        <v>518483.77764732618</v>
      </c>
      <c r="V240" s="635">
        <v>1555451.3329419785</v>
      </c>
      <c r="W240" s="635">
        <v>1121048.0930783886</v>
      </c>
      <c r="X240" s="633">
        <v>1856513.035534106</v>
      </c>
      <c r="Y240" s="635" t="s">
        <v>1251</v>
      </c>
      <c r="Z240" s="635" t="s">
        <v>1251</v>
      </c>
      <c r="AA240" s="635"/>
      <c r="AB240" s="635">
        <v>7311069.099911456</v>
      </c>
      <c r="AC240" s="635">
        <v>8649340.477797674</v>
      </c>
      <c r="AD240" s="635">
        <v>7934351.039685159</v>
      </c>
      <c r="AE240" s="635">
        <v>7544034.4341095602</v>
      </c>
      <c r="AF240" s="636" t="s">
        <v>1546</v>
      </c>
      <c r="AG240" s="636" t="s">
        <v>1547</v>
      </c>
      <c r="AH240" s="636"/>
    </row>
    <row r="241" spans="1:35" ht="18.75" customHeight="1">
      <c r="A241" s="629">
        <v>234</v>
      </c>
      <c r="B241" s="629" t="s">
        <v>1241</v>
      </c>
      <c r="C241" s="629" t="s">
        <v>1720</v>
      </c>
      <c r="D241" s="629" t="s">
        <v>1721</v>
      </c>
      <c r="E241" s="629" t="s">
        <v>1255</v>
      </c>
      <c r="F241" s="630" t="s">
        <v>1549</v>
      </c>
      <c r="G241" s="630" t="s">
        <v>1257</v>
      </c>
      <c r="H241" s="630" t="s">
        <v>1219</v>
      </c>
      <c r="I241" s="631" t="s">
        <v>1722</v>
      </c>
      <c r="J241" s="631" t="s">
        <v>1273</v>
      </c>
      <c r="K241" s="632" t="s">
        <v>1723</v>
      </c>
      <c r="L241" s="629">
        <v>2016</v>
      </c>
      <c r="M241" s="633">
        <v>311756.86585649301</v>
      </c>
      <c r="N241" s="634" t="s">
        <v>1250</v>
      </c>
      <c r="O241" s="634" t="s">
        <v>1250</v>
      </c>
      <c r="P241" s="633">
        <v>-15129.282970951517</v>
      </c>
      <c r="Q241" s="633">
        <v>-17678.491556422654</v>
      </c>
      <c r="R241" s="633">
        <v>-8735.7087914481344</v>
      </c>
      <c r="S241" s="635">
        <v>305177.27955149597</v>
      </c>
      <c r="T241" s="635">
        <v>305177.27955149597</v>
      </c>
      <c r="U241" s="635">
        <v>305177.27955149597</v>
      </c>
      <c r="V241" s="635">
        <v>915531.83865448786</v>
      </c>
      <c r="W241" s="635">
        <v>647302.1145657968</v>
      </c>
      <c r="X241" s="633">
        <v>1225721.3908956638</v>
      </c>
      <c r="Y241" s="635" t="s">
        <v>1251</v>
      </c>
      <c r="Z241" s="635" t="s">
        <v>1251</v>
      </c>
      <c r="AA241" s="635"/>
      <c r="AB241" s="635">
        <v>3990593.8418657263</v>
      </c>
      <c r="AC241" s="635">
        <v>4678663.3012988418</v>
      </c>
      <c r="AD241" s="635">
        <v>4273147.0283425795</v>
      </c>
      <c r="AE241" s="635">
        <v>3999270.9265617775</v>
      </c>
      <c r="AF241" s="636" t="s">
        <v>1546</v>
      </c>
      <c r="AG241" s="636" t="s">
        <v>1547</v>
      </c>
      <c r="AH241" s="636"/>
    </row>
    <row r="242" spans="1:35" ht="18.75" customHeight="1">
      <c r="A242" s="629">
        <v>235</v>
      </c>
      <c r="B242" s="629" t="s">
        <v>1241</v>
      </c>
      <c r="C242" s="629" t="s">
        <v>1720</v>
      </c>
      <c r="D242" s="629" t="s">
        <v>1724</v>
      </c>
      <c r="E242" s="629" t="s">
        <v>1244</v>
      </c>
      <c r="F242" s="630" t="s">
        <v>1245</v>
      </c>
      <c r="G242" s="630" t="s">
        <v>1343</v>
      </c>
      <c r="H242" s="630" t="s">
        <v>1219</v>
      </c>
      <c r="I242" s="631" t="s">
        <v>1247</v>
      </c>
      <c r="J242" s="631" t="s">
        <v>1248</v>
      </c>
      <c r="K242" s="632" t="s">
        <v>1723</v>
      </c>
      <c r="L242" s="629">
        <v>2016</v>
      </c>
      <c r="M242" s="633">
        <v>1666.8940370278206</v>
      </c>
      <c r="N242" s="634" t="s">
        <v>1250</v>
      </c>
      <c r="O242" s="634" t="s">
        <v>1250</v>
      </c>
      <c r="P242" s="633">
        <v>140.33501253653108</v>
      </c>
      <c r="Q242" s="633">
        <v>1169.438431312358</v>
      </c>
      <c r="R242" s="633">
        <v>2687.7122910709199</v>
      </c>
      <c r="S242" s="635">
        <v>6151.0053413656969</v>
      </c>
      <c r="T242" s="635">
        <v>1046.2355046550006</v>
      </c>
      <c r="U242" s="635">
        <v>1046.2355046550006</v>
      </c>
      <c r="V242" s="635">
        <v>3138.7065139650017</v>
      </c>
      <c r="W242" s="635">
        <v>2162.2074083159782</v>
      </c>
      <c r="X242" s="633">
        <v>6151</v>
      </c>
      <c r="Y242" s="635" t="s">
        <v>1251</v>
      </c>
      <c r="Z242" s="635" t="s">
        <v>1251</v>
      </c>
      <c r="AA242" s="635"/>
      <c r="AB242" s="635">
        <v>2975.2742464885996</v>
      </c>
      <c r="AC242" s="635">
        <v>3373.1496716050933</v>
      </c>
      <c r="AD242" s="635">
        <v>3132.8068970093632</v>
      </c>
      <c r="AE242" s="635">
        <v>2916.8536994256374</v>
      </c>
      <c r="AF242" s="636" t="s">
        <v>1567</v>
      </c>
      <c r="AG242" s="636" t="s">
        <v>1345</v>
      </c>
      <c r="AH242" s="636"/>
    </row>
    <row r="243" spans="1:35" s="683" customFormat="1" ht="18.75" customHeight="1">
      <c r="A243" s="675">
        <v>236</v>
      </c>
      <c r="B243" s="675" t="s">
        <v>1241</v>
      </c>
      <c r="C243" s="675" t="s">
        <v>1720</v>
      </c>
      <c r="D243" s="675" t="s">
        <v>1725</v>
      </c>
      <c r="E243" s="675" t="s">
        <v>1580</v>
      </c>
      <c r="F243" s="676" t="s">
        <v>1383</v>
      </c>
      <c r="G243" s="676" t="s">
        <v>1384</v>
      </c>
      <c r="H243" s="676" t="s">
        <v>1219</v>
      </c>
      <c r="I243" s="677" t="s">
        <v>1726</v>
      </c>
      <c r="J243" s="677" t="s">
        <v>1582</v>
      </c>
      <c r="K243" s="678" t="s">
        <v>1723</v>
      </c>
      <c r="L243" s="675">
        <v>2016</v>
      </c>
      <c r="M243" s="679">
        <v>7.1428571428571425E-2</v>
      </c>
      <c r="N243" s="680">
        <v>39</v>
      </c>
      <c r="O243" s="680">
        <v>546</v>
      </c>
      <c r="P243" s="679">
        <v>1.8761726078799251E-2</v>
      </c>
      <c r="Q243" s="679">
        <v>3.2015065913370999E-2</v>
      </c>
      <c r="R243" s="679">
        <v>0.06</v>
      </c>
      <c r="S243" s="635" t="s">
        <v>1414</v>
      </c>
      <c r="T243" s="635" t="s">
        <v>1414</v>
      </c>
      <c r="U243" s="635" t="s">
        <v>1414</v>
      </c>
      <c r="V243" s="635"/>
      <c r="W243" s="635"/>
      <c r="X243" s="679">
        <v>8.1081081081081086E-2</v>
      </c>
      <c r="Y243" s="681">
        <v>51</v>
      </c>
      <c r="Z243" s="681">
        <v>629</v>
      </c>
      <c r="AA243" s="681"/>
      <c r="AB243" s="841">
        <v>0.10052910052910052</v>
      </c>
      <c r="AC243" s="841">
        <v>0.11992945326278659</v>
      </c>
      <c r="AD243" s="841">
        <v>0.13932980599647266</v>
      </c>
      <c r="AE243" s="841">
        <v>0.16049382716049382</v>
      </c>
      <c r="AF243" s="682" t="s">
        <v>1583</v>
      </c>
      <c r="AG243" s="682" t="s">
        <v>1584</v>
      </c>
      <c r="AH243" s="682"/>
      <c r="AI243" s="315"/>
    </row>
    <row r="244" spans="1:35" s="683" customFormat="1" ht="18.75" customHeight="1">
      <c r="A244" s="675">
        <v>237</v>
      </c>
      <c r="B244" s="675" t="s">
        <v>1241</v>
      </c>
      <c r="C244" s="675" t="s">
        <v>1720</v>
      </c>
      <c r="D244" s="675" t="s">
        <v>1725</v>
      </c>
      <c r="E244" s="675" t="s">
        <v>1585</v>
      </c>
      <c r="F244" s="676" t="s">
        <v>1383</v>
      </c>
      <c r="G244" s="676" t="s">
        <v>1384</v>
      </c>
      <c r="H244" s="676" t="s">
        <v>1219</v>
      </c>
      <c r="I244" s="677" t="s">
        <v>1726</v>
      </c>
      <c r="J244" s="677" t="s">
        <v>1586</v>
      </c>
      <c r="K244" s="678" t="s">
        <v>1723</v>
      </c>
      <c r="L244" s="675">
        <v>2016</v>
      </c>
      <c r="M244" s="679">
        <v>0</v>
      </c>
      <c r="N244" s="680" t="s">
        <v>1250</v>
      </c>
      <c r="O244" s="680" t="s">
        <v>1250</v>
      </c>
      <c r="P244" s="679">
        <v>0</v>
      </c>
      <c r="Q244" s="679">
        <v>0</v>
      </c>
      <c r="R244" s="679">
        <v>0</v>
      </c>
      <c r="S244" s="635">
        <v>0</v>
      </c>
      <c r="T244" s="635">
        <v>0</v>
      </c>
      <c r="U244" s="635">
        <v>0</v>
      </c>
      <c r="V244" s="635">
        <v>0</v>
      </c>
      <c r="W244" s="635">
        <v>0</v>
      </c>
      <c r="X244" s="679" t="s">
        <v>1251</v>
      </c>
      <c r="Y244" s="681" t="s">
        <v>1251</v>
      </c>
      <c r="Z244" s="681" t="s">
        <v>1251</v>
      </c>
      <c r="AA244" s="681"/>
      <c r="AB244" s="841">
        <v>5.0056882821387941E-2</v>
      </c>
      <c r="AC244" s="841">
        <v>7.01554797117937E-2</v>
      </c>
      <c r="AD244" s="841">
        <v>8.987485779294653E-2</v>
      </c>
      <c r="AE244" s="841">
        <v>0.10997345468335229</v>
      </c>
      <c r="AF244" s="682" t="s">
        <v>1587</v>
      </c>
      <c r="AG244" s="682" t="s">
        <v>1588</v>
      </c>
      <c r="AH244" s="682"/>
      <c r="AI244" s="315"/>
    </row>
    <row r="245" spans="1:35" s="683" customFormat="1" ht="18.75" customHeight="1">
      <c r="A245" s="675">
        <v>238</v>
      </c>
      <c r="B245" s="675" t="s">
        <v>1241</v>
      </c>
      <c r="C245" s="675" t="s">
        <v>1720</v>
      </c>
      <c r="D245" s="675" t="s">
        <v>1725</v>
      </c>
      <c r="E245" s="675" t="s">
        <v>1589</v>
      </c>
      <c r="F245" s="676" t="s">
        <v>1383</v>
      </c>
      <c r="G245" s="676" t="s">
        <v>1384</v>
      </c>
      <c r="H245" s="676" t="s">
        <v>1219</v>
      </c>
      <c r="I245" s="677" t="s">
        <v>1726</v>
      </c>
      <c r="J245" s="677" t="s">
        <v>1727</v>
      </c>
      <c r="K245" s="678" t="s">
        <v>1723</v>
      </c>
      <c r="L245" s="675">
        <v>2016</v>
      </c>
      <c r="M245" s="679">
        <v>0</v>
      </c>
      <c r="N245" s="680" t="s">
        <v>1250</v>
      </c>
      <c r="O245" s="680" t="s">
        <v>1250</v>
      </c>
      <c r="P245" s="679">
        <v>0</v>
      </c>
      <c r="Q245" s="679">
        <v>0</v>
      </c>
      <c r="R245" s="679">
        <v>0</v>
      </c>
      <c r="S245" s="635">
        <v>0.49279394107471564</v>
      </c>
      <c r="T245" s="635">
        <v>0.49279394107471564</v>
      </c>
      <c r="U245" s="635">
        <v>0.49279394107471564</v>
      </c>
      <c r="V245" s="635">
        <v>1.4783818232241468</v>
      </c>
      <c r="W245" s="635">
        <v>1.0184348604345417</v>
      </c>
      <c r="X245" s="679" t="s">
        <v>1251</v>
      </c>
      <c r="Y245" s="681" t="s">
        <v>1251</v>
      </c>
      <c r="Z245" s="681" t="s">
        <v>1251</v>
      </c>
      <c r="AA245" s="681"/>
      <c r="AB245" s="841">
        <v>5.0039154267815189E-2</v>
      </c>
      <c r="AC245" s="841">
        <v>7.0007830853563033E-2</v>
      </c>
      <c r="AD245" s="841">
        <v>8.997650743931089E-2</v>
      </c>
      <c r="AE245" s="841">
        <v>0.11002349256068912</v>
      </c>
      <c r="AF245" s="682" t="s">
        <v>1591</v>
      </c>
      <c r="AG245" s="682" t="s">
        <v>1728</v>
      </c>
      <c r="AH245" s="682"/>
      <c r="AI245" s="315"/>
    </row>
    <row r="246" spans="1:35" ht="18.75" customHeight="1">
      <c r="A246" s="629">
        <v>239</v>
      </c>
      <c r="B246" s="629" t="s">
        <v>1241</v>
      </c>
      <c r="C246" s="629" t="s">
        <v>1720</v>
      </c>
      <c r="D246" s="629" t="s">
        <v>1729</v>
      </c>
      <c r="E246" s="629" t="s">
        <v>1730</v>
      </c>
      <c r="F246" s="630" t="s">
        <v>1383</v>
      </c>
      <c r="G246" s="630" t="s">
        <v>1731</v>
      </c>
      <c r="H246" s="630" t="s">
        <v>1411</v>
      </c>
      <c r="I246" s="631" t="s">
        <v>1732</v>
      </c>
      <c r="J246" s="631" t="s">
        <v>1733</v>
      </c>
      <c r="K246" s="632" t="s">
        <v>1723</v>
      </c>
      <c r="L246" s="629" t="s">
        <v>1250</v>
      </c>
      <c r="M246" s="653" t="s">
        <v>1250</v>
      </c>
      <c r="N246" s="653" t="s">
        <v>1250</v>
      </c>
      <c r="O246" s="653" t="s">
        <v>1250</v>
      </c>
      <c r="P246" s="634" t="s">
        <v>1251</v>
      </c>
      <c r="Q246" s="634" t="s">
        <v>1251</v>
      </c>
      <c r="R246" s="634" t="s">
        <v>1251</v>
      </c>
      <c r="S246" s="635" t="s">
        <v>1251</v>
      </c>
      <c r="T246" s="635" t="s">
        <v>1251</v>
      </c>
      <c r="U246" s="635" t="s">
        <v>1251</v>
      </c>
      <c r="V246" s="635"/>
      <c r="W246" s="635"/>
      <c r="X246" s="634" t="s">
        <v>1251</v>
      </c>
      <c r="Y246" s="635" t="s">
        <v>1251</v>
      </c>
      <c r="Z246" s="635" t="s">
        <v>1251</v>
      </c>
      <c r="AA246" s="635"/>
      <c r="AB246" s="841" t="s">
        <v>1251</v>
      </c>
      <c r="AC246" s="841" t="s">
        <v>1251</v>
      </c>
      <c r="AD246" s="841" t="s">
        <v>1251</v>
      </c>
      <c r="AE246" s="841" t="s">
        <v>1251</v>
      </c>
      <c r="AF246" s="636" t="s">
        <v>1734</v>
      </c>
      <c r="AG246" s="636" t="s">
        <v>1735</v>
      </c>
      <c r="AH246" s="636"/>
    </row>
    <row r="247" spans="1:35" ht="18.75" customHeight="1">
      <c r="A247" s="629">
        <v>240</v>
      </c>
      <c r="B247" s="629" t="s">
        <v>1241</v>
      </c>
      <c r="C247" s="629" t="s">
        <v>1720</v>
      </c>
      <c r="D247" s="629" t="s">
        <v>1729</v>
      </c>
      <c r="E247" s="629" t="s">
        <v>1736</v>
      </c>
      <c r="F247" s="630" t="s">
        <v>1383</v>
      </c>
      <c r="G247" s="630" t="s">
        <v>1731</v>
      </c>
      <c r="H247" s="630" t="s">
        <v>1411</v>
      </c>
      <c r="I247" s="631" t="s">
        <v>1732</v>
      </c>
      <c r="J247" s="631" t="s">
        <v>1737</v>
      </c>
      <c r="K247" s="632" t="s">
        <v>1723</v>
      </c>
      <c r="L247" s="629" t="s">
        <v>1250</v>
      </c>
      <c r="M247" s="653" t="s">
        <v>1250</v>
      </c>
      <c r="N247" s="653" t="s">
        <v>1250</v>
      </c>
      <c r="O247" s="653" t="s">
        <v>1250</v>
      </c>
      <c r="P247" s="634" t="s">
        <v>1251</v>
      </c>
      <c r="Q247" s="634" t="s">
        <v>1251</v>
      </c>
      <c r="R247" s="634" t="s">
        <v>1251</v>
      </c>
      <c r="S247" s="635" t="s">
        <v>1251</v>
      </c>
      <c r="T247" s="635" t="s">
        <v>1251</v>
      </c>
      <c r="U247" s="635" t="s">
        <v>1251</v>
      </c>
      <c r="V247" s="635"/>
      <c r="W247" s="635"/>
      <c r="X247" s="634" t="s">
        <v>1251</v>
      </c>
      <c r="Y247" s="635" t="s">
        <v>1251</v>
      </c>
      <c r="Z247" s="635" t="s">
        <v>1251</v>
      </c>
      <c r="AA247" s="635"/>
      <c r="AB247" s="841" t="s">
        <v>1251</v>
      </c>
      <c r="AC247" s="841" t="s">
        <v>1251</v>
      </c>
      <c r="AD247" s="841" t="s">
        <v>1251</v>
      </c>
      <c r="AE247" s="841" t="s">
        <v>1251</v>
      </c>
      <c r="AF247" s="636" t="s">
        <v>1738</v>
      </c>
      <c r="AG247" s="636" t="s">
        <v>1739</v>
      </c>
      <c r="AH247" s="636"/>
    </row>
    <row r="248" spans="1:35" ht="18.75" customHeight="1">
      <c r="A248" s="629">
        <v>241</v>
      </c>
      <c r="B248" s="629" t="s">
        <v>1241</v>
      </c>
      <c r="C248" s="629" t="s">
        <v>1720</v>
      </c>
      <c r="D248" s="629" t="s">
        <v>1729</v>
      </c>
      <c r="E248" s="629" t="s">
        <v>1740</v>
      </c>
      <c r="F248" s="630" t="s">
        <v>1383</v>
      </c>
      <c r="G248" s="630" t="s">
        <v>1731</v>
      </c>
      <c r="H248" s="630" t="s">
        <v>1411</v>
      </c>
      <c r="I248" s="631" t="s">
        <v>1732</v>
      </c>
      <c r="J248" s="631" t="s">
        <v>1741</v>
      </c>
      <c r="K248" s="632" t="s">
        <v>1723</v>
      </c>
      <c r="L248" s="629" t="s">
        <v>1250</v>
      </c>
      <c r="M248" s="653" t="s">
        <v>1250</v>
      </c>
      <c r="N248" s="653" t="s">
        <v>1250</v>
      </c>
      <c r="O248" s="653" t="s">
        <v>1250</v>
      </c>
      <c r="P248" s="634" t="s">
        <v>1251</v>
      </c>
      <c r="Q248" s="634" t="s">
        <v>1251</v>
      </c>
      <c r="R248" s="634" t="s">
        <v>1251</v>
      </c>
      <c r="S248" s="635" t="s">
        <v>1251</v>
      </c>
      <c r="T248" s="635" t="s">
        <v>1251</v>
      </c>
      <c r="U248" s="635" t="s">
        <v>1251</v>
      </c>
      <c r="V248" s="635"/>
      <c r="W248" s="635"/>
      <c r="X248" s="634" t="s">
        <v>1251</v>
      </c>
      <c r="Y248" s="635" t="s">
        <v>1251</v>
      </c>
      <c r="Z248" s="635" t="s">
        <v>1251</v>
      </c>
      <c r="AA248" s="635"/>
      <c r="AB248" s="841" t="s">
        <v>1251</v>
      </c>
      <c r="AC248" s="841" t="s">
        <v>1251</v>
      </c>
      <c r="AD248" s="841" t="s">
        <v>1251</v>
      </c>
      <c r="AE248" s="841" t="s">
        <v>1251</v>
      </c>
      <c r="AF248" s="636" t="s">
        <v>1742</v>
      </c>
      <c r="AG248" s="636" t="s">
        <v>1743</v>
      </c>
      <c r="AH248" s="636"/>
    </row>
    <row r="249" spans="1:35" ht="18.75" customHeight="1">
      <c r="A249" s="629">
        <v>242</v>
      </c>
      <c r="B249" s="629" t="s">
        <v>1241</v>
      </c>
      <c r="C249" s="629" t="s">
        <v>1720</v>
      </c>
      <c r="D249" s="629" t="s">
        <v>1744</v>
      </c>
      <c r="E249" s="629" t="s">
        <v>1319</v>
      </c>
      <c r="F249" s="630" t="s">
        <v>1745</v>
      </c>
      <c r="G249" s="630" t="s">
        <v>1321</v>
      </c>
      <c r="H249" s="630" t="s">
        <v>1219</v>
      </c>
      <c r="I249" s="631" t="s">
        <v>1746</v>
      </c>
      <c r="J249" s="631" t="s">
        <v>1320</v>
      </c>
      <c r="K249" s="632" t="s">
        <v>1723</v>
      </c>
      <c r="L249" s="629">
        <v>2016</v>
      </c>
      <c r="M249" s="633">
        <v>642.94933091567736</v>
      </c>
      <c r="N249" s="634">
        <v>3229320.4479800011</v>
      </c>
      <c r="O249" s="634">
        <v>5022.6670947473549</v>
      </c>
      <c r="P249" s="633">
        <v>2279.073617715474</v>
      </c>
      <c r="Q249" s="633">
        <v>219.63457345377984</v>
      </c>
      <c r="R249" s="633">
        <v>1087.7047566259882</v>
      </c>
      <c r="S249" s="635">
        <v>645.8541665847365</v>
      </c>
      <c r="T249" s="635">
        <v>645.8541665847365</v>
      </c>
      <c r="U249" s="635">
        <v>645.8541665847365</v>
      </c>
      <c r="V249" s="635">
        <v>1937.5624997542095</v>
      </c>
      <c r="W249" s="635">
        <v>1285.2497915036256</v>
      </c>
      <c r="X249" s="633">
        <v>384.1424812936512</v>
      </c>
      <c r="Y249" s="635">
        <v>2230308.6345206471</v>
      </c>
      <c r="Z249" s="635">
        <v>5805.9411367620278</v>
      </c>
      <c r="AA249" s="635"/>
      <c r="AB249" s="635">
        <v>159.21682347990077</v>
      </c>
      <c r="AC249" s="635">
        <v>251.33912046368508</v>
      </c>
      <c r="AD249" s="635">
        <v>297.3486354219516</v>
      </c>
      <c r="AE249" s="635">
        <v>317.13511850629641</v>
      </c>
      <c r="AF249" s="636" t="s">
        <v>1400</v>
      </c>
      <c r="AG249" s="636" t="s">
        <v>1401</v>
      </c>
      <c r="AH249" s="636"/>
    </row>
    <row r="250" spans="1:35" ht="18.75" customHeight="1">
      <c r="A250" s="629">
        <v>243</v>
      </c>
      <c r="B250" s="629" t="s">
        <v>1241</v>
      </c>
      <c r="C250" s="629" t="s">
        <v>1720</v>
      </c>
      <c r="D250" s="629" t="s">
        <v>1744</v>
      </c>
      <c r="E250" s="629" t="s">
        <v>1319</v>
      </c>
      <c r="F250" s="630" t="s">
        <v>1747</v>
      </c>
      <c r="G250" s="630" t="s">
        <v>1321</v>
      </c>
      <c r="H250" s="630" t="s">
        <v>1219</v>
      </c>
      <c r="I250" s="631" t="s">
        <v>1746</v>
      </c>
      <c r="J250" s="631" t="s">
        <v>1325</v>
      </c>
      <c r="K250" s="632" t="s">
        <v>1723</v>
      </c>
      <c r="L250" s="629">
        <v>2016</v>
      </c>
      <c r="M250" s="637">
        <v>0.12537634190243419</v>
      </c>
      <c r="N250" s="634">
        <v>3229320.4479800011</v>
      </c>
      <c r="O250" s="634">
        <v>25757016.02853436</v>
      </c>
      <c r="P250" s="637">
        <v>0.36832639654609944</v>
      </c>
      <c r="Q250" s="637">
        <v>3.6981760817995001E-2</v>
      </c>
      <c r="R250" s="637">
        <v>0.15133493978885609</v>
      </c>
      <c r="S250" s="635">
        <v>0.12339609867903148</v>
      </c>
      <c r="T250" s="635">
        <v>0.12339609867903148</v>
      </c>
      <c r="U250" s="635">
        <v>0.12339609867903148</v>
      </c>
      <c r="V250" s="635">
        <v>0.37018829603709447</v>
      </c>
      <c r="W250" s="635">
        <v>0.24555823637127264</v>
      </c>
      <c r="X250" s="637">
        <v>5.145679280638054E-2</v>
      </c>
      <c r="Y250" s="635">
        <v>2230308.6345206471</v>
      </c>
      <c r="Z250" s="635">
        <v>43343327.729591675</v>
      </c>
      <c r="AA250" s="635"/>
      <c r="AB250" s="840">
        <v>2.7849871385087075E-2</v>
      </c>
      <c r="AC250" s="840">
        <v>2.7261178099317149E-2</v>
      </c>
      <c r="AD250" s="840">
        <v>3.0091812718211201E-2</v>
      </c>
      <c r="AE250" s="840">
        <v>3.4299742549982651E-2</v>
      </c>
      <c r="AF250" s="636" t="s">
        <v>1403</v>
      </c>
      <c r="AG250" s="636" t="s">
        <v>1401</v>
      </c>
      <c r="AH250" s="636"/>
    </row>
    <row r="251" spans="1:35" ht="18.75" customHeight="1">
      <c r="A251" s="629">
        <v>244</v>
      </c>
      <c r="B251" s="629" t="s">
        <v>1241</v>
      </c>
      <c r="C251" s="629" t="s">
        <v>1720</v>
      </c>
      <c r="D251" s="629" t="s">
        <v>1744</v>
      </c>
      <c r="E251" s="629" t="s">
        <v>1319</v>
      </c>
      <c r="F251" s="630" t="s">
        <v>1748</v>
      </c>
      <c r="G251" s="630" t="s">
        <v>1321</v>
      </c>
      <c r="H251" s="630" t="s">
        <v>1219</v>
      </c>
      <c r="I251" s="631" t="s">
        <v>1746</v>
      </c>
      <c r="J251" s="631" t="s">
        <v>1327</v>
      </c>
      <c r="K251" s="632" t="s">
        <v>1723</v>
      </c>
      <c r="L251" s="629">
        <v>2016</v>
      </c>
      <c r="M251" s="637">
        <v>0.93905945941463409</v>
      </c>
      <c r="N251" s="634">
        <v>292758.23391999915</v>
      </c>
      <c r="O251" s="634">
        <v>311756.86585649324</v>
      </c>
      <c r="P251" s="637">
        <v>2.8731189213291426</v>
      </c>
      <c r="Q251" s="637">
        <v>0.41831196269124932</v>
      </c>
      <c r="R251" s="637">
        <v>0.31540465908446702</v>
      </c>
      <c r="S251" s="635">
        <v>0.9242388365030243</v>
      </c>
      <c r="T251" s="635">
        <v>0.9242388365030243</v>
      </c>
      <c r="U251" s="635">
        <v>0.9242388365030243</v>
      </c>
      <c r="V251" s="635">
        <v>2.7727165095090731</v>
      </c>
      <c r="W251" s="635">
        <v>1.8392352846410183</v>
      </c>
      <c r="X251" s="637">
        <v>0.73082070892054685</v>
      </c>
      <c r="Y251" s="635">
        <v>895782.57583344774</v>
      </c>
      <c r="Z251" s="635">
        <v>1225721.3908956638</v>
      </c>
      <c r="AA251" s="635"/>
      <c r="AB251" s="840">
        <v>0.49549604732454949</v>
      </c>
      <c r="AC251" s="840">
        <v>0.47088970572985678</v>
      </c>
      <c r="AD251" s="840">
        <v>0.49160668261862084</v>
      </c>
      <c r="AE251" s="840">
        <v>0.53771697731689494</v>
      </c>
      <c r="AF251" s="636" t="s">
        <v>1624</v>
      </c>
      <c r="AG251" s="636" t="s">
        <v>1401</v>
      </c>
      <c r="AH251" s="636"/>
    </row>
    <row r="252" spans="1:35" ht="18.75" customHeight="1">
      <c r="A252" s="629">
        <v>245</v>
      </c>
      <c r="B252" s="629" t="s">
        <v>1241</v>
      </c>
      <c r="C252" s="629" t="s">
        <v>1720</v>
      </c>
      <c r="D252" s="629" t="s">
        <v>1744</v>
      </c>
      <c r="E252" s="629" t="s">
        <v>1319</v>
      </c>
      <c r="F252" s="630" t="s">
        <v>1745</v>
      </c>
      <c r="G252" s="630" t="s">
        <v>1321</v>
      </c>
      <c r="H252" s="630" t="s">
        <v>1219</v>
      </c>
      <c r="I252" s="631" t="s">
        <v>1746</v>
      </c>
      <c r="J252" s="631" t="s">
        <v>1329</v>
      </c>
      <c r="K252" s="632" t="s">
        <v>1723</v>
      </c>
      <c r="L252" s="629">
        <v>2016</v>
      </c>
      <c r="M252" s="633">
        <v>762.10704985271639</v>
      </c>
      <c r="N252" s="634">
        <v>3827810.0019702204</v>
      </c>
      <c r="O252" s="634">
        <v>5022.6670947473549</v>
      </c>
      <c r="P252" s="633">
        <v>2496.4886004839304</v>
      </c>
      <c r="Q252" s="633">
        <v>587.01052905849212</v>
      </c>
      <c r="R252" s="633">
        <v>1168.1836618815444</v>
      </c>
      <c r="S252" s="635">
        <v>787.61683518185328</v>
      </c>
      <c r="T252" s="635">
        <v>787.61683518185328</v>
      </c>
      <c r="U252" s="635">
        <v>787.61683518185328</v>
      </c>
      <c r="V252" s="635">
        <v>2362.8505055455598</v>
      </c>
      <c r="W252" s="635">
        <v>1567.3575020118881</v>
      </c>
      <c r="X252" s="633">
        <v>634.57457503020896</v>
      </c>
      <c r="Y252" s="635">
        <v>3684302.629511172</v>
      </c>
      <c r="Z252" s="635">
        <v>5805.9411367620278</v>
      </c>
      <c r="AA252" s="635"/>
      <c r="AB252" s="635">
        <v>228.68142762420379</v>
      </c>
      <c r="AC252" s="635">
        <v>349.78818870904087</v>
      </c>
      <c r="AD252" s="635">
        <v>435.29951926483653</v>
      </c>
      <c r="AE252" s="635">
        <v>440.99200433297403</v>
      </c>
      <c r="AF252" s="636" t="s">
        <v>1404</v>
      </c>
      <c r="AG252" s="636" t="s">
        <v>1401</v>
      </c>
      <c r="AH252" s="636"/>
    </row>
    <row r="253" spans="1:35" ht="18.75" customHeight="1">
      <c r="A253" s="629">
        <v>246</v>
      </c>
      <c r="B253" s="629" t="s">
        <v>1241</v>
      </c>
      <c r="C253" s="629" t="s">
        <v>1720</v>
      </c>
      <c r="D253" s="629" t="s">
        <v>1744</v>
      </c>
      <c r="E253" s="629" t="s">
        <v>1319</v>
      </c>
      <c r="F253" s="630" t="s">
        <v>1747</v>
      </c>
      <c r="G253" s="630" t="s">
        <v>1321</v>
      </c>
      <c r="H253" s="630" t="s">
        <v>1219</v>
      </c>
      <c r="I253" s="631" t="s">
        <v>1746</v>
      </c>
      <c r="J253" s="631" t="s">
        <v>1331</v>
      </c>
      <c r="K253" s="632" t="s">
        <v>1723</v>
      </c>
      <c r="L253" s="629">
        <v>2016</v>
      </c>
      <c r="M253" s="637">
        <v>0.14861232363755425</v>
      </c>
      <c r="N253" s="634">
        <v>3827810.0019702204</v>
      </c>
      <c r="O253" s="634">
        <v>25757016.02853436</v>
      </c>
      <c r="P253" s="637">
        <v>0.40346333838763115</v>
      </c>
      <c r="Q253" s="637">
        <v>9.8840007936429303E-2</v>
      </c>
      <c r="R253" s="637">
        <v>0.16253216054837744</v>
      </c>
      <c r="S253" s="635">
        <v>0.15048109889775743</v>
      </c>
      <c r="T253" s="635">
        <v>0.15048109889775743</v>
      </c>
      <c r="U253" s="635">
        <v>0.15048109889775743</v>
      </c>
      <c r="V253" s="635">
        <v>0.45144329669327232</v>
      </c>
      <c r="W253" s="635">
        <v>0.29945738680653727</v>
      </c>
      <c r="X253" s="637">
        <v>8.5002763343336882E-2</v>
      </c>
      <c r="Y253" s="635">
        <v>3684302.629511172</v>
      </c>
      <c r="Z253" s="635">
        <v>43343327.729591675</v>
      </c>
      <c r="AA253" s="635"/>
      <c r="AB253" s="840">
        <v>4.0000473620152036E-2</v>
      </c>
      <c r="AC253" s="840">
        <v>3.793933109912543E-2</v>
      </c>
      <c r="AD253" s="840">
        <v>4.4052502852272399E-2</v>
      </c>
      <c r="AE253" s="840">
        <v>4.769548161826024E-2</v>
      </c>
      <c r="AF253" s="636" t="s">
        <v>1626</v>
      </c>
      <c r="AG253" s="636" t="s">
        <v>1401</v>
      </c>
      <c r="AH253" s="636"/>
    </row>
    <row r="254" spans="1:35" ht="18.75" customHeight="1">
      <c r="A254" s="629">
        <v>247</v>
      </c>
      <c r="B254" s="629" t="s">
        <v>1241</v>
      </c>
      <c r="C254" s="629" t="s">
        <v>1720</v>
      </c>
      <c r="D254" s="629" t="s">
        <v>1744</v>
      </c>
      <c r="E254" s="629" t="s">
        <v>1319</v>
      </c>
      <c r="F254" s="630" t="s">
        <v>1748</v>
      </c>
      <c r="G254" s="630" t="s">
        <v>1321</v>
      </c>
      <c r="H254" s="630" t="s">
        <v>1219</v>
      </c>
      <c r="I254" s="631" t="s">
        <v>1746</v>
      </c>
      <c r="J254" s="631" t="s">
        <v>1333</v>
      </c>
      <c r="K254" s="632" t="s">
        <v>1723</v>
      </c>
      <c r="L254" s="629">
        <v>2016</v>
      </c>
      <c r="M254" s="637">
        <v>1.1130952313637799</v>
      </c>
      <c r="N254" s="634">
        <v>347015.08072978019</v>
      </c>
      <c r="O254" s="634">
        <v>311756.86585649324</v>
      </c>
      <c r="P254" s="637">
        <v>3.1472035739340263</v>
      </c>
      <c r="Q254" s="637">
        <v>1.0248836267359509</v>
      </c>
      <c r="R254" s="637">
        <v>0.3387413426109398</v>
      </c>
      <c r="S254" s="635">
        <v>1.1271059397325469</v>
      </c>
      <c r="T254" s="635">
        <v>1.1271059397325469</v>
      </c>
      <c r="U254" s="635">
        <v>1.1271059397325469</v>
      </c>
      <c r="V254" s="635">
        <v>3.3813178191976405</v>
      </c>
      <c r="W254" s="635">
        <v>2.2429408200677683</v>
      </c>
      <c r="X254" s="637">
        <v>1.2072610121764127</v>
      </c>
      <c r="Y254" s="635">
        <v>1479765.6470189795</v>
      </c>
      <c r="Z254" s="635">
        <v>1225721.3908956638</v>
      </c>
      <c r="AA254" s="635"/>
      <c r="AB254" s="840">
        <v>0.71167569486544968</v>
      </c>
      <c r="AC254" s="840">
        <v>0.6553363318257428</v>
      </c>
      <c r="AD254" s="840">
        <v>0.71968096408983395</v>
      </c>
      <c r="AE254" s="840">
        <v>0.74772194485341381</v>
      </c>
      <c r="AF254" s="636" t="s">
        <v>1626</v>
      </c>
      <c r="AG254" s="636" t="s">
        <v>1401</v>
      </c>
      <c r="AH254" s="636"/>
    </row>
    <row r="255" spans="1:35" ht="18.75" customHeight="1">
      <c r="A255" s="629">
        <v>248</v>
      </c>
      <c r="B255" s="629" t="s">
        <v>1241</v>
      </c>
      <c r="C255" s="629" t="s">
        <v>1720</v>
      </c>
      <c r="D255" s="629" t="s">
        <v>1749</v>
      </c>
      <c r="E255" s="629" t="s">
        <v>1550</v>
      </c>
      <c r="F255" s="630" t="s">
        <v>1553</v>
      </c>
      <c r="G255" s="630" t="s">
        <v>1551</v>
      </c>
      <c r="H255" s="630" t="s">
        <v>1219</v>
      </c>
      <c r="I255" s="631" t="s">
        <v>1750</v>
      </c>
      <c r="J255" s="631" t="s">
        <v>1553</v>
      </c>
      <c r="K255" s="632" t="s">
        <v>1723</v>
      </c>
      <c r="L255" s="629">
        <v>2016</v>
      </c>
      <c r="M255" s="651">
        <v>9.6619766678112263E-4</v>
      </c>
      <c r="N255" s="634">
        <v>646.382896032644</v>
      </c>
      <c r="O255" s="634">
        <v>668996.54</v>
      </c>
      <c r="P255" s="651">
        <v>7.3983662364915303E-5</v>
      </c>
      <c r="Q255" s="651">
        <v>5.10399338113581E-4</v>
      </c>
      <c r="R255" s="651">
        <v>3.805093740521333E-4</v>
      </c>
      <c r="S255" s="635">
        <v>9.9858476131225223E-4</v>
      </c>
      <c r="T255" s="635">
        <v>9.9858476131225223E-4</v>
      </c>
      <c r="U255" s="635">
        <v>9.9858476131225223E-4</v>
      </c>
      <c r="V255" s="635">
        <v>2.9957542839367567E-3</v>
      </c>
      <c r="W255" s="635">
        <v>2.0637297808515686E-3</v>
      </c>
      <c r="X255" s="651">
        <v>2.8264866281909121E-3</v>
      </c>
      <c r="Y255" s="635">
        <v>1372.1801163610985</v>
      </c>
      <c r="Z255" s="635">
        <v>485472</v>
      </c>
      <c r="AA255" s="635"/>
      <c r="AB255" s="841">
        <v>7.0727546014774708E-3</v>
      </c>
      <c r="AC255" s="841">
        <v>2.4719873865529565E-3</v>
      </c>
      <c r="AD255" s="841">
        <v>2.1043734753046525E-3</v>
      </c>
      <c r="AE255" s="841">
        <v>1.9731358818227355E-3</v>
      </c>
      <c r="AF255" s="655" t="s">
        <v>1751</v>
      </c>
      <c r="AG255" s="636" t="s">
        <v>1752</v>
      </c>
      <c r="AH255" s="636"/>
    </row>
    <row r="256" spans="1:35" ht="18.75" customHeight="1">
      <c r="A256" s="629">
        <v>249</v>
      </c>
      <c r="B256" s="629" t="s">
        <v>1241</v>
      </c>
      <c r="C256" s="629" t="s">
        <v>1720</v>
      </c>
      <c r="D256" s="629" t="s">
        <v>1749</v>
      </c>
      <c r="E256" s="629" t="s">
        <v>1550</v>
      </c>
      <c r="F256" s="630" t="s">
        <v>1555</v>
      </c>
      <c r="G256" s="630" t="s">
        <v>1551</v>
      </c>
      <c r="H256" s="630" t="s">
        <v>1219</v>
      </c>
      <c r="I256" s="631" t="s">
        <v>1750</v>
      </c>
      <c r="J256" s="631" t="s">
        <v>1555</v>
      </c>
      <c r="K256" s="632" t="s">
        <v>1723</v>
      </c>
      <c r="L256" s="629">
        <v>2016</v>
      </c>
      <c r="M256" s="651">
        <v>6.2802850716355116E-4</v>
      </c>
      <c r="N256" s="634">
        <v>420.14889831378099</v>
      </c>
      <c r="O256" s="634">
        <v>668996.54</v>
      </c>
      <c r="P256" s="651">
        <v>5.5459444444939428E-5</v>
      </c>
      <c r="Q256" s="651">
        <v>3.5903408442972476E-4</v>
      </c>
      <c r="R256" s="651">
        <v>2.6989243085730668E-4</v>
      </c>
      <c r="S256" s="635">
        <v>5.9915088059546754E-4</v>
      </c>
      <c r="T256" s="635">
        <v>5.9915088059546754E-4</v>
      </c>
      <c r="U256" s="635">
        <v>5.9915088059546754E-4</v>
      </c>
      <c r="V256" s="635">
        <v>1.7974526417864026E-3</v>
      </c>
      <c r="W256" s="635">
        <v>1.2382379177140938E-3</v>
      </c>
      <c r="X256" s="651">
        <v>2.0344746112401454E-3</v>
      </c>
      <c r="Y256" s="635">
        <v>987.68045846797577</v>
      </c>
      <c r="Z256" s="635">
        <v>485472</v>
      </c>
      <c r="AA256" s="635"/>
      <c r="AB256" s="841">
        <v>4.1164503731375328E-3</v>
      </c>
      <c r="AC256" s="841">
        <v>1.4005744383183835E-3</v>
      </c>
      <c r="AD256" s="841">
        <v>1.1967838579820026E-3</v>
      </c>
      <c r="AE256" s="841">
        <v>1.1262523206619916E-3</v>
      </c>
      <c r="AF256" s="655" t="s">
        <v>1751</v>
      </c>
      <c r="AG256" s="636" t="s">
        <v>1752</v>
      </c>
      <c r="AH256" s="636"/>
    </row>
    <row r="257" spans="1:34" ht="18.75" customHeight="1">
      <c r="A257" s="629">
        <v>250</v>
      </c>
      <c r="B257" s="629" t="s">
        <v>1241</v>
      </c>
      <c r="C257" s="629" t="s">
        <v>1720</v>
      </c>
      <c r="D257" s="629" t="s">
        <v>1749</v>
      </c>
      <c r="E257" s="629" t="s">
        <v>1550</v>
      </c>
      <c r="F257" s="630" t="s">
        <v>1556</v>
      </c>
      <c r="G257" s="630" t="s">
        <v>1551</v>
      </c>
      <c r="H257" s="630" t="s">
        <v>1219</v>
      </c>
      <c r="I257" s="631" t="s">
        <v>1750</v>
      </c>
      <c r="J257" s="631" t="s">
        <v>1556</v>
      </c>
      <c r="K257" s="632" t="s">
        <v>1723</v>
      </c>
      <c r="L257" s="629">
        <v>2016</v>
      </c>
      <c r="M257" s="651">
        <v>7.2796534293688669E-4</v>
      </c>
      <c r="N257" s="634">
        <v>3264127.5240094699</v>
      </c>
      <c r="O257" s="634">
        <v>4483905114</v>
      </c>
      <c r="P257" s="651">
        <v>9.7088945714961247E-5</v>
      </c>
      <c r="Q257" s="651">
        <v>8.1704607597687267E-4</v>
      </c>
      <c r="R257" s="651">
        <v>1.3776113514909569E-3</v>
      </c>
      <c r="S257" s="635">
        <v>7.765318394133612E-4</v>
      </c>
      <c r="T257" s="635">
        <v>7.765318394133612E-4</v>
      </c>
      <c r="U257" s="635">
        <v>7.765318394133612E-4</v>
      </c>
      <c r="V257" s="635">
        <v>2.3295955182400835E-3</v>
      </c>
      <c r="W257" s="635">
        <v>1.6048230905014698E-3</v>
      </c>
      <c r="X257" s="651">
        <v>3.9128989842017684E-3</v>
      </c>
      <c r="Y257" s="635">
        <v>9817484.3249429446</v>
      </c>
      <c r="Z257" s="635">
        <v>2509005309</v>
      </c>
      <c r="AA257" s="635"/>
      <c r="AB257" s="841">
        <v>8.5453752773692378E-3</v>
      </c>
      <c r="AC257" s="841">
        <v>6.1276941240314148E-3</v>
      </c>
      <c r="AD257" s="841">
        <v>5.520640638908233E-3</v>
      </c>
      <c r="AE257" s="841">
        <v>4.7227408065359635E-3</v>
      </c>
      <c r="AF257" s="655" t="s">
        <v>1751</v>
      </c>
      <c r="AG257" s="636" t="s">
        <v>1752</v>
      </c>
      <c r="AH257" s="636"/>
    </row>
    <row r="258" spans="1:34" ht="18.75" customHeight="1">
      <c r="A258" s="629">
        <v>251</v>
      </c>
      <c r="B258" s="629" t="s">
        <v>1241</v>
      </c>
      <c r="C258" s="629" t="s">
        <v>1720</v>
      </c>
      <c r="D258" s="629" t="s">
        <v>1749</v>
      </c>
      <c r="E258" s="629" t="s">
        <v>1550</v>
      </c>
      <c r="F258" s="630" t="s">
        <v>1557</v>
      </c>
      <c r="G258" s="630" t="s">
        <v>1551</v>
      </c>
      <c r="H258" s="630" t="s">
        <v>1219</v>
      </c>
      <c r="I258" s="631" t="s">
        <v>1750</v>
      </c>
      <c r="J258" s="631" t="s">
        <v>1557</v>
      </c>
      <c r="K258" s="632" t="s">
        <v>1723</v>
      </c>
      <c r="L258" s="629">
        <v>2016</v>
      </c>
      <c r="M258" s="651">
        <v>4.7317749080739801E-4</v>
      </c>
      <c r="N258" s="634">
        <v>2121682.97086098</v>
      </c>
      <c r="O258" s="634">
        <v>4483905114</v>
      </c>
      <c r="P258" s="651">
        <v>6.9685030868200473E-5</v>
      </c>
      <c r="Q258" s="651">
        <v>5.5436118994737105E-4</v>
      </c>
      <c r="R258" s="651">
        <v>1.3077833140471415E-3</v>
      </c>
      <c r="S258" s="635">
        <v>4.6591912216197826E-4</v>
      </c>
      <c r="T258" s="635">
        <v>4.6591912216197826E-4</v>
      </c>
      <c r="U258" s="635">
        <v>4.6591912216197826E-4</v>
      </c>
      <c r="V258" s="635">
        <v>1.3977573664859348E-3</v>
      </c>
      <c r="W258" s="635">
        <v>9.628938925628455E-4</v>
      </c>
      <c r="X258" s="651">
        <v>2.8398046022403826E-3</v>
      </c>
      <c r="Y258" s="635">
        <v>7125084.8235437535</v>
      </c>
      <c r="Z258" s="635">
        <v>2509005309</v>
      </c>
      <c r="AA258" s="635"/>
      <c r="AB258" s="841">
        <v>4.9684478719061774E-3</v>
      </c>
      <c r="AC258" s="841">
        <v>3.5484017394720865E-3</v>
      </c>
      <c r="AD258" s="841">
        <v>3.2168935009751288E-3</v>
      </c>
      <c r="AE258" s="841">
        <v>2.7601939923854045E-3</v>
      </c>
      <c r="AF258" s="655" t="s">
        <v>1751</v>
      </c>
      <c r="AG258" s="636" t="s">
        <v>1752</v>
      </c>
      <c r="AH258" s="636"/>
    </row>
    <row r="259" spans="1:34" ht="18.75" customHeight="1">
      <c r="A259" s="629">
        <v>252</v>
      </c>
      <c r="B259" s="629" t="s">
        <v>1241</v>
      </c>
      <c r="C259" s="629" t="s">
        <v>1720</v>
      </c>
      <c r="D259" s="629" t="s">
        <v>1749</v>
      </c>
      <c r="E259" s="629" t="s">
        <v>1550</v>
      </c>
      <c r="F259" s="630" t="s">
        <v>1558</v>
      </c>
      <c r="G259" s="630" t="s">
        <v>1551</v>
      </c>
      <c r="H259" s="630" t="s">
        <v>1219</v>
      </c>
      <c r="I259" s="631" t="s">
        <v>1750</v>
      </c>
      <c r="J259" s="631" t="s">
        <v>1558</v>
      </c>
      <c r="K259" s="632" t="s">
        <v>1723</v>
      </c>
      <c r="L259" s="629">
        <v>2016</v>
      </c>
      <c r="M259" s="651">
        <v>1.7724245040813888E-4</v>
      </c>
      <c r="N259" s="634">
        <v>48436.624184992601</v>
      </c>
      <c r="O259" s="634">
        <v>273278913</v>
      </c>
      <c r="P259" s="651">
        <v>-6.2256861275032305E-6</v>
      </c>
      <c r="Q259" s="651">
        <v>-1.7515103085964824E-5</v>
      </c>
      <c r="R259" s="651">
        <v>1.1987473801171199E-4</v>
      </c>
      <c r="S259" s="635">
        <v>1.8314022057511656E-4</v>
      </c>
      <c r="T259" s="635">
        <v>1.8314022057511656E-4</v>
      </c>
      <c r="U259" s="635">
        <v>1.8314022057511656E-4</v>
      </c>
      <c r="V259" s="635">
        <v>5.4942066172534965E-4</v>
      </c>
      <c r="W259" s="635">
        <v>3.7848757753515294E-4</v>
      </c>
      <c r="X259" s="651">
        <v>8.3530389254277246E-4</v>
      </c>
      <c r="Y259" s="635">
        <v>292276.78967055894</v>
      </c>
      <c r="Z259" s="635">
        <v>349904738</v>
      </c>
      <c r="AA259" s="635"/>
      <c r="AB259" s="841">
        <v>1.9581862924221449E-3</v>
      </c>
      <c r="AC259" s="841">
        <v>2.3979959375240731E-3</v>
      </c>
      <c r="AD259" s="841">
        <v>2.2819794850883154E-3</v>
      </c>
      <c r="AE259" s="841">
        <v>1.812231140588911E-3</v>
      </c>
      <c r="AF259" s="655" t="s">
        <v>1751</v>
      </c>
      <c r="AG259" s="636" t="s">
        <v>1752</v>
      </c>
      <c r="AH259" s="636"/>
    </row>
    <row r="260" spans="1:34" ht="18.75" customHeight="1">
      <c r="A260" s="629">
        <v>253</v>
      </c>
      <c r="B260" s="629" t="s">
        <v>1241</v>
      </c>
      <c r="C260" s="629" t="s">
        <v>1720</v>
      </c>
      <c r="D260" s="629" t="s">
        <v>1749</v>
      </c>
      <c r="E260" s="629" t="s">
        <v>1550</v>
      </c>
      <c r="F260" s="630" t="s">
        <v>1559</v>
      </c>
      <c r="G260" s="630" t="s">
        <v>1551</v>
      </c>
      <c r="H260" s="630" t="s">
        <v>1219</v>
      </c>
      <c r="I260" s="631" t="s">
        <v>1750</v>
      </c>
      <c r="J260" s="631" t="s">
        <v>1559</v>
      </c>
      <c r="K260" s="632" t="s">
        <v>1723</v>
      </c>
      <c r="L260" s="629">
        <v>2016</v>
      </c>
      <c r="M260" s="651">
        <v>1.1520759712313551E-4</v>
      </c>
      <c r="N260" s="634">
        <v>31483.806911152398</v>
      </c>
      <c r="O260" s="634">
        <v>273278913</v>
      </c>
      <c r="P260" s="651">
        <v>-4.6690991067663614E-6</v>
      </c>
      <c r="Q260" s="651">
        <v>-1.4034961100658147E-5</v>
      </c>
      <c r="R260" s="651">
        <v>1.4406559033403328E-4</v>
      </c>
      <c r="S260" s="635">
        <v>1.0988413671147334E-4</v>
      </c>
      <c r="T260" s="635">
        <v>1.0988413671147334E-4</v>
      </c>
      <c r="U260" s="635">
        <v>1.0988413671147334E-4</v>
      </c>
      <c r="V260" s="635">
        <v>3.2965241013442002E-4</v>
      </c>
      <c r="W260" s="635">
        <v>2.270925555449394E-4</v>
      </c>
      <c r="X260" s="651">
        <v>6.0047091215010217E-4</v>
      </c>
      <c r="Y260" s="635">
        <v>210107.61719250251</v>
      </c>
      <c r="Z260" s="635">
        <v>349904738</v>
      </c>
      <c r="AA260" s="635"/>
      <c r="AB260" s="841">
        <v>1.0886104769203772E-3</v>
      </c>
      <c r="AC260" s="841">
        <v>1.3212048522155541E-3</v>
      </c>
      <c r="AD260" s="841">
        <v>1.251652039241551E-3</v>
      </c>
      <c r="AE260" s="841">
        <v>9.7728294487581615E-4</v>
      </c>
      <c r="AF260" s="655" t="s">
        <v>1751</v>
      </c>
      <c r="AG260" s="636" t="s">
        <v>1752</v>
      </c>
      <c r="AH260" s="636"/>
    </row>
    <row r="261" spans="1:34" ht="18.75" customHeight="1">
      <c r="A261" s="629">
        <v>254</v>
      </c>
      <c r="B261" s="629" t="s">
        <v>1241</v>
      </c>
      <c r="C261" s="629" t="s">
        <v>1720</v>
      </c>
      <c r="D261" s="629" t="s">
        <v>1749</v>
      </c>
      <c r="E261" s="629" t="s">
        <v>1550</v>
      </c>
      <c r="F261" s="630" t="s">
        <v>1560</v>
      </c>
      <c r="G261" s="630" t="s">
        <v>1551</v>
      </c>
      <c r="H261" s="630" t="s">
        <v>1219</v>
      </c>
      <c r="I261" s="631" t="s">
        <v>1750</v>
      </c>
      <c r="J261" s="631" t="s">
        <v>1560</v>
      </c>
      <c r="K261" s="632" t="s">
        <v>1723</v>
      </c>
      <c r="L261" s="629">
        <v>2016</v>
      </c>
      <c r="M261" s="651">
        <v>1.1550403315204979E-2</v>
      </c>
      <c r="N261" s="634">
        <v>7727.1798534766604</v>
      </c>
      <c r="O261" s="634">
        <v>668996.54</v>
      </c>
      <c r="P261" s="651">
        <v>7.6265768169656435E-4</v>
      </c>
      <c r="Q261" s="651">
        <v>3.1718293652414878E-3</v>
      </c>
      <c r="R261" s="651">
        <v>2.5729118499737305E-3</v>
      </c>
      <c r="S261" s="635">
        <v>1.1937583092195435E-2</v>
      </c>
      <c r="T261" s="635">
        <v>1.1937583092195435E-2</v>
      </c>
      <c r="U261" s="635">
        <v>1.1937583092195435E-2</v>
      </c>
      <c r="V261" s="635">
        <v>3.5812749276586307E-2</v>
      </c>
      <c r="W261" s="635">
        <v>2.4670860895553304E-2</v>
      </c>
      <c r="X261" s="651">
        <v>1.8032583879206077E-2</v>
      </c>
      <c r="Y261" s="635">
        <v>8754.3145610059328</v>
      </c>
      <c r="Z261" s="635">
        <v>485472</v>
      </c>
      <c r="AA261" s="635"/>
      <c r="AB261" s="841">
        <v>7.7298309755061967E-2</v>
      </c>
      <c r="AC261" s="841">
        <v>2.7306044137276986E-2</v>
      </c>
      <c r="AD261" s="841">
        <v>2.2863709038061883E-2</v>
      </c>
      <c r="AE261" s="841">
        <v>2.126571996913967E-2</v>
      </c>
      <c r="AF261" s="655" t="s">
        <v>1751</v>
      </c>
      <c r="AG261" s="636" t="s">
        <v>1752</v>
      </c>
      <c r="AH261" s="636"/>
    </row>
    <row r="262" spans="1:34" ht="18.75" customHeight="1">
      <c r="A262" s="629">
        <v>255</v>
      </c>
      <c r="B262" s="629" t="s">
        <v>1241</v>
      </c>
      <c r="C262" s="629" t="s">
        <v>1720</v>
      </c>
      <c r="D262" s="629" t="s">
        <v>1749</v>
      </c>
      <c r="E262" s="629" t="s">
        <v>1550</v>
      </c>
      <c r="F262" s="630" t="s">
        <v>1561</v>
      </c>
      <c r="G262" s="630" t="s">
        <v>1551</v>
      </c>
      <c r="H262" s="630" t="s">
        <v>1219</v>
      </c>
      <c r="I262" s="631" t="s">
        <v>1750</v>
      </c>
      <c r="J262" s="631" t="s">
        <v>1561</v>
      </c>
      <c r="K262" s="632" t="s">
        <v>1723</v>
      </c>
      <c r="L262" s="629">
        <v>2016</v>
      </c>
      <c r="M262" s="651">
        <v>7.507762438872031E-3</v>
      </c>
      <c r="N262" s="634">
        <v>5022.6670947473503</v>
      </c>
      <c r="O262" s="634">
        <v>668996.54</v>
      </c>
      <c r="P262" s="651">
        <v>5.7185174523948336E-4</v>
      </c>
      <c r="Q262" s="651">
        <v>2.2651578550662342E-3</v>
      </c>
      <c r="R262" s="651">
        <v>1.8656994718085945E-3</v>
      </c>
      <c r="S262" s="635">
        <v>7.1625501399314312E-3</v>
      </c>
      <c r="T262" s="635">
        <v>7.1625501399314312E-3</v>
      </c>
      <c r="U262" s="635">
        <v>7.1625501399314312E-3</v>
      </c>
      <c r="V262" s="635">
        <v>2.1487650419794294E-2</v>
      </c>
      <c r="W262" s="635">
        <v>1.4802517125531163E-2</v>
      </c>
      <c r="X262" s="651">
        <v>1.1959373839813683E-2</v>
      </c>
      <c r="Y262" s="635">
        <v>5805.9411367620278</v>
      </c>
      <c r="Z262" s="635">
        <v>485472</v>
      </c>
      <c r="AA262" s="635"/>
      <c r="AB262" s="841">
        <v>4.4453251395154207E-2</v>
      </c>
      <c r="AC262" s="841">
        <v>1.5270921592296286E-2</v>
      </c>
      <c r="AD262" s="841">
        <v>1.2855977607192311E-2</v>
      </c>
      <c r="AE262" s="841">
        <v>1.2011780204267465E-2</v>
      </c>
      <c r="AF262" s="655" t="s">
        <v>1751</v>
      </c>
      <c r="AG262" s="636" t="s">
        <v>1752</v>
      </c>
      <c r="AH262" s="636"/>
    </row>
    <row r="263" spans="1:34" ht="18.75" customHeight="1">
      <c r="A263" s="629">
        <v>256</v>
      </c>
      <c r="B263" s="629" t="s">
        <v>1241</v>
      </c>
      <c r="C263" s="629" t="s">
        <v>1720</v>
      </c>
      <c r="D263" s="629" t="s">
        <v>1749</v>
      </c>
      <c r="E263" s="629" t="s">
        <v>1550</v>
      </c>
      <c r="F263" s="630" t="s">
        <v>1562</v>
      </c>
      <c r="G263" s="630" t="s">
        <v>1551</v>
      </c>
      <c r="H263" s="630" t="s">
        <v>1219</v>
      </c>
      <c r="I263" s="631" t="s">
        <v>1750</v>
      </c>
      <c r="J263" s="631" t="s">
        <v>1562</v>
      </c>
      <c r="K263" s="632" t="s">
        <v>1723</v>
      </c>
      <c r="L263" s="629">
        <v>2016</v>
      </c>
      <c r="M263" s="651">
        <v>8.8374254135781868E-3</v>
      </c>
      <c r="N263" s="634">
        <v>39626177.006536797</v>
      </c>
      <c r="O263" s="634">
        <v>4483905114</v>
      </c>
      <c r="P263" s="651">
        <v>1.0579830304444659E-3</v>
      </c>
      <c r="Q263" s="651">
        <v>6.5869909261697729E-3</v>
      </c>
      <c r="R263" s="651">
        <v>3.9618876796045262E-3</v>
      </c>
      <c r="S263" s="635">
        <v>9.4247757831018922E-3</v>
      </c>
      <c r="T263" s="635">
        <v>9.4247757831018922E-3</v>
      </c>
      <c r="U263" s="635">
        <v>9.4247757831018922E-3</v>
      </c>
      <c r="V263" s="635">
        <v>2.8274327349305677E-2</v>
      </c>
      <c r="W263" s="635">
        <v>1.9477756135469471E-2</v>
      </c>
      <c r="X263" s="651">
        <v>2.6031304770984739E-2</v>
      </c>
      <c r="Y263" s="635">
        <v>65312681.870597742</v>
      </c>
      <c r="Z263" s="635">
        <v>5018010618</v>
      </c>
      <c r="AA263" s="635"/>
      <c r="AB263" s="841">
        <v>4.6696308749730339E-2</v>
      </c>
      <c r="AC263" s="841">
        <v>3.3843838993826141E-2</v>
      </c>
      <c r="AD263" s="841">
        <v>2.9990475253786536E-2</v>
      </c>
      <c r="AE263" s="841">
        <v>2.544996632108416E-2</v>
      </c>
      <c r="AF263" s="655" t="s">
        <v>1751</v>
      </c>
      <c r="AG263" s="636" t="s">
        <v>1752</v>
      </c>
      <c r="AH263" s="636"/>
    </row>
    <row r="264" spans="1:34" ht="18.75" customHeight="1">
      <c r="A264" s="629">
        <v>257</v>
      </c>
      <c r="B264" s="629" t="s">
        <v>1241</v>
      </c>
      <c r="C264" s="629" t="s">
        <v>1720</v>
      </c>
      <c r="D264" s="629" t="s">
        <v>1749</v>
      </c>
      <c r="E264" s="629" t="s">
        <v>1550</v>
      </c>
      <c r="F264" s="630" t="s">
        <v>1563</v>
      </c>
      <c r="G264" s="630" t="s">
        <v>1551</v>
      </c>
      <c r="H264" s="630" t="s">
        <v>1219</v>
      </c>
      <c r="I264" s="631" t="s">
        <v>1750</v>
      </c>
      <c r="J264" s="631" t="s">
        <v>1563</v>
      </c>
      <c r="K264" s="632" t="s">
        <v>1723</v>
      </c>
      <c r="L264" s="629">
        <v>2016</v>
      </c>
      <c r="M264" s="651">
        <v>5.7443267361108573E-3</v>
      </c>
      <c r="N264" s="634">
        <v>25757016.028534401</v>
      </c>
      <c r="O264" s="634">
        <v>4483905114</v>
      </c>
      <c r="P264" s="651">
        <v>7.5603050130675499E-4</v>
      </c>
      <c r="Q264" s="651">
        <v>4.4611581958437906E-3</v>
      </c>
      <c r="R264" s="651">
        <v>3.1586674313852704E-3</v>
      </c>
      <c r="S264" s="635">
        <v>5.6548656945652927E-3</v>
      </c>
      <c r="T264" s="635">
        <v>5.6548656945652927E-3</v>
      </c>
      <c r="U264" s="635">
        <v>5.6548656945652927E-3</v>
      </c>
      <c r="V264" s="635">
        <v>1.6964597083695878E-2</v>
      </c>
      <c r="W264" s="635">
        <v>1.1686654145667561E-2</v>
      </c>
      <c r="X264" s="651">
        <v>1.7275104031910869E-2</v>
      </c>
      <c r="Y264" s="635">
        <v>43343327.729591675</v>
      </c>
      <c r="Z264" s="635">
        <v>43343327.729591675</v>
      </c>
      <c r="AA264" s="635"/>
      <c r="AB264" s="841">
        <v>3.1058516917082226</v>
      </c>
      <c r="AC264" s="841">
        <v>2.2396036340459795</v>
      </c>
      <c r="AD264" s="841">
        <v>2.0003472630418786</v>
      </c>
      <c r="AE264" s="841">
        <v>1.7040824852851617</v>
      </c>
      <c r="AF264" s="655" t="s">
        <v>1751</v>
      </c>
      <c r="AG264" s="636" t="s">
        <v>1752</v>
      </c>
      <c r="AH264" s="636"/>
    </row>
    <row r="265" spans="1:34" ht="18.75" customHeight="1">
      <c r="A265" s="629">
        <v>258</v>
      </c>
      <c r="B265" s="629" t="s">
        <v>1241</v>
      </c>
      <c r="C265" s="629" t="s">
        <v>1720</v>
      </c>
      <c r="D265" s="629" t="s">
        <v>1749</v>
      </c>
      <c r="E265" s="629" t="s">
        <v>1550</v>
      </c>
      <c r="F265" s="630" t="s">
        <v>1564</v>
      </c>
      <c r="G265" s="630" t="s">
        <v>1551</v>
      </c>
      <c r="H265" s="630" t="s">
        <v>1219</v>
      </c>
      <c r="I265" s="631" t="s">
        <v>1750</v>
      </c>
      <c r="J265" s="631" t="s">
        <v>1564</v>
      </c>
      <c r="K265" s="632" t="s">
        <v>1723</v>
      </c>
      <c r="L265" s="629">
        <v>2016</v>
      </c>
      <c r="M265" s="651">
        <v>1.7550784437187291E-3</v>
      </c>
      <c r="N265" s="634">
        <v>479625.92932918598</v>
      </c>
      <c r="O265" s="634">
        <v>273278913</v>
      </c>
      <c r="P265" s="651">
        <v>-6.4681448583369343E-5</v>
      </c>
      <c r="Q265" s="651">
        <v>-8.5034986260506396E-5</v>
      </c>
      <c r="R265" s="651">
        <v>-1.4754860482261783E-4</v>
      </c>
      <c r="S265" s="635">
        <v>1.8134595655180871E-3</v>
      </c>
      <c r="T265" s="635">
        <v>1.8134595655180871E-3</v>
      </c>
      <c r="U265" s="635">
        <v>1.8134595655180871E-3</v>
      </c>
      <c r="V265" s="635">
        <v>5.4403786965542614E-3</v>
      </c>
      <c r="W265" s="635">
        <v>3.747794535550263E-3</v>
      </c>
      <c r="X265" s="651">
        <v>5.3057670671898876E-3</v>
      </c>
      <c r="Y265" s="635">
        <v>1856513.035534106</v>
      </c>
      <c r="Z265" s="635">
        <v>349904738</v>
      </c>
      <c r="AA265" s="635"/>
      <c r="AB265" s="841">
        <v>2.3896927850866938E-2</v>
      </c>
      <c r="AC265" s="841">
        <v>2.9859594890185234E-2</v>
      </c>
      <c r="AD265" s="841">
        <v>2.8696577441455071E-2</v>
      </c>
      <c r="AE265" s="841">
        <v>2.3625098379765664E-2</v>
      </c>
      <c r="AF265" s="655" t="s">
        <v>1751</v>
      </c>
      <c r="AG265" s="636" t="s">
        <v>1752</v>
      </c>
      <c r="AH265" s="636"/>
    </row>
    <row r="266" spans="1:34" ht="18.75" customHeight="1">
      <c r="A266" s="629">
        <v>259</v>
      </c>
      <c r="B266" s="629" t="s">
        <v>1241</v>
      </c>
      <c r="C266" s="629" t="s">
        <v>1720</v>
      </c>
      <c r="D266" s="629" t="s">
        <v>1749</v>
      </c>
      <c r="E266" s="629" t="s">
        <v>1550</v>
      </c>
      <c r="F266" s="630" t="s">
        <v>1565</v>
      </c>
      <c r="G266" s="630" t="s">
        <v>1551</v>
      </c>
      <c r="H266" s="630" t="s">
        <v>1219</v>
      </c>
      <c r="I266" s="631" t="s">
        <v>1750</v>
      </c>
      <c r="J266" s="631" t="s">
        <v>1565</v>
      </c>
      <c r="K266" s="632" t="s">
        <v>1723</v>
      </c>
      <c r="L266" s="629">
        <v>2016</v>
      </c>
      <c r="M266" s="651">
        <v>1.1408010315691391E-3</v>
      </c>
      <c r="N266" s="634">
        <v>311756.86585649301</v>
      </c>
      <c r="O266" s="634">
        <v>273278913</v>
      </c>
      <c r="P266" s="651">
        <v>-4.851025861823749E-5</v>
      </c>
      <c r="Q266" s="651">
        <v>-7.4559846621453352E-5</v>
      </c>
      <c r="R266" s="651">
        <v>-5.1931179568728174E-5</v>
      </c>
      <c r="S266" s="635">
        <v>1.0880757825470985E-3</v>
      </c>
      <c r="T266" s="635">
        <v>1.0880757825470985E-3</v>
      </c>
      <c r="U266" s="635">
        <v>1.0880757825470985E-3</v>
      </c>
      <c r="V266" s="635">
        <v>3.2642273476412957E-3</v>
      </c>
      <c r="W266" s="635">
        <v>2.2486768106845445E-3</v>
      </c>
      <c r="X266" s="651">
        <v>3.5030145573383569E-3</v>
      </c>
      <c r="Y266" s="635">
        <v>1225721.3908956638</v>
      </c>
      <c r="Z266" s="635">
        <v>349904738</v>
      </c>
      <c r="AA266" s="635"/>
      <c r="AB266" s="841">
        <v>1.3043637232526512E-2</v>
      </c>
      <c r="AC266" s="841">
        <v>1.6151866279627804E-2</v>
      </c>
      <c r="AD266" s="841">
        <v>1.5454911687701465E-2</v>
      </c>
      <c r="AE266" s="841">
        <v>1.2524222935696426E-2</v>
      </c>
      <c r="AF266" s="655" t="s">
        <v>1751</v>
      </c>
      <c r="AG266" s="636" t="s">
        <v>1752</v>
      </c>
      <c r="AH266" s="636"/>
    </row>
    <row r="267" spans="1:34" ht="18.75" customHeight="1">
      <c r="A267" s="629">
        <v>260</v>
      </c>
      <c r="B267" s="629" t="s">
        <v>1241</v>
      </c>
      <c r="C267" s="629" t="s">
        <v>1753</v>
      </c>
      <c r="D267" s="629" t="s">
        <v>1754</v>
      </c>
      <c r="E267" s="629" t="s">
        <v>1255</v>
      </c>
      <c r="F267" s="630" t="s">
        <v>922</v>
      </c>
      <c r="G267" s="630" t="s">
        <v>1257</v>
      </c>
      <c r="H267" s="630" t="s">
        <v>1219</v>
      </c>
      <c r="I267" s="631" t="s">
        <v>1755</v>
      </c>
      <c r="J267" s="654" t="s">
        <v>1256</v>
      </c>
      <c r="K267" s="632" t="s">
        <v>1756</v>
      </c>
      <c r="L267" s="629">
        <v>2016</v>
      </c>
      <c r="M267" s="637">
        <v>64.026501473039502</v>
      </c>
      <c r="N267" s="634" t="s">
        <v>1251</v>
      </c>
      <c r="O267" s="634" t="s">
        <v>1251</v>
      </c>
      <c r="P267" s="637">
        <v>1.3709999620914499</v>
      </c>
      <c r="Q267" s="637">
        <v>7.3199999999999807</v>
      </c>
      <c r="R267" s="637">
        <v>1.0720000000000001</v>
      </c>
      <c r="S267" s="635">
        <v>68.078653473838287</v>
      </c>
      <c r="T267" s="635">
        <v>68.078653473838287</v>
      </c>
      <c r="U267" s="635">
        <v>68.078653473838287</v>
      </c>
      <c r="V267" s="635">
        <v>204.23596042151485</v>
      </c>
      <c r="W267" s="635">
        <v>148.21470265499826</v>
      </c>
      <c r="X267" s="637">
        <v>0.9</v>
      </c>
      <c r="Y267" s="635" t="s">
        <v>1251</v>
      </c>
      <c r="Z267" s="635" t="s">
        <v>1251</v>
      </c>
      <c r="AA267" s="635"/>
      <c r="AB267" s="635">
        <v>381.76782561877673</v>
      </c>
      <c r="AC267" s="635">
        <v>414.54754010947016</v>
      </c>
      <c r="AD267" s="635">
        <v>366.8623815199669</v>
      </c>
      <c r="AE267" s="635">
        <v>346.16190677645267</v>
      </c>
      <c r="AF267" s="636" t="s">
        <v>1546</v>
      </c>
      <c r="AG267" s="636" t="s">
        <v>1547</v>
      </c>
      <c r="AH267" s="636"/>
    </row>
    <row r="268" spans="1:34" ht="18.75" customHeight="1">
      <c r="A268" s="629">
        <v>261</v>
      </c>
      <c r="B268" s="629" t="s">
        <v>1241</v>
      </c>
      <c r="C268" s="629" t="s">
        <v>1753</v>
      </c>
      <c r="D268" s="629" t="s">
        <v>1754</v>
      </c>
      <c r="E268" s="629" t="s">
        <v>1255</v>
      </c>
      <c r="F268" s="630" t="s">
        <v>922</v>
      </c>
      <c r="G268" s="630" t="s">
        <v>1257</v>
      </c>
      <c r="H268" s="630" t="s">
        <v>1219</v>
      </c>
      <c r="I268" s="631" t="s">
        <v>1755</v>
      </c>
      <c r="J268" s="654" t="s">
        <v>1261</v>
      </c>
      <c r="K268" s="632" t="s">
        <v>1756</v>
      </c>
      <c r="L268" s="629">
        <v>2016</v>
      </c>
      <c r="M268" s="637">
        <v>41.617227531689799</v>
      </c>
      <c r="N268" s="634" t="s">
        <v>1251</v>
      </c>
      <c r="O268" s="634" t="s">
        <v>1251</v>
      </c>
      <c r="P268" s="637">
        <v>1.3161600005851699</v>
      </c>
      <c r="Q268" s="637">
        <v>5.489999912738786</v>
      </c>
      <c r="R268" s="637">
        <v>1.02912002811432</v>
      </c>
      <c r="S268" s="635">
        <v>40.943823913984609</v>
      </c>
      <c r="T268" s="635">
        <v>40.943823913984609</v>
      </c>
      <c r="U268" s="635">
        <v>40.943823913984609</v>
      </c>
      <c r="V268" s="635">
        <v>122.83147174195383</v>
      </c>
      <c r="W268" s="635">
        <v>89.249896612492691</v>
      </c>
      <c r="X268" s="637">
        <v>0.58500002145767205</v>
      </c>
      <c r="Y268" s="635" t="s">
        <v>1251</v>
      </c>
      <c r="Z268" s="635" t="s">
        <v>1251</v>
      </c>
      <c r="AA268" s="635"/>
      <c r="AB268" s="635">
        <v>202.16032180938831</v>
      </c>
      <c r="AC268" s="635">
        <v>219.11399950473529</v>
      </c>
      <c r="AD268" s="635">
        <v>195.86343167998356</v>
      </c>
      <c r="AE268" s="635">
        <v>186.13480635822657</v>
      </c>
      <c r="AF268" s="636" t="s">
        <v>1546</v>
      </c>
      <c r="AG268" s="636" t="s">
        <v>1547</v>
      </c>
      <c r="AH268" s="636"/>
    </row>
    <row r="269" spans="1:34" ht="18.75" customHeight="1">
      <c r="A269" s="629">
        <v>262</v>
      </c>
      <c r="B269" s="629" t="s">
        <v>1241</v>
      </c>
      <c r="C269" s="629" t="s">
        <v>1753</v>
      </c>
      <c r="D269" s="629" t="s">
        <v>1754</v>
      </c>
      <c r="E269" s="629" t="s">
        <v>1255</v>
      </c>
      <c r="F269" s="630" t="s">
        <v>921</v>
      </c>
      <c r="G269" s="630" t="s">
        <v>1257</v>
      </c>
      <c r="H269" s="630" t="s">
        <v>1219</v>
      </c>
      <c r="I269" s="631" t="s">
        <v>1755</v>
      </c>
      <c r="J269" s="654" t="s">
        <v>1262</v>
      </c>
      <c r="K269" s="632" t="s">
        <v>1756</v>
      </c>
      <c r="L269" s="629">
        <v>2016</v>
      </c>
      <c r="M269" s="633">
        <v>312333.68990855297</v>
      </c>
      <c r="N269" s="634" t="s">
        <v>1251</v>
      </c>
      <c r="O269" s="634" t="s">
        <v>1251</v>
      </c>
      <c r="P269" s="633">
        <v>33246.484862297773</v>
      </c>
      <c r="Q269" s="633">
        <v>13598.999999999964</v>
      </c>
      <c r="R269" s="633">
        <v>159660.47617571798</v>
      </c>
      <c r="S269" s="635">
        <v>332009.16967821243</v>
      </c>
      <c r="T269" s="635">
        <v>332009.16967821243</v>
      </c>
      <c r="U269" s="635">
        <v>332009.16967821243</v>
      </c>
      <c r="V269" s="635">
        <v>996027.50903463736</v>
      </c>
      <c r="W269" s="635">
        <v>702989.38755218836</v>
      </c>
      <c r="X269" s="633">
        <v>9260.58</v>
      </c>
      <c r="Y269" s="635" t="s">
        <v>1251</v>
      </c>
      <c r="Z269" s="635" t="s">
        <v>1251</v>
      </c>
      <c r="AA269" s="635"/>
      <c r="AB269" s="635">
        <v>1812661.5587713341</v>
      </c>
      <c r="AC269" s="635">
        <v>2077411.4185718463</v>
      </c>
      <c r="AD269" s="635">
        <v>1990751.1164426275</v>
      </c>
      <c r="AE269" s="635">
        <v>2050583.3903235525</v>
      </c>
      <c r="AF269" s="636" t="s">
        <v>1546</v>
      </c>
      <c r="AG269" s="636" t="s">
        <v>1547</v>
      </c>
      <c r="AH269" s="636"/>
    </row>
    <row r="270" spans="1:34" ht="18.75" customHeight="1">
      <c r="A270" s="629">
        <v>263</v>
      </c>
      <c r="B270" s="629" t="s">
        <v>1241</v>
      </c>
      <c r="C270" s="629" t="s">
        <v>1753</v>
      </c>
      <c r="D270" s="629" t="s">
        <v>1754</v>
      </c>
      <c r="E270" s="629" t="s">
        <v>1255</v>
      </c>
      <c r="F270" s="630" t="s">
        <v>921</v>
      </c>
      <c r="G270" s="630" t="s">
        <v>1257</v>
      </c>
      <c r="H270" s="630" t="s">
        <v>1219</v>
      </c>
      <c r="I270" s="631" t="s">
        <v>1755</v>
      </c>
      <c r="J270" s="654" t="s">
        <v>1263</v>
      </c>
      <c r="K270" s="632" t="s">
        <v>1756</v>
      </c>
      <c r="L270" s="629">
        <v>2016</v>
      </c>
      <c r="M270" s="633">
        <v>204017.36924985301</v>
      </c>
      <c r="N270" s="634" t="s">
        <v>1251</v>
      </c>
      <c r="O270" s="634" t="s">
        <v>1251</v>
      </c>
      <c r="P270" s="633">
        <v>24144.809678673868</v>
      </c>
      <c r="Q270" s="633">
        <v>10199.249837887273</v>
      </c>
      <c r="R270" s="633">
        <v>105501.6334229674</v>
      </c>
      <c r="S270" s="635">
        <v>200452.24778073607</v>
      </c>
      <c r="T270" s="635">
        <v>200452.24778073607</v>
      </c>
      <c r="U270" s="635">
        <v>200452.24778073607</v>
      </c>
      <c r="V270" s="635">
        <v>601356.74334220821</v>
      </c>
      <c r="W270" s="635">
        <v>423250.44733447523</v>
      </c>
      <c r="X270" s="633">
        <v>6239.1444112029094</v>
      </c>
      <c r="Y270" s="635" t="s">
        <v>1251</v>
      </c>
      <c r="Z270" s="635" t="s">
        <v>1251</v>
      </c>
      <c r="AA270" s="635"/>
      <c r="AB270" s="635">
        <v>980263.93665566714</v>
      </c>
      <c r="AC270" s="635">
        <v>1116335.5244159233</v>
      </c>
      <c r="AD270" s="635">
        <v>1076886.8641113131</v>
      </c>
      <c r="AE270" s="635">
        <v>1110878.5663417762</v>
      </c>
      <c r="AF270" s="636" t="s">
        <v>1546</v>
      </c>
      <c r="AG270" s="636" t="s">
        <v>1547</v>
      </c>
      <c r="AH270" s="636"/>
    </row>
    <row r="271" spans="1:34" ht="18.75" customHeight="1">
      <c r="A271" s="629">
        <v>264</v>
      </c>
      <c r="B271" s="629" t="s">
        <v>1241</v>
      </c>
      <c r="C271" s="629" t="s">
        <v>1753</v>
      </c>
      <c r="D271" s="629" t="s">
        <v>1754</v>
      </c>
      <c r="E271" s="629" t="s">
        <v>1255</v>
      </c>
      <c r="F271" s="630" t="s">
        <v>1549</v>
      </c>
      <c r="G271" s="630" t="s">
        <v>1257</v>
      </c>
      <c r="H271" s="630" t="s">
        <v>1219</v>
      </c>
      <c r="I271" s="631" t="s">
        <v>1755</v>
      </c>
      <c r="J271" s="654" t="s">
        <v>1264</v>
      </c>
      <c r="K271" s="632" t="s">
        <v>1756</v>
      </c>
      <c r="L271" s="629">
        <v>2016</v>
      </c>
      <c r="M271" s="633">
        <v>118404.87186440801</v>
      </c>
      <c r="N271" s="634" t="s">
        <v>1251</v>
      </c>
      <c r="O271" s="634" t="s">
        <v>1251</v>
      </c>
      <c r="P271" s="633">
        <v>66514.941511273457</v>
      </c>
      <c r="Q271" s="633">
        <v>0</v>
      </c>
      <c r="R271" s="633">
        <v>35025.523743103979</v>
      </c>
      <c r="S271" s="635">
        <v>128951.32745688046</v>
      </c>
      <c r="T271" s="635">
        <v>128951.32745688046</v>
      </c>
      <c r="U271" s="635">
        <v>128951.32745688046</v>
      </c>
      <c r="V271" s="635">
        <v>386853.98237064137</v>
      </c>
      <c r="W271" s="635">
        <v>274571.47507425369</v>
      </c>
      <c r="X271" s="633">
        <v>17210.7</v>
      </c>
      <c r="Y271" s="635" t="s">
        <v>1251</v>
      </c>
      <c r="Z271" s="635" t="s">
        <v>1251</v>
      </c>
      <c r="AA271" s="635"/>
      <c r="AB271" s="635">
        <v>68687.571263217702</v>
      </c>
      <c r="AC271" s="635">
        <v>84084.52528276878</v>
      </c>
      <c r="AD271" s="635">
        <v>89638.916415900545</v>
      </c>
      <c r="AE271" s="635">
        <v>101101.28776175604</v>
      </c>
      <c r="AF271" s="636" t="s">
        <v>1546</v>
      </c>
      <c r="AG271" s="636" t="s">
        <v>1547</v>
      </c>
      <c r="AH271" s="636"/>
    </row>
    <row r="272" spans="1:34" ht="18.75" customHeight="1">
      <c r="A272" s="629">
        <v>265</v>
      </c>
      <c r="B272" s="629" t="s">
        <v>1241</v>
      </c>
      <c r="C272" s="629" t="s">
        <v>1753</v>
      </c>
      <c r="D272" s="629" t="s">
        <v>1754</v>
      </c>
      <c r="E272" s="629" t="s">
        <v>1255</v>
      </c>
      <c r="F272" s="630" t="s">
        <v>1549</v>
      </c>
      <c r="G272" s="630" t="s">
        <v>1257</v>
      </c>
      <c r="H272" s="630" t="s">
        <v>1219</v>
      </c>
      <c r="I272" s="631" t="s">
        <v>1755</v>
      </c>
      <c r="J272" s="654" t="s">
        <v>1265</v>
      </c>
      <c r="K272" s="632" t="s">
        <v>1756</v>
      </c>
      <c r="L272" s="629">
        <v>2016</v>
      </c>
      <c r="M272" s="633">
        <v>77582.157315912904</v>
      </c>
      <c r="N272" s="634" t="s">
        <v>1251</v>
      </c>
      <c r="O272" s="634" t="s">
        <v>1251</v>
      </c>
      <c r="P272" s="633">
        <v>45224.473159542111</v>
      </c>
      <c r="Q272" s="633">
        <v>0</v>
      </c>
      <c r="R272" s="633">
        <v>23522.461983011202</v>
      </c>
      <c r="S272" s="635">
        <v>76793.762680266504</v>
      </c>
      <c r="T272" s="635">
        <v>76793.762680266504</v>
      </c>
      <c r="U272" s="635">
        <v>76793.762680266504</v>
      </c>
      <c r="V272" s="635">
        <v>230381.2880407995</v>
      </c>
      <c r="W272" s="635">
        <v>162838.2830469413</v>
      </c>
      <c r="X272" s="633">
        <v>11703.275917933001</v>
      </c>
      <c r="Y272" s="635" t="s">
        <v>1251</v>
      </c>
      <c r="Z272" s="635" t="s">
        <v>1251</v>
      </c>
      <c r="AA272" s="635"/>
      <c r="AB272" s="635">
        <v>38827.538161608849</v>
      </c>
      <c r="AC272" s="635">
        <v>46750.202798384373</v>
      </c>
      <c r="AD272" s="635">
        <v>49762.795371950277</v>
      </c>
      <c r="AE272" s="635">
        <v>55741.147903878002</v>
      </c>
      <c r="AF272" s="636" t="s">
        <v>1546</v>
      </c>
      <c r="AG272" s="636" t="s">
        <v>1547</v>
      </c>
      <c r="AH272" s="636"/>
    </row>
    <row r="273" spans="1:35" ht="18.75" customHeight="1">
      <c r="A273" s="629">
        <v>266</v>
      </c>
      <c r="B273" s="629" t="s">
        <v>1241</v>
      </c>
      <c r="C273" s="629" t="s">
        <v>1753</v>
      </c>
      <c r="D273" s="629" t="s">
        <v>1754</v>
      </c>
      <c r="E273" s="629" t="s">
        <v>1255</v>
      </c>
      <c r="F273" s="630" t="s">
        <v>922</v>
      </c>
      <c r="G273" s="630" t="s">
        <v>1257</v>
      </c>
      <c r="H273" s="630" t="s">
        <v>1219</v>
      </c>
      <c r="I273" s="631" t="s">
        <v>1755</v>
      </c>
      <c r="J273" s="654" t="s">
        <v>1266</v>
      </c>
      <c r="K273" s="632" t="s">
        <v>1756</v>
      </c>
      <c r="L273" s="629">
        <v>2016</v>
      </c>
      <c r="M273" s="633">
        <v>707.90726606825797</v>
      </c>
      <c r="N273" s="634" t="s">
        <v>1251</v>
      </c>
      <c r="O273" s="634" t="s">
        <v>1251</v>
      </c>
      <c r="P273" s="633">
        <v>12.8873991206646</v>
      </c>
      <c r="Q273" s="633">
        <v>73.199999999999804</v>
      </c>
      <c r="R273" s="633">
        <v>12.864000000000001</v>
      </c>
      <c r="S273" s="635">
        <v>753.56745623509482</v>
      </c>
      <c r="T273" s="635">
        <v>753.56745623509482</v>
      </c>
      <c r="U273" s="635">
        <v>753.56745623509482</v>
      </c>
      <c r="V273" s="635">
        <v>2260.7023687052842</v>
      </c>
      <c r="W273" s="635">
        <v>1640.59908293117</v>
      </c>
      <c r="X273" s="633">
        <v>9</v>
      </c>
      <c r="Y273" s="635" t="s">
        <v>1251</v>
      </c>
      <c r="Z273" s="635" t="s">
        <v>1251</v>
      </c>
      <c r="AA273" s="635"/>
      <c r="AB273" s="635">
        <v>5726.5173842816521</v>
      </c>
      <c r="AC273" s="635">
        <v>6218.2131016420481</v>
      </c>
      <c r="AD273" s="635">
        <v>5502.9357227995024</v>
      </c>
      <c r="AE273" s="635">
        <v>5192.4286016467886</v>
      </c>
      <c r="AF273" s="636" t="s">
        <v>1546</v>
      </c>
      <c r="AG273" s="636" t="s">
        <v>1547</v>
      </c>
      <c r="AH273" s="636"/>
    </row>
    <row r="274" spans="1:35" ht="18.75" customHeight="1">
      <c r="A274" s="629">
        <v>267</v>
      </c>
      <c r="B274" s="629" t="s">
        <v>1241</v>
      </c>
      <c r="C274" s="629" t="s">
        <v>1753</v>
      </c>
      <c r="D274" s="629" t="s">
        <v>1754</v>
      </c>
      <c r="E274" s="629" t="s">
        <v>1255</v>
      </c>
      <c r="F274" s="630" t="s">
        <v>922</v>
      </c>
      <c r="G274" s="630" t="s">
        <v>1257</v>
      </c>
      <c r="H274" s="630" t="s">
        <v>1219</v>
      </c>
      <c r="I274" s="631" t="s">
        <v>1755</v>
      </c>
      <c r="J274" s="654" t="s">
        <v>1269</v>
      </c>
      <c r="K274" s="632" t="s">
        <v>1756</v>
      </c>
      <c r="L274" s="629">
        <v>2016</v>
      </c>
      <c r="M274" s="633">
        <v>460.13974034962399</v>
      </c>
      <c r="N274" s="634" t="s">
        <v>1251</v>
      </c>
      <c r="O274" s="634" t="s">
        <v>1251</v>
      </c>
      <c r="P274" s="633">
        <v>12.371903503425401</v>
      </c>
      <c r="Q274" s="633">
        <v>54.899999127387851</v>
      </c>
      <c r="R274" s="633">
        <v>12.349440337371799</v>
      </c>
      <c r="S274" s="635">
        <v>453.21009833509379</v>
      </c>
      <c r="T274" s="635">
        <v>453.21009833509379</v>
      </c>
      <c r="U274" s="635">
        <v>453.21009833509379</v>
      </c>
      <c r="V274" s="635">
        <v>1359.6302950052814</v>
      </c>
      <c r="W274" s="635">
        <v>987.91345198046304</v>
      </c>
      <c r="X274" s="633">
        <v>5.8500002145767196</v>
      </c>
      <c r="Y274" s="635" t="s">
        <v>1251</v>
      </c>
      <c r="Z274" s="635" t="s">
        <v>1251</v>
      </c>
      <c r="AA274" s="635"/>
      <c r="AB274" s="635">
        <v>3032.4048271408237</v>
      </c>
      <c r="AC274" s="635">
        <v>3286.7099925710281</v>
      </c>
      <c r="AD274" s="635">
        <v>2937.9514751997567</v>
      </c>
      <c r="AE274" s="635">
        <v>2792.0220953733997</v>
      </c>
      <c r="AF274" s="636" t="s">
        <v>1546</v>
      </c>
      <c r="AG274" s="636" t="s">
        <v>1547</v>
      </c>
      <c r="AH274" s="636"/>
    </row>
    <row r="275" spans="1:35" ht="18.75" customHeight="1">
      <c r="A275" s="629">
        <v>268</v>
      </c>
      <c r="B275" s="629" t="s">
        <v>1241</v>
      </c>
      <c r="C275" s="629" t="s">
        <v>1753</v>
      </c>
      <c r="D275" s="629" t="s">
        <v>1754</v>
      </c>
      <c r="E275" s="629" t="s">
        <v>1255</v>
      </c>
      <c r="F275" s="630" t="s">
        <v>921</v>
      </c>
      <c r="G275" s="630" t="s">
        <v>1257</v>
      </c>
      <c r="H275" s="630" t="s">
        <v>1219</v>
      </c>
      <c r="I275" s="631" t="s">
        <v>1755</v>
      </c>
      <c r="J275" s="654" t="s">
        <v>1270</v>
      </c>
      <c r="K275" s="632" t="s">
        <v>1756</v>
      </c>
      <c r="L275" s="629">
        <v>2016</v>
      </c>
      <c r="M275" s="633">
        <v>3201579.9480787599</v>
      </c>
      <c r="N275" s="634" t="s">
        <v>1251</v>
      </c>
      <c r="O275" s="634" t="s">
        <v>1251</v>
      </c>
      <c r="P275" s="633">
        <v>98792.021732779656</v>
      </c>
      <c r="Q275" s="633">
        <v>135989.99999999965</v>
      </c>
      <c r="R275" s="633">
        <v>2314097.0415604399</v>
      </c>
      <c r="S275" s="635">
        <v>3416127.574048162</v>
      </c>
      <c r="T275" s="635">
        <v>3416127.574048162</v>
      </c>
      <c r="U275" s="635">
        <v>3416127.574048162</v>
      </c>
      <c r="V275" s="635">
        <v>10248382.722144486</v>
      </c>
      <c r="W275" s="635">
        <v>7233238.2669063825</v>
      </c>
      <c r="X275" s="633">
        <v>55977.9</v>
      </c>
      <c r="Y275" s="635" t="s">
        <v>1251</v>
      </c>
      <c r="Z275" s="635" t="s">
        <v>1251</v>
      </c>
      <c r="AA275" s="635"/>
      <c r="AB275" s="635">
        <v>27189923.381570019</v>
      </c>
      <c r="AC275" s="635">
        <v>31161171.278577674</v>
      </c>
      <c r="AD275" s="635">
        <v>29861266.746639404</v>
      </c>
      <c r="AE275" s="635">
        <v>30758750.85485328</v>
      </c>
      <c r="AF275" s="636" t="s">
        <v>1546</v>
      </c>
      <c r="AG275" s="636" t="s">
        <v>1547</v>
      </c>
      <c r="AH275" s="636"/>
    </row>
    <row r="276" spans="1:35" ht="18.75" customHeight="1">
      <c r="A276" s="629">
        <v>269</v>
      </c>
      <c r="B276" s="629" t="s">
        <v>1241</v>
      </c>
      <c r="C276" s="629" t="s">
        <v>1753</v>
      </c>
      <c r="D276" s="629" t="s">
        <v>1754</v>
      </c>
      <c r="E276" s="629" t="s">
        <v>1255</v>
      </c>
      <c r="F276" s="630" t="s">
        <v>921</v>
      </c>
      <c r="G276" s="630" t="s">
        <v>1257</v>
      </c>
      <c r="H276" s="630" t="s">
        <v>1219</v>
      </c>
      <c r="I276" s="631" t="s">
        <v>1755</v>
      </c>
      <c r="J276" s="654" t="s">
        <v>1271</v>
      </c>
      <c r="K276" s="632" t="s">
        <v>1756</v>
      </c>
      <c r="L276" s="629">
        <v>2016</v>
      </c>
      <c r="M276" s="633">
        <v>2086029.36061803</v>
      </c>
      <c r="N276" s="634" t="s">
        <v>1251</v>
      </c>
      <c r="O276" s="634" t="s">
        <v>1251</v>
      </c>
      <c r="P276" s="633">
        <v>81628.25479150434</v>
      </c>
      <c r="Q276" s="633">
        <v>101992.49837887273</v>
      </c>
      <c r="R276" s="633">
        <v>1522565.7727726984</v>
      </c>
      <c r="S276" s="635">
        <v>2056560.1584205988</v>
      </c>
      <c r="T276" s="635">
        <v>2056560.1584205988</v>
      </c>
      <c r="U276" s="635">
        <v>2056560.1584205988</v>
      </c>
      <c r="V276" s="635">
        <v>6169680.4752617963</v>
      </c>
      <c r="W276" s="635">
        <v>4342380.8745407797</v>
      </c>
      <c r="X276" s="633">
        <v>37484.472286684599</v>
      </c>
      <c r="Y276" s="635" t="s">
        <v>1251</v>
      </c>
      <c r="Z276" s="635" t="s">
        <v>1251</v>
      </c>
      <c r="AA276" s="635"/>
      <c r="AB276" s="635">
        <v>14703959.049835004</v>
      </c>
      <c r="AC276" s="635">
        <v>16745032.866238844</v>
      </c>
      <c r="AD276" s="635">
        <v>16153302.961669715</v>
      </c>
      <c r="AE276" s="635">
        <v>16663178.49512665</v>
      </c>
      <c r="AF276" s="636" t="s">
        <v>1546</v>
      </c>
      <c r="AG276" s="636" t="s">
        <v>1547</v>
      </c>
      <c r="AH276" s="636"/>
    </row>
    <row r="277" spans="1:35" ht="18.75" customHeight="1">
      <c r="A277" s="629">
        <v>270</v>
      </c>
      <c r="B277" s="629" t="s">
        <v>1241</v>
      </c>
      <c r="C277" s="629" t="s">
        <v>1753</v>
      </c>
      <c r="D277" s="629" t="s">
        <v>1754</v>
      </c>
      <c r="E277" s="629" t="s">
        <v>1255</v>
      </c>
      <c r="F277" s="630" t="s">
        <v>1549</v>
      </c>
      <c r="G277" s="630" t="s">
        <v>1257</v>
      </c>
      <c r="H277" s="630" t="s">
        <v>1219</v>
      </c>
      <c r="I277" s="631" t="s">
        <v>1755</v>
      </c>
      <c r="J277" s="654" t="s">
        <v>1272</v>
      </c>
      <c r="K277" s="632" t="s">
        <v>1756</v>
      </c>
      <c r="L277" s="629">
        <v>2016</v>
      </c>
      <c r="M277" s="633">
        <v>586854.62541833404</v>
      </c>
      <c r="N277" s="634" t="s">
        <v>1251</v>
      </c>
      <c r="O277" s="634" t="s">
        <v>1251</v>
      </c>
      <c r="P277" s="633">
        <v>112919.01675275473</v>
      </c>
      <c r="Q277" s="633">
        <v>0</v>
      </c>
      <c r="R277" s="633">
        <v>223515.88543103979</v>
      </c>
      <c r="S277" s="635">
        <v>639024.85504376807</v>
      </c>
      <c r="T277" s="635">
        <v>639024.85504376807</v>
      </c>
      <c r="U277" s="635">
        <v>639024.85504376807</v>
      </c>
      <c r="V277" s="635">
        <v>1917074.5651313043</v>
      </c>
      <c r="W277" s="635">
        <v>1360652.8953115994</v>
      </c>
      <c r="X277" s="633">
        <v>86053.5</v>
      </c>
      <c r="Y277" s="635" t="s">
        <v>1251</v>
      </c>
      <c r="Z277" s="635" t="s">
        <v>1251</v>
      </c>
      <c r="AA277" s="635"/>
      <c r="AB277" s="635">
        <v>1030313.5689482653</v>
      </c>
      <c r="AC277" s="635">
        <v>1261267.8792415312</v>
      </c>
      <c r="AD277" s="635">
        <v>1344583.7462385076</v>
      </c>
      <c r="AE277" s="635">
        <v>1516519.3164263405</v>
      </c>
      <c r="AF277" s="636" t="s">
        <v>1546</v>
      </c>
      <c r="AG277" s="636" t="s">
        <v>1547</v>
      </c>
      <c r="AH277" s="636"/>
    </row>
    <row r="278" spans="1:35" ht="18.75" customHeight="1">
      <c r="A278" s="629">
        <v>271</v>
      </c>
      <c r="B278" s="629" t="s">
        <v>1241</v>
      </c>
      <c r="C278" s="629" t="s">
        <v>1753</v>
      </c>
      <c r="D278" s="629" t="s">
        <v>1754</v>
      </c>
      <c r="E278" s="629" t="s">
        <v>1255</v>
      </c>
      <c r="F278" s="630" t="s">
        <v>1549</v>
      </c>
      <c r="G278" s="630" t="s">
        <v>1257</v>
      </c>
      <c r="H278" s="630" t="s">
        <v>1219</v>
      </c>
      <c r="I278" s="631" t="s">
        <v>1755</v>
      </c>
      <c r="J278" s="654" t="s">
        <v>1273</v>
      </c>
      <c r="K278" s="632" t="s">
        <v>1756</v>
      </c>
      <c r="L278" s="629">
        <v>2016</v>
      </c>
      <c r="M278" s="633">
        <v>384550.45941504597</v>
      </c>
      <c r="N278" s="634" t="s">
        <v>1251</v>
      </c>
      <c r="O278" s="634" t="s">
        <v>1251</v>
      </c>
      <c r="P278" s="633">
        <v>76731.475014908487</v>
      </c>
      <c r="Q278" s="633">
        <v>0</v>
      </c>
      <c r="R278" s="633">
        <v>149033.92251357349</v>
      </c>
      <c r="S278" s="635">
        <v>380595.1114908976</v>
      </c>
      <c r="T278" s="635">
        <v>380595.1114908976</v>
      </c>
      <c r="U278" s="635">
        <v>380595.1114908976</v>
      </c>
      <c r="V278" s="635">
        <v>1141785.3344726928</v>
      </c>
      <c r="W278" s="635">
        <v>807037.60732852644</v>
      </c>
      <c r="X278" s="633">
        <v>58516.379589664903</v>
      </c>
      <c r="Y278" s="635" t="s">
        <v>1251</v>
      </c>
      <c r="Z278" s="635" t="s">
        <v>1251</v>
      </c>
      <c r="AA278" s="635"/>
      <c r="AB278" s="635">
        <v>582413.07242413249</v>
      </c>
      <c r="AC278" s="635">
        <v>701253.04197576549</v>
      </c>
      <c r="AD278" s="635">
        <v>746441.93057925394</v>
      </c>
      <c r="AE278" s="635">
        <v>836117.21855817037</v>
      </c>
      <c r="AF278" s="636" t="s">
        <v>1546</v>
      </c>
      <c r="AG278" s="636" t="s">
        <v>1547</v>
      </c>
      <c r="AH278" s="636"/>
    </row>
    <row r="279" spans="1:35" ht="18.75" customHeight="1">
      <c r="A279" s="629">
        <v>272</v>
      </c>
      <c r="B279" s="629" t="s">
        <v>1241</v>
      </c>
      <c r="C279" s="629" t="s">
        <v>1753</v>
      </c>
      <c r="D279" s="629" t="s">
        <v>1757</v>
      </c>
      <c r="E279" s="629" t="s">
        <v>1244</v>
      </c>
      <c r="F279" s="630" t="s">
        <v>1245</v>
      </c>
      <c r="G279" s="630" t="s">
        <v>1343</v>
      </c>
      <c r="H279" s="630" t="s">
        <v>1219</v>
      </c>
      <c r="I279" s="631" t="s">
        <v>1247</v>
      </c>
      <c r="J279" s="631" t="s">
        <v>1248</v>
      </c>
      <c r="K279" s="632" t="s">
        <v>1756</v>
      </c>
      <c r="L279" s="629">
        <v>2016</v>
      </c>
      <c r="M279" s="633">
        <v>555.42571383398445</v>
      </c>
      <c r="N279" s="634" t="s">
        <v>1251</v>
      </c>
      <c r="O279" s="634" t="s">
        <v>1251</v>
      </c>
      <c r="P279" s="633">
        <v>256.76008818839563</v>
      </c>
      <c r="Q279" s="633">
        <v>7.2108696353863015</v>
      </c>
      <c r="R279" s="633">
        <v>199</v>
      </c>
      <c r="S279" s="635">
        <v>101.67043606130515</v>
      </c>
      <c r="T279" s="635">
        <v>101.67043606130515</v>
      </c>
      <c r="U279" s="635">
        <v>101.67043606130515</v>
      </c>
      <c r="V279" s="635">
        <v>305.01130818391545</v>
      </c>
      <c r="W279" s="635">
        <v>210.11767339224494</v>
      </c>
      <c r="X279" s="633">
        <v>66</v>
      </c>
      <c r="Y279" s="635" t="s">
        <v>1251</v>
      </c>
      <c r="Z279" s="635" t="s">
        <v>1251</v>
      </c>
      <c r="AA279" s="635"/>
      <c r="AB279" s="635">
        <v>322.89826789893402</v>
      </c>
      <c r="AC279" s="635">
        <v>400.96348818487485</v>
      </c>
      <c r="AD279" s="635">
        <v>423.20612397381018</v>
      </c>
      <c r="AE279" s="635">
        <v>471.59241097771627</v>
      </c>
      <c r="AF279" s="636" t="s">
        <v>1567</v>
      </c>
      <c r="AG279" s="636" t="s">
        <v>1568</v>
      </c>
      <c r="AH279" s="636"/>
    </row>
    <row r="280" spans="1:35" s="692" customFormat="1" ht="18.75" customHeight="1">
      <c r="A280" s="684">
        <v>273</v>
      </c>
      <c r="B280" s="684" t="s">
        <v>1241</v>
      </c>
      <c r="C280" s="684" t="s">
        <v>1753</v>
      </c>
      <c r="D280" s="684" t="s">
        <v>1758</v>
      </c>
      <c r="E280" s="684" t="s">
        <v>1759</v>
      </c>
      <c r="F280" s="685" t="s">
        <v>1383</v>
      </c>
      <c r="G280" s="685" t="s">
        <v>1384</v>
      </c>
      <c r="H280" s="685" t="s">
        <v>1219</v>
      </c>
      <c r="I280" s="686" t="s">
        <v>1726</v>
      </c>
      <c r="J280" s="686" t="s">
        <v>1582</v>
      </c>
      <c r="K280" s="687" t="s">
        <v>1756</v>
      </c>
      <c r="L280" s="684">
        <v>2016</v>
      </c>
      <c r="M280" s="688">
        <v>0.12121212121212122</v>
      </c>
      <c r="N280" s="689">
        <v>4</v>
      </c>
      <c r="O280" s="689">
        <v>33</v>
      </c>
      <c r="P280" s="688">
        <v>3.0303030303030304E-2</v>
      </c>
      <c r="Q280" s="688">
        <v>3.4482758620689655E-2</v>
      </c>
      <c r="R280" s="688">
        <v>0</v>
      </c>
      <c r="S280" s="635">
        <v>1.0432380567299792E-2</v>
      </c>
      <c r="T280" s="635">
        <v>1.0432380567299792E-2</v>
      </c>
      <c r="U280" s="635">
        <v>1.0432380567299792E-2</v>
      </c>
      <c r="V280" s="635">
        <v>3.1297141701899373E-2</v>
      </c>
      <c r="W280" s="635">
        <v>2.1560127188023016E-2</v>
      </c>
      <c r="X280" s="688">
        <v>0</v>
      </c>
      <c r="Y280" s="690">
        <v>0</v>
      </c>
      <c r="Z280" s="690">
        <v>13</v>
      </c>
      <c r="AA280" s="690"/>
      <c r="AB280" s="841">
        <v>1.8681735260529228E-2</v>
      </c>
      <c r="AC280" s="841">
        <v>1.9622018561428638E-2</v>
      </c>
      <c r="AD280" s="841">
        <v>2.0668982012530215E-2</v>
      </c>
      <c r="AE280" s="841">
        <v>2.1892204879800696E-2</v>
      </c>
      <c r="AF280" s="691" t="s">
        <v>1583</v>
      </c>
      <c r="AG280" s="691" t="s">
        <v>1584</v>
      </c>
      <c r="AH280" s="691"/>
      <c r="AI280" s="315"/>
    </row>
    <row r="281" spans="1:35" s="692" customFormat="1" ht="18.75" customHeight="1">
      <c r="A281" s="684">
        <v>274</v>
      </c>
      <c r="B281" s="684" t="s">
        <v>1241</v>
      </c>
      <c r="C281" s="684" t="s">
        <v>1753</v>
      </c>
      <c r="D281" s="684" t="s">
        <v>1758</v>
      </c>
      <c r="E281" s="684" t="s">
        <v>1759</v>
      </c>
      <c r="F281" s="685" t="s">
        <v>1383</v>
      </c>
      <c r="G281" s="685" t="s">
        <v>1384</v>
      </c>
      <c r="H281" s="685" t="s">
        <v>1219</v>
      </c>
      <c r="I281" s="686" t="s">
        <v>1726</v>
      </c>
      <c r="J281" s="686" t="s">
        <v>1586</v>
      </c>
      <c r="K281" s="687" t="s">
        <v>1756</v>
      </c>
      <c r="L281" s="684">
        <v>2016</v>
      </c>
      <c r="M281" s="688">
        <v>2.7027027027027029E-2</v>
      </c>
      <c r="N281" s="689">
        <v>18</v>
      </c>
      <c r="O281" s="689">
        <v>666</v>
      </c>
      <c r="P281" s="688">
        <v>4.4910179640718561E-3</v>
      </c>
      <c r="Q281" s="688">
        <v>6.024096385542169E-3</v>
      </c>
      <c r="R281" s="688">
        <v>4.9019607843137254E-3</v>
      </c>
      <c r="S281" s="635">
        <v>1.0432380567299792E-2</v>
      </c>
      <c r="T281" s="635">
        <v>1.0432380567299792E-2</v>
      </c>
      <c r="U281" s="635">
        <v>1.0432380567299792E-2</v>
      </c>
      <c r="V281" s="635">
        <v>3.1297141701899373E-2</v>
      </c>
      <c r="W281" s="635">
        <v>2.1560127188023016E-2</v>
      </c>
      <c r="X281" s="688">
        <v>7.0175438596491229E-3</v>
      </c>
      <c r="Y281" s="690">
        <v>2</v>
      </c>
      <c r="Z281" s="690">
        <v>285</v>
      </c>
      <c r="AA281" s="690"/>
      <c r="AB281" s="841">
        <v>6.4692831510058633E-3</v>
      </c>
      <c r="AC281" s="841">
        <v>6.7948931026966357E-3</v>
      </c>
      <c r="AD281" s="841">
        <v>7.1574452382169688E-3</v>
      </c>
      <c r="AE281" s="841">
        <v>7.5810341058890948E-3</v>
      </c>
      <c r="AF281" s="691" t="s">
        <v>1587</v>
      </c>
      <c r="AG281" s="691" t="s">
        <v>1588</v>
      </c>
      <c r="AH281" s="691"/>
      <c r="AI281" s="315"/>
    </row>
    <row r="282" spans="1:35" s="692" customFormat="1" ht="18.75" customHeight="1">
      <c r="A282" s="684">
        <v>275</v>
      </c>
      <c r="B282" s="684" t="s">
        <v>1241</v>
      </c>
      <c r="C282" s="684" t="s">
        <v>1753</v>
      </c>
      <c r="D282" s="684" t="s">
        <v>1758</v>
      </c>
      <c r="E282" s="684" t="s">
        <v>1759</v>
      </c>
      <c r="F282" s="685" t="s">
        <v>1383</v>
      </c>
      <c r="G282" s="685" t="s">
        <v>1384</v>
      </c>
      <c r="H282" s="685" t="s">
        <v>1219</v>
      </c>
      <c r="I282" s="686" t="s">
        <v>1726</v>
      </c>
      <c r="J282" s="686" t="s">
        <v>1727</v>
      </c>
      <c r="K282" s="687" t="s">
        <v>1756</v>
      </c>
      <c r="L282" s="684">
        <v>2016</v>
      </c>
      <c r="M282" s="688">
        <v>2.2650056625141564E-3</v>
      </c>
      <c r="N282" s="689">
        <v>6</v>
      </c>
      <c r="O282" s="689">
        <v>2649</v>
      </c>
      <c r="P282" s="688">
        <v>1.128668171557562E-3</v>
      </c>
      <c r="Q282" s="688">
        <v>0</v>
      </c>
      <c r="R282" s="688">
        <v>1.2432656444260257E-3</v>
      </c>
      <c r="S282" s="635">
        <v>1.0432380567299792E-2</v>
      </c>
      <c r="T282" s="635">
        <v>1.0432380567299792E-2</v>
      </c>
      <c r="U282" s="635">
        <v>1.0432380567299792E-2</v>
      </c>
      <c r="V282" s="635">
        <v>3.1297141701899373E-2</v>
      </c>
      <c r="W282" s="635">
        <v>2.1560127188023012E-2</v>
      </c>
      <c r="X282" s="688">
        <v>4.2789901583226359E-4</v>
      </c>
      <c r="Y282" s="690">
        <v>1</v>
      </c>
      <c r="Z282" s="690">
        <v>2337</v>
      </c>
      <c r="AA282" s="690"/>
      <c r="AB282" s="841">
        <v>8.0736434033870262E-4</v>
      </c>
      <c r="AC282" s="841">
        <v>8.4800035173567836E-4</v>
      </c>
      <c r="AD282" s="841">
        <v>8.9324673512937013E-4</v>
      </c>
      <c r="AE282" s="841">
        <v>9.4611048196811386E-4</v>
      </c>
      <c r="AF282" s="691" t="s">
        <v>1591</v>
      </c>
      <c r="AG282" s="691" t="s">
        <v>1728</v>
      </c>
      <c r="AH282" s="691"/>
      <c r="AI282" s="315"/>
    </row>
    <row r="283" spans="1:35" ht="18.75" customHeight="1">
      <c r="A283" s="629">
        <v>276</v>
      </c>
      <c r="B283" s="629" t="s">
        <v>1241</v>
      </c>
      <c r="C283" s="629" t="s">
        <v>1753</v>
      </c>
      <c r="D283" s="629" t="s">
        <v>1760</v>
      </c>
      <c r="E283" s="629" t="s">
        <v>1319</v>
      </c>
      <c r="F283" s="630" t="s">
        <v>1745</v>
      </c>
      <c r="G283" s="630" t="s">
        <v>1321</v>
      </c>
      <c r="H283" s="630" t="s">
        <v>1219</v>
      </c>
      <c r="I283" s="631" t="s">
        <v>1322</v>
      </c>
      <c r="J283" s="631" t="s">
        <v>1320</v>
      </c>
      <c r="K283" s="632" t="s">
        <v>1756</v>
      </c>
      <c r="L283" s="629">
        <v>2016</v>
      </c>
      <c r="M283" s="633">
        <v>557.7382705950638</v>
      </c>
      <c r="N283" s="634">
        <v>256637.543014661</v>
      </c>
      <c r="O283" s="634">
        <v>460.13974034962399</v>
      </c>
      <c r="P283" s="633">
        <v>2178.6779948029844</v>
      </c>
      <c r="Q283" s="633">
        <v>3080.0977961489493</v>
      </c>
      <c r="R283" s="633">
        <v>15387.456834716677</v>
      </c>
      <c r="S283" s="635">
        <v>560.7661096516083</v>
      </c>
      <c r="T283" s="635">
        <v>560.7661096516083</v>
      </c>
      <c r="U283" s="635">
        <v>560.7661096516083</v>
      </c>
      <c r="V283" s="635">
        <v>1682.2983289548249</v>
      </c>
      <c r="W283" s="635">
        <v>1115.9245582067006</v>
      </c>
      <c r="X283" s="633">
        <v>3281.7059405459745</v>
      </c>
      <c r="Y283" s="635">
        <v>19690.235643275846</v>
      </c>
      <c r="Z283" s="635">
        <v>6</v>
      </c>
      <c r="AA283" s="635"/>
      <c r="AB283" s="635">
        <v>212.6390015802553</v>
      </c>
      <c r="AC283" s="635">
        <v>211.25833246143381</v>
      </c>
      <c r="AD283" s="635">
        <v>246.84202981500599</v>
      </c>
      <c r="AE283" s="635">
        <v>271.10043852946058</v>
      </c>
      <c r="AF283" s="636" t="s">
        <v>1400</v>
      </c>
      <c r="AG283" s="636" t="s">
        <v>1401</v>
      </c>
      <c r="AH283" s="636"/>
    </row>
    <row r="284" spans="1:35" ht="18.75" customHeight="1">
      <c r="A284" s="629">
        <v>277</v>
      </c>
      <c r="B284" s="629" t="s">
        <v>1241</v>
      </c>
      <c r="C284" s="629" t="s">
        <v>1753</v>
      </c>
      <c r="D284" s="629" t="s">
        <v>1760</v>
      </c>
      <c r="E284" s="629" t="s">
        <v>1319</v>
      </c>
      <c r="F284" s="630" t="s">
        <v>1747</v>
      </c>
      <c r="G284" s="630" t="s">
        <v>1321</v>
      </c>
      <c r="H284" s="630" t="s">
        <v>1219</v>
      </c>
      <c r="I284" s="631" t="s">
        <v>1322</v>
      </c>
      <c r="J284" s="631" t="s">
        <v>1325</v>
      </c>
      <c r="K284" s="632" t="s">
        <v>1756</v>
      </c>
      <c r="L284" s="629">
        <v>2016</v>
      </c>
      <c r="M284" s="637">
        <v>0.12302681249827986</v>
      </c>
      <c r="N284" s="634">
        <v>256637.543014661</v>
      </c>
      <c r="O284" s="634">
        <v>2086029.36061803</v>
      </c>
      <c r="P284" s="637">
        <v>0.33020911675235559</v>
      </c>
      <c r="Q284" s="637">
        <v>1.6579392505191763</v>
      </c>
      <c r="R284" s="637">
        <v>0.12480674629784042</v>
      </c>
      <c r="S284" s="635">
        <v>0.12193248907846088</v>
      </c>
      <c r="T284" s="635">
        <v>0.12193248907846088</v>
      </c>
      <c r="U284" s="635">
        <v>0.12193248907846088</v>
      </c>
      <c r="V284" s="635">
        <v>0.36579746723538265</v>
      </c>
      <c r="W284" s="635">
        <v>0.24264565326613716</v>
      </c>
      <c r="X284" s="637">
        <v>0.52529079073738127</v>
      </c>
      <c r="Y284" s="635">
        <v>19690</v>
      </c>
      <c r="Z284" s="635">
        <v>37484</v>
      </c>
      <c r="AA284" s="635"/>
      <c r="AB284" s="840">
        <v>4.3852647619935181E-2</v>
      </c>
      <c r="AC284" s="840">
        <v>4.1465721677669418E-2</v>
      </c>
      <c r="AD284" s="840">
        <v>4.4895456202186934E-2</v>
      </c>
      <c r="AE284" s="840">
        <v>4.5424611796665446E-2</v>
      </c>
      <c r="AF284" s="636" t="s">
        <v>1624</v>
      </c>
      <c r="AG284" s="636" t="s">
        <v>1401</v>
      </c>
      <c r="AH284" s="636"/>
    </row>
    <row r="285" spans="1:35" ht="18.75" customHeight="1">
      <c r="A285" s="629">
        <v>278</v>
      </c>
      <c r="B285" s="629" t="s">
        <v>1241</v>
      </c>
      <c r="C285" s="629" t="s">
        <v>1753</v>
      </c>
      <c r="D285" s="629" t="s">
        <v>1760</v>
      </c>
      <c r="E285" s="629" t="s">
        <v>1319</v>
      </c>
      <c r="F285" s="630" t="s">
        <v>1748</v>
      </c>
      <c r="G285" s="630" t="s">
        <v>1321</v>
      </c>
      <c r="H285" s="630" t="s">
        <v>1219</v>
      </c>
      <c r="I285" s="631" t="s">
        <v>1322</v>
      </c>
      <c r="J285" s="631" t="s">
        <v>1327</v>
      </c>
      <c r="K285" s="632" t="s">
        <v>1756</v>
      </c>
      <c r="L285" s="629">
        <v>2016</v>
      </c>
      <c r="M285" s="637">
        <v>0.95781217306466115</v>
      </c>
      <c r="N285" s="634">
        <v>368327.11118533899</v>
      </c>
      <c r="O285" s="634">
        <v>384550.45941504597</v>
      </c>
      <c r="P285" s="633">
        <v>2.438699452172707</v>
      </c>
      <c r="Q285" s="633">
        <v>0</v>
      </c>
      <c r="R285" s="633">
        <v>1.7285575259055532</v>
      </c>
      <c r="S285" s="635">
        <v>0.95029347729776137</v>
      </c>
      <c r="T285" s="635">
        <v>0.95029347729776137</v>
      </c>
      <c r="U285" s="635">
        <v>0.95029347729776137</v>
      </c>
      <c r="V285" s="635">
        <v>2.8508804318932839</v>
      </c>
      <c r="W285" s="635">
        <v>1.8910840198225451</v>
      </c>
      <c r="X285" s="637">
        <v>5.7328319341210303</v>
      </c>
      <c r="Y285" s="635">
        <v>335464.569580779</v>
      </c>
      <c r="Z285" s="635">
        <v>58516.379589664903</v>
      </c>
      <c r="AA285" s="635"/>
      <c r="AB285" s="840">
        <v>0.69569397564673019</v>
      </c>
      <c r="AC285" s="840">
        <v>0.64961541696546743</v>
      </c>
      <c r="AD285" s="840">
        <v>0.68730416950979711</v>
      </c>
      <c r="AE285" s="840">
        <v>0.68377037285833975</v>
      </c>
      <c r="AF285" s="636" t="s">
        <v>1403</v>
      </c>
      <c r="AG285" s="636" t="s">
        <v>1401</v>
      </c>
      <c r="AH285" s="636"/>
    </row>
    <row r="286" spans="1:35" ht="18.75" customHeight="1">
      <c r="A286" s="629">
        <v>279</v>
      </c>
      <c r="B286" s="629" t="s">
        <v>1241</v>
      </c>
      <c r="C286" s="629" t="s">
        <v>1753</v>
      </c>
      <c r="D286" s="629" t="s">
        <v>1760</v>
      </c>
      <c r="E286" s="629" t="s">
        <v>1319</v>
      </c>
      <c r="F286" s="630" t="s">
        <v>1745</v>
      </c>
      <c r="G286" s="630" t="s">
        <v>1321</v>
      </c>
      <c r="H286" s="630" t="s">
        <v>1219</v>
      </c>
      <c r="I286" s="631" t="s">
        <v>1322</v>
      </c>
      <c r="J286" s="631" t="s">
        <v>1329</v>
      </c>
      <c r="K286" s="632" t="s">
        <v>1756</v>
      </c>
      <c r="L286" s="629">
        <v>2016</v>
      </c>
      <c r="M286" s="633">
        <v>446.3922208493741</v>
      </c>
      <c r="N286" s="634">
        <v>205402.80059572301</v>
      </c>
      <c r="O286" s="634">
        <v>460.13974034962399</v>
      </c>
      <c r="P286" s="633">
        <v>2469.3221680112347</v>
      </c>
      <c r="Q286" s="633">
        <v>3245.1410695622044</v>
      </c>
      <c r="R286" s="633">
        <v>16855.870276583322</v>
      </c>
      <c r="S286" s="635">
        <v>455.63153795905856</v>
      </c>
      <c r="T286" s="635">
        <v>455.63153795905856</v>
      </c>
      <c r="U286" s="635">
        <v>455.63153795905856</v>
      </c>
      <c r="V286" s="635">
        <v>1366.8946138771757</v>
      </c>
      <c r="W286" s="635">
        <v>906.70676053852651</v>
      </c>
      <c r="X286" s="633">
        <v>3300.2432569697903</v>
      </c>
      <c r="Y286" s="635">
        <v>19801.459541818742</v>
      </c>
      <c r="Z286" s="635">
        <v>6</v>
      </c>
      <c r="AA286" s="635"/>
      <c r="AB286" s="635">
        <v>302.97872072080202</v>
      </c>
      <c r="AC286" s="635">
        <v>311.984901660464</v>
      </c>
      <c r="AD286" s="635">
        <v>354.91470096187419</v>
      </c>
      <c r="AE286" s="635">
        <v>387.65426063354681</v>
      </c>
      <c r="AF286" s="636" t="s">
        <v>1404</v>
      </c>
      <c r="AG286" s="636" t="s">
        <v>1401</v>
      </c>
      <c r="AH286" s="636"/>
    </row>
    <row r="287" spans="1:35" ht="18.75" customHeight="1">
      <c r="A287" s="629">
        <v>280</v>
      </c>
      <c r="B287" s="629" t="s">
        <v>1241</v>
      </c>
      <c r="C287" s="629" t="s">
        <v>1753</v>
      </c>
      <c r="D287" s="629" t="s">
        <v>1760</v>
      </c>
      <c r="E287" s="629" t="s">
        <v>1319</v>
      </c>
      <c r="F287" s="630" t="s">
        <v>1747</v>
      </c>
      <c r="G287" s="630" t="s">
        <v>1321</v>
      </c>
      <c r="H287" s="630" t="s">
        <v>1219</v>
      </c>
      <c r="I287" s="631" t="s">
        <v>1322</v>
      </c>
      <c r="J287" s="631" t="s">
        <v>1331</v>
      </c>
      <c r="K287" s="632" t="s">
        <v>1756</v>
      </c>
      <c r="L287" s="629">
        <v>2016</v>
      </c>
      <c r="M287" s="637">
        <v>9.8465920218336778E-2</v>
      </c>
      <c r="N287" s="634">
        <v>205402.80059572301</v>
      </c>
      <c r="O287" s="634">
        <v>2086029.36061803</v>
      </c>
      <c r="P287" s="637">
        <v>0.37426030557110235</v>
      </c>
      <c r="Q287" s="637">
        <v>1.7467778975803594</v>
      </c>
      <c r="R287" s="637">
        <v>0.13671696030317923</v>
      </c>
      <c r="S287" s="635">
        <v>9.9072120389927174E-2</v>
      </c>
      <c r="T287" s="635">
        <v>9.9072120389927174E-2</v>
      </c>
      <c r="U287" s="635">
        <v>9.9072120389927174E-2</v>
      </c>
      <c r="V287" s="635">
        <v>0.29721636116978151</v>
      </c>
      <c r="W287" s="635">
        <v>0.19715351957595506</v>
      </c>
      <c r="X287" s="637">
        <v>0.52826431388909245</v>
      </c>
      <c r="Y287" s="635">
        <v>19801.459541818742</v>
      </c>
      <c r="Z287" s="635">
        <v>37484</v>
      </c>
      <c r="AA287" s="635"/>
      <c r="AB287" s="840">
        <v>6.2483453070077827E-2</v>
      </c>
      <c r="AC287" s="840">
        <v>6.1236302252123072E-2</v>
      </c>
      <c r="AD287" s="840">
        <v>6.455163824607893E-2</v>
      </c>
      <c r="AE287" s="840">
        <v>6.4953949894436092E-2</v>
      </c>
      <c r="AF287" s="636" t="s">
        <v>1626</v>
      </c>
      <c r="AG287" s="636" t="s">
        <v>1401</v>
      </c>
      <c r="AH287" s="636"/>
    </row>
    <row r="288" spans="1:35" ht="18.75" customHeight="1">
      <c r="A288" s="629">
        <v>281</v>
      </c>
      <c r="B288" s="629" t="s">
        <v>1241</v>
      </c>
      <c r="C288" s="629" t="s">
        <v>1753</v>
      </c>
      <c r="D288" s="629" t="s">
        <v>1760</v>
      </c>
      <c r="E288" s="629" t="s">
        <v>1319</v>
      </c>
      <c r="F288" s="630" t="s">
        <v>1748</v>
      </c>
      <c r="G288" s="630" t="s">
        <v>1321</v>
      </c>
      <c r="H288" s="630" t="s">
        <v>1219</v>
      </c>
      <c r="I288" s="631" t="s">
        <v>1322</v>
      </c>
      <c r="J288" s="631" t="s">
        <v>1333</v>
      </c>
      <c r="K288" s="632" t="s">
        <v>1756</v>
      </c>
      <c r="L288" s="629">
        <v>2016</v>
      </c>
      <c r="M288" s="637">
        <v>0.76659595662088242</v>
      </c>
      <c r="N288" s="634">
        <v>294794.82730427699</v>
      </c>
      <c r="O288" s="634">
        <v>384550.45941504597</v>
      </c>
      <c r="P288" s="633">
        <v>2.7640315056798817</v>
      </c>
      <c r="Q288" s="633">
        <v>0</v>
      </c>
      <c r="R288" s="633">
        <v>1.8935124715696592</v>
      </c>
      <c r="S288" s="635">
        <v>0.77212882719079434</v>
      </c>
      <c r="T288" s="635">
        <v>0.77212882719079434</v>
      </c>
      <c r="U288" s="635">
        <v>0.77212882719079434</v>
      </c>
      <c r="V288" s="635">
        <v>2.3163864815723829</v>
      </c>
      <c r="W288" s="635">
        <v>1.5365363661096807</v>
      </c>
      <c r="X288" s="637">
        <v>5.7652148841758653</v>
      </c>
      <c r="Y288" s="635">
        <v>337359.50257842091</v>
      </c>
      <c r="Z288" s="635">
        <v>58516.379589664903</v>
      </c>
      <c r="AA288" s="635"/>
      <c r="AB288" s="840">
        <v>0.9912596898413355</v>
      </c>
      <c r="AC288" s="840">
        <v>0.95934773136624607</v>
      </c>
      <c r="AD288" s="840">
        <v>0.98822049864941475</v>
      </c>
      <c r="AE288" s="840">
        <v>0.97774278703248751</v>
      </c>
      <c r="AF288" s="636" t="s">
        <v>1626</v>
      </c>
      <c r="AG288" s="636" t="s">
        <v>1401</v>
      </c>
      <c r="AH288" s="636"/>
    </row>
    <row r="289" spans="1:35" ht="18.75" customHeight="1">
      <c r="A289" s="629">
        <v>282</v>
      </c>
      <c r="B289" s="629" t="s">
        <v>1241</v>
      </c>
      <c r="C289" s="629" t="s">
        <v>1761</v>
      </c>
      <c r="D289" s="629" t="s">
        <v>1762</v>
      </c>
      <c r="E289" s="629" t="s">
        <v>1255</v>
      </c>
      <c r="F289" s="630" t="s">
        <v>1763</v>
      </c>
      <c r="G289" s="630" t="s">
        <v>1257</v>
      </c>
      <c r="H289" s="630" t="s">
        <v>1219</v>
      </c>
      <c r="I289" s="631" t="s">
        <v>1764</v>
      </c>
      <c r="J289" s="631" t="s">
        <v>1765</v>
      </c>
      <c r="K289" s="632" t="s">
        <v>1766</v>
      </c>
      <c r="L289" s="629">
        <v>2016</v>
      </c>
      <c r="M289" s="633">
        <v>1402</v>
      </c>
      <c r="N289" s="634" t="s">
        <v>1251</v>
      </c>
      <c r="O289" s="634" t="s">
        <v>1251</v>
      </c>
      <c r="P289" s="633">
        <v>1889.2407150000001</v>
      </c>
      <c r="Q289" s="633">
        <v>1450</v>
      </c>
      <c r="R289" s="633">
        <v>1327</v>
      </c>
      <c r="S289" s="635">
        <v>1212</v>
      </c>
      <c r="T289" s="635">
        <v>1212</v>
      </c>
      <c r="U289" s="635">
        <v>1212</v>
      </c>
      <c r="V289" s="635">
        <v>3636</v>
      </c>
      <c r="W289" s="635">
        <v>2514</v>
      </c>
      <c r="X289" s="633">
        <v>2699</v>
      </c>
      <c r="Y289" s="635" t="s">
        <v>1251</v>
      </c>
      <c r="Z289" s="635" t="s">
        <v>1251</v>
      </c>
      <c r="AA289" s="693"/>
      <c r="AB289" s="635">
        <v>420.04129975774083</v>
      </c>
      <c r="AC289" s="635">
        <v>377.04293476515591</v>
      </c>
      <c r="AD289" s="635">
        <v>343.36324637260913</v>
      </c>
      <c r="AE289" s="635">
        <v>308.48919474566992</v>
      </c>
      <c r="AF289" s="842" t="s">
        <v>1767</v>
      </c>
      <c r="AG289" s="843" t="s">
        <v>1768</v>
      </c>
      <c r="AH289" s="636"/>
    </row>
    <row r="290" spans="1:35" ht="18.75" customHeight="1">
      <c r="A290" s="629">
        <v>283</v>
      </c>
      <c r="B290" s="629" t="s">
        <v>1241</v>
      </c>
      <c r="C290" s="629" t="s">
        <v>1761</v>
      </c>
      <c r="D290" s="629" t="s">
        <v>1762</v>
      </c>
      <c r="E290" s="629" t="s">
        <v>1255</v>
      </c>
      <c r="F290" s="630" t="s">
        <v>1769</v>
      </c>
      <c r="G290" s="630" t="s">
        <v>1257</v>
      </c>
      <c r="H290" s="630" t="s">
        <v>1219</v>
      </c>
      <c r="I290" s="631" t="s">
        <v>1770</v>
      </c>
      <c r="J290" s="631" t="s">
        <v>1771</v>
      </c>
      <c r="K290" s="632" t="s">
        <v>1766</v>
      </c>
      <c r="L290" s="629">
        <v>2016</v>
      </c>
      <c r="M290" s="633">
        <v>29</v>
      </c>
      <c r="N290" s="634" t="s">
        <v>1251</v>
      </c>
      <c r="O290" s="634" t="s">
        <v>1251</v>
      </c>
      <c r="P290" s="633">
        <v>42.220838000000001</v>
      </c>
      <c r="Q290" s="633">
        <v>45</v>
      </c>
      <c r="R290" s="633">
        <v>45</v>
      </c>
      <c r="S290" s="635">
        <v>42</v>
      </c>
      <c r="T290" s="635">
        <v>42</v>
      </c>
      <c r="U290" s="635">
        <v>42</v>
      </c>
      <c r="V290" s="635">
        <v>126</v>
      </c>
      <c r="W290" s="635">
        <v>84</v>
      </c>
      <c r="X290" s="633">
        <v>37.9</v>
      </c>
      <c r="Y290" s="635" t="s">
        <v>1251</v>
      </c>
      <c r="Z290" s="635" t="s">
        <v>1251</v>
      </c>
      <c r="AA290" s="694"/>
      <c r="AB290" s="635">
        <v>3.8628981085555045</v>
      </c>
      <c r="AC290" s="635">
        <v>3.7681678330851076</v>
      </c>
      <c r="AD290" s="635">
        <v>3.2295653160066768</v>
      </c>
      <c r="AE290" s="635">
        <v>2.7179265468375315</v>
      </c>
      <c r="AF290" s="844" t="s">
        <v>1767</v>
      </c>
      <c r="AG290" s="845" t="s">
        <v>1772</v>
      </c>
      <c r="AH290" s="636"/>
    </row>
    <row r="291" spans="1:35" ht="18.75" customHeight="1">
      <c r="A291" s="629">
        <v>284</v>
      </c>
      <c r="B291" s="629" t="s">
        <v>1241</v>
      </c>
      <c r="C291" s="629" t="s">
        <v>1761</v>
      </c>
      <c r="D291" s="629" t="s">
        <v>1762</v>
      </c>
      <c r="E291" s="629" t="s">
        <v>1255</v>
      </c>
      <c r="F291" s="630" t="s">
        <v>1773</v>
      </c>
      <c r="G291" s="630" t="s">
        <v>1257</v>
      </c>
      <c r="H291" s="630" t="s">
        <v>1219</v>
      </c>
      <c r="I291" s="631" t="s">
        <v>1774</v>
      </c>
      <c r="J291" s="631" t="s">
        <v>1775</v>
      </c>
      <c r="K291" s="632" t="s">
        <v>1766</v>
      </c>
      <c r="L291" s="629">
        <v>2016</v>
      </c>
      <c r="M291" s="633">
        <v>272</v>
      </c>
      <c r="N291" s="634" t="s">
        <v>1251</v>
      </c>
      <c r="O291" s="634" t="s">
        <v>1251</v>
      </c>
      <c r="P291" s="633">
        <v>345.94200000000001</v>
      </c>
      <c r="Q291" s="633">
        <v>333</v>
      </c>
      <c r="R291" s="633">
        <v>298</v>
      </c>
      <c r="S291" s="635">
        <v>272</v>
      </c>
      <c r="T291" s="635">
        <v>272</v>
      </c>
      <c r="U291" s="635">
        <v>272</v>
      </c>
      <c r="V291" s="635">
        <v>816</v>
      </c>
      <c r="W291" s="635">
        <v>550</v>
      </c>
      <c r="X291" s="633">
        <v>453.7</v>
      </c>
      <c r="Y291" s="635" t="s">
        <v>1251</v>
      </c>
      <c r="Z291" s="635" t="s">
        <v>1251</v>
      </c>
      <c r="AA291" s="694"/>
      <c r="AB291" s="635">
        <v>82.312577119747431</v>
      </c>
      <c r="AC291" s="635">
        <v>76.791536417370324</v>
      </c>
      <c r="AD291" s="635">
        <v>71.384229339515613</v>
      </c>
      <c r="AE291" s="635">
        <v>65.134938014101522</v>
      </c>
      <c r="AF291" s="844" t="s">
        <v>1767</v>
      </c>
      <c r="AG291" s="845" t="s">
        <v>1768</v>
      </c>
      <c r="AH291" s="636"/>
    </row>
    <row r="292" spans="1:35" s="705" customFormat="1" ht="18.75" customHeight="1">
      <c r="A292" s="695">
        <v>285</v>
      </c>
      <c r="B292" s="695" t="s">
        <v>1241</v>
      </c>
      <c r="C292" s="695" t="s">
        <v>1761</v>
      </c>
      <c r="D292" s="695" t="s">
        <v>1776</v>
      </c>
      <c r="E292" s="695">
        <v>1</v>
      </c>
      <c r="F292" s="696" t="s">
        <v>1777</v>
      </c>
      <c r="G292" s="696" t="s">
        <v>1778</v>
      </c>
      <c r="H292" s="696" t="s">
        <v>1219</v>
      </c>
      <c r="I292" s="697" t="s">
        <v>1779</v>
      </c>
      <c r="J292" s="698" t="s">
        <v>1779</v>
      </c>
      <c r="K292" s="699" t="s">
        <v>1766</v>
      </c>
      <c r="L292" s="695">
        <v>2016</v>
      </c>
      <c r="M292" s="700">
        <v>12</v>
      </c>
      <c r="N292" s="701" t="s">
        <v>1251</v>
      </c>
      <c r="O292" s="701" t="s">
        <v>1251</v>
      </c>
      <c r="P292" s="700">
        <v>23</v>
      </c>
      <c r="Q292" s="700">
        <v>64</v>
      </c>
      <c r="R292" s="700">
        <v>0</v>
      </c>
      <c r="S292" s="635">
        <v>12</v>
      </c>
      <c r="T292" s="635">
        <v>12</v>
      </c>
      <c r="U292" s="635">
        <v>12</v>
      </c>
      <c r="V292" s="635">
        <v>36</v>
      </c>
      <c r="W292" s="635">
        <v>24</v>
      </c>
      <c r="X292" s="700">
        <v>0</v>
      </c>
      <c r="Y292" s="702" t="s">
        <v>1251</v>
      </c>
      <c r="Z292" s="702" t="s">
        <v>1251</v>
      </c>
      <c r="AA292" s="703"/>
      <c r="AB292" s="635" t="s">
        <v>1251</v>
      </c>
      <c r="AC292" s="635" t="s">
        <v>1251</v>
      </c>
      <c r="AD292" s="635" t="s">
        <v>1251</v>
      </c>
      <c r="AE292" s="635" t="s">
        <v>1251</v>
      </c>
      <c r="AF292" s="846" t="s">
        <v>1780</v>
      </c>
      <c r="AG292" s="847" t="s">
        <v>1781</v>
      </c>
      <c r="AH292" s="704"/>
      <c r="AI292" s="315"/>
    </row>
    <row r="293" spans="1:35" s="705" customFormat="1" ht="18.75" customHeight="1">
      <c r="A293" s="695">
        <v>286</v>
      </c>
      <c r="B293" s="695" t="s">
        <v>1241</v>
      </c>
      <c r="C293" s="695" t="s">
        <v>1761</v>
      </c>
      <c r="D293" s="695" t="s">
        <v>1776</v>
      </c>
      <c r="E293" s="695">
        <v>2</v>
      </c>
      <c r="F293" s="696" t="s">
        <v>1777</v>
      </c>
      <c r="G293" s="696" t="s">
        <v>1778</v>
      </c>
      <c r="H293" s="696" t="s">
        <v>1219</v>
      </c>
      <c r="I293" s="697" t="s">
        <v>1782</v>
      </c>
      <c r="J293" s="698" t="s">
        <v>1782</v>
      </c>
      <c r="K293" s="699" t="s">
        <v>1766</v>
      </c>
      <c r="L293" s="695">
        <v>2016</v>
      </c>
      <c r="M293" s="700">
        <v>12</v>
      </c>
      <c r="N293" s="701" t="s">
        <v>1251</v>
      </c>
      <c r="O293" s="701" t="s">
        <v>1251</v>
      </c>
      <c r="P293" s="700">
        <v>0</v>
      </c>
      <c r="Q293" s="700">
        <v>57</v>
      </c>
      <c r="R293" s="700">
        <v>0</v>
      </c>
      <c r="S293" s="635">
        <v>12</v>
      </c>
      <c r="T293" s="635">
        <v>12</v>
      </c>
      <c r="U293" s="635">
        <v>12</v>
      </c>
      <c r="V293" s="635">
        <v>36</v>
      </c>
      <c r="W293" s="635">
        <v>24</v>
      </c>
      <c r="X293" s="700">
        <v>0</v>
      </c>
      <c r="Y293" s="702" t="s">
        <v>1251</v>
      </c>
      <c r="Z293" s="702" t="s">
        <v>1251</v>
      </c>
      <c r="AA293" s="703"/>
      <c r="AB293" s="635" t="s">
        <v>1251</v>
      </c>
      <c r="AC293" s="635" t="s">
        <v>1251</v>
      </c>
      <c r="AD293" s="635" t="s">
        <v>1251</v>
      </c>
      <c r="AE293" s="635" t="s">
        <v>1251</v>
      </c>
      <c r="AF293" s="846" t="s">
        <v>1783</v>
      </c>
      <c r="AG293" s="847" t="s">
        <v>1781</v>
      </c>
      <c r="AH293" s="704"/>
      <c r="AI293" s="315"/>
    </row>
    <row r="294" spans="1:35" s="705" customFormat="1" ht="18.75" customHeight="1">
      <c r="A294" s="695">
        <v>287</v>
      </c>
      <c r="B294" s="695" t="s">
        <v>1241</v>
      </c>
      <c r="C294" s="695" t="s">
        <v>1761</v>
      </c>
      <c r="D294" s="695" t="s">
        <v>1784</v>
      </c>
      <c r="E294" s="695">
        <v>1</v>
      </c>
      <c r="F294" s="696" t="s">
        <v>1777</v>
      </c>
      <c r="G294" s="696" t="s">
        <v>1785</v>
      </c>
      <c r="H294" s="696" t="s">
        <v>1219</v>
      </c>
      <c r="I294" s="697" t="s">
        <v>1786</v>
      </c>
      <c r="J294" s="698" t="s">
        <v>1786</v>
      </c>
      <c r="K294" s="699" t="s">
        <v>1766</v>
      </c>
      <c r="L294" s="695">
        <v>2017</v>
      </c>
      <c r="M294" s="700">
        <v>5</v>
      </c>
      <c r="N294" s="701" t="s">
        <v>1251</v>
      </c>
      <c r="O294" s="701" t="s">
        <v>1251</v>
      </c>
      <c r="P294" s="700">
        <v>5</v>
      </c>
      <c r="Q294" s="700">
        <v>4</v>
      </c>
      <c r="R294" s="700">
        <v>0</v>
      </c>
      <c r="S294" s="635">
        <v>10</v>
      </c>
      <c r="T294" s="635">
        <v>10</v>
      </c>
      <c r="U294" s="635">
        <v>10</v>
      </c>
      <c r="V294" s="635">
        <v>30</v>
      </c>
      <c r="W294" s="635">
        <v>20</v>
      </c>
      <c r="X294" s="700">
        <v>0</v>
      </c>
      <c r="Y294" s="702" t="s">
        <v>1251</v>
      </c>
      <c r="Z294" s="702" t="s">
        <v>1251</v>
      </c>
      <c r="AA294" s="703"/>
      <c r="AB294" s="635" t="s">
        <v>1251</v>
      </c>
      <c r="AC294" s="635" t="s">
        <v>1251</v>
      </c>
      <c r="AD294" s="635" t="s">
        <v>1251</v>
      </c>
      <c r="AE294" s="635" t="s">
        <v>1251</v>
      </c>
      <c r="AF294" s="846" t="s">
        <v>1787</v>
      </c>
      <c r="AG294" s="847" t="s">
        <v>1788</v>
      </c>
      <c r="AH294" s="704"/>
      <c r="AI294" s="315"/>
    </row>
    <row r="295" spans="1:35" s="705" customFormat="1" ht="18.75" customHeight="1">
      <c r="A295" s="695">
        <v>288</v>
      </c>
      <c r="B295" s="695" t="s">
        <v>1241</v>
      </c>
      <c r="C295" s="695" t="s">
        <v>1761</v>
      </c>
      <c r="D295" s="695" t="s">
        <v>1784</v>
      </c>
      <c r="E295" s="695">
        <v>2</v>
      </c>
      <c r="F295" s="696" t="s">
        <v>1777</v>
      </c>
      <c r="G295" s="696" t="s">
        <v>1785</v>
      </c>
      <c r="H295" s="696" t="s">
        <v>1219</v>
      </c>
      <c r="I295" s="697" t="s">
        <v>1789</v>
      </c>
      <c r="J295" s="698" t="s">
        <v>1789</v>
      </c>
      <c r="K295" s="699" t="s">
        <v>1766</v>
      </c>
      <c r="L295" s="695">
        <v>2016</v>
      </c>
      <c r="M295" s="700">
        <v>4</v>
      </c>
      <c r="N295" s="701" t="s">
        <v>1251</v>
      </c>
      <c r="O295" s="701" t="s">
        <v>1251</v>
      </c>
      <c r="P295" s="700">
        <v>0</v>
      </c>
      <c r="Q295" s="700">
        <v>3</v>
      </c>
      <c r="R295" s="700">
        <v>3</v>
      </c>
      <c r="S295" s="635">
        <v>10</v>
      </c>
      <c r="T295" s="635">
        <v>10</v>
      </c>
      <c r="U295" s="635">
        <v>10</v>
      </c>
      <c r="V295" s="635">
        <v>30</v>
      </c>
      <c r="W295" s="635">
        <v>20</v>
      </c>
      <c r="X295" s="700">
        <v>2</v>
      </c>
      <c r="Y295" s="702" t="s">
        <v>1251</v>
      </c>
      <c r="Z295" s="702" t="s">
        <v>1251</v>
      </c>
      <c r="AA295" s="703"/>
      <c r="AB295" s="635" t="s">
        <v>1251</v>
      </c>
      <c r="AC295" s="635" t="s">
        <v>1251</v>
      </c>
      <c r="AD295" s="635" t="s">
        <v>1251</v>
      </c>
      <c r="AE295" s="635" t="s">
        <v>1251</v>
      </c>
      <c r="AF295" s="846" t="s">
        <v>1783</v>
      </c>
      <c r="AG295" s="847" t="s">
        <v>1790</v>
      </c>
      <c r="AH295" s="704"/>
      <c r="AI295" s="315"/>
    </row>
    <row r="296" spans="1:35" s="705" customFormat="1" ht="18.75" customHeight="1">
      <c r="A296" s="695">
        <v>289</v>
      </c>
      <c r="B296" s="695" t="s">
        <v>1241</v>
      </c>
      <c r="C296" s="695" t="s">
        <v>1761</v>
      </c>
      <c r="D296" s="695" t="s">
        <v>1791</v>
      </c>
      <c r="E296" s="695">
        <v>1</v>
      </c>
      <c r="F296" s="696" t="s">
        <v>1777</v>
      </c>
      <c r="G296" s="696" t="s">
        <v>1792</v>
      </c>
      <c r="H296" s="696" t="s">
        <v>1219</v>
      </c>
      <c r="I296" s="697" t="s">
        <v>1793</v>
      </c>
      <c r="J296" s="698" t="s">
        <v>1793</v>
      </c>
      <c r="K296" s="699" t="s">
        <v>1766</v>
      </c>
      <c r="L296" s="695">
        <v>2016</v>
      </c>
      <c r="M296" s="700">
        <v>22</v>
      </c>
      <c r="N296" s="701" t="s">
        <v>1251</v>
      </c>
      <c r="O296" s="701" t="s">
        <v>1251</v>
      </c>
      <c r="P296" s="700">
        <v>7</v>
      </c>
      <c r="Q296" s="700">
        <v>0</v>
      </c>
      <c r="R296" s="700">
        <v>1</v>
      </c>
      <c r="S296" s="635">
        <v>21</v>
      </c>
      <c r="T296" s="635">
        <v>21</v>
      </c>
      <c r="U296" s="635">
        <v>21</v>
      </c>
      <c r="V296" s="635">
        <v>63</v>
      </c>
      <c r="W296" s="635">
        <v>42</v>
      </c>
      <c r="X296" s="700">
        <v>3</v>
      </c>
      <c r="Y296" s="702" t="s">
        <v>1251</v>
      </c>
      <c r="Z296" s="702" t="s">
        <v>1251</v>
      </c>
      <c r="AA296" s="703"/>
      <c r="AB296" s="635" t="s">
        <v>1251</v>
      </c>
      <c r="AC296" s="635" t="s">
        <v>1251</v>
      </c>
      <c r="AD296" s="635" t="s">
        <v>1251</v>
      </c>
      <c r="AE296" s="635" t="s">
        <v>1251</v>
      </c>
      <c r="AF296" s="846" t="s">
        <v>1794</v>
      </c>
      <c r="AG296" s="847" t="s">
        <v>1795</v>
      </c>
      <c r="AH296" s="704"/>
      <c r="AI296" s="315"/>
    </row>
    <row r="297" spans="1:35" s="705" customFormat="1" ht="18.75" customHeight="1">
      <c r="A297" s="695">
        <v>290</v>
      </c>
      <c r="B297" s="695" t="s">
        <v>1241</v>
      </c>
      <c r="C297" s="695" t="s">
        <v>1761</v>
      </c>
      <c r="D297" s="695" t="s">
        <v>1791</v>
      </c>
      <c r="E297" s="695">
        <v>2</v>
      </c>
      <c r="F297" s="696" t="s">
        <v>1777</v>
      </c>
      <c r="G297" s="696" t="s">
        <v>1792</v>
      </c>
      <c r="H297" s="696" t="s">
        <v>1219</v>
      </c>
      <c r="I297" s="697" t="s">
        <v>1796</v>
      </c>
      <c r="J297" s="698" t="s">
        <v>1796</v>
      </c>
      <c r="K297" s="699" t="s">
        <v>1766</v>
      </c>
      <c r="L297" s="695">
        <v>2016</v>
      </c>
      <c r="M297" s="706">
        <v>1</v>
      </c>
      <c r="N297" s="701" t="s">
        <v>1251</v>
      </c>
      <c r="O297" s="701" t="s">
        <v>1251</v>
      </c>
      <c r="P297" s="706">
        <v>1</v>
      </c>
      <c r="Q297" s="700" t="s">
        <v>1251</v>
      </c>
      <c r="R297" s="706">
        <v>3.7037037037037035E-2</v>
      </c>
      <c r="S297" s="635">
        <v>1</v>
      </c>
      <c r="T297" s="635">
        <v>1</v>
      </c>
      <c r="U297" s="635">
        <v>1</v>
      </c>
      <c r="V297" s="635">
        <v>3</v>
      </c>
      <c r="W297" s="635">
        <v>2</v>
      </c>
      <c r="X297" s="706">
        <v>1</v>
      </c>
      <c r="Y297" s="702" t="s">
        <v>1251</v>
      </c>
      <c r="Z297" s="702" t="s">
        <v>1251</v>
      </c>
      <c r="AA297" s="703"/>
      <c r="AB297" s="841" t="s">
        <v>1251</v>
      </c>
      <c r="AC297" s="841" t="s">
        <v>1251</v>
      </c>
      <c r="AD297" s="841" t="s">
        <v>1251</v>
      </c>
      <c r="AE297" s="841" t="s">
        <v>1251</v>
      </c>
      <c r="AF297" s="846" t="s">
        <v>1797</v>
      </c>
      <c r="AG297" s="847" t="s">
        <v>1798</v>
      </c>
      <c r="AH297" s="704"/>
      <c r="AI297" s="315"/>
    </row>
    <row r="298" spans="1:35" s="705" customFormat="1" ht="18.75" customHeight="1">
      <c r="A298" s="695">
        <v>291</v>
      </c>
      <c r="B298" s="695" t="s">
        <v>1241</v>
      </c>
      <c r="C298" s="695" t="s">
        <v>1761</v>
      </c>
      <c r="D298" s="695" t="s">
        <v>1799</v>
      </c>
      <c r="E298" s="695">
        <v>1</v>
      </c>
      <c r="F298" s="696" t="s">
        <v>1777</v>
      </c>
      <c r="G298" s="696" t="s">
        <v>1800</v>
      </c>
      <c r="H298" s="696" t="s">
        <v>1219</v>
      </c>
      <c r="I298" s="707" t="s">
        <v>1801</v>
      </c>
      <c r="J298" s="698" t="s">
        <v>1801</v>
      </c>
      <c r="K298" s="699" t="s">
        <v>1766</v>
      </c>
      <c r="L298" s="695">
        <v>2016</v>
      </c>
      <c r="M298" s="700">
        <v>6</v>
      </c>
      <c r="N298" s="701" t="s">
        <v>1251</v>
      </c>
      <c r="O298" s="701" t="s">
        <v>1251</v>
      </c>
      <c r="P298" s="700">
        <v>12</v>
      </c>
      <c r="Q298" s="700">
        <v>5</v>
      </c>
      <c r="R298" s="700">
        <v>10</v>
      </c>
      <c r="S298" s="635">
        <v>25</v>
      </c>
      <c r="T298" s="635">
        <v>25</v>
      </c>
      <c r="U298" s="635">
        <v>25</v>
      </c>
      <c r="V298" s="635">
        <v>75</v>
      </c>
      <c r="W298" s="635">
        <v>50</v>
      </c>
      <c r="X298" s="700">
        <v>31</v>
      </c>
      <c r="Y298" s="702" t="s">
        <v>1251</v>
      </c>
      <c r="Z298" s="702" t="s">
        <v>1251</v>
      </c>
      <c r="AA298" s="703"/>
      <c r="AB298" s="635" t="s">
        <v>1251</v>
      </c>
      <c r="AC298" s="635" t="s">
        <v>1251</v>
      </c>
      <c r="AD298" s="635" t="s">
        <v>1251</v>
      </c>
      <c r="AE298" s="635" t="s">
        <v>1251</v>
      </c>
      <c r="AF298" s="846" t="s">
        <v>1802</v>
      </c>
      <c r="AG298" s="847" t="s">
        <v>1803</v>
      </c>
      <c r="AH298" s="704"/>
      <c r="AI298" s="315"/>
    </row>
    <row r="299" spans="1:35" s="705" customFormat="1" ht="18.75" customHeight="1">
      <c r="A299" s="695">
        <v>292</v>
      </c>
      <c r="B299" s="695" t="s">
        <v>1241</v>
      </c>
      <c r="C299" s="695" t="s">
        <v>1804</v>
      </c>
      <c r="D299" s="695" t="s">
        <v>1805</v>
      </c>
      <c r="E299" s="695">
        <v>1</v>
      </c>
      <c r="F299" s="696" t="s">
        <v>1777</v>
      </c>
      <c r="G299" s="696" t="s">
        <v>1806</v>
      </c>
      <c r="H299" s="696" t="s">
        <v>1219</v>
      </c>
      <c r="I299" s="697" t="s">
        <v>1807</v>
      </c>
      <c r="J299" s="698" t="s">
        <v>1807</v>
      </c>
      <c r="K299" s="699" t="s">
        <v>1766</v>
      </c>
      <c r="L299" s="695">
        <v>2017</v>
      </c>
      <c r="M299" s="700">
        <v>138</v>
      </c>
      <c r="N299" s="701" t="s">
        <v>1251</v>
      </c>
      <c r="O299" s="701" t="s">
        <v>1251</v>
      </c>
      <c r="P299" s="700">
        <v>118</v>
      </c>
      <c r="Q299" s="700">
        <v>191</v>
      </c>
      <c r="R299" s="700">
        <v>190</v>
      </c>
      <c r="S299" s="635">
        <v>138</v>
      </c>
      <c r="T299" s="635">
        <v>138</v>
      </c>
      <c r="U299" s="635">
        <v>138</v>
      </c>
      <c r="V299" s="635">
        <v>414</v>
      </c>
      <c r="W299" s="635">
        <v>276</v>
      </c>
      <c r="X299" s="700">
        <v>195</v>
      </c>
      <c r="Y299" s="702" t="s">
        <v>1251</v>
      </c>
      <c r="Z299" s="702" t="s">
        <v>1251</v>
      </c>
      <c r="AA299" s="703"/>
      <c r="AB299" s="635" t="s">
        <v>1251</v>
      </c>
      <c r="AC299" s="635" t="s">
        <v>1251</v>
      </c>
      <c r="AD299" s="635" t="s">
        <v>1251</v>
      </c>
      <c r="AE299" s="635" t="s">
        <v>1251</v>
      </c>
      <c r="AF299" s="846" t="s">
        <v>1808</v>
      </c>
      <c r="AG299" s="847" t="s">
        <v>1809</v>
      </c>
      <c r="AH299" s="704"/>
      <c r="AI299" s="315"/>
    </row>
    <row r="300" spans="1:35" s="705" customFormat="1" ht="18.75" customHeight="1">
      <c r="A300" s="695">
        <v>293</v>
      </c>
      <c r="B300" s="695" t="s">
        <v>1241</v>
      </c>
      <c r="C300" s="695" t="s">
        <v>1804</v>
      </c>
      <c r="D300" s="695" t="s">
        <v>1805</v>
      </c>
      <c r="E300" s="695">
        <v>2</v>
      </c>
      <c r="F300" s="696" t="s">
        <v>1777</v>
      </c>
      <c r="G300" s="696" t="s">
        <v>1806</v>
      </c>
      <c r="H300" s="696" t="s">
        <v>1219</v>
      </c>
      <c r="I300" s="697" t="s">
        <v>1810</v>
      </c>
      <c r="J300" s="698" t="s">
        <v>1810</v>
      </c>
      <c r="K300" s="699" t="s">
        <v>1766</v>
      </c>
      <c r="L300" s="695">
        <v>2017</v>
      </c>
      <c r="M300" s="700">
        <v>3600</v>
      </c>
      <c r="N300" s="701" t="s">
        <v>1251</v>
      </c>
      <c r="O300" s="701" t="s">
        <v>1251</v>
      </c>
      <c r="P300" s="700">
        <v>3000</v>
      </c>
      <c r="Q300" s="700">
        <v>4970</v>
      </c>
      <c r="R300" s="700">
        <v>3610</v>
      </c>
      <c r="S300" s="635">
        <v>3600</v>
      </c>
      <c r="T300" s="635">
        <v>3600</v>
      </c>
      <c r="U300" s="635">
        <v>3600</v>
      </c>
      <c r="V300" s="635">
        <v>10800</v>
      </c>
      <c r="W300" s="635">
        <v>7200</v>
      </c>
      <c r="X300" s="700">
        <v>3959</v>
      </c>
      <c r="Y300" s="702" t="s">
        <v>1251</v>
      </c>
      <c r="Z300" s="702" t="s">
        <v>1251</v>
      </c>
      <c r="AA300" s="703"/>
      <c r="AB300" s="635" t="s">
        <v>1251</v>
      </c>
      <c r="AC300" s="635" t="s">
        <v>1251</v>
      </c>
      <c r="AD300" s="635" t="s">
        <v>1251</v>
      </c>
      <c r="AE300" s="635" t="s">
        <v>1251</v>
      </c>
      <c r="AF300" s="846" t="s">
        <v>1811</v>
      </c>
      <c r="AG300" s="847" t="s">
        <v>1812</v>
      </c>
      <c r="AH300" s="704"/>
      <c r="AI300" s="315"/>
    </row>
    <row r="301" spans="1:35" s="705" customFormat="1" ht="18.75" customHeight="1">
      <c r="A301" s="695">
        <v>294</v>
      </c>
      <c r="B301" s="695" t="s">
        <v>1241</v>
      </c>
      <c r="C301" s="695" t="s">
        <v>1804</v>
      </c>
      <c r="D301" s="695" t="s">
        <v>1805</v>
      </c>
      <c r="E301" s="695">
        <v>3</v>
      </c>
      <c r="F301" s="696" t="s">
        <v>1813</v>
      </c>
      <c r="G301" s="696" t="s">
        <v>1806</v>
      </c>
      <c r="H301" s="696" t="s">
        <v>1219</v>
      </c>
      <c r="I301" s="697" t="s">
        <v>1814</v>
      </c>
      <c r="J301" s="698" t="s">
        <v>1814</v>
      </c>
      <c r="K301" s="699" t="s">
        <v>1766</v>
      </c>
      <c r="L301" s="695">
        <v>2017</v>
      </c>
      <c r="M301" s="708">
        <v>0.2</v>
      </c>
      <c r="N301" s="701" t="s">
        <v>1251</v>
      </c>
      <c r="O301" s="701" t="s">
        <v>1251</v>
      </c>
      <c r="P301" s="708">
        <v>0.2</v>
      </c>
      <c r="Q301" s="708">
        <v>0.18</v>
      </c>
      <c r="R301" s="708">
        <v>0.18</v>
      </c>
      <c r="S301" s="635">
        <v>0.2</v>
      </c>
      <c r="T301" s="635">
        <v>0.2</v>
      </c>
      <c r="U301" s="635">
        <v>0.2</v>
      </c>
      <c r="V301" s="635">
        <v>0.60000000000000009</v>
      </c>
      <c r="W301" s="635">
        <v>0.4</v>
      </c>
      <c r="X301" s="708">
        <v>0.27</v>
      </c>
      <c r="Y301" s="702" t="s">
        <v>1251</v>
      </c>
      <c r="Z301" s="702" t="s">
        <v>1251</v>
      </c>
      <c r="AA301" s="703"/>
      <c r="AB301" s="635" t="s">
        <v>1251</v>
      </c>
      <c r="AC301" s="635" t="s">
        <v>1251</v>
      </c>
      <c r="AD301" s="635" t="s">
        <v>1251</v>
      </c>
      <c r="AE301" s="635" t="s">
        <v>1251</v>
      </c>
      <c r="AF301" s="846" t="s">
        <v>1815</v>
      </c>
      <c r="AG301" s="847" t="s">
        <v>1816</v>
      </c>
      <c r="AH301" s="704"/>
      <c r="AI301" s="315"/>
    </row>
    <row r="302" spans="1:35" s="705" customFormat="1" ht="18.75" customHeight="1">
      <c r="A302" s="695">
        <v>295</v>
      </c>
      <c r="B302" s="695" t="s">
        <v>1241</v>
      </c>
      <c r="C302" s="695" t="s">
        <v>1804</v>
      </c>
      <c r="D302" s="695" t="s">
        <v>1817</v>
      </c>
      <c r="E302" s="695">
        <v>1</v>
      </c>
      <c r="F302" s="696" t="s">
        <v>1383</v>
      </c>
      <c r="G302" s="696" t="s">
        <v>1806</v>
      </c>
      <c r="H302" s="696" t="s">
        <v>1219</v>
      </c>
      <c r="I302" s="697" t="s">
        <v>1818</v>
      </c>
      <c r="J302" s="698" t="s">
        <v>1818</v>
      </c>
      <c r="K302" s="699" t="s">
        <v>1766</v>
      </c>
      <c r="L302" s="695">
        <v>2018</v>
      </c>
      <c r="M302" s="709" t="s">
        <v>1819</v>
      </c>
      <c r="N302" s="701" t="s">
        <v>1251</v>
      </c>
      <c r="O302" s="701" t="s">
        <v>1251</v>
      </c>
      <c r="P302" s="709" t="s">
        <v>1251</v>
      </c>
      <c r="Q302" s="709" t="s">
        <v>1251</v>
      </c>
      <c r="R302" s="709" t="s">
        <v>1251</v>
      </c>
      <c r="S302" s="635"/>
      <c r="T302" s="635"/>
      <c r="U302" s="635"/>
      <c r="V302" s="635"/>
      <c r="W302" s="635"/>
      <c r="X302" s="709">
        <v>0</v>
      </c>
      <c r="Y302" s="702" t="s">
        <v>1251</v>
      </c>
      <c r="Z302" s="702" t="s">
        <v>1251</v>
      </c>
      <c r="AA302" s="703"/>
      <c r="AB302" s="841" t="s">
        <v>1251</v>
      </c>
      <c r="AC302" s="841" t="s">
        <v>1251</v>
      </c>
      <c r="AD302" s="841" t="s">
        <v>1251</v>
      </c>
      <c r="AE302" s="841" t="s">
        <v>1251</v>
      </c>
      <c r="AF302" s="848"/>
      <c r="AG302" s="849"/>
      <c r="AH302" s="704"/>
      <c r="AI302" s="315"/>
    </row>
    <row r="303" spans="1:35" s="705" customFormat="1" ht="18.75" customHeight="1">
      <c r="A303" s="695">
        <v>296</v>
      </c>
      <c r="B303" s="695" t="s">
        <v>1241</v>
      </c>
      <c r="C303" s="695" t="s">
        <v>1804</v>
      </c>
      <c r="D303" s="695" t="s">
        <v>1820</v>
      </c>
      <c r="E303" s="695">
        <v>1</v>
      </c>
      <c r="F303" s="696" t="s">
        <v>1777</v>
      </c>
      <c r="G303" s="696" t="s">
        <v>1806</v>
      </c>
      <c r="H303" s="696" t="s">
        <v>1411</v>
      </c>
      <c r="I303" s="697" t="s">
        <v>1821</v>
      </c>
      <c r="J303" s="698" t="s">
        <v>1821</v>
      </c>
      <c r="K303" s="699" t="s">
        <v>1766</v>
      </c>
      <c r="L303" s="695" t="s">
        <v>1414</v>
      </c>
      <c r="M303" s="700" t="s">
        <v>1819</v>
      </c>
      <c r="N303" s="701" t="s">
        <v>1251</v>
      </c>
      <c r="O303" s="701" t="s">
        <v>1251</v>
      </c>
      <c r="P303" s="700" t="s">
        <v>1414</v>
      </c>
      <c r="Q303" s="700" t="s">
        <v>1414</v>
      </c>
      <c r="R303" s="700" t="s">
        <v>1414</v>
      </c>
      <c r="S303" s="635"/>
      <c r="T303" s="635"/>
      <c r="U303" s="635"/>
      <c r="V303" s="635"/>
      <c r="W303" s="635"/>
      <c r="X303" s="700">
        <v>0</v>
      </c>
      <c r="Y303" s="702" t="s">
        <v>1251</v>
      </c>
      <c r="Z303" s="702" t="s">
        <v>1251</v>
      </c>
      <c r="AA303" s="702"/>
      <c r="AB303" s="841" t="s">
        <v>1251</v>
      </c>
      <c r="AC303" s="841" t="s">
        <v>1251</v>
      </c>
      <c r="AD303" s="841" t="s">
        <v>1251</v>
      </c>
      <c r="AE303" s="841" t="s">
        <v>1251</v>
      </c>
      <c r="AF303" s="704"/>
      <c r="AG303" s="704"/>
      <c r="AH303" s="704"/>
      <c r="AI303" s="315"/>
    </row>
    <row r="304" spans="1:35" s="705" customFormat="1" ht="18.75" customHeight="1">
      <c r="A304" s="695">
        <v>297</v>
      </c>
      <c r="B304" s="695" t="s">
        <v>1241</v>
      </c>
      <c r="C304" s="695" t="s">
        <v>1804</v>
      </c>
      <c r="D304" s="695" t="s">
        <v>1820</v>
      </c>
      <c r="E304" s="695">
        <v>1</v>
      </c>
      <c r="F304" s="696" t="s">
        <v>1383</v>
      </c>
      <c r="G304" s="696" t="s">
        <v>1806</v>
      </c>
      <c r="H304" s="696" t="s">
        <v>1411</v>
      </c>
      <c r="I304" s="697" t="s">
        <v>1821</v>
      </c>
      <c r="J304" s="698" t="s">
        <v>1821</v>
      </c>
      <c r="K304" s="699" t="s">
        <v>1766</v>
      </c>
      <c r="L304" s="695" t="s">
        <v>1414</v>
      </c>
      <c r="M304" s="709" t="s">
        <v>1819</v>
      </c>
      <c r="N304" s="701" t="s">
        <v>1251</v>
      </c>
      <c r="O304" s="701" t="s">
        <v>1251</v>
      </c>
      <c r="P304" s="709" t="s">
        <v>1414</v>
      </c>
      <c r="Q304" s="709" t="s">
        <v>1414</v>
      </c>
      <c r="R304" s="709" t="s">
        <v>1414</v>
      </c>
      <c r="S304" s="635"/>
      <c r="T304" s="635"/>
      <c r="U304" s="635"/>
      <c r="V304" s="635"/>
      <c r="W304" s="635"/>
      <c r="X304" s="709">
        <v>0</v>
      </c>
      <c r="Y304" s="702" t="s">
        <v>1251</v>
      </c>
      <c r="Z304" s="702" t="s">
        <v>1251</v>
      </c>
      <c r="AA304" s="702"/>
      <c r="AB304" s="841" t="s">
        <v>1251</v>
      </c>
      <c r="AC304" s="841" t="s">
        <v>1251</v>
      </c>
      <c r="AD304" s="841" t="s">
        <v>1251</v>
      </c>
      <c r="AE304" s="841" t="s">
        <v>1251</v>
      </c>
      <c r="AF304" s="704"/>
      <c r="AG304" s="704"/>
      <c r="AH304" s="704"/>
      <c r="AI304" s="315"/>
    </row>
    <row r="305" spans="1:35" s="705" customFormat="1" ht="18.75" customHeight="1">
      <c r="A305" s="695">
        <v>298</v>
      </c>
      <c r="B305" s="695" t="s">
        <v>1241</v>
      </c>
      <c r="C305" s="695" t="s">
        <v>1804</v>
      </c>
      <c r="D305" s="695" t="s">
        <v>1820</v>
      </c>
      <c r="E305" s="695">
        <v>2</v>
      </c>
      <c r="F305" s="696" t="s">
        <v>1777</v>
      </c>
      <c r="G305" s="696" t="s">
        <v>1806</v>
      </c>
      <c r="H305" s="696" t="s">
        <v>1411</v>
      </c>
      <c r="I305" s="697" t="s">
        <v>1822</v>
      </c>
      <c r="J305" s="698" t="s">
        <v>1822</v>
      </c>
      <c r="K305" s="699" t="s">
        <v>1766</v>
      </c>
      <c r="L305" s="695" t="s">
        <v>1414</v>
      </c>
      <c r="M305" s="700" t="s">
        <v>1819</v>
      </c>
      <c r="N305" s="701" t="s">
        <v>1251</v>
      </c>
      <c r="O305" s="701" t="s">
        <v>1251</v>
      </c>
      <c r="P305" s="700" t="s">
        <v>1414</v>
      </c>
      <c r="Q305" s="700" t="s">
        <v>1414</v>
      </c>
      <c r="R305" s="700" t="s">
        <v>1414</v>
      </c>
      <c r="S305" s="635"/>
      <c r="T305" s="635"/>
      <c r="U305" s="635"/>
      <c r="V305" s="635"/>
      <c r="W305" s="635"/>
      <c r="X305" s="700">
        <v>0</v>
      </c>
      <c r="Y305" s="702" t="s">
        <v>1251</v>
      </c>
      <c r="Z305" s="702" t="s">
        <v>1251</v>
      </c>
      <c r="AA305" s="702"/>
      <c r="AB305" s="841" t="s">
        <v>1251</v>
      </c>
      <c r="AC305" s="841" t="s">
        <v>1251</v>
      </c>
      <c r="AD305" s="841" t="s">
        <v>1251</v>
      </c>
      <c r="AE305" s="841" t="s">
        <v>1251</v>
      </c>
      <c r="AF305" s="704"/>
      <c r="AG305" s="704"/>
      <c r="AH305" s="704"/>
      <c r="AI305" s="315"/>
    </row>
    <row r="306" spans="1:35" s="705" customFormat="1" ht="18.75" customHeight="1">
      <c r="A306" s="695">
        <v>299</v>
      </c>
      <c r="B306" s="695" t="s">
        <v>1241</v>
      </c>
      <c r="C306" s="695" t="s">
        <v>1804</v>
      </c>
      <c r="D306" s="695" t="s">
        <v>1820</v>
      </c>
      <c r="E306" s="695">
        <v>2</v>
      </c>
      <c r="F306" s="696" t="s">
        <v>1383</v>
      </c>
      <c r="G306" s="696" t="s">
        <v>1806</v>
      </c>
      <c r="H306" s="696" t="s">
        <v>1411</v>
      </c>
      <c r="I306" s="697" t="s">
        <v>1822</v>
      </c>
      <c r="J306" s="698" t="s">
        <v>1822</v>
      </c>
      <c r="K306" s="699" t="s">
        <v>1766</v>
      </c>
      <c r="L306" s="695" t="s">
        <v>1414</v>
      </c>
      <c r="M306" s="709" t="s">
        <v>1819</v>
      </c>
      <c r="N306" s="701" t="s">
        <v>1251</v>
      </c>
      <c r="O306" s="701" t="s">
        <v>1251</v>
      </c>
      <c r="P306" s="709" t="s">
        <v>1414</v>
      </c>
      <c r="Q306" s="709" t="s">
        <v>1414</v>
      </c>
      <c r="R306" s="709" t="s">
        <v>1369</v>
      </c>
      <c r="S306" s="635"/>
      <c r="T306" s="635"/>
      <c r="U306" s="635"/>
      <c r="V306" s="635"/>
      <c r="W306" s="635"/>
      <c r="X306" s="709">
        <v>0</v>
      </c>
      <c r="Y306" s="702" t="s">
        <v>1251</v>
      </c>
      <c r="Z306" s="702" t="s">
        <v>1251</v>
      </c>
      <c r="AA306" s="702"/>
      <c r="AB306" s="841" t="s">
        <v>1251</v>
      </c>
      <c r="AC306" s="841" t="s">
        <v>1251</v>
      </c>
      <c r="AD306" s="841" t="s">
        <v>1251</v>
      </c>
      <c r="AE306" s="841" t="s">
        <v>1251</v>
      </c>
      <c r="AF306" s="704"/>
      <c r="AG306" s="704"/>
      <c r="AH306" s="704"/>
      <c r="AI306" s="315"/>
    </row>
    <row r="307" spans="1:35" s="705" customFormat="1" ht="18.75" customHeight="1">
      <c r="A307" s="695">
        <v>300</v>
      </c>
      <c r="B307" s="695" t="s">
        <v>1241</v>
      </c>
      <c r="C307" s="695" t="s">
        <v>1804</v>
      </c>
      <c r="D307" s="695" t="s">
        <v>1820</v>
      </c>
      <c r="E307" s="695">
        <v>3</v>
      </c>
      <c r="F307" s="696" t="s">
        <v>1777</v>
      </c>
      <c r="G307" s="696" t="s">
        <v>1806</v>
      </c>
      <c r="H307" s="696" t="s">
        <v>1411</v>
      </c>
      <c r="I307" s="697" t="s">
        <v>1823</v>
      </c>
      <c r="J307" s="698" t="s">
        <v>1823</v>
      </c>
      <c r="K307" s="699" t="s">
        <v>1766</v>
      </c>
      <c r="L307" s="695" t="s">
        <v>1414</v>
      </c>
      <c r="M307" s="700" t="s">
        <v>1819</v>
      </c>
      <c r="N307" s="701" t="s">
        <v>1251</v>
      </c>
      <c r="O307" s="701" t="s">
        <v>1251</v>
      </c>
      <c r="P307" s="700" t="s">
        <v>1414</v>
      </c>
      <c r="Q307" s="700" t="s">
        <v>1414</v>
      </c>
      <c r="R307" s="700" t="s">
        <v>1369</v>
      </c>
      <c r="S307" s="635"/>
      <c r="T307" s="635"/>
      <c r="U307" s="635"/>
      <c r="V307" s="635"/>
      <c r="W307" s="635"/>
      <c r="X307" s="700">
        <v>0</v>
      </c>
      <c r="Y307" s="702" t="s">
        <v>1251</v>
      </c>
      <c r="Z307" s="702" t="s">
        <v>1251</v>
      </c>
      <c r="AA307" s="702"/>
      <c r="AB307" s="635" t="s">
        <v>1251</v>
      </c>
      <c r="AC307" s="635" t="s">
        <v>1251</v>
      </c>
      <c r="AD307" s="635" t="s">
        <v>1251</v>
      </c>
      <c r="AE307" s="635" t="s">
        <v>1251</v>
      </c>
      <c r="AF307" s="704"/>
      <c r="AG307" s="704"/>
      <c r="AH307" s="704"/>
      <c r="AI307" s="315"/>
    </row>
    <row r="308" spans="1:35" s="649" customFormat="1" ht="18.75" customHeight="1">
      <c r="A308" s="640">
        <v>301</v>
      </c>
      <c r="B308" s="639" t="s">
        <v>1241</v>
      </c>
      <c r="C308" s="640" t="s">
        <v>1824</v>
      </c>
      <c r="D308" s="640" t="s">
        <v>1825</v>
      </c>
      <c r="E308" s="640">
        <v>1</v>
      </c>
      <c r="F308" s="640" t="s">
        <v>1777</v>
      </c>
      <c r="G308" s="710" t="s">
        <v>1826</v>
      </c>
      <c r="H308" s="640" t="s">
        <v>1219</v>
      </c>
      <c r="I308" s="641" t="s">
        <v>1827</v>
      </c>
      <c r="J308" s="641" t="s">
        <v>1827</v>
      </c>
      <c r="K308" s="642" t="s">
        <v>1828</v>
      </c>
      <c r="L308" s="640" t="s">
        <v>1251</v>
      </c>
      <c r="M308" s="711" t="s">
        <v>1829</v>
      </c>
      <c r="N308" s="644" t="s">
        <v>1251</v>
      </c>
      <c r="O308" s="644" t="s">
        <v>1251</v>
      </c>
      <c r="P308" s="646" t="s">
        <v>1829</v>
      </c>
      <c r="Q308" s="646">
        <v>0</v>
      </c>
      <c r="R308" s="646">
        <v>0</v>
      </c>
      <c r="S308" s="635">
        <v>3</v>
      </c>
      <c r="T308" s="635">
        <v>3</v>
      </c>
      <c r="U308" s="635">
        <v>3</v>
      </c>
      <c r="V308" s="635">
        <v>9</v>
      </c>
      <c r="W308" s="635">
        <v>6</v>
      </c>
      <c r="X308" s="646">
        <v>4</v>
      </c>
      <c r="Y308" s="647" t="s">
        <v>1251</v>
      </c>
      <c r="Z308" s="647" t="s">
        <v>1251</v>
      </c>
      <c r="AA308" s="647"/>
      <c r="AB308" s="635" t="s">
        <v>1830</v>
      </c>
      <c r="AC308" s="635" t="s">
        <v>1830</v>
      </c>
      <c r="AD308" s="635" t="s">
        <v>1830</v>
      </c>
      <c r="AE308" s="635" t="s">
        <v>1830</v>
      </c>
      <c r="AF308" s="648" t="s">
        <v>1831</v>
      </c>
      <c r="AG308" s="648" t="s">
        <v>1832</v>
      </c>
      <c r="AH308" s="648"/>
      <c r="AI308" s="315"/>
    </row>
    <row r="309" spans="1:35" s="649" customFormat="1" ht="213" customHeight="1">
      <c r="A309" s="640">
        <v>302</v>
      </c>
      <c r="B309" s="639" t="s">
        <v>1241</v>
      </c>
      <c r="C309" s="640" t="s">
        <v>1824</v>
      </c>
      <c r="D309" s="640" t="s">
        <v>1833</v>
      </c>
      <c r="E309" s="640">
        <v>1</v>
      </c>
      <c r="F309" s="640" t="s">
        <v>1777</v>
      </c>
      <c r="G309" s="640" t="s">
        <v>1834</v>
      </c>
      <c r="H309" s="640" t="s">
        <v>1219</v>
      </c>
      <c r="I309" s="641" t="s">
        <v>1835</v>
      </c>
      <c r="J309" s="641" t="s">
        <v>1835</v>
      </c>
      <c r="K309" s="642" t="s">
        <v>1828</v>
      </c>
      <c r="L309" s="640">
        <v>2016</v>
      </c>
      <c r="M309" s="711" t="s">
        <v>1829</v>
      </c>
      <c r="N309" s="644" t="s">
        <v>1251</v>
      </c>
      <c r="O309" s="644" t="s">
        <v>1251</v>
      </c>
      <c r="P309" s="712" t="s">
        <v>1836</v>
      </c>
      <c r="Q309" s="712" t="s">
        <v>1837</v>
      </c>
      <c r="R309" s="712" t="s">
        <v>1838</v>
      </c>
      <c r="S309" s="635">
        <v>7000</v>
      </c>
      <c r="T309" s="635">
        <v>7000</v>
      </c>
      <c r="U309" s="635">
        <v>7000</v>
      </c>
      <c r="V309" s="635">
        <v>21000</v>
      </c>
      <c r="W309" s="635">
        <v>14000</v>
      </c>
      <c r="X309" s="712" t="s">
        <v>1839</v>
      </c>
      <c r="Y309" s="647" t="s">
        <v>1251</v>
      </c>
      <c r="Z309" s="647" t="s">
        <v>1251</v>
      </c>
      <c r="AA309" s="647"/>
      <c r="AB309" s="635">
        <v>7000</v>
      </c>
      <c r="AC309" s="635">
        <v>7000</v>
      </c>
      <c r="AD309" s="635">
        <v>7000</v>
      </c>
      <c r="AE309" s="635">
        <v>7000</v>
      </c>
      <c r="AF309" s="648" t="s">
        <v>1840</v>
      </c>
      <c r="AG309" s="648" t="s">
        <v>1841</v>
      </c>
      <c r="AH309" s="648"/>
      <c r="AI309" s="315"/>
    </row>
    <row r="310" spans="1:35" s="649" customFormat="1" ht="18.75" customHeight="1">
      <c r="A310" s="640">
        <v>303</v>
      </c>
      <c r="B310" s="639" t="s">
        <v>1241</v>
      </c>
      <c r="C310" s="640" t="s">
        <v>1824</v>
      </c>
      <c r="D310" s="640" t="s">
        <v>1833</v>
      </c>
      <c r="E310" s="640">
        <v>1</v>
      </c>
      <c r="F310" s="640" t="s">
        <v>1842</v>
      </c>
      <c r="G310" s="640" t="s">
        <v>1834</v>
      </c>
      <c r="H310" s="640" t="s">
        <v>1219</v>
      </c>
      <c r="I310" s="641" t="s">
        <v>1843</v>
      </c>
      <c r="J310" s="641" t="s">
        <v>1843</v>
      </c>
      <c r="K310" s="642" t="s">
        <v>1828</v>
      </c>
      <c r="L310" s="640">
        <v>2016</v>
      </c>
      <c r="M310" s="713">
        <v>9.7934085711071955E-2</v>
      </c>
      <c r="N310" s="644">
        <v>2267</v>
      </c>
      <c r="O310" s="644">
        <v>26671</v>
      </c>
      <c r="P310" s="645">
        <v>9.7934085711071955E-2</v>
      </c>
      <c r="Q310" s="645">
        <v>8.4998687713246604E-2</v>
      </c>
      <c r="R310" s="645">
        <v>8.9300000000000004E-2</v>
      </c>
      <c r="S310" s="635">
        <v>8.9300000000000004E-2</v>
      </c>
      <c r="T310" s="635">
        <v>0.13</v>
      </c>
      <c r="U310" s="635">
        <v>0.13</v>
      </c>
      <c r="V310" s="635">
        <v>0.39</v>
      </c>
      <c r="W310" s="635">
        <v>0.26</v>
      </c>
      <c r="X310" s="645">
        <v>8.5300000000000001E-2</v>
      </c>
      <c r="Y310" s="647">
        <v>2267</v>
      </c>
      <c r="Z310" s="647">
        <v>26671</v>
      </c>
      <c r="AA310" s="647"/>
      <c r="AB310" s="841">
        <v>0.05</v>
      </c>
      <c r="AC310" s="841">
        <v>0.05</v>
      </c>
      <c r="AD310" s="841">
        <v>0.05</v>
      </c>
      <c r="AE310" s="841">
        <v>0.05</v>
      </c>
      <c r="AF310" s="714" t="s">
        <v>1844</v>
      </c>
      <c r="AG310" s="714" t="s">
        <v>1845</v>
      </c>
      <c r="AH310" s="648"/>
      <c r="AI310" s="315"/>
    </row>
    <row r="311" spans="1:35" s="649" customFormat="1" ht="18.75" customHeight="1">
      <c r="A311" s="640">
        <v>304</v>
      </c>
      <c r="B311" s="639" t="s">
        <v>1241</v>
      </c>
      <c r="C311" s="640" t="s">
        <v>1824</v>
      </c>
      <c r="D311" s="640" t="s">
        <v>1846</v>
      </c>
      <c r="E311" s="640">
        <v>1</v>
      </c>
      <c r="F311" s="640" t="s">
        <v>1842</v>
      </c>
      <c r="G311" s="640" t="s">
        <v>1847</v>
      </c>
      <c r="H311" s="640" t="s">
        <v>1219</v>
      </c>
      <c r="I311" s="641" t="s">
        <v>1848</v>
      </c>
      <c r="J311" s="641" t="s">
        <v>1848</v>
      </c>
      <c r="K311" s="642" t="s">
        <v>1828</v>
      </c>
      <c r="L311" s="640" t="s">
        <v>1251</v>
      </c>
      <c r="M311" s="713">
        <v>3.6986673918955673E-2</v>
      </c>
      <c r="N311" s="644">
        <v>136</v>
      </c>
      <c r="O311" s="644">
        <v>3677</v>
      </c>
      <c r="P311" s="645">
        <v>3.6986673918955673E-2</v>
      </c>
      <c r="Q311" s="645">
        <v>4.7198941332157039E-2</v>
      </c>
      <c r="R311" s="645">
        <v>0.19589999999999999</v>
      </c>
      <c r="S311" s="635">
        <v>4.7E-2</v>
      </c>
      <c r="T311" s="635">
        <v>4.7E-2</v>
      </c>
      <c r="U311" s="635">
        <v>4.7E-2</v>
      </c>
      <c r="V311" s="635">
        <v>0.14100000000000001</v>
      </c>
      <c r="W311" s="635">
        <v>0.114</v>
      </c>
      <c r="X311" s="645">
        <v>0.31169999999999998</v>
      </c>
      <c r="Y311" s="647">
        <v>2267</v>
      </c>
      <c r="Z311" s="647">
        <v>26671</v>
      </c>
      <c r="AA311" s="647"/>
      <c r="AB311" s="841">
        <v>0.31</v>
      </c>
      <c r="AC311" s="841">
        <v>0.31</v>
      </c>
      <c r="AD311" s="841">
        <v>0.31</v>
      </c>
      <c r="AE311" s="841">
        <v>0.31</v>
      </c>
      <c r="AF311" s="714" t="s">
        <v>1849</v>
      </c>
      <c r="AG311" s="714" t="s">
        <v>1850</v>
      </c>
      <c r="AH311" s="648"/>
      <c r="AI311" s="315"/>
    </row>
    <row r="312" spans="1:35" s="649" customFormat="1" ht="18.75" customHeight="1">
      <c r="A312" s="640">
        <v>305</v>
      </c>
      <c r="B312" s="639" t="s">
        <v>1241</v>
      </c>
      <c r="C312" s="640" t="s">
        <v>1824</v>
      </c>
      <c r="D312" s="640" t="s">
        <v>1846</v>
      </c>
      <c r="E312" s="640">
        <v>1</v>
      </c>
      <c r="F312" s="640" t="s">
        <v>1842</v>
      </c>
      <c r="G312" s="640" t="s">
        <v>1847</v>
      </c>
      <c r="H312" s="640" t="s">
        <v>1219</v>
      </c>
      <c r="I312" s="641" t="s">
        <v>1851</v>
      </c>
      <c r="J312" s="641" t="s">
        <v>1851</v>
      </c>
      <c r="K312" s="642" t="s">
        <v>1828</v>
      </c>
      <c r="L312" s="640" t="s">
        <v>1251</v>
      </c>
      <c r="M312" s="713" t="s">
        <v>1251</v>
      </c>
      <c r="N312" s="644" t="s">
        <v>1251</v>
      </c>
      <c r="O312" s="644" t="s">
        <v>1251</v>
      </c>
      <c r="P312" s="645" t="s">
        <v>1251</v>
      </c>
      <c r="Q312" s="645" t="s">
        <v>1251</v>
      </c>
      <c r="R312" s="645" t="s">
        <v>1251</v>
      </c>
      <c r="S312" s="635">
        <v>0</v>
      </c>
      <c r="T312" s="635">
        <v>0</v>
      </c>
      <c r="U312" s="635">
        <v>0</v>
      </c>
      <c r="V312" s="635">
        <v>0</v>
      </c>
      <c r="W312" s="635">
        <v>0</v>
      </c>
      <c r="X312" s="645" t="s">
        <v>1251</v>
      </c>
      <c r="Y312" s="647" t="s">
        <v>1251</v>
      </c>
      <c r="Z312" s="647" t="s">
        <v>1251</v>
      </c>
      <c r="AA312" s="647"/>
      <c r="AB312" s="841" t="s">
        <v>1251</v>
      </c>
      <c r="AC312" s="841" t="s">
        <v>1251</v>
      </c>
      <c r="AD312" s="841" t="s">
        <v>1251</v>
      </c>
      <c r="AE312" s="841" t="s">
        <v>1251</v>
      </c>
      <c r="AF312" s="648" t="s">
        <v>1852</v>
      </c>
      <c r="AG312" s="714" t="s">
        <v>1853</v>
      </c>
      <c r="AH312" s="648"/>
      <c r="AI312" s="315"/>
    </row>
    <row r="313" spans="1:35" s="649" customFormat="1" ht="18.75" customHeight="1">
      <c r="A313" s="640">
        <v>306</v>
      </c>
      <c r="B313" s="639" t="s">
        <v>1241</v>
      </c>
      <c r="C313" s="640" t="s">
        <v>1824</v>
      </c>
      <c r="D313" s="640" t="s">
        <v>1854</v>
      </c>
      <c r="E313" s="640">
        <v>1</v>
      </c>
      <c r="F313" s="640" t="s">
        <v>1777</v>
      </c>
      <c r="G313" s="640" t="s">
        <v>1847</v>
      </c>
      <c r="H313" s="640" t="s">
        <v>1411</v>
      </c>
      <c r="I313" s="641" t="s">
        <v>1855</v>
      </c>
      <c r="J313" s="641" t="s">
        <v>1855</v>
      </c>
      <c r="K313" s="642" t="s">
        <v>1828</v>
      </c>
      <c r="L313" s="640" t="s">
        <v>1251</v>
      </c>
      <c r="M313" s="711" t="s">
        <v>1414</v>
      </c>
      <c r="N313" s="644" t="s">
        <v>1251</v>
      </c>
      <c r="O313" s="644" t="s">
        <v>1251</v>
      </c>
      <c r="P313" s="646" t="s">
        <v>1414</v>
      </c>
      <c r="Q313" s="646" t="s">
        <v>1414</v>
      </c>
      <c r="R313" s="646" t="s">
        <v>1251</v>
      </c>
      <c r="S313" s="635" t="s">
        <v>1414</v>
      </c>
      <c r="T313" s="635" t="s">
        <v>1414</v>
      </c>
      <c r="U313" s="635" t="s">
        <v>1414</v>
      </c>
      <c r="V313" s="635" t="s">
        <v>1414</v>
      </c>
      <c r="W313" s="635" t="s">
        <v>1414</v>
      </c>
      <c r="X313" s="646" t="s">
        <v>1251</v>
      </c>
      <c r="Y313" s="647" t="s">
        <v>1251</v>
      </c>
      <c r="Z313" s="647" t="s">
        <v>1251</v>
      </c>
      <c r="AA313" s="647"/>
      <c r="AB313" s="635" t="s">
        <v>1251</v>
      </c>
      <c r="AC313" s="635" t="s">
        <v>1251</v>
      </c>
      <c r="AD313" s="635" t="s">
        <v>1251</v>
      </c>
      <c r="AE313" s="635" t="s">
        <v>1251</v>
      </c>
      <c r="AF313" s="648" t="s">
        <v>1856</v>
      </c>
      <c r="AG313" s="648" t="s">
        <v>1857</v>
      </c>
      <c r="AH313" s="648"/>
      <c r="AI313" s="315"/>
    </row>
    <row r="314" spans="1:35" s="723" customFormat="1" ht="18.75" customHeight="1">
      <c r="A314" s="715">
        <v>307</v>
      </c>
      <c r="B314" s="716" t="s">
        <v>1241</v>
      </c>
      <c r="C314" s="715" t="s">
        <v>1858</v>
      </c>
      <c r="D314" s="715" t="s">
        <v>1859</v>
      </c>
      <c r="E314" s="715">
        <v>1</v>
      </c>
      <c r="F314" s="715" t="s">
        <v>1777</v>
      </c>
      <c r="G314" s="715" t="s">
        <v>1860</v>
      </c>
      <c r="H314" s="715" t="s">
        <v>1219</v>
      </c>
      <c r="I314" s="717" t="s">
        <v>1861</v>
      </c>
      <c r="J314" s="717" t="s">
        <v>1862</v>
      </c>
      <c r="K314" s="718" t="s">
        <v>1863</v>
      </c>
      <c r="L314" s="716" t="s">
        <v>1251</v>
      </c>
      <c r="M314" s="719" t="s">
        <v>1864</v>
      </c>
      <c r="N314" s="720" t="s">
        <v>1251</v>
      </c>
      <c r="O314" s="720" t="s">
        <v>1251</v>
      </c>
      <c r="P314" s="719" t="s">
        <v>1864</v>
      </c>
      <c r="Q314" s="719" t="s">
        <v>1864</v>
      </c>
      <c r="R314" s="719" t="s">
        <v>1865</v>
      </c>
      <c r="S314" s="635">
        <v>0</v>
      </c>
      <c r="T314" s="635">
        <v>0</v>
      </c>
      <c r="U314" s="635">
        <v>6</v>
      </c>
      <c r="V314" s="635" t="s">
        <v>1866</v>
      </c>
      <c r="W314" s="635" t="s">
        <v>1867</v>
      </c>
      <c r="X314" s="719" t="s">
        <v>1864</v>
      </c>
      <c r="Y314" s="721" t="s">
        <v>1251</v>
      </c>
      <c r="Z314" s="721" t="s">
        <v>1251</v>
      </c>
      <c r="AA314" s="721"/>
      <c r="AB314" s="635" t="s">
        <v>1251</v>
      </c>
      <c r="AC314" s="635" t="s">
        <v>1251</v>
      </c>
      <c r="AD314" s="635" t="s">
        <v>1251</v>
      </c>
      <c r="AE314" s="635" t="s">
        <v>1251</v>
      </c>
      <c r="AF314" s="722" t="s">
        <v>1868</v>
      </c>
      <c r="AG314" s="722" t="s">
        <v>1869</v>
      </c>
      <c r="AH314" s="722"/>
      <c r="AI314" s="315"/>
    </row>
    <row r="315" spans="1:35" s="723" customFormat="1" ht="18.75" customHeight="1">
      <c r="A315" s="715">
        <v>308</v>
      </c>
      <c r="B315" s="716" t="s">
        <v>1241</v>
      </c>
      <c r="C315" s="715" t="s">
        <v>1858</v>
      </c>
      <c r="D315" s="715" t="s">
        <v>1870</v>
      </c>
      <c r="E315" s="715">
        <v>1</v>
      </c>
      <c r="F315" s="715" t="s">
        <v>1871</v>
      </c>
      <c r="G315" s="715" t="s">
        <v>1860</v>
      </c>
      <c r="H315" s="715" t="s">
        <v>1219</v>
      </c>
      <c r="I315" s="717" t="s">
        <v>1872</v>
      </c>
      <c r="J315" s="717" t="s">
        <v>1873</v>
      </c>
      <c r="K315" s="718" t="s">
        <v>1863</v>
      </c>
      <c r="L315" s="716" t="s">
        <v>1251</v>
      </c>
      <c r="M315" s="719" t="s">
        <v>1864</v>
      </c>
      <c r="N315" s="720" t="s">
        <v>1251</v>
      </c>
      <c r="O315" s="720" t="s">
        <v>1251</v>
      </c>
      <c r="P315" s="719" t="s">
        <v>1864</v>
      </c>
      <c r="Q315" s="719" t="s">
        <v>1865</v>
      </c>
      <c r="R315" s="719" t="s">
        <v>1865</v>
      </c>
      <c r="S315" s="635">
        <v>0</v>
      </c>
      <c r="T315" s="635">
        <v>0</v>
      </c>
      <c r="U315" s="635">
        <v>3</v>
      </c>
      <c r="V315" s="635" t="s">
        <v>1866</v>
      </c>
      <c r="W315" s="635" t="s">
        <v>1867</v>
      </c>
      <c r="X315" s="719" t="s">
        <v>1864</v>
      </c>
      <c r="Y315" s="721" t="s">
        <v>1251</v>
      </c>
      <c r="Z315" s="721" t="s">
        <v>1251</v>
      </c>
      <c r="AA315" s="721"/>
      <c r="AB315" s="635" t="s">
        <v>1251</v>
      </c>
      <c r="AC315" s="635" t="s">
        <v>1251</v>
      </c>
      <c r="AD315" s="635" t="s">
        <v>1251</v>
      </c>
      <c r="AE315" s="635" t="s">
        <v>1251</v>
      </c>
      <c r="AF315" s="722" t="s">
        <v>1868</v>
      </c>
      <c r="AG315" s="722" t="s">
        <v>1874</v>
      </c>
      <c r="AH315" s="722"/>
      <c r="AI315" s="315"/>
    </row>
    <row r="316" spans="1:35" s="723" customFormat="1" ht="18.75" customHeight="1">
      <c r="A316" s="715">
        <v>309</v>
      </c>
      <c r="B316" s="716" t="s">
        <v>1241</v>
      </c>
      <c r="C316" s="715" t="s">
        <v>1858</v>
      </c>
      <c r="D316" s="715" t="s">
        <v>1875</v>
      </c>
      <c r="E316" s="715">
        <v>1</v>
      </c>
      <c r="F316" s="715" t="s">
        <v>1876</v>
      </c>
      <c r="G316" s="715" t="s">
        <v>1877</v>
      </c>
      <c r="H316" s="715" t="s">
        <v>1219</v>
      </c>
      <c r="I316" s="717" t="s">
        <v>1878</v>
      </c>
      <c r="J316" s="717" t="s">
        <v>1879</v>
      </c>
      <c r="K316" s="718" t="s">
        <v>1863</v>
      </c>
      <c r="L316" s="716">
        <v>2016</v>
      </c>
      <c r="M316" s="719" t="s">
        <v>1864</v>
      </c>
      <c r="N316" s="720" t="s">
        <v>1251</v>
      </c>
      <c r="O316" s="720" t="s">
        <v>1251</v>
      </c>
      <c r="P316" s="719" t="s">
        <v>1864</v>
      </c>
      <c r="Q316" s="719" t="s">
        <v>1864</v>
      </c>
      <c r="R316" s="719">
        <v>47</v>
      </c>
      <c r="S316" s="635">
        <v>0</v>
      </c>
      <c r="T316" s="635">
        <v>0</v>
      </c>
      <c r="U316" s="635">
        <v>61</v>
      </c>
      <c r="V316" s="635" t="s">
        <v>1880</v>
      </c>
      <c r="W316" s="635" t="s">
        <v>1880</v>
      </c>
      <c r="X316" s="719" t="s">
        <v>1864</v>
      </c>
      <c r="Y316" s="721" t="s">
        <v>1251</v>
      </c>
      <c r="Z316" s="721" t="s">
        <v>1251</v>
      </c>
      <c r="AA316" s="721"/>
      <c r="AB316" s="635" t="s">
        <v>1251</v>
      </c>
      <c r="AC316" s="635" t="s">
        <v>1251</v>
      </c>
      <c r="AD316" s="635" t="s">
        <v>1251</v>
      </c>
      <c r="AE316" s="635" t="s">
        <v>1251</v>
      </c>
      <c r="AF316" s="722" t="s">
        <v>1868</v>
      </c>
      <c r="AG316" s="722" t="s">
        <v>1881</v>
      </c>
      <c r="AH316" s="722"/>
      <c r="AI316" s="315"/>
    </row>
    <row r="317" spans="1:35" s="723" customFormat="1" ht="18.75" customHeight="1">
      <c r="A317" s="715">
        <v>310</v>
      </c>
      <c r="B317" s="716" t="s">
        <v>1241</v>
      </c>
      <c r="C317" s="715" t="s">
        <v>1858</v>
      </c>
      <c r="D317" s="715" t="s">
        <v>1882</v>
      </c>
      <c r="E317" s="715">
        <v>1</v>
      </c>
      <c r="F317" s="715" t="s">
        <v>1883</v>
      </c>
      <c r="G317" s="715" t="s">
        <v>1884</v>
      </c>
      <c r="H317" s="715" t="s">
        <v>1219</v>
      </c>
      <c r="I317" s="717" t="s">
        <v>1885</v>
      </c>
      <c r="J317" s="717" t="s">
        <v>1886</v>
      </c>
      <c r="K317" s="718" t="s">
        <v>1863</v>
      </c>
      <c r="L317" s="716">
        <v>2016</v>
      </c>
      <c r="M317" s="719" t="s">
        <v>1864</v>
      </c>
      <c r="N317" s="720" t="s">
        <v>1251</v>
      </c>
      <c r="O317" s="720" t="s">
        <v>1251</v>
      </c>
      <c r="P317" s="719" t="s">
        <v>1864</v>
      </c>
      <c r="Q317" s="719" t="s">
        <v>1864</v>
      </c>
      <c r="R317" s="719">
        <v>6</v>
      </c>
      <c r="S317" s="635">
        <v>0</v>
      </c>
      <c r="T317" s="635">
        <v>2</v>
      </c>
      <c r="U317" s="635">
        <v>3</v>
      </c>
      <c r="V317" s="635" t="s">
        <v>1887</v>
      </c>
      <c r="W317" s="635" t="s">
        <v>1887</v>
      </c>
      <c r="X317" s="719" t="s">
        <v>1864</v>
      </c>
      <c r="Y317" s="721" t="s">
        <v>1251</v>
      </c>
      <c r="Z317" s="721" t="s">
        <v>1251</v>
      </c>
      <c r="AA317" s="721"/>
      <c r="AB317" s="635" t="s">
        <v>1251</v>
      </c>
      <c r="AC317" s="635" t="s">
        <v>1251</v>
      </c>
      <c r="AD317" s="635" t="s">
        <v>1251</v>
      </c>
      <c r="AE317" s="635" t="s">
        <v>1251</v>
      </c>
      <c r="AF317" s="722" t="s">
        <v>1888</v>
      </c>
      <c r="AG317" s="722" t="s">
        <v>1889</v>
      </c>
      <c r="AH317" s="722"/>
      <c r="AI317" s="315"/>
    </row>
    <row r="318" spans="1:35" s="723" customFormat="1" ht="18.75" customHeight="1">
      <c r="A318" s="715">
        <v>311</v>
      </c>
      <c r="B318" s="716" t="s">
        <v>1241</v>
      </c>
      <c r="C318" s="715" t="s">
        <v>1858</v>
      </c>
      <c r="D318" s="715" t="s">
        <v>1890</v>
      </c>
      <c r="E318" s="715">
        <v>1</v>
      </c>
      <c r="F318" s="715" t="s">
        <v>1883</v>
      </c>
      <c r="G318" s="715" t="s">
        <v>1884</v>
      </c>
      <c r="H318" s="715" t="s">
        <v>1219</v>
      </c>
      <c r="I318" s="717" t="s">
        <v>1891</v>
      </c>
      <c r="J318" s="717" t="s">
        <v>1892</v>
      </c>
      <c r="K318" s="718" t="s">
        <v>1863</v>
      </c>
      <c r="L318" s="716">
        <v>2016</v>
      </c>
      <c r="M318" s="719" t="s">
        <v>1864</v>
      </c>
      <c r="N318" s="720" t="s">
        <v>1251</v>
      </c>
      <c r="O318" s="720" t="s">
        <v>1251</v>
      </c>
      <c r="P318" s="719" t="s">
        <v>1864</v>
      </c>
      <c r="Q318" s="719" t="s">
        <v>1864</v>
      </c>
      <c r="R318" s="719" t="s">
        <v>1893</v>
      </c>
      <c r="S318" s="635" t="s">
        <v>1893</v>
      </c>
      <c r="T318" s="635" t="s">
        <v>1893</v>
      </c>
      <c r="U318" s="635" t="s">
        <v>1893</v>
      </c>
      <c r="V318" s="635" t="s">
        <v>1893</v>
      </c>
      <c r="W318" s="635" t="s">
        <v>1893</v>
      </c>
      <c r="X318" s="719" t="s">
        <v>1864</v>
      </c>
      <c r="Y318" s="721" t="s">
        <v>1251</v>
      </c>
      <c r="Z318" s="721" t="s">
        <v>1251</v>
      </c>
      <c r="AA318" s="721"/>
      <c r="AB318" s="635" t="s">
        <v>1251</v>
      </c>
      <c r="AC318" s="635" t="s">
        <v>1251</v>
      </c>
      <c r="AD318" s="635" t="s">
        <v>1251</v>
      </c>
      <c r="AE318" s="635" t="s">
        <v>1251</v>
      </c>
      <c r="AF318" s="722" t="s">
        <v>1894</v>
      </c>
      <c r="AG318" s="722" t="s">
        <v>1895</v>
      </c>
      <c r="AH318" s="722"/>
      <c r="AI318" s="315"/>
    </row>
    <row r="319" spans="1:35" s="723" customFormat="1" ht="18.75" customHeight="1">
      <c r="A319" s="715">
        <v>312</v>
      </c>
      <c r="B319" s="716" t="s">
        <v>1241</v>
      </c>
      <c r="C319" s="715" t="s">
        <v>1896</v>
      </c>
      <c r="D319" s="715" t="s">
        <v>1897</v>
      </c>
      <c r="E319" s="715">
        <v>1</v>
      </c>
      <c r="F319" s="715" t="s">
        <v>1898</v>
      </c>
      <c r="G319" s="715" t="s">
        <v>1899</v>
      </c>
      <c r="H319" s="715" t="s">
        <v>1219</v>
      </c>
      <c r="I319" s="717" t="s">
        <v>1900</v>
      </c>
      <c r="J319" s="717" t="s">
        <v>1901</v>
      </c>
      <c r="K319" s="718" t="s">
        <v>1863</v>
      </c>
      <c r="L319" s="716" t="s">
        <v>1251</v>
      </c>
      <c r="M319" s="719" t="s">
        <v>1864</v>
      </c>
      <c r="N319" s="720" t="s">
        <v>1251</v>
      </c>
      <c r="O319" s="720" t="s">
        <v>1251</v>
      </c>
      <c r="P319" s="719" t="s">
        <v>1864</v>
      </c>
      <c r="Q319" s="719" t="s">
        <v>1864</v>
      </c>
      <c r="R319" s="719" t="s">
        <v>1902</v>
      </c>
      <c r="S319" s="635">
        <v>0</v>
      </c>
      <c r="T319" s="635">
        <v>0</v>
      </c>
      <c r="U319" s="635">
        <v>2</v>
      </c>
      <c r="V319" s="635" t="s">
        <v>1903</v>
      </c>
      <c r="W319" s="635" t="s">
        <v>1903</v>
      </c>
      <c r="X319" s="719" t="s">
        <v>1864</v>
      </c>
      <c r="Y319" s="721" t="s">
        <v>1251</v>
      </c>
      <c r="Z319" s="721" t="s">
        <v>1251</v>
      </c>
      <c r="AA319" s="721"/>
      <c r="AB319" s="635" t="s">
        <v>1251</v>
      </c>
      <c r="AC319" s="635" t="s">
        <v>1251</v>
      </c>
      <c r="AD319" s="635" t="s">
        <v>1251</v>
      </c>
      <c r="AE319" s="635" t="s">
        <v>1251</v>
      </c>
      <c r="AF319" s="722" t="s">
        <v>1904</v>
      </c>
      <c r="AG319" s="722" t="s">
        <v>1905</v>
      </c>
      <c r="AH319" s="722"/>
      <c r="AI319" s="315"/>
    </row>
    <row r="320" spans="1:35" s="723" customFormat="1" ht="18.75" customHeight="1">
      <c r="A320" s="715">
        <v>313</v>
      </c>
      <c r="B320" s="716" t="s">
        <v>1241</v>
      </c>
      <c r="C320" s="715" t="s">
        <v>1896</v>
      </c>
      <c r="D320" s="715" t="s">
        <v>1906</v>
      </c>
      <c r="E320" s="715">
        <v>1</v>
      </c>
      <c r="F320" s="715" t="s">
        <v>1898</v>
      </c>
      <c r="G320" s="715" t="s">
        <v>1899</v>
      </c>
      <c r="H320" s="715" t="s">
        <v>1219</v>
      </c>
      <c r="I320" s="717" t="s">
        <v>1907</v>
      </c>
      <c r="J320" s="717" t="s">
        <v>1908</v>
      </c>
      <c r="K320" s="718" t="s">
        <v>1863</v>
      </c>
      <c r="L320" s="716" t="s">
        <v>1251</v>
      </c>
      <c r="M320" s="719" t="s">
        <v>1864</v>
      </c>
      <c r="N320" s="720" t="s">
        <v>1251</v>
      </c>
      <c r="O320" s="720" t="s">
        <v>1251</v>
      </c>
      <c r="P320" s="719" t="s">
        <v>1864</v>
      </c>
      <c r="Q320" s="719" t="s">
        <v>1864</v>
      </c>
      <c r="R320" s="719" t="s">
        <v>1902</v>
      </c>
      <c r="S320" s="635">
        <v>0</v>
      </c>
      <c r="T320" s="635">
        <v>0</v>
      </c>
      <c r="U320" s="635">
        <v>3</v>
      </c>
      <c r="V320" s="635" t="s">
        <v>1903</v>
      </c>
      <c r="W320" s="635" t="s">
        <v>1903</v>
      </c>
      <c r="X320" s="719" t="s">
        <v>1864</v>
      </c>
      <c r="Y320" s="721" t="s">
        <v>1251</v>
      </c>
      <c r="Z320" s="721" t="s">
        <v>1251</v>
      </c>
      <c r="AA320" s="721"/>
      <c r="AB320" s="635" t="s">
        <v>1251</v>
      </c>
      <c r="AC320" s="635" t="s">
        <v>1251</v>
      </c>
      <c r="AD320" s="635" t="s">
        <v>1251</v>
      </c>
      <c r="AE320" s="635" t="s">
        <v>1251</v>
      </c>
      <c r="AF320" s="722" t="s">
        <v>1868</v>
      </c>
      <c r="AG320" s="722" t="s">
        <v>1909</v>
      </c>
      <c r="AH320" s="722"/>
      <c r="AI320" s="315"/>
    </row>
    <row r="321" spans="1:35" s="723" customFormat="1" ht="40.9">
      <c r="A321" s="715">
        <v>314</v>
      </c>
      <c r="B321" s="716" t="s">
        <v>1241</v>
      </c>
      <c r="C321" s="715" t="s">
        <v>1910</v>
      </c>
      <c r="D321" s="715" t="s">
        <v>1911</v>
      </c>
      <c r="E321" s="715">
        <v>1</v>
      </c>
      <c r="F321" s="715" t="s">
        <v>1912</v>
      </c>
      <c r="G321" s="715" t="s">
        <v>1913</v>
      </c>
      <c r="H321" s="715" t="s">
        <v>1219</v>
      </c>
      <c r="I321" s="717" t="s">
        <v>1914</v>
      </c>
      <c r="J321" s="717" t="s">
        <v>1915</v>
      </c>
      <c r="K321" s="718" t="s">
        <v>1863</v>
      </c>
      <c r="L321" s="716" t="s">
        <v>1251</v>
      </c>
      <c r="M321" s="724" t="s">
        <v>1916</v>
      </c>
      <c r="N321" s="720" t="s">
        <v>1251</v>
      </c>
      <c r="O321" s="720" t="s">
        <v>1251</v>
      </c>
      <c r="P321" s="724" t="s">
        <v>1916</v>
      </c>
      <c r="Q321" s="724" t="s">
        <v>1916</v>
      </c>
      <c r="R321" s="724" t="s">
        <v>1916</v>
      </c>
      <c r="S321" s="635" t="s">
        <v>1916</v>
      </c>
      <c r="T321" s="635" t="s">
        <v>1916</v>
      </c>
      <c r="U321" s="635" t="s">
        <v>1916</v>
      </c>
      <c r="V321" s="635" t="s">
        <v>1916</v>
      </c>
      <c r="W321" s="635" t="s">
        <v>1916</v>
      </c>
      <c r="X321" s="724" t="s">
        <v>1916</v>
      </c>
      <c r="Y321" s="721" t="s">
        <v>1251</v>
      </c>
      <c r="Z321" s="721" t="s">
        <v>1251</v>
      </c>
      <c r="AA321" s="721"/>
      <c r="AB321" s="635" t="s">
        <v>1251</v>
      </c>
      <c r="AC321" s="635" t="s">
        <v>1251</v>
      </c>
      <c r="AD321" s="635" t="s">
        <v>1251</v>
      </c>
      <c r="AE321" s="635" t="s">
        <v>1251</v>
      </c>
      <c r="AF321" s="722" t="s">
        <v>1917</v>
      </c>
      <c r="AG321" s="722" t="s">
        <v>1918</v>
      </c>
      <c r="AH321" s="722"/>
      <c r="AI321" s="315"/>
    </row>
    <row r="322" spans="1:35" s="723" customFormat="1" ht="40.9">
      <c r="A322" s="715">
        <v>315</v>
      </c>
      <c r="B322" s="716" t="s">
        <v>1241</v>
      </c>
      <c r="C322" s="715" t="s">
        <v>1910</v>
      </c>
      <c r="D322" s="715" t="s">
        <v>1919</v>
      </c>
      <c r="E322" s="715">
        <v>1</v>
      </c>
      <c r="F322" s="715" t="s">
        <v>1920</v>
      </c>
      <c r="G322" s="715" t="s">
        <v>1913</v>
      </c>
      <c r="H322" s="715" t="s">
        <v>1219</v>
      </c>
      <c r="I322" s="717" t="s">
        <v>1921</v>
      </c>
      <c r="J322" s="717" t="s">
        <v>1922</v>
      </c>
      <c r="K322" s="718" t="s">
        <v>1863</v>
      </c>
      <c r="L322" s="716" t="s">
        <v>1251</v>
      </c>
      <c r="M322" s="719" t="s">
        <v>1916</v>
      </c>
      <c r="N322" s="720" t="s">
        <v>1251</v>
      </c>
      <c r="O322" s="720" t="s">
        <v>1251</v>
      </c>
      <c r="P322" s="719" t="s">
        <v>1916</v>
      </c>
      <c r="Q322" s="719" t="s">
        <v>1916</v>
      </c>
      <c r="R322" s="719" t="s">
        <v>1916</v>
      </c>
      <c r="S322" s="635" t="s">
        <v>1916</v>
      </c>
      <c r="T322" s="635" t="s">
        <v>1916</v>
      </c>
      <c r="U322" s="635" t="s">
        <v>1916</v>
      </c>
      <c r="V322" s="635" t="s">
        <v>1916</v>
      </c>
      <c r="W322" s="635" t="s">
        <v>1916</v>
      </c>
      <c r="X322" s="719" t="s">
        <v>1916</v>
      </c>
      <c r="Y322" s="721" t="s">
        <v>1251</v>
      </c>
      <c r="Z322" s="721" t="s">
        <v>1251</v>
      </c>
      <c r="AA322" s="721"/>
      <c r="AB322" s="635" t="s">
        <v>1251</v>
      </c>
      <c r="AC322" s="635" t="s">
        <v>1251</v>
      </c>
      <c r="AD322" s="635" t="s">
        <v>1251</v>
      </c>
      <c r="AE322" s="635" t="s">
        <v>1251</v>
      </c>
      <c r="AF322" s="722" t="s">
        <v>1923</v>
      </c>
      <c r="AG322" s="722" t="s">
        <v>1918</v>
      </c>
      <c r="AH322" s="722"/>
      <c r="AI322" s="315"/>
    </row>
    <row r="323" spans="1:35" s="723" customFormat="1" ht="40.9">
      <c r="A323" s="715">
        <v>316</v>
      </c>
      <c r="B323" s="716" t="s">
        <v>1241</v>
      </c>
      <c r="C323" s="715" t="s">
        <v>1910</v>
      </c>
      <c r="D323" s="715" t="s">
        <v>1924</v>
      </c>
      <c r="E323" s="715">
        <v>1</v>
      </c>
      <c r="F323" s="715" t="s">
        <v>1383</v>
      </c>
      <c r="G323" s="715" t="s">
        <v>1913</v>
      </c>
      <c r="H323" s="715" t="s">
        <v>1219</v>
      </c>
      <c r="I323" s="717" t="s">
        <v>1925</v>
      </c>
      <c r="J323" s="717" t="s">
        <v>1926</v>
      </c>
      <c r="K323" s="718" t="s">
        <v>1863</v>
      </c>
      <c r="L323" s="716" t="s">
        <v>1251</v>
      </c>
      <c r="M323" s="724" t="s">
        <v>1916</v>
      </c>
      <c r="N323" s="720" t="s">
        <v>1251</v>
      </c>
      <c r="O323" s="720" t="s">
        <v>1251</v>
      </c>
      <c r="P323" s="724" t="s">
        <v>1916</v>
      </c>
      <c r="Q323" s="724" t="s">
        <v>1916</v>
      </c>
      <c r="R323" s="724" t="s">
        <v>1916</v>
      </c>
      <c r="S323" s="635" t="s">
        <v>1916</v>
      </c>
      <c r="T323" s="635" t="s">
        <v>1916</v>
      </c>
      <c r="U323" s="635" t="s">
        <v>1916</v>
      </c>
      <c r="V323" s="635" t="s">
        <v>1916</v>
      </c>
      <c r="W323" s="635" t="s">
        <v>1916</v>
      </c>
      <c r="X323" s="724" t="s">
        <v>1916</v>
      </c>
      <c r="Y323" s="721" t="s">
        <v>1251</v>
      </c>
      <c r="Z323" s="721" t="s">
        <v>1251</v>
      </c>
      <c r="AA323" s="721"/>
      <c r="AB323" s="635" t="s">
        <v>1251</v>
      </c>
      <c r="AC323" s="635" t="s">
        <v>1251</v>
      </c>
      <c r="AD323" s="635" t="s">
        <v>1251</v>
      </c>
      <c r="AE323" s="635" t="s">
        <v>1251</v>
      </c>
      <c r="AF323" s="722" t="s">
        <v>1927</v>
      </c>
      <c r="AG323" s="722" t="s">
        <v>1918</v>
      </c>
      <c r="AH323" s="722"/>
      <c r="AI323" s="315"/>
    </row>
    <row r="324" spans="1:35" s="723" customFormat="1" ht="40.9">
      <c r="A324" s="715">
        <v>317</v>
      </c>
      <c r="B324" s="716" t="s">
        <v>1241</v>
      </c>
      <c r="C324" s="715" t="s">
        <v>1910</v>
      </c>
      <c r="D324" s="715" t="s">
        <v>1928</v>
      </c>
      <c r="E324" s="715">
        <v>1</v>
      </c>
      <c r="F324" s="715" t="s">
        <v>1777</v>
      </c>
      <c r="G324" s="715" t="s">
        <v>1913</v>
      </c>
      <c r="H324" s="715" t="s">
        <v>1219</v>
      </c>
      <c r="I324" s="717" t="s">
        <v>1929</v>
      </c>
      <c r="J324" s="717" t="s">
        <v>1930</v>
      </c>
      <c r="K324" s="718" t="s">
        <v>1863</v>
      </c>
      <c r="L324" s="716" t="s">
        <v>1251</v>
      </c>
      <c r="M324" s="719" t="s">
        <v>1916</v>
      </c>
      <c r="N324" s="720" t="s">
        <v>1251</v>
      </c>
      <c r="O324" s="720" t="s">
        <v>1251</v>
      </c>
      <c r="P324" s="719" t="s">
        <v>1916</v>
      </c>
      <c r="Q324" s="719" t="s">
        <v>1916</v>
      </c>
      <c r="R324" s="719" t="s">
        <v>1916</v>
      </c>
      <c r="S324" s="635" t="s">
        <v>1916</v>
      </c>
      <c r="T324" s="635" t="s">
        <v>1916</v>
      </c>
      <c r="U324" s="635" t="s">
        <v>1916</v>
      </c>
      <c r="V324" s="635" t="s">
        <v>1916</v>
      </c>
      <c r="W324" s="635" t="s">
        <v>1916</v>
      </c>
      <c r="X324" s="719" t="s">
        <v>1916</v>
      </c>
      <c r="Y324" s="721" t="s">
        <v>1251</v>
      </c>
      <c r="Z324" s="721" t="s">
        <v>1251</v>
      </c>
      <c r="AA324" s="721"/>
      <c r="AB324" s="635" t="s">
        <v>1251</v>
      </c>
      <c r="AC324" s="635" t="s">
        <v>1251</v>
      </c>
      <c r="AD324" s="635" t="s">
        <v>1251</v>
      </c>
      <c r="AE324" s="635" t="s">
        <v>1251</v>
      </c>
      <c r="AF324" s="722" t="s">
        <v>1931</v>
      </c>
      <c r="AG324" s="722" t="s">
        <v>1932</v>
      </c>
      <c r="AH324" s="722"/>
      <c r="AI324" s="315"/>
    </row>
    <row r="325" spans="1:35" s="723" customFormat="1" ht="51">
      <c r="A325" s="715">
        <v>318</v>
      </c>
      <c r="B325" s="716" t="s">
        <v>1241</v>
      </c>
      <c r="C325" s="715" t="s">
        <v>1910</v>
      </c>
      <c r="D325" s="715" t="s">
        <v>1933</v>
      </c>
      <c r="E325" s="715">
        <v>1</v>
      </c>
      <c r="F325" s="715" t="s">
        <v>1934</v>
      </c>
      <c r="G325" s="715" t="s">
        <v>1935</v>
      </c>
      <c r="H325" s="715" t="s">
        <v>1219</v>
      </c>
      <c r="I325" s="717" t="s">
        <v>1936</v>
      </c>
      <c r="J325" s="717" t="s">
        <v>1937</v>
      </c>
      <c r="K325" s="718" t="s">
        <v>1863</v>
      </c>
      <c r="L325" s="716" t="s">
        <v>1251</v>
      </c>
      <c r="M325" s="719" t="s">
        <v>1916</v>
      </c>
      <c r="N325" s="720" t="s">
        <v>1251</v>
      </c>
      <c r="O325" s="720" t="s">
        <v>1251</v>
      </c>
      <c r="P325" s="719" t="s">
        <v>1916</v>
      </c>
      <c r="Q325" s="719" t="s">
        <v>1916</v>
      </c>
      <c r="R325" s="719" t="s">
        <v>1916</v>
      </c>
      <c r="S325" s="635" t="s">
        <v>1916</v>
      </c>
      <c r="T325" s="635" t="s">
        <v>1916</v>
      </c>
      <c r="U325" s="635" t="s">
        <v>1916</v>
      </c>
      <c r="V325" s="635" t="s">
        <v>1916</v>
      </c>
      <c r="W325" s="635" t="s">
        <v>1916</v>
      </c>
      <c r="X325" s="719" t="s">
        <v>1916</v>
      </c>
      <c r="Y325" s="721" t="s">
        <v>1251</v>
      </c>
      <c r="Z325" s="721" t="s">
        <v>1251</v>
      </c>
      <c r="AA325" s="721"/>
      <c r="AB325" s="635" t="s">
        <v>1251</v>
      </c>
      <c r="AC325" s="635" t="s">
        <v>1251</v>
      </c>
      <c r="AD325" s="635" t="s">
        <v>1251</v>
      </c>
      <c r="AE325" s="635" t="s">
        <v>1251</v>
      </c>
      <c r="AF325" s="722" t="s">
        <v>1938</v>
      </c>
      <c r="AG325" s="722" t="s">
        <v>1939</v>
      </c>
      <c r="AH325" s="722"/>
      <c r="AI325" s="315"/>
    </row>
    <row r="326" spans="1:35" s="723" customFormat="1" ht="51">
      <c r="A326" s="715">
        <v>319</v>
      </c>
      <c r="B326" s="716" t="s">
        <v>1241</v>
      </c>
      <c r="C326" s="715" t="s">
        <v>1910</v>
      </c>
      <c r="D326" s="715" t="s">
        <v>1940</v>
      </c>
      <c r="E326" s="715">
        <v>1</v>
      </c>
      <c r="F326" s="715" t="s">
        <v>1941</v>
      </c>
      <c r="G326" s="715" t="s">
        <v>1935</v>
      </c>
      <c r="H326" s="715" t="s">
        <v>1219</v>
      </c>
      <c r="I326" s="717" t="s">
        <v>1936</v>
      </c>
      <c r="J326" s="717" t="s">
        <v>1937</v>
      </c>
      <c r="K326" s="718" t="s">
        <v>1863</v>
      </c>
      <c r="L326" s="716" t="s">
        <v>1251</v>
      </c>
      <c r="M326" s="719" t="s">
        <v>1916</v>
      </c>
      <c r="N326" s="720" t="s">
        <v>1251</v>
      </c>
      <c r="O326" s="720" t="s">
        <v>1251</v>
      </c>
      <c r="P326" s="719" t="s">
        <v>1916</v>
      </c>
      <c r="Q326" s="719" t="s">
        <v>1916</v>
      </c>
      <c r="R326" s="719" t="s">
        <v>1916</v>
      </c>
      <c r="S326" s="635" t="s">
        <v>1916</v>
      </c>
      <c r="T326" s="635" t="s">
        <v>1916</v>
      </c>
      <c r="U326" s="635" t="s">
        <v>1916</v>
      </c>
      <c r="V326" s="635" t="s">
        <v>1916</v>
      </c>
      <c r="W326" s="635" t="s">
        <v>1916</v>
      </c>
      <c r="X326" s="719" t="s">
        <v>1916</v>
      </c>
      <c r="Y326" s="721" t="s">
        <v>1251</v>
      </c>
      <c r="Z326" s="721" t="s">
        <v>1251</v>
      </c>
      <c r="AA326" s="721"/>
      <c r="AB326" s="635" t="s">
        <v>1251</v>
      </c>
      <c r="AC326" s="635" t="s">
        <v>1251</v>
      </c>
      <c r="AD326" s="635" t="s">
        <v>1251</v>
      </c>
      <c r="AE326" s="635" t="s">
        <v>1251</v>
      </c>
      <c r="AF326" s="722" t="s">
        <v>1938</v>
      </c>
      <c r="AG326" s="722" t="s">
        <v>1939</v>
      </c>
      <c r="AH326" s="722"/>
      <c r="AI326" s="315"/>
    </row>
    <row r="327" spans="1:35" s="723" customFormat="1" ht="51">
      <c r="A327" s="715">
        <v>320</v>
      </c>
      <c r="B327" s="716" t="s">
        <v>1241</v>
      </c>
      <c r="C327" s="715" t="s">
        <v>1910</v>
      </c>
      <c r="D327" s="715" t="s">
        <v>1942</v>
      </c>
      <c r="E327" s="715">
        <v>1</v>
      </c>
      <c r="F327" s="715" t="s">
        <v>1943</v>
      </c>
      <c r="G327" s="715" t="s">
        <v>1935</v>
      </c>
      <c r="H327" s="715" t="s">
        <v>1219</v>
      </c>
      <c r="I327" s="717" t="s">
        <v>1936</v>
      </c>
      <c r="J327" s="717" t="s">
        <v>1937</v>
      </c>
      <c r="K327" s="718" t="s">
        <v>1863</v>
      </c>
      <c r="L327" s="716" t="s">
        <v>1251</v>
      </c>
      <c r="M327" s="719" t="s">
        <v>1916</v>
      </c>
      <c r="N327" s="720" t="s">
        <v>1251</v>
      </c>
      <c r="O327" s="720" t="s">
        <v>1251</v>
      </c>
      <c r="P327" s="719" t="s">
        <v>1916</v>
      </c>
      <c r="Q327" s="719" t="s">
        <v>1916</v>
      </c>
      <c r="R327" s="719" t="s">
        <v>1916</v>
      </c>
      <c r="S327" s="635" t="s">
        <v>1916</v>
      </c>
      <c r="T327" s="635" t="s">
        <v>1916</v>
      </c>
      <c r="U327" s="635" t="s">
        <v>1916</v>
      </c>
      <c r="V327" s="635" t="s">
        <v>1916</v>
      </c>
      <c r="W327" s="635" t="s">
        <v>1916</v>
      </c>
      <c r="X327" s="719" t="s">
        <v>1916</v>
      </c>
      <c r="Y327" s="721" t="s">
        <v>1251</v>
      </c>
      <c r="Z327" s="721" t="s">
        <v>1251</v>
      </c>
      <c r="AA327" s="721"/>
      <c r="AB327" s="635" t="s">
        <v>1251</v>
      </c>
      <c r="AC327" s="635" t="s">
        <v>1251</v>
      </c>
      <c r="AD327" s="635" t="s">
        <v>1251</v>
      </c>
      <c r="AE327" s="635" t="s">
        <v>1251</v>
      </c>
      <c r="AF327" s="722" t="s">
        <v>1938</v>
      </c>
      <c r="AG327" s="722" t="s">
        <v>1939</v>
      </c>
      <c r="AH327" s="722"/>
      <c r="AI327" s="315"/>
    </row>
    <row r="328" spans="1:35" s="723" customFormat="1" ht="18.75" customHeight="1">
      <c r="A328" s="715">
        <v>321</v>
      </c>
      <c r="B328" s="716" t="s">
        <v>1241</v>
      </c>
      <c r="C328" s="715" t="s">
        <v>1910</v>
      </c>
      <c r="D328" s="715" t="s">
        <v>1944</v>
      </c>
      <c r="E328" s="715">
        <v>1</v>
      </c>
      <c r="F328" s="715" t="s">
        <v>1945</v>
      </c>
      <c r="G328" s="715" t="s">
        <v>1946</v>
      </c>
      <c r="H328" s="715" t="s">
        <v>1219</v>
      </c>
      <c r="I328" s="717" t="s">
        <v>1947</v>
      </c>
      <c r="J328" s="717" t="s">
        <v>1948</v>
      </c>
      <c r="K328" s="718" t="s">
        <v>1863</v>
      </c>
      <c r="L328" s="716" t="s">
        <v>1251</v>
      </c>
      <c r="M328" s="719" t="s">
        <v>1916</v>
      </c>
      <c r="N328" s="720" t="s">
        <v>1251</v>
      </c>
      <c r="O328" s="720" t="s">
        <v>1251</v>
      </c>
      <c r="P328" s="719" t="s">
        <v>1916</v>
      </c>
      <c r="Q328" s="719" t="s">
        <v>1916</v>
      </c>
      <c r="R328" s="719" t="s">
        <v>1865</v>
      </c>
      <c r="S328" s="635">
        <v>0</v>
      </c>
      <c r="T328" s="635">
        <v>2</v>
      </c>
      <c r="U328" s="635">
        <v>2</v>
      </c>
      <c r="V328" s="635" t="s">
        <v>1903</v>
      </c>
      <c r="W328" s="635" t="s">
        <v>1903</v>
      </c>
      <c r="X328" s="719" t="s">
        <v>1916</v>
      </c>
      <c r="Y328" s="721" t="s">
        <v>1251</v>
      </c>
      <c r="Z328" s="721" t="s">
        <v>1251</v>
      </c>
      <c r="AA328" s="721"/>
      <c r="AB328" s="635" t="s">
        <v>1251</v>
      </c>
      <c r="AC328" s="635" t="s">
        <v>1251</v>
      </c>
      <c r="AD328" s="635" t="s">
        <v>1251</v>
      </c>
      <c r="AE328" s="635" t="s">
        <v>1251</v>
      </c>
      <c r="AF328" s="722" t="s">
        <v>1949</v>
      </c>
      <c r="AG328" s="722" t="s">
        <v>1950</v>
      </c>
      <c r="AH328" s="722"/>
      <c r="AI328" s="315"/>
    </row>
    <row r="329" spans="1:35" s="723" customFormat="1" ht="18.75" customHeight="1">
      <c r="A329" s="715">
        <v>322</v>
      </c>
      <c r="B329" s="716" t="s">
        <v>1241</v>
      </c>
      <c r="C329" s="715" t="s">
        <v>1910</v>
      </c>
      <c r="D329" s="715" t="s">
        <v>1951</v>
      </c>
      <c r="E329" s="715">
        <v>1</v>
      </c>
      <c r="F329" s="715" t="s">
        <v>1952</v>
      </c>
      <c r="G329" s="715" t="s">
        <v>1946</v>
      </c>
      <c r="H329" s="715" t="s">
        <v>1219</v>
      </c>
      <c r="I329" s="717" t="s">
        <v>1947</v>
      </c>
      <c r="J329" s="717" t="s">
        <v>1953</v>
      </c>
      <c r="K329" s="718" t="s">
        <v>1863</v>
      </c>
      <c r="L329" s="716" t="s">
        <v>1251</v>
      </c>
      <c r="M329" s="719" t="s">
        <v>1864</v>
      </c>
      <c r="N329" s="720" t="s">
        <v>1251</v>
      </c>
      <c r="O329" s="720" t="s">
        <v>1251</v>
      </c>
      <c r="P329" s="719" t="s">
        <v>1864</v>
      </c>
      <c r="Q329" s="719" t="s">
        <v>1864</v>
      </c>
      <c r="R329" s="719" t="s">
        <v>1865</v>
      </c>
      <c r="S329" s="635">
        <v>0</v>
      </c>
      <c r="T329" s="635">
        <v>1</v>
      </c>
      <c r="U329" s="635">
        <v>1</v>
      </c>
      <c r="V329" s="635" t="s">
        <v>1903</v>
      </c>
      <c r="W329" s="635" t="s">
        <v>1903</v>
      </c>
      <c r="X329" s="719" t="s">
        <v>1864</v>
      </c>
      <c r="Y329" s="721" t="s">
        <v>1251</v>
      </c>
      <c r="Z329" s="721" t="s">
        <v>1251</v>
      </c>
      <c r="AA329" s="721"/>
      <c r="AB329" s="635" t="s">
        <v>1251</v>
      </c>
      <c r="AC329" s="635" t="s">
        <v>1251</v>
      </c>
      <c r="AD329" s="635" t="s">
        <v>1251</v>
      </c>
      <c r="AE329" s="635" t="s">
        <v>1251</v>
      </c>
      <c r="AF329" s="722" t="s">
        <v>1949</v>
      </c>
      <c r="AG329" s="722" t="s">
        <v>1950</v>
      </c>
      <c r="AH329" s="722"/>
      <c r="AI329" s="315"/>
    </row>
    <row r="330" spans="1:35" s="723" customFormat="1" ht="18.75" customHeight="1">
      <c r="A330" s="715">
        <v>323</v>
      </c>
      <c r="B330" s="716" t="s">
        <v>1241</v>
      </c>
      <c r="C330" s="715" t="s">
        <v>1910</v>
      </c>
      <c r="D330" s="715" t="s">
        <v>1954</v>
      </c>
      <c r="E330" s="715">
        <v>1</v>
      </c>
      <c r="F330" s="715" t="s">
        <v>1955</v>
      </c>
      <c r="G330" s="715" t="s">
        <v>1946</v>
      </c>
      <c r="H330" s="715" t="s">
        <v>1219</v>
      </c>
      <c r="I330" s="717" t="s">
        <v>1947</v>
      </c>
      <c r="J330" s="717" t="s">
        <v>1956</v>
      </c>
      <c r="K330" s="718" t="s">
        <v>1863</v>
      </c>
      <c r="L330" s="716" t="s">
        <v>1251</v>
      </c>
      <c r="M330" s="719" t="s">
        <v>1864</v>
      </c>
      <c r="N330" s="720" t="s">
        <v>1251</v>
      </c>
      <c r="O330" s="720" t="s">
        <v>1251</v>
      </c>
      <c r="P330" s="719" t="s">
        <v>1864</v>
      </c>
      <c r="Q330" s="719" t="s">
        <v>1864</v>
      </c>
      <c r="R330" s="719" t="s">
        <v>1865</v>
      </c>
      <c r="S330" s="635">
        <v>0</v>
      </c>
      <c r="T330" s="635">
        <v>1</v>
      </c>
      <c r="U330" s="635">
        <v>1</v>
      </c>
      <c r="V330" s="635" t="s">
        <v>1903</v>
      </c>
      <c r="W330" s="635" t="s">
        <v>1903</v>
      </c>
      <c r="X330" s="719" t="s">
        <v>1864</v>
      </c>
      <c r="Y330" s="721" t="s">
        <v>1251</v>
      </c>
      <c r="Z330" s="721" t="s">
        <v>1251</v>
      </c>
      <c r="AA330" s="721"/>
      <c r="AB330" s="635" t="s">
        <v>1251</v>
      </c>
      <c r="AC330" s="635" t="s">
        <v>1251</v>
      </c>
      <c r="AD330" s="635" t="s">
        <v>1251</v>
      </c>
      <c r="AE330" s="635" t="s">
        <v>1251</v>
      </c>
      <c r="AF330" s="722" t="s">
        <v>1949</v>
      </c>
      <c r="AG330" s="722" t="s">
        <v>1950</v>
      </c>
      <c r="AH330" s="722"/>
      <c r="AI330" s="315"/>
    </row>
    <row r="331" spans="1:35" s="723" customFormat="1" ht="18.75" customHeight="1">
      <c r="A331" s="715">
        <v>324</v>
      </c>
      <c r="B331" s="716" t="s">
        <v>1241</v>
      </c>
      <c r="C331" s="715" t="s">
        <v>1910</v>
      </c>
      <c r="D331" s="715" t="s">
        <v>1957</v>
      </c>
      <c r="E331" s="715">
        <v>1</v>
      </c>
      <c r="F331" s="715" t="s">
        <v>1958</v>
      </c>
      <c r="G331" s="715" t="s">
        <v>1946</v>
      </c>
      <c r="H331" s="715" t="s">
        <v>1219</v>
      </c>
      <c r="I331" s="717" t="s">
        <v>1947</v>
      </c>
      <c r="J331" s="717" t="s">
        <v>1959</v>
      </c>
      <c r="K331" s="718" t="s">
        <v>1863</v>
      </c>
      <c r="L331" s="716" t="s">
        <v>1251</v>
      </c>
      <c r="M331" s="719" t="s">
        <v>1864</v>
      </c>
      <c r="N331" s="720" t="s">
        <v>1251</v>
      </c>
      <c r="O331" s="720" t="s">
        <v>1251</v>
      </c>
      <c r="P331" s="719" t="s">
        <v>1864</v>
      </c>
      <c r="Q331" s="719" t="s">
        <v>1864</v>
      </c>
      <c r="R331" s="719" t="s">
        <v>1865</v>
      </c>
      <c r="S331" s="635">
        <v>0</v>
      </c>
      <c r="T331" s="635">
        <v>0</v>
      </c>
      <c r="U331" s="635">
        <v>1</v>
      </c>
      <c r="V331" s="635" t="s">
        <v>1903</v>
      </c>
      <c r="W331" s="635" t="s">
        <v>1903</v>
      </c>
      <c r="X331" s="719" t="s">
        <v>1864</v>
      </c>
      <c r="Y331" s="721" t="s">
        <v>1251</v>
      </c>
      <c r="Z331" s="721" t="s">
        <v>1251</v>
      </c>
      <c r="AA331" s="721"/>
      <c r="AB331" s="635" t="s">
        <v>1251</v>
      </c>
      <c r="AC331" s="635" t="s">
        <v>1251</v>
      </c>
      <c r="AD331" s="635" t="s">
        <v>1251</v>
      </c>
      <c r="AE331" s="635" t="s">
        <v>1251</v>
      </c>
      <c r="AF331" s="722" t="s">
        <v>1949</v>
      </c>
      <c r="AG331" s="722" t="s">
        <v>1960</v>
      </c>
      <c r="AH331" s="722"/>
      <c r="AI331" s="315"/>
    </row>
    <row r="332" spans="1:35" s="723" customFormat="1" ht="18.75" customHeight="1">
      <c r="A332" s="715">
        <v>325</v>
      </c>
      <c r="B332" s="716" t="s">
        <v>1241</v>
      </c>
      <c r="C332" s="715" t="s">
        <v>1910</v>
      </c>
      <c r="D332" s="715" t="s">
        <v>1961</v>
      </c>
      <c r="E332" s="715">
        <v>1</v>
      </c>
      <c r="F332" s="715" t="s">
        <v>1945</v>
      </c>
      <c r="G332" s="715" t="s">
        <v>1946</v>
      </c>
      <c r="H332" s="715" t="s">
        <v>1219</v>
      </c>
      <c r="I332" s="717" t="s">
        <v>1962</v>
      </c>
      <c r="J332" s="717" t="s">
        <v>1963</v>
      </c>
      <c r="K332" s="718" t="s">
        <v>1863</v>
      </c>
      <c r="L332" s="716" t="s">
        <v>1251</v>
      </c>
      <c r="M332" s="719" t="s">
        <v>1864</v>
      </c>
      <c r="N332" s="720" t="s">
        <v>1251</v>
      </c>
      <c r="O332" s="720" t="s">
        <v>1251</v>
      </c>
      <c r="P332" s="719" t="s">
        <v>1864</v>
      </c>
      <c r="Q332" s="719" t="s">
        <v>1864</v>
      </c>
      <c r="R332" s="719" t="s">
        <v>1865</v>
      </c>
      <c r="S332" s="635">
        <v>0</v>
      </c>
      <c r="T332" s="635">
        <v>3</v>
      </c>
      <c r="U332" s="635">
        <v>3</v>
      </c>
      <c r="V332" s="635" t="s">
        <v>1903</v>
      </c>
      <c r="W332" s="635" t="s">
        <v>1903</v>
      </c>
      <c r="X332" s="719" t="s">
        <v>1864</v>
      </c>
      <c r="Y332" s="721" t="s">
        <v>1251</v>
      </c>
      <c r="Z332" s="721" t="s">
        <v>1251</v>
      </c>
      <c r="AA332" s="721"/>
      <c r="AB332" s="635" t="s">
        <v>1251</v>
      </c>
      <c r="AC332" s="635" t="s">
        <v>1251</v>
      </c>
      <c r="AD332" s="635" t="s">
        <v>1251</v>
      </c>
      <c r="AE332" s="635" t="s">
        <v>1251</v>
      </c>
      <c r="AF332" s="722" t="s">
        <v>1964</v>
      </c>
      <c r="AG332" s="722" t="s">
        <v>1950</v>
      </c>
      <c r="AH332" s="722"/>
      <c r="AI332" s="315"/>
    </row>
    <row r="333" spans="1:35" s="723" customFormat="1" ht="18.75" customHeight="1">
      <c r="A333" s="715">
        <v>326</v>
      </c>
      <c r="B333" s="716" t="s">
        <v>1241</v>
      </c>
      <c r="C333" s="715" t="s">
        <v>1910</v>
      </c>
      <c r="D333" s="715" t="s">
        <v>1965</v>
      </c>
      <c r="E333" s="715">
        <v>1</v>
      </c>
      <c r="F333" s="715" t="s">
        <v>1952</v>
      </c>
      <c r="G333" s="715" t="s">
        <v>1946</v>
      </c>
      <c r="H333" s="715" t="s">
        <v>1219</v>
      </c>
      <c r="I333" s="717" t="s">
        <v>1962</v>
      </c>
      <c r="J333" s="717" t="s">
        <v>1966</v>
      </c>
      <c r="K333" s="718" t="s">
        <v>1863</v>
      </c>
      <c r="L333" s="716" t="s">
        <v>1251</v>
      </c>
      <c r="M333" s="719" t="s">
        <v>1864</v>
      </c>
      <c r="N333" s="720" t="s">
        <v>1251</v>
      </c>
      <c r="O333" s="720" t="s">
        <v>1251</v>
      </c>
      <c r="P333" s="719" t="s">
        <v>1864</v>
      </c>
      <c r="Q333" s="719" t="s">
        <v>1864</v>
      </c>
      <c r="R333" s="719" t="s">
        <v>1865</v>
      </c>
      <c r="S333" s="635">
        <v>0</v>
      </c>
      <c r="T333" s="635">
        <v>1</v>
      </c>
      <c r="U333" s="635">
        <v>1</v>
      </c>
      <c r="V333" s="635" t="s">
        <v>1903</v>
      </c>
      <c r="W333" s="635" t="s">
        <v>1903</v>
      </c>
      <c r="X333" s="719" t="s">
        <v>1864</v>
      </c>
      <c r="Y333" s="721" t="s">
        <v>1251</v>
      </c>
      <c r="Z333" s="721" t="s">
        <v>1251</v>
      </c>
      <c r="AA333" s="721"/>
      <c r="AB333" s="635" t="s">
        <v>1251</v>
      </c>
      <c r="AC333" s="635" t="s">
        <v>1251</v>
      </c>
      <c r="AD333" s="635" t="s">
        <v>1251</v>
      </c>
      <c r="AE333" s="635" t="s">
        <v>1251</v>
      </c>
      <c r="AF333" s="722" t="s">
        <v>1964</v>
      </c>
      <c r="AG333" s="722" t="s">
        <v>1950</v>
      </c>
      <c r="AH333" s="722"/>
      <c r="AI333" s="315"/>
    </row>
    <row r="334" spans="1:35" s="723" customFormat="1" ht="18.75" customHeight="1">
      <c r="A334" s="715">
        <v>327</v>
      </c>
      <c r="B334" s="716" t="s">
        <v>1241</v>
      </c>
      <c r="C334" s="715" t="s">
        <v>1910</v>
      </c>
      <c r="D334" s="715" t="s">
        <v>1967</v>
      </c>
      <c r="E334" s="715">
        <v>1</v>
      </c>
      <c r="F334" s="715" t="s">
        <v>1955</v>
      </c>
      <c r="G334" s="715" t="s">
        <v>1946</v>
      </c>
      <c r="H334" s="715" t="s">
        <v>1219</v>
      </c>
      <c r="I334" s="717" t="s">
        <v>1962</v>
      </c>
      <c r="J334" s="717" t="s">
        <v>1968</v>
      </c>
      <c r="K334" s="718" t="s">
        <v>1863</v>
      </c>
      <c r="L334" s="716" t="s">
        <v>1251</v>
      </c>
      <c r="M334" s="719" t="s">
        <v>1864</v>
      </c>
      <c r="N334" s="720" t="s">
        <v>1251</v>
      </c>
      <c r="O334" s="720" t="s">
        <v>1251</v>
      </c>
      <c r="P334" s="719" t="s">
        <v>1864</v>
      </c>
      <c r="Q334" s="719" t="s">
        <v>1864</v>
      </c>
      <c r="R334" s="719" t="s">
        <v>1865</v>
      </c>
      <c r="S334" s="635">
        <v>0</v>
      </c>
      <c r="T334" s="635">
        <v>1</v>
      </c>
      <c r="U334" s="635">
        <v>1</v>
      </c>
      <c r="V334" s="635" t="s">
        <v>1903</v>
      </c>
      <c r="W334" s="635" t="s">
        <v>1903</v>
      </c>
      <c r="X334" s="719" t="s">
        <v>1864</v>
      </c>
      <c r="Y334" s="721" t="s">
        <v>1251</v>
      </c>
      <c r="Z334" s="721" t="s">
        <v>1251</v>
      </c>
      <c r="AA334" s="721"/>
      <c r="AB334" s="635" t="s">
        <v>1251</v>
      </c>
      <c r="AC334" s="635" t="s">
        <v>1251</v>
      </c>
      <c r="AD334" s="635" t="s">
        <v>1251</v>
      </c>
      <c r="AE334" s="635" t="s">
        <v>1251</v>
      </c>
      <c r="AF334" s="722" t="s">
        <v>1964</v>
      </c>
      <c r="AG334" s="722" t="s">
        <v>1950</v>
      </c>
      <c r="AH334" s="722"/>
      <c r="AI334" s="315"/>
    </row>
    <row r="335" spans="1:35" s="723" customFormat="1" ht="18.75" customHeight="1">
      <c r="A335" s="715">
        <v>328</v>
      </c>
      <c r="B335" s="716" t="s">
        <v>1241</v>
      </c>
      <c r="C335" s="715" t="s">
        <v>1910</v>
      </c>
      <c r="D335" s="715" t="s">
        <v>1969</v>
      </c>
      <c r="E335" s="715">
        <v>1</v>
      </c>
      <c r="F335" s="715" t="s">
        <v>1958</v>
      </c>
      <c r="G335" s="715" t="s">
        <v>1946</v>
      </c>
      <c r="H335" s="715" t="s">
        <v>1219</v>
      </c>
      <c r="I335" s="717" t="s">
        <v>1962</v>
      </c>
      <c r="J335" s="717" t="s">
        <v>1970</v>
      </c>
      <c r="K335" s="718" t="s">
        <v>1863</v>
      </c>
      <c r="L335" s="716" t="s">
        <v>1251</v>
      </c>
      <c r="M335" s="719" t="s">
        <v>1864</v>
      </c>
      <c r="N335" s="720" t="s">
        <v>1251</v>
      </c>
      <c r="O335" s="720" t="s">
        <v>1251</v>
      </c>
      <c r="P335" s="719" t="s">
        <v>1864</v>
      </c>
      <c r="Q335" s="719" t="s">
        <v>1864</v>
      </c>
      <c r="R335" s="719" t="s">
        <v>1865</v>
      </c>
      <c r="S335" s="635">
        <v>0</v>
      </c>
      <c r="T335" s="635">
        <v>0</v>
      </c>
      <c r="U335" s="635">
        <v>1</v>
      </c>
      <c r="V335" s="635" t="s">
        <v>1903</v>
      </c>
      <c r="W335" s="635" t="s">
        <v>1903</v>
      </c>
      <c r="X335" s="719" t="s">
        <v>1864</v>
      </c>
      <c r="Y335" s="721" t="s">
        <v>1251</v>
      </c>
      <c r="Z335" s="721" t="s">
        <v>1251</v>
      </c>
      <c r="AA335" s="721"/>
      <c r="AB335" s="635" t="s">
        <v>1251</v>
      </c>
      <c r="AC335" s="635" t="s">
        <v>1251</v>
      </c>
      <c r="AD335" s="635" t="s">
        <v>1251</v>
      </c>
      <c r="AE335" s="635" t="s">
        <v>1251</v>
      </c>
      <c r="AF335" s="722" t="s">
        <v>1964</v>
      </c>
      <c r="AG335" s="722" t="s">
        <v>1950</v>
      </c>
      <c r="AH335" s="722"/>
      <c r="AI335" s="315"/>
    </row>
    <row r="336" spans="1:35" s="723" customFormat="1" ht="18.75" customHeight="1">
      <c r="A336" s="715">
        <v>329</v>
      </c>
      <c r="B336" s="716" t="s">
        <v>1241</v>
      </c>
      <c r="C336" s="715" t="s">
        <v>1971</v>
      </c>
      <c r="D336" s="715" t="s">
        <v>1972</v>
      </c>
      <c r="E336" s="715">
        <v>1</v>
      </c>
      <c r="F336" s="715" t="s">
        <v>1973</v>
      </c>
      <c r="G336" s="715" t="s">
        <v>1974</v>
      </c>
      <c r="H336" s="715" t="s">
        <v>1219</v>
      </c>
      <c r="I336" s="717" t="s">
        <v>1975</v>
      </c>
      <c r="J336" s="717" t="s">
        <v>1976</v>
      </c>
      <c r="K336" s="718" t="s">
        <v>1863</v>
      </c>
      <c r="L336" s="716" t="s">
        <v>1251</v>
      </c>
      <c r="M336" s="719" t="s">
        <v>1864</v>
      </c>
      <c r="N336" s="720" t="s">
        <v>1251</v>
      </c>
      <c r="O336" s="720" t="s">
        <v>1251</v>
      </c>
      <c r="P336" s="719" t="s">
        <v>1864</v>
      </c>
      <c r="Q336" s="719" t="s">
        <v>1864</v>
      </c>
      <c r="R336" s="719" t="s">
        <v>1977</v>
      </c>
      <c r="S336" s="635">
        <v>1</v>
      </c>
      <c r="T336" s="635">
        <v>1</v>
      </c>
      <c r="U336" s="635">
        <v>1</v>
      </c>
      <c r="V336" s="635" t="s">
        <v>1978</v>
      </c>
      <c r="W336" s="635" t="s">
        <v>1979</v>
      </c>
      <c r="X336" s="719" t="s">
        <v>1864</v>
      </c>
      <c r="Y336" s="721" t="s">
        <v>1251</v>
      </c>
      <c r="Z336" s="721" t="s">
        <v>1251</v>
      </c>
      <c r="AA336" s="721"/>
      <c r="AB336" s="635" t="s">
        <v>1251</v>
      </c>
      <c r="AC336" s="635" t="s">
        <v>1251</v>
      </c>
      <c r="AD336" s="635" t="s">
        <v>1251</v>
      </c>
      <c r="AE336" s="635" t="s">
        <v>1251</v>
      </c>
      <c r="AF336" s="722" t="s">
        <v>1980</v>
      </c>
      <c r="AG336" s="722" t="s">
        <v>1981</v>
      </c>
      <c r="AH336" s="722"/>
      <c r="AI336" s="315"/>
    </row>
    <row r="337" spans="1:34" ht="13.9">
      <c r="A337" s="725"/>
      <c r="B337" s="629" t="s">
        <v>1241</v>
      </c>
      <c r="C337" s="725" t="s">
        <v>1974</v>
      </c>
      <c r="D337" s="725" t="s">
        <v>1219</v>
      </c>
      <c r="E337" s="850" t="s">
        <v>1982</v>
      </c>
      <c r="F337" s="725" t="s">
        <v>1983</v>
      </c>
      <c r="G337" s="725" t="s">
        <v>1863</v>
      </c>
      <c r="H337" s="725"/>
      <c r="I337" s="725"/>
      <c r="J337" s="725"/>
      <c r="K337" s="851"/>
      <c r="L337" s="726"/>
      <c r="M337" s="726"/>
      <c r="N337" s="726"/>
      <c r="O337" s="726"/>
      <c r="P337" s="726"/>
      <c r="Q337" s="726"/>
      <c r="R337" s="726"/>
      <c r="S337" s="726"/>
      <c r="T337" s="726"/>
      <c r="U337" s="726"/>
      <c r="V337" s="726"/>
      <c r="W337" s="726"/>
      <c r="X337" s="726"/>
      <c r="Y337" s="726"/>
      <c r="Z337" s="726"/>
      <c r="AA337" s="726"/>
      <c r="AB337" s="726"/>
      <c r="AC337" s="726"/>
      <c r="AD337" s="726"/>
      <c r="AE337" s="726"/>
      <c r="AF337" s="726"/>
      <c r="AG337" s="726"/>
      <c r="AH337" s="726"/>
    </row>
  </sheetData>
  <mergeCells count="1">
    <mergeCell ref="S6:U6"/>
  </mergeCell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7A354B-F273-466A-ACAE-D10E2406A6C3}">
  <dimension ref="A1:U56"/>
  <sheetViews>
    <sheetView zoomScale="90" zoomScaleNormal="90" workbookViewId="0"/>
  </sheetViews>
  <sheetFormatPr defaultColWidth="8.875" defaultRowHeight="15.6"/>
  <cols>
    <col min="1" max="1" width="12.25" bestFit="1" customWidth="1"/>
    <col min="2" max="2" width="22.375" bestFit="1" customWidth="1"/>
    <col min="5" max="5" width="8.75" customWidth="1"/>
    <col min="6" max="6" width="83.375" customWidth="1"/>
    <col min="7" max="7" width="34.125" bestFit="1" customWidth="1"/>
    <col min="8" max="8" width="34.625" bestFit="1" customWidth="1"/>
    <col min="9" max="9" width="28.375" bestFit="1" customWidth="1"/>
    <col min="10" max="11" width="13.75" customWidth="1"/>
    <col min="16" max="16" width="16.375" customWidth="1"/>
    <col min="17" max="19" width="16.125" customWidth="1"/>
    <col min="20" max="20" width="73.75" customWidth="1"/>
    <col min="21" max="21" width="51.25" bestFit="1" customWidth="1"/>
  </cols>
  <sheetData>
    <row r="1" spans="1:21">
      <c r="A1" s="445" t="s">
        <v>98</v>
      </c>
      <c r="B1" s="852" t="str">
        <f>PA_NAME</f>
        <v>San Diego Gas &amp; Electric Co</v>
      </c>
    </row>
    <row r="2" spans="1:21">
      <c r="A2" s="445" t="s">
        <v>99</v>
      </c>
      <c r="B2" s="853" t="s">
        <v>310</v>
      </c>
    </row>
    <row r="3" spans="1:21">
      <c r="A3" s="854" t="s">
        <v>1984</v>
      </c>
      <c r="B3" s="855"/>
    </row>
    <row r="4" spans="1:21">
      <c r="C4" s="1009" t="s">
        <v>1985</v>
      </c>
      <c r="D4" s="1009"/>
      <c r="E4" s="1009"/>
      <c r="F4" s="1009"/>
      <c r="G4" s="1009"/>
      <c r="H4" s="1009"/>
      <c r="I4" s="1009"/>
      <c r="J4" s="1009"/>
      <c r="K4" s="1009"/>
      <c r="L4" s="1009"/>
      <c r="M4" s="1009"/>
      <c r="N4" s="1009"/>
      <c r="O4" s="1009"/>
      <c r="P4" s="1009"/>
      <c r="Q4" s="1009"/>
      <c r="R4" s="1009"/>
      <c r="S4" s="1009"/>
    </row>
    <row r="5" spans="1:21" s="727" customFormat="1" ht="28.9">
      <c r="A5" s="727" t="s">
        <v>1210</v>
      </c>
      <c r="B5" s="727" t="s">
        <v>1211</v>
      </c>
      <c r="C5" s="728" t="s">
        <v>916</v>
      </c>
      <c r="D5" s="728" t="s">
        <v>1217</v>
      </c>
      <c r="E5" s="728" t="s">
        <v>1986</v>
      </c>
      <c r="F5" s="728" t="s">
        <v>1987</v>
      </c>
      <c r="G5" s="728" t="s">
        <v>1988</v>
      </c>
      <c r="H5" s="728" t="s">
        <v>932</v>
      </c>
      <c r="I5" s="728" t="s">
        <v>1989</v>
      </c>
      <c r="J5" s="728" t="s">
        <v>1990</v>
      </c>
      <c r="K5" s="728" t="s">
        <v>1991</v>
      </c>
      <c r="L5" s="856" t="s">
        <v>1234</v>
      </c>
      <c r="M5" s="856" t="s">
        <v>1235</v>
      </c>
      <c r="N5" s="856" t="s">
        <v>1236</v>
      </c>
      <c r="O5" s="856" t="s">
        <v>1237</v>
      </c>
      <c r="P5" s="728" t="s">
        <v>1238</v>
      </c>
      <c r="Q5" s="728" t="s">
        <v>1239</v>
      </c>
      <c r="R5" s="728" t="s">
        <v>1992</v>
      </c>
      <c r="S5" s="728" t="s">
        <v>1993</v>
      </c>
      <c r="T5" s="729" t="s">
        <v>1994</v>
      </c>
      <c r="U5" s="728" t="s">
        <v>1995</v>
      </c>
    </row>
    <row r="6" spans="1:21" s="288" customFormat="1">
      <c r="A6" t="s">
        <v>1996</v>
      </c>
      <c r="B6" t="str">
        <f t="shared" ref="B6:B55" si="0">$B$1</f>
        <v>San Diego Gas &amp; Electric Co</v>
      </c>
      <c r="C6" t="s">
        <v>26</v>
      </c>
      <c r="D6" s="288" t="s">
        <v>1219</v>
      </c>
      <c r="E6" s="288" t="s">
        <v>1754</v>
      </c>
      <c r="F6" s="288" t="s">
        <v>1997</v>
      </c>
      <c r="G6" s="288" t="s">
        <v>1998</v>
      </c>
      <c r="H6" s="288" t="s">
        <v>1337</v>
      </c>
      <c r="I6" s="288" t="s">
        <v>1999</v>
      </c>
      <c r="J6" s="730"/>
      <c r="K6" s="730"/>
      <c r="L6" s="730"/>
      <c r="M6" s="730"/>
      <c r="N6" s="730"/>
      <c r="O6" s="730"/>
      <c r="P6" s="730"/>
      <c r="Q6" s="730"/>
      <c r="R6" s="730"/>
      <c r="S6" s="730"/>
    </row>
    <row r="7" spans="1:21">
      <c r="A7" t="s">
        <v>2000</v>
      </c>
      <c r="B7" t="str">
        <f t="shared" si="0"/>
        <v>San Diego Gas &amp; Electric Co</v>
      </c>
      <c r="C7" t="s">
        <v>26</v>
      </c>
      <c r="D7" t="s">
        <v>1411</v>
      </c>
      <c r="E7" t="s">
        <v>2001</v>
      </c>
      <c r="F7" t="s">
        <v>2002</v>
      </c>
      <c r="G7" t="s">
        <v>1998</v>
      </c>
      <c r="H7" t="s">
        <v>1337</v>
      </c>
      <c r="I7" t="s">
        <v>2003</v>
      </c>
      <c r="J7" s="731"/>
      <c r="K7" s="731"/>
      <c r="L7" s="731"/>
      <c r="M7" s="731"/>
      <c r="N7" s="731"/>
      <c r="O7" s="731"/>
      <c r="P7" s="731"/>
      <c r="Q7" s="731"/>
      <c r="R7" s="731"/>
      <c r="S7" s="731"/>
    </row>
    <row r="8" spans="1:21">
      <c r="A8" t="s">
        <v>2004</v>
      </c>
      <c r="B8" t="str">
        <f t="shared" si="0"/>
        <v>San Diego Gas &amp; Electric Co</v>
      </c>
      <c r="C8" t="s">
        <v>26</v>
      </c>
      <c r="D8" t="s">
        <v>1411</v>
      </c>
      <c r="E8" t="s">
        <v>2005</v>
      </c>
      <c r="F8" t="s">
        <v>2006</v>
      </c>
      <c r="G8" t="s">
        <v>1998</v>
      </c>
      <c r="H8" t="s">
        <v>1337</v>
      </c>
      <c r="I8" t="s">
        <v>2007</v>
      </c>
      <c r="J8" s="731"/>
      <c r="K8" s="731"/>
      <c r="L8" s="731"/>
      <c r="M8" s="731"/>
      <c r="N8" s="731"/>
      <c r="O8" s="731"/>
      <c r="P8" s="731"/>
      <c r="Q8" s="731"/>
      <c r="R8" s="731"/>
      <c r="S8" s="731"/>
    </row>
    <row r="9" spans="1:21">
      <c r="A9" t="s">
        <v>2008</v>
      </c>
      <c r="B9" t="str">
        <f t="shared" si="0"/>
        <v>San Diego Gas &amp; Electric Co</v>
      </c>
      <c r="C9" t="s">
        <v>26</v>
      </c>
      <c r="D9" t="s">
        <v>1411</v>
      </c>
      <c r="E9" t="s">
        <v>2009</v>
      </c>
      <c r="F9" t="s">
        <v>2010</v>
      </c>
      <c r="G9" t="s">
        <v>1998</v>
      </c>
      <c r="H9" t="s">
        <v>1421</v>
      </c>
      <c r="I9" t="s">
        <v>2003</v>
      </c>
      <c r="J9" s="731"/>
      <c r="K9" s="731"/>
      <c r="L9" s="731"/>
      <c r="M9" s="731"/>
      <c r="N9" s="731"/>
      <c r="O9" s="731"/>
      <c r="P9" s="731"/>
      <c r="Q9" s="731"/>
      <c r="R9" s="731"/>
      <c r="S9" s="731"/>
      <c r="T9" t="s">
        <v>2011</v>
      </c>
    </row>
    <row r="10" spans="1:21">
      <c r="A10" t="s">
        <v>2012</v>
      </c>
      <c r="B10" t="str">
        <f t="shared" si="0"/>
        <v>San Diego Gas &amp; Electric Co</v>
      </c>
      <c r="C10" t="s">
        <v>26</v>
      </c>
      <c r="D10" t="s">
        <v>1411</v>
      </c>
      <c r="E10" t="s">
        <v>2013</v>
      </c>
      <c r="F10" t="s">
        <v>2014</v>
      </c>
      <c r="G10" t="s">
        <v>1998</v>
      </c>
      <c r="H10" t="s">
        <v>1421</v>
      </c>
      <c r="I10" t="s">
        <v>2007</v>
      </c>
      <c r="J10" s="731"/>
      <c r="K10" s="731"/>
      <c r="L10" s="731"/>
      <c r="M10" s="731"/>
      <c r="N10" s="731"/>
      <c r="O10" s="731"/>
      <c r="P10" s="731"/>
      <c r="Q10" s="731"/>
      <c r="R10" s="731"/>
      <c r="S10" s="731"/>
      <c r="T10" t="s">
        <v>2011</v>
      </c>
    </row>
    <row r="11" spans="1:21" s="288" customFormat="1">
      <c r="A11" t="s">
        <v>2015</v>
      </c>
      <c r="B11" t="str">
        <f t="shared" si="0"/>
        <v>San Diego Gas &amp; Electric Co</v>
      </c>
      <c r="C11" t="s">
        <v>26</v>
      </c>
      <c r="D11" s="288" t="s">
        <v>1219</v>
      </c>
      <c r="E11" s="288" t="s">
        <v>1757</v>
      </c>
      <c r="F11" s="288" t="s">
        <v>2016</v>
      </c>
      <c r="G11" s="288" t="s">
        <v>2017</v>
      </c>
      <c r="H11" s="288" t="s">
        <v>1421</v>
      </c>
      <c r="I11" s="288" t="s">
        <v>1999</v>
      </c>
      <c r="J11" s="730"/>
      <c r="K11" s="730"/>
      <c r="L11" s="730"/>
      <c r="M11" s="730"/>
      <c r="N11" s="730"/>
      <c r="O11" s="730"/>
      <c r="P11" s="730"/>
      <c r="Q11" s="730"/>
      <c r="R11" s="730"/>
      <c r="S11" s="730"/>
      <c r="T11" t="s">
        <v>2011</v>
      </c>
    </row>
    <row r="12" spans="1:21">
      <c r="A12" t="s">
        <v>2018</v>
      </c>
      <c r="B12" t="str">
        <f t="shared" si="0"/>
        <v>San Diego Gas &amp; Electric Co</v>
      </c>
      <c r="C12" t="s">
        <v>26</v>
      </c>
      <c r="D12" t="s">
        <v>1411</v>
      </c>
      <c r="E12" t="s">
        <v>2019</v>
      </c>
      <c r="F12" t="s">
        <v>2020</v>
      </c>
      <c r="G12" t="s">
        <v>2017</v>
      </c>
      <c r="H12" t="s">
        <v>1421</v>
      </c>
      <c r="I12" t="s">
        <v>2003</v>
      </c>
      <c r="J12" s="731"/>
      <c r="K12" s="731"/>
      <c r="L12" s="731"/>
      <c r="M12" s="731"/>
      <c r="N12" s="731"/>
      <c r="O12" s="731"/>
      <c r="P12" s="731"/>
      <c r="Q12" s="731"/>
      <c r="R12" s="731"/>
      <c r="S12" s="731"/>
      <c r="T12" t="s">
        <v>2011</v>
      </c>
    </row>
    <row r="13" spans="1:21">
      <c r="A13" t="s">
        <v>2021</v>
      </c>
      <c r="B13" t="str">
        <f t="shared" si="0"/>
        <v>San Diego Gas &amp; Electric Co</v>
      </c>
      <c r="C13" t="s">
        <v>26</v>
      </c>
      <c r="D13" t="s">
        <v>1411</v>
      </c>
      <c r="E13" t="s">
        <v>2022</v>
      </c>
      <c r="F13" t="s">
        <v>2023</v>
      </c>
      <c r="G13" t="s">
        <v>2017</v>
      </c>
      <c r="H13" t="s">
        <v>1421</v>
      </c>
      <c r="I13" t="s">
        <v>2007</v>
      </c>
      <c r="J13" s="731"/>
      <c r="K13" s="731"/>
      <c r="L13" s="731"/>
      <c r="M13" s="731"/>
      <c r="N13" s="731"/>
      <c r="O13" s="731"/>
      <c r="P13" s="731"/>
      <c r="Q13" s="731"/>
      <c r="R13" s="731"/>
      <c r="S13" s="731"/>
      <c r="T13" t="s">
        <v>2011</v>
      </c>
    </row>
    <row r="14" spans="1:21" s="288" customFormat="1">
      <c r="A14" t="s">
        <v>2024</v>
      </c>
      <c r="B14" t="str">
        <f t="shared" si="0"/>
        <v>San Diego Gas &amp; Electric Co</v>
      </c>
      <c r="C14" t="s">
        <v>26</v>
      </c>
      <c r="D14" s="288" t="s">
        <v>1219</v>
      </c>
      <c r="E14" s="288" t="s">
        <v>1758</v>
      </c>
      <c r="F14" s="288" t="s">
        <v>2025</v>
      </c>
      <c r="G14" s="288" t="s">
        <v>2026</v>
      </c>
      <c r="H14" s="288" t="s">
        <v>2027</v>
      </c>
      <c r="I14" s="288" t="s">
        <v>1999</v>
      </c>
      <c r="J14" s="730"/>
      <c r="K14" s="730"/>
      <c r="L14" s="730"/>
      <c r="M14" s="730"/>
      <c r="N14" s="730"/>
      <c r="O14" s="730"/>
      <c r="P14" s="730"/>
      <c r="Q14" s="730"/>
      <c r="R14" s="730"/>
      <c r="S14" s="730"/>
    </row>
    <row r="15" spans="1:21">
      <c r="A15" t="s">
        <v>2028</v>
      </c>
      <c r="B15" t="str">
        <f t="shared" si="0"/>
        <v>San Diego Gas &amp; Electric Co</v>
      </c>
      <c r="C15" t="s">
        <v>26</v>
      </c>
      <c r="D15" t="s">
        <v>1411</v>
      </c>
      <c r="E15" t="s">
        <v>2029</v>
      </c>
      <c r="F15" t="s">
        <v>2030</v>
      </c>
      <c r="G15" t="s">
        <v>2026</v>
      </c>
      <c r="H15" t="s">
        <v>1756</v>
      </c>
      <c r="I15" t="s">
        <v>2003</v>
      </c>
      <c r="J15" s="731"/>
      <c r="K15" s="731"/>
      <c r="L15" s="731"/>
      <c r="M15" s="731"/>
      <c r="N15" s="731"/>
      <c r="O15" s="731"/>
      <c r="P15" s="731"/>
      <c r="Q15" s="731"/>
      <c r="R15" s="731"/>
      <c r="S15" s="731"/>
    </row>
    <row r="16" spans="1:21">
      <c r="A16" t="s">
        <v>2031</v>
      </c>
      <c r="B16" t="str">
        <f t="shared" si="0"/>
        <v>San Diego Gas &amp; Electric Co</v>
      </c>
      <c r="C16" t="s">
        <v>26</v>
      </c>
      <c r="D16" t="s">
        <v>1411</v>
      </c>
      <c r="E16" t="s">
        <v>2032</v>
      </c>
      <c r="F16" t="s">
        <v>2033</v>
      </c>
      <c r="G16" t="s">
        <v>2026</v>
      </c>
      <c r="H16" t="s">
        <v>1756</v>
      </c>
      <c r="I16" t="s">
        <v>2007</v>
      </c>
      <c r="J16" s="731"/>
      <c r="K16" s="731"/>
      <c r="L16" s="731"/>
      <c r="M16" s="731"/>
      <c r="N16" s="731"/>
      <c r="O16" s="731"/>
      <c r="P16" s="731"/>
      <c r="Q16" s="731"/>
      <c r="R16" s="731"/>
      <c r="S16" s="731"/>
    </row>
    <row r="17" spans="1:21">
      <c r="A17" t="s">
        <v>2034</v>
      </c>
      <c r="B17" t="str">
        <f t="shared" si="0"/>
        <v>San Diego Gas &amp; Electric Co</v>
      </c>
      <c r="C17" t="s">
        <v>26</v>
      </c>
      <c r="D17" t="s">
        <v>1411</v>
      </c>
      <c r="E17" t="s">
        <v>2035</v>
      </c>
      <c r="F17" t="s">
        <v>2036</v>
      </c>
      <c r="G17" t="s">
        <v>2026</v>
      </c>
      <c r="H17" t="s">
        <v>1723</v>
      </c>
      <c r="I17" t="s">
        <v>2003</v>
      </c>
      <c r="J17" s="731"/>
      <c r="K17" s="731"/>
      <c r="L17" s="731"/>
      <c r="M17" s="731"/>
      <c r="N17" s="731"/>
      <c r="O17" s="731"/>
      <c r="P17" s="731"/>
      <c r="Q17" s="731"/>
      <c r="R17" s="731"/>
      <c r="S17" s="731"/>
    </row>
    <row r="18" spans="1:21">
      <c r="A18" t="s">
        <v>2037</v>
      </c>
      <c r="B18" t="str">
        <f t="shared" si="0"/>
        <v>San Diego Gas &amp; Electric Co</v>
      </c>
      <c r="C18" t="s">
        <v>26</v>
      </c>
      <c r="D18" t="s">
        <v>1411</v>
      </c>
      <c r="E18" t="s">
        <v>2038</v>
      </c>
      <c r="F18" t="s">
        <v>2039</v>
      </c>
      <c r="G18" t="s">
        <v>2026</v>
      </c>
      <c r="H18" t="s">
        <v>1723</v>
      </c>
      <c r="I18" t="s">
        <v>2007</v>
      </c>
      <c r="J18" s="731"/>
      <c r="K18" s="731"/>
      <c r="L18" s="731"/>
      <c r="M18" s="731"/>
      <c r="N18" s="731"/>
      <c r="O18" s="731"/>
      <c r="P18" s="731"/>
      <c r="Q18" s="731"/>
      <c r="R18" s="731"/>
      <c r="S18" s="731"/>
    </row>
    <row r="19" spans="1:21" s="288" customFormat="1">
      <c r="A19" t="s">
        <v>2040</v>
      </c>
      <c r="B19" t="str">
        <f t="shared" si="0"/>
        <v>San Diego Gas &amp; Electric Co</v>
      </c>
      <c r="C19" t="s">
        <v>26</v>
      </c>
      <c r="D19" s="288" t="s">
        <v>1219</v>
      </c>
      <c r="E19" s="288" t="s">
        <v>1760</v>
      </c>
      <c r="F19" s="288" t="s">
        <v>2041</v>
      </c>
      <c r="G19" s="288" t="s">
        <v>1877</v>
      </c>
      <c r="H19" s="288" t="s">
        <v>1656</v>
      </c>
      <c r="I19" s="288" t="s">
        <v>1999</v>
      </c>
      <c r="J19" s="730"/>
      <c r="K19" s="730"/>
      <c r="L19" s="730"/>
      <c r="M19" s="730"/>
      <c r="N19" s="730"/>
      <c r="O19" s="730"/>
      <c r="P19" s="730"/>
      <c r="Q19" s="730"/>
      <c r="R19" s="730"/>
      <c r="S19" s="730"/>
    </row>
    <row r="20" spans="1:21">
      <c r="A20" t="s">
        <v>2042</v>
      </c>
      <c r="B20" t="str">
        <f t="shared" si="0"/>
        <v>San Diego Gas &amp; Electric Co</v>
      </c>
      <c r="C20" t="s">
        <v>26</v>
      </c>
      <c r="D20" t="s">
        <v>1411</v>
      </c>
      <c r="E20" t="s">
        <v>2043</v>
      </c>
      <c r="F20" t="s">
        <v>2020</v>
      </c>
      <c r="G20" t="s">
        <v>1877</v>
      </c>
      <c r="H20" t="s">
        <v>1656</v>
      </c>
      <c r="I20" t="s">
        <v>2003</v>
      </c>
      <c r="J20" s="731"/>
      <c r="K20" s="731"/>
      <c r="L20" s="731"/>
      <c r="M20" s="731"/>
      <c r="N20" s="731"/>
      <c r="O20" s="731"/>
      <c r="P20" s="731"/>
      <c r="Q20" s="731"/>
      <c r="R20" s="731"/>
      <c r="S20" s="731"/>
    </row>
    <row r="21" spans="1:21">
      <c r="A21" t="s">
        <v>2044</v>
      </c>
      <c r="B21" t="str">
        <f t="shared" si="0"/>
        <v>San Diego Gas &amp; Electric Co</v>
      </c>
      <c r="C21" t="s">
        <v>26</v>
      </c>
      <c r="D21" t="s">
        <v>1411</v>
      </c>
      <c r="E21" t="s">
        <v>2045</v>
      </c>
      <c r="F21" t="s">
        <v>2023</v>
      </c>
      <c r="G21" t="s">
        <v>1877</v>
      </c>
      <c r="H21" t="s">
        <v>1656</v>
      </c>
      <c r="I21" t="s">
        <v>2007</v>
      </c>
      <c r="J21" s="731"/>
      <c r="K21" s="731"/>
      <c r="L21" s="731"/>
      <c r="M21" s="731"/>
      <c r="N21" s="731"/>
      <c r="O21" s="731"/>
      <c r="P21" s="731"/>
      <c r="Q21" s="731"/>
      <c r="R21" s="731"/>
      <c r="S21" s="731"/>
    </row>
    <row r="22" spans="1:21" s="288" customFormat="1">
      <c r="A22" t="s">
        <v>2046</v>
      </c>
      <c r="B22" t="str">
        <f t="shared" si="0"/>
        <v>San Diego Gas &amp; Electric Co</v>
      </c>
      <c r="C22" t="s">
        <v>26</v>
      </c>
      <c r="D22" s="288" t="s">
        <v>1219</v>
      </c>
      <c r="E22" s="288" t="s">
        <v>2047</v>
      </c>
      <c r="F22" s="288" t="s">
        <v>2048</v>
      </c>
      <c r="G22" s="288" t="s">
        <v>2049</v>
      </c>
      <c r="H22" s="288" t="s">
        <v>1545</v>
      </c>
      <c r="I22" s="288" t="s">
        <v>1999</v>
      </c>
      <c r="J22" s="730"/>
      <c r="K22" s="730"/>
      <c r="L22" s="730"/>
      <c r="M22" s="730"/>
      <c r="N22" s="730"/>
      <c r="O22" s="730"/>
      <c r="P22" s="730"/>
      <c r="Q22" s="730"/>
      <c r="R22" s="730"/>
      <c r="S22" s="730"/>
      <c r="T22" t="s">
        <v>2050</v>
      </c>
    </row>
    <row r="23" spans="1:21">
      <c r="A23" t="s">
        <v>2051</v>
      </c>
      <c r="B23" t="str">
        <f t="shared" si="0"/>
        <v>San Diego Gas &amp; Electric Co</v>
      </c>
      <c r="C23" t="s">
        <v>26</v>
      </c>
      <c r="D23" t="s">
        <v>1411</v>
      </c>
      <c r="E23" t="s">
        <v>2052</v>
      </c>
      <c r="F23" t="s">
        <v>2020</v>
      </c>
      <c r="G23" t="s">
        <v>2049</v>
      </c>
      <c r="H23" t="s">
        <v>1545</v>
      </c>
      <c r="I23" t="s">
        <v>2003</v>
      </c>
      <c r="J23" s="731"/>
      <c r="K23" s="731"/>
      <c r="L23" s="731"/>
      <c r="M23" s="731"/>
      <c r="N23" s="731"/>
      <c r="O23" s="731"/>
      <c r="P23" s="731"/>
      <c r="Q23" s="731"/>
      <c r="R23" s="731"/>
      <c r="S23" s="731"/>
    </row>
    <row r="24" spans="1:21">
      <c r="A24" t="s">
        <v>2053</v>
      </c>
      <c r="B24" t="str">
        <f t="shared" si="0"/>
        <v>San Diego Gas &amp; Electric Co</v>
      </c>
      <c r="C24" t="s">
        <v>26</v>
      </c>
      <c r="D24" t="s">
        <v>1411</v>
      </c>
      <c r="E24" t="s">
        <v>2054</v>
      </c>
      <c r="F24" t="s">
        <v>2023</v>
      </c>
      <c r="G24" t="s">
        <v>2049</v>
      </c>
      <c r="H24" t="s">
        <v>1545</v>
      </c>
      <c r="I24" t="s">
        <v>2007</v>
      </c>
      <c r="J24" s="731"/>
      <c r="K24" s="731"/>
      <c r="L24" s="731"/>
      <c r="M24" s="731"/>
      <c r="N24" s="731"/>
      <c r="O24" s="731"/>
      <c r="P24" s="731"/>
      <c r="Q24" s="731"/>
      <c r="R24" s="731"/>
      <c r="S24" s="731"/>
    </row>
    <row r="25" spans="1:21" s="288" customFormat="1">
      <c r="A25" t="s">
        <v>2055</v>
      </c>
      <c r="B25" t="str">
        <f t="shared" si="0"/>
        <v>San Diego Gas &amp; Electric Co</v>
      </c>
      <c r="C25" t="s">
        <v>26</v>
      </c>
      <c r="D25" s="288" t="s">
        <v>1219</v>
      </c>
      <c r="E25" s="288" t="s">
        <v>2056</v>
      </c>
      <c r="F25" s="288" t="s">
        <v>2057</v>
      </c>
      <c r="G25" s="288" t="s">
        <v>2049</v>
      </c>
      <c r="H25" s="288" t="s">
        <v>1545</v>
      </c>
      <c r="I25" s="288" t="s">
        <v>1999</v>
      </c>
      <c r="J25" s="730"/>
      <c r="K25" s="730"/>
      <c r="L25" s="730"/>
      <c r="M25" s="730"/>
      <c r="N25" s="730"/>
      <c r="O25" s="730"/>
      <c r="P25" s="730"/>
      <c r="Q25" s="730"/>
      <c r="R25" s="730"/>
      <c r="S25" s="730"/>
    </row>
    <row r="26" spans="1:21">
      <c r="A26" t="s">
        <v>2058</v>
      </c>
      <c r="B26" t="str">
        <f t="shared" si="0"/>
        <v>San Diego Gas &amp; Electric Co</v>
      </c>
      <c r="C26" t="s">
        <v>26</v>
      </c>
      <c r="D26" t="s">
        <v>1411</v>
      </c>
      <c r="E26" t="s">
        <v>2059</v>
      </c>
      <c r="F26" t="s">
        <v>2020</v>
      </c>
      <c r="G26" t="s">
        <v>2049</v>
      </c>
      <c r="H26" t="s">
        <v>1545</v>
      </c>
      <c r="I26" t="s">
        <v>2003</v>
      </c>
      <c r="J26" s="731"/>
      <c r="K26" s="731"/>
      <c r="L26" s="731"/>
      <c r="M26" s="731"/>
      <c r="N26" s="731"/>
      <c r="O26" s="731"/>
      <c r="P26" s="731"/>
      <c r="Q26" s="731"/>
      <c r="R26" s="731"/>
      <c r="S26" s="731"/>
    </row>
    <row r="27" spans="1:21">
      <c r="A27" t="s">
        <v>2060</v>
      </c>
      <c r="B27" t="str">
        <f t="shared" si="0"/>
        <v>San Diego Gas &amp; Electric Co</v>
      </c>
      <c r="C27" t="s">
        <v>26</v>
      </c>
      <c r="D27" t="s">
        <v>1411</v>
      </c>
      <c r="E27" t="s">
        <v>2061</v>
      </c>
      <c r="F27" t="s">
        <v>2023</v>
      </c>
      <c r="G27" t="s">
        <v>2049</v>
      </c>
      <c r="H27" t="s">
        <v>1545</v>
      </c>
      <c r="I27" t="s">
        <v>2007</v>
      </c>
      <c r="J27" s="731"/>
      <c r="K27" s="731"/>
      <c r="L27" s="731"/>
      <c r="M27" s="731"/>
      <c r="N27" s="731"/>
      <c r="O27" s="731"/>
      <c r="P27" s="731"/>
      <c r="Q27" s="731"/>
      <c r="R27" s="731"/>
      <c r="S27" s="731"/>
    </row>
    <row r="28" spans="1:21" s="288" customFormat="1">
      <c r="A28" t="s">
        <v>2062</v>
      </c>
      <c r="B28" t="str">
        <f t="shared" si="0"/>
        <v>San Diego Gas &amp; Electric Co</v>
      </c>
      <c r="C28" t="s">
        <v>26</v>
      </c>
      <c r="D28" s="288" t="s">
        <v>1219</v>
      </c>
      <c r="E28" s="288" t="s">
        <v>2063</v>
      </c>
      <c r="F28" s="288" t="s">
        <v>2064</v>
      </c>
      <c r="G28" s="288" t="s">
        <v>2065</v>
      </c>
      <c r="H28" s="288" t="s">
        <v>1249</v>
      </c>
      <c r="I28" s="288" t="s">
        <v>1999</v>
      </c>
      <c r="J28" s="730"/>
      <c r="K28" s="730"/>
      <c r="L28" s="730"/>
      <c r="M28" s="730"/>
      <c r="N28" s="730"/>
      <c r="O28" s="730"/>
      <c r="P28" s="730"/>
      <c r="Q28" s="730"/>
      <c r="R28" s="730"/>
      <c r="S28" s="730"/>
      <c r="T28" t="s">
        <v>2066</v>
      </c>
    </row>
    <row r="29" spans="1:21">
      <c r="A29" t="s">
        <v>2067</v>
      </c>
      <c r="B29" t="str">
        <f t="shared" si="0"/>
        <v>San Diego Gas &amp; Electric Co</v>
      </c>
      <c r="C29" t="s">
        <v>26</v>
      </c>
      <c r="D29" t="s">
        <v>1411</v>
      </c>
      <c r="E29" t="s">
        <v>2068</v>
      </c>
      <c r="F29" t="s">
        <v>2069</v>
      </c>
      <c r="G29" t="s">
        <v>2065</v>
      </c>
      <c r="H29" t="s">
        <v>1249</v>
      </c>
      <c r="I29" s="293" t="s">
        <v>1999</v>
      </c>
      <c r="J29" s="732"/>
      <c r="K29" s="732"/>
      <c r="L29" s="731"/>
      <c r="M29" s="731"/>
      <c r="N29" s="731"/>
      <c r="O29" s="731"/>
      <c r="P29" s="731"/>
      <c r="Q29" s="731"/>
      <c r="R29" s="731"/>
      <c r="S29" s="731"/>
      <c r="U29" s="293"/>
    </row>
    <row r="30" spans="1:21">
      <c r="A30" t="s">
        <v>2070</v>
      </c>
      <c r="B30" t="str">
        <f t="shared" si="0"/>
        <v>San Diego Gas &amp; Electric Co</v>
      </c>
      <c r="C30" t="s">
        <v>26</v>
      </c>
      <c r="D30" t="s">
        <v>1411</v>
      </c>
      <c r="E30" t="s">
        <v>2071</v>
      </c>
      <c r="F30" t="s">
        <v>2072</v>
      </c>
      <c r="G30" t="s">
        <v>2073</v>
      </c>
      <c r="H30" t="s">
        <v>1249</v>
      </c>
      <c r="I30" s="293" t="s">
        <v>1999</v>
      </c>
      <c r="J30" s="732"/>
      <c r="K30" s="732"/>
      <c r="L30" s="731"/>
      <c r="M30" s="731"/>
      <c r="N30" s="731"/>
      <c r="O30" s="731"/>
      <c r="P30" s="731"/>
      <c r="Q30" s="731"/>
      <c r="R30" s="731"/>
      <c r="S30" s="731"/>
      <c r="U30" s="293"/>
    </row>
    <row r="31" spans="1:21" s="288" customFormat="1">
      <c r="A31" t="s">
        <v>2074</v>
      </c>
      <c r="B31" t="str">
        <f t="shared" si="0"/>
        <v>San Diego Gas &amp; Electric Co</v>
      </c>
      <c r="C31" t="s">
        <v>26</v>
      </c>
      <c r="D31" s="288" t="s">
        <v>1219</v>
      </c>
      <c r="E31" s="288" t="s">
        <v>1516</v>
      </c>
      <c r="F31" s="288" t="s">
        <v>2075</v>
      </c>
      <c r="G31" s="288" t="s">
        <v>2076</v>
      </c>
      <c r="H31" s="288" t="s">
        <v>1249</v>
      </c>
      <c r="I31" s="288" t="s">
        <v>1999</v>
      </c>
      <c r="J31" s="730"/>
      <c r="K31" s="730"/>
      <c r="L31" s="730"/>
      <c r="M31" s="730"/>
      <c r="N31" s="730"/>
      <c r="O31" s="730"/>
      <c r="P31" s="730"/>
      <c r="Q31" s="730"/>
      <c r="R31" s="730"/>
      <c r="S31" s="730"/>
      <c r="T31" t="s">
        <v>2077</v>
      </c>
    </row>
    <row r="32" spans="1:21" s="288" customFormat="1">
      <c r="A32" s="288" t="s">
        <v>2078</v>
      </c>
      <c r="B32" s="288" t="str">
        <f t="shared" si="0"/>
        <v>San Diego Gas &amp; Electric Co</v>
      </c>
      <c r="C32" s="288" t="s">
        <v>26</v>
      </c>
      <c r="D32" s="288" t="s">
        <v>1411</v>
      </c>
      <c r="E32" s="288" t="s">
        <v>1600</v>
      </c>
      <c r="F32" s="288" t="s">
        <v>2079</v>
      </c>
      <c r="G32" s="288" t="s">
        <v>2080</v>
      </c>
      <c r="H32" s="288" t="s">
        <v>1249</v>
      </c>
      <c r="I32" s="288" t="s">
        <v>1999</v>
      </c>
      <c r="J32" s="730"/>
      <c r="K32" s="730"/>
      <c r="L32" s="730"/>
      <c r="M32" s="730"/>
      <c r="N32" s="730"/>
      <c r="O32" s="730"/>
      <c r="P32" s="730"/>
      <c r="Q32" s="730"/>
      <c r="R32" s="730"/>
      <c r="S32" s="730"/>
      <c r="T32" s="448"/>
    </row>
    <row r="33" spans="1:21" s="293" customFormat="1">
      <c r="A33" t="s">
        <v>2081</v>
      </c>
      <c r="B33" t="str">
        <f t="shared" si="0"/>
        <v>San Diego Gas &amp; Electric Co</v>
      </c>
      <c r="C33" t="s">
        <v>26</v>
      </c>
      <c r="D33" t="s">
        <v>1411</v>
      </c>
      <c r="E33" t="s">
        <v>2082</v>
      </c>
      <c r="F33" t="s">
        <v>2083</v>
      </c>
      <c r="G33" t="s">
        <v>2080</v>
      </c>
      <c r="H33" t="s">
        <v>1249</v>
      </c>
      <c r="I33" t="s">
        <v>2084</v>
      </c>
      <c r="J33" s="733"/>
      <c r="K33" s="733"/>
      <c r="L33" s="733"/>
      <c r="M33" s="733"/>
      <c r="N33" s="733"/>
      <c r="O33" s="733"/>
      <c r="P33" s="733"/>
      <c r="Q33" s="733"/>
      <c r="R33" s="733"/>
      <c r="S33" s="733"/>
      <c r="T33" s="444"/>
      <c r="U33" s="290"/>
    </row>
    <row r="34" spans="1:21" s="293" customFormat="1">
      <c r="A34" t="s">
        <v>2085</v>
      </c>
      <c r="B34" t="str">
        <f t="shared" si="0"/>
        <v>San Diego Gas &amp; Electric Co</v>
      </c>
      <c r="C34" t="s">
        <v>26</v>
      </c>
      <c r="D34" t="s">
        <v>1411</v>
      </c>
      <c r="E34" t="s">
        <v>2086</v>
      </c>
      <c r="F34" t="s">
        <v>2087</v>
      </c>
      <c r="G34" t="s">
        <v>2080</v>
      </c>
      <c r="H34" t="s">
        <v>1249</v>
      </c>
      <c r="I34" t="s">
        <v>2088</v>
      </c>
      <c r="J34" s="733"/>
      <c r="K34" s="733"/>
      <c r="L34" s="733"/>
      <c r="M34" s="733"/>
      <c r="N34" s="733"/>
      <c r="O34" s="733"/>
      <c r="P34" s="733"/>
      <c r="Q34" s="733"/>
      <c r="R34" s="733"/>
      <c r="S34" s="733"/>
      <c r="T34" s="444"/>
      <c r="U34"/>
    </row>
    <row r="35" spans="1:21" s="293" customFormat="1">
      <c r="A35" t="s">
        <v>2089</v>
      </c>
      <c r="B35" t="str">
        <f t="shared" si="0"/>
        <v>San Diego Gas &amp; Electric Co</v>
      </c>
      <c r="C35" t="s">
        <v>26</v>
      </c>
      <c r="D35" t="s">
        <v>1411</v>
      </c>
      <c r="E35" t="s">
        <v>2090</v>
      </c>
      <c r="F35" t="s">
        <v>2091</v>
      </c>
      <c r="G35" t="s">
        <v>2080</v>
      </c>
      <c r="H35" t="s">
        <v>1249</v>
      </c>
      <c r="I35" t="s">
        <v>2092</v>
      </c>
      <c r="J35" s="734"/>
      <c r="K35" s="734"/>
      <c r="L35" s="733"/>
      <c r="M35" s="733"/>
      <c r="N35" s="733"/>
      <c r="O35" s="733"/>
      <c r="P35" s="733"/>
      <c r="Q35" s="733"/>
      <c r="R35" s="733"/>
      <c r="S35" s="733"/>
      <c r="T35" s="444"/>
      <c r="U35" s="288"/>
    </row>
    <row r="36" spans="1:21" s="288" customFormat="1">
      <c r="A36" s="288" t="s">
        <v>2093</v>
      </c>
      <c r="B36" s="288" t="str">
        <f t="shared" si="0"/>
        <v>San Diego Gas &amp; Electric Co</v>
      </c>
      <c r="C36" s="288" t="s">
        <v>26</v>
      </c>
      <c r="D36" s="288" t="s">
        <v>1411</v>
      </c>
      <c r="E36" s="288" t="s">
        <v>1705</v>
      </c>
      <c r="F36" s="288" t="s">
        <v>2094</v>
      </c>
      <c r="G36" s="288" t="s">
        <v>1271</v>
      </c>
      <c r="H36" s="288" t="s">
        <v>1249</v>
      </c>
      <c r="I36" s="288" t="s">
        <v>1999</v>
      </c>
      <c r="J36" s="730"/>
      <c r="K36" s="730"/>
      <c r="L36" s="730"/>
      <c r="M36" s="730"/>
      <c r="N36" s="730"/>
      <c r="O36" s="730"/>
      <c r="P36" s="730"/>
      <c r="Q36" s="730"/>
      <c r="R36" s="730"/>
      <c r="S36" s="730"/>
      <c r="T36" s="448"/>
      <c r="U36" s="288" t="s">
        <v>1271</v>
      </c>
    </row>
    <row r="37" spans="1:21" s="290" customFormat="1">
      <c r="A37" t="s">
        <v>2095</v>
      </c>
      <c r="B37" t="str">
        <f t="shared" si="0"/>
        <v>San Diego Gas &amp; Electric Co</v>
      </c>
      <c r="C37" t="s">
        <v>26</v>
      </c>
      <c r="D37" t="s">
        <v>1411</v>
      </c>
      <c r="E37" t="s">
        <v>2096</v>
      </c>
      <c r="F37" t="s">
        <v>2097</v>
      </c>
      <c r="G37" t="s">
        <v>1271</v>
      </c>
      <c r="H37" t="s">
        <v>1249</v>
      </c>
      <c r="I37" t="s">
        <v>2084</v>
      </c>
      <c r="J37" s="733"/>
      <c r="K37" s="733"/>
      <c r="L37" s="733"/>
      <c r="M37" s="733"/>
      <c r="N37" s="733"/>
      <c r="O37" s="733"/>
      <c r="P37" s="733"/>
      <c r="Q37" s="733"/>
      <c r="R37" s="733"/>
      <c r="S37" s="733"/>
      <c r="T37" s="444"/>
      <c r="U37" t="s">
        <v>1292</v>
      </c>
    </row>
    <row r="38" spans="1:21" s="290" customFormat="1">
      <c r="A38" t="s">
        <v>2098</v>
      </c>
      <c r="B38" t="str">
        <f t="shared" si="0"/>
        <v>San Diego Gas &amp; Electric Co</v>
      </c>
      <c r="C38" t="s">
        <v>26</v>
      </c>
      <c r="D38" t="s">
        <v>1411</v>
      </c>
      <c r="E38" t="s">
        <v>2099</v>
      </c>
      <c r="F38" t="s">
        <v>2100</v>
      </c>
      <c r="G38" t="s">
        <v>1271</v>
      </c>
      <c r="H38" t="s">
        <v>1249</v>
      </c>
      <c r="I38" t="s">
        <v>2088</v>
      </c>
      <c r="J38" s="733"/>
      <c r="K38" s="733"/>
      <c r="L38" s="733"/>
      <c r="M38" s="733"/>
      <c r="N38" s="733"/>
      <c r="O38" s="733"/>
      <c r="P38" s="733"/>
      <c r="Q38" s="733"/>
      <c r="R38" s="733"/>
      <c r="S38" s="733"/>
      <c r="T38" s="444"/>
      <c r="U38" t="s">
        <v>1314</v>
      </c>
    </row>
    <row r="39" spans="1:21" s="290" customFormat="1">
      <c r="A39" t="s">
        <v>2101</v>
      </c>
      <c r="B39" t="str">
        <f t="shared" si="0"/>
        <v>San Diego Gas &amp; Electric Co</v>
      </c>
      <c r="C39" t="s">
        <v>26</v>
      </c>
      <c r="D39" t="s">
        <v>1411</v>
      </c>
      <c r="E39" t="s">
        <v>2102</v>
      </c>
      <c r="F39" t="s">
        <v>2103</v>
      </c>
      <c r="G39" t="s">
        <v>1271</v>
      </c>
      <c r="H39" t="s">
        <v>1249</v>
      </c>
      <c r="I39" t="s">
        <v>2092</v>
      </c>
      <c r="J39" s="734"/>
      <c r="K39" s="734"/>
      <c r="L39" s="733"/>
      <c r="M39" s="733"/>
      <c r="N39" s="733"/>
      <c r="O39" s="733"/>
      <c r="P39" s="733"/>
      <c r="Q39" s="733"/>
      <c r="R39" s="733"/>
      <c r="S39" s="733"/>
      <c r="T39" s="444"/>
      <c r="U39" s="288"/>
    </row>
    <row r="40" spans="1:21" s="288" customFormat="1">
      <c r="A40" s="288" t="s">
        <v>2104</v>
      </c>
      <c r="B40" s="288" t="str">
        <f t="shared" si="0"/>
        <v>San Diego Gas &amp; Electric Co</v>
      </c>
      <c r="C40" s="288" t="s">
        <v>26</v>
      </c>
      <c r="D40" s="288" t="s">
        <v>1411</v>
      </c>
      <c r="E40" s="288" t="s">
        <v>1716</v>
      </c>
      <c r="F40" s="288" t="s">
        <v>2105</v>
      </c>
      <c r="G40" s="288" t="s">
        <v>1269</v>
      </c>
      <c r="H40" s="288" t="s">
        <v>1249</v>
      </c>
      <c r="I40" s="288" t="s">
        <v>1999</v>
      </c>
      <c r="J40" s="730"/>
      <c r="K40" s="730"/>
      <c r="L40" s="730"/>
      <c r="M40" s="730"/>
      <c r="N40" s="730"/>
      <c r="O40" s="730"/>
      <c r="P40" s="730"/>
      <c r="Q40" s="730"/>
      <c r="R40" s="730"/>
      <c r="S40" s="730"/>
      <c r="T40" s="448"/>
      <c r="U40" s="288" t="s">
        <v>1269</v>
      </c>
    </row>
    <row r="41" spans="1:21" s="290" customFormat="1">
      <c r="A41" t="s">
        <v>2106</v>
      </c>
      <c r="B41" t="str">
        <f t="shared" si="0"/>
        <v>San Diego Gas &amp; Electric Co</v>
      </c>
      <c r="C41" t="s">
        <v>26</v>
      </c>
      <c r="D41" t="s">
        <v>1411</v>
      </c>
      <c r="E41" t="s">
        <v>2107</v>
      </c>
      <c r="F41" t="s">
        <v>2108</v>
      </c>
      <c r="G41" t="s">
        <v>1269</v>
      </c>
      <c r="H41" t="s">
        <v>1249</v>
      </c>
      <c r="I41" t="s">
        <v>2084</v>
      </c>
      <c r="J41" s="733"/>
      <c r="K41" s="733"/>
      <c r="L41" s="733"/>
      <c r="M41" s="733"/>
      <c r="N41" s="733"/>
      <c r="O41" s="733"/>
      <c r="P41" s="733"/>
      <c r="Q41" s="733"/>
      <c r="R41" s="733"/>
      <c r="S41" s="733"/>
      <c r="T41" s="444"/>
      <c r="U41" t="s">
        <v>1288</v>
      </c>
    </row>
    <row r="42" spans="1:21" s="290" customFormat="1">
      <c r="A42" t="s">
        <v>2109</v>
      </c>
      <c r="B42" t="str">
        <f t="shared" si="0"/>
        <v>San Diego Gas &amp; Electric Co</v>
      </c>
      <c r="C42" t="s">
        <v>26</v>
      </c>
      <c r="D42" t="s">
        <v>1411</v>
      </c>
      <c r="E42" t="s">
        <v>2110</v>
      </c>
      <c r="F42" t="s">
        <v>2111</v>
      </c>
      <c r="G42" t="s">
        <v>1269</v>
      </c>
      <c r="H42" t="s">
        <v>1249</v>
      </c>
      <c r="I42" t="s">
        <v>2088</v>
      </c>
      <c r="J42" s="733"/>
      <c r="K42" s="733"/>
      <c r="L42" s="733"/>
      <c r="M42" s="733"/>
      <c r="N42" s="733"/>
      <c r="O42" s="733"/>
      <c r="P42" s="733"/>
      <c r="Q42" s="733"/>
      <c r="R42" s="733"/>
      <c r="S42" s="733"/>
      <c r="T42" s="444"/>
      <c r="U42" t="s">
        <v>1310</v>
      </c>
    </row>
    <row r="43" spans="1:21" s="290" customFormat="1">
      <c r="A43" t="s">
        <v>2112</v>
      </c>
      <c r="B43" t="str">
        <f t="shared" si="0"/>
        <v>San Diego Gas &amp; Electric Co</v>
      </c>
      <c r="C43" t="s">
        <v>26</v>
      </c>
      <c r="D43" t="s">
        <v>1411</v>
      </c>
      <c r="E43" t="s">
        <v>2113</v>
      </c>
      <c r="F43" t="s">
        <v>2114</v>
      </c>
      <c r="G43" t="s">
        <v>1269</v>
      </c>
      <c r="H43" t="s">
        <v>1249</v>
      </c>
      <c r="I43" t="s">
        <v>2092</v>
      </c>
      <c r="J43" s="734"/>
      <c r="K43" s="734"/>
      <c r="L43" s="733"/>
      <c r="M43" s="733"/>
      <c r="N43" s="733"/>
      <c r="O43" s="733"/>
      <c r="P43" s="733"/>
      <c r="Q43" s="733"/>
      <c r="R43" s="733"/>
      <c r="S43" s="733"/>
      <c r="T43" s="444"/>
      <c r="U43" s="288"/>
    </row>
    <row r="44" spans="1:21" s="313" customFormat="1">
      <c r="A44" s="288" t="s">
        <v>2115</v>
      </c>
      <c r="B44" s="288" t="str">
        <f t="shared" si="0"/>
        <v>San Diego Gas &amp; Electric Co</v>
      </c>
      <c r="C44" s="288" t="s">
        <v>26</v>
      </c>
      <c r="D44" s="288" t="s">
        <v>1411</v>
      </c>
      <c r="E44" s="288" t="s">
        <v>2116</v>
      </c>
      <c r="F44" s="288" t="s">
        <v>2117</v>
      </c>
      <c r="G44" s="288" t="s">
        <v>1273</v>
      </c>
      <c r="H44" s="288" t="s">
        <v>1249</v>
      </c>
      <c r="I44" s="288" t="s">
        <v>1999</v>
      </c>
      <c r="J44" s="734"/>
      <c r="K44" s="734"/>
      <c r="L44" s="735"/>
      <c r="M44" s="735"/>
      <c r="N44" s="735"/>
      <c r="O44" s="735"/>
      <c r="P44" s="735"/>
      <c r="Q44" s="735"/>
      <c r="R44" s="735"/>
      <c r="S44" s="735"/>
      <c r="T44" s="447"/>
      <c r="U44" s="288" t="s">
        <v>1273</v>
      </c>
    </row>
    <row r="45" spans="1:21" s="290" customFormat="1">
      <c r="A45" t="s">
        <v>2118</v>
      </c>
      <c r="B45" t="str">
        <f t="shared" si="0"/>
        <v>San Diego Gas &amp; Electric Co</v>
      </c>
      <c r="C45" t="s">
        <v>26</v>
      </c>
      <c r="D45" t="s">
        <v>1411</v>
      </c>
      <c r="E45" t="s">
        <v>2119</v>
      </c>
      <c r="F45" t="s">
        <v>2120</v>
      </c>
      <c r="G45" t="s">
        <v>1273</v>
      </c>
      <c r="H45" t="s">
        <v>1249</v>
      </c>
      <c r="I45" t="s">
        <v>2084</v>
      </c>
      <c r="J45" s="733"/>
      <c r="K45" s="733"/>
      <c r="L45" s="733"/>
      <c r="M45" s="733"/>
      <c r="N45" s="733"/>
      <c r="O45" s="733"/>
      <c r="P45" s="733"/>
      <c r="Q45" s="733"/>
      <c r="R45" s="733"/>
      <c r="S45" s="733"/>
      <c r="T45" s="444"/>
      <c r="U45" t="s">
        <v>1295</v>
      </c>
    </row>
    <row r="46" spans="1:21" s="290" customFormat="1">
      <c r="A46" t="s">
        <v>2121</v>
      </c>
      <c r="B46" t="str">
        <f t="shared" si="0"/>
        <v>San Diego Gas &amp; Electric Co</v>
      </c>
      <c r="C46" t="s">
        <v>26</v>
      </c>
      <c r="D46" t="s">
        <v>1411</v>
      </c>
      <c r="E46" t="s">
        <v>2122</v>
      </c>
      <c r="F46" t="s">
        <v>2123</v>
      </c>
      <c r="G46" t="s">
        <v>1273</v>
      </c>
      <c r="H46" t="s">
        <v>1249</v>
      </c>
      <c r="I46" t="s">
        <v>2088</v>
      </c>
      <c r="J46" s="733"/>
      <c r="K46" s="733"/>
      <c r="L46" s="733"/>
      <c r="M46" s="733"/>
      <c r="N46" s="733"/>
      <c r="O46" s="733"/>
      <c r="P46" s="733"/>
      <c r="Q46" s="733"/>
      <c r="R46" s="733"/>
      <c r="S46" s="733"/>
      <c r="T46" s="444"/>
      <c r="U46" t="s">
        <v>1317</v>
      </c>
    </row>
    <row r="47" spans="1:21" s="290" customFormat="1">
      <c r="A47" t="s">
        <v>2124</v>
      </c>
      <c r="B47" t="str">
        <f t="shared" si="0"/>
        <v>San Diego Gas &amp; Electric Co</v>
      </c>
      <c r="C47" t="s">
        <v>26</v>
      </c>
      <c r="D47" t="s">
        <v>1411</v>
      </c>
      <c r="E47" t="s">
        <v>2125</v>
      </c>
      <c r="F47" t="s">
        <v>2126</v>
      </c>
      <c r="G47" t="s">
        <v>1273</v>
      </c>
      <c r="H47" t="s">
        <v>1249</v>
      </c>
      <c r="I47" t="s">
        <v>2092</v>
      </c>
      <c r="J47" s="734"/>
      <c r="K47" s="734"/>
      <c r="L47" s="733"/>
      <c r="M47" s="733"/>
      <c r="N47" s="733"/>
      <c r="O47" s="733"/>
      <c r="P47" s="733"/>
      <c r="Q47" s="733"/>
      <c r="R47" s="733"/>
      <c r="S47" s="733"/>
      <c r="T47" s="444"/>
      <c r="U47" s="288"/>
    </row>
    <row r="48" spans="1:21" s="446" customFormat="1">
      <c r="A48" s="288" t="s">
        <v>2127</v>
      </c>
      <c r="B48" s="288" t="str">
        <f t="shared" si="0"/>
        <v>San Diego Gas &amp; Electric Co</v>
      </c>
      <c r="C48" s="288" t="s">
        <v>26</v>
      </c>
      <c r="D48" s="288" t="s">
        <v>1411</v>
      </c>
      <c r="E48" s="288" t="s">
        <v>1522</v>
      </c>
      <c r="F48" s="288" t="s">
        <v>2128</v>
      </c>
      <c r="G48" s="288" t="s">
        <v>2129</v>
      </c>
      <c r="H48" s="288" t="s">
        <v>1249</v>
      </c>
      <c r="I48" s="288" t="s">
        <v>1999</v>
      </c>
      <c r="J48" s="730"/>
      <c r="K48" s="730"/>
      <c r="L48" s="735"/>
      <c r="M48" s="735"/>
      <c r="N48" s="735"/>
      <c r="O48" s="735"/>
      <c r="P48" s="735"/>
      <c r="Q48" s="735"/>
      <c r="R48" s="735"/>
      <c r="S48" s="735"/>
      <c r="U48" s="288"/>
    </row>
    <row r="49" spans="1:21" s="446" customFormat="1">
      <c r="A49" s="288" t="s">
        <v>2130</v>
      </c>
      <c r="B49" s="288" t="str">
        <f t="shared" si="0"/>
        <v>San Diego Gas &amp; Electric Co</v>
      </c>
      <c r="C49" s="288" t="s">
        <v>26</v>
      </c>
      <c r="D49" s="288" t="s">
        <v>1411</v>
      </c>
      <c r="E49" s="288" t="s">
        <v>2131</v>
      </c>
      <c r="F49" s="288" t="s">
        <v>2132</v>
      </c>
      <c r="G49" s="288" t="s">
        <v>2129</v>
      </c>
      <c r="H49" s="288" t="s">
        <v>1249</v>
      </c>
      <c r="I49" s="288" t="s">
        <v>1999</v>
      </c>
      <c r="J49" s="730"/>
      <c r="K49" s="730"/>
      <c r="L49" s="735"/>
      <c r="M49" s="735"/>
      <c r="N49" s="735"/>
      <c r="O49" s="735"/>
      <c r="P49" s="735"/>
      <c r="Q49" s="735"/>
      <c r="R49" s="735"/>
      <c r="S49" s="735"/>
      <c r="U49" s="288"/>
    </row>
    <row r="50" spans="1:21" s="446" customFormat="1">
      <c r="A50" s="288" t="s">
        <v>2133</v>
      </c>
      <c r="B50" s="288" t="str">
        <f t="shared" si="0"/>
        <v>San Diego Gas &amp; Electric Co</v>
      </c>
      <c r="C50" s="288" t="s">
        <v>26</v>
      </c>
      <c r="D50" s="288" t="s">
        <v>1411</v>
      </c>
      <c r="E50" s="288" t="s">
        <v>2134</v>
      </c>
      <c r="F50" s="288" t="s">
        <v>2135</v>
      </c>
      <c r="G50" s="288" t="s">
        <v>2129</v>
      </c>
      <c r="H50" s="288" t="s">
        <v>1249</v>
      </c>
      <c r="I50" s="288" t="s">
        <v>1999</v>
      </c>
      <c r="J50" s="730"/>
      <c r="K50" s="730"/>
      <c r="L50" s="735"/>
      <c r="M50" s="735"/>
      <c r="N50" s="735"/>
      <c r="O50" s="735"/>
      <c r="P50" s="735"/>
      <c r="Q50" s="735"/>
      <c r="R50" s="735"/>
      <c r="S50" s="735"/>
      <c r="U50" s="288"/>
    </row>
    <row r="51" spans="1:21" s="288" customFormat="1">
      <c r="A51" s="288" t="s">
        <v>2136</v>
      </c>
      <c r="B51" s="288" t="str">
        <f t="shared" si="0"/>
        <v>San Diego Gas &amp; Electric Co</v>
      </c>
      <c r="C51" s="288" t="s">
        <v>26</v>
      </c>
      <c r="D51" s="288" t="s">
        <v>1411</v>
      </c>
      <c r="E51" s="288" t="s">
        <v>1544</v>
      </c>
      <c r="F51" s="288" t="s">
        <v>2137</v>
      </c>
      <c r="G51" s="288" t="s">
        <v>2076</v>
      </c>
      <c r="H51" s="288" t="s">
        <v>1249</v>
      </c>
      <c r="I51" s="288" t="s">
        <v>1999</v>
      </c>
      <c r="J51" s="730"/>
      <c r="K51" s="730"/>
      <c r="L51" s="730"/>
      <c r="M51" s="730"/>
      <c r="N51" s="730"/>
      <c r="O51" s="730"/>
      <c r="P51" s="730"/>
      <c r="Q51" s="730"/>
      <c r="R51" s="730"/>
      <c r="S51" s="730"/>
    </row>
    <row r="52" spans="1:21">
      <c r="A52" t="s">
        <v>2138</v>
      </c>
      <c r="B52" t="str">
        <f t="shared" si="0"/>
        <v>San Diego Gas &amp; Electric Co</v>
      </c>
      <c r="C52" t="s">
        <v>26</v>
      </c>
      <c r="D52" t="s">
        <v>1411</v>
      </c>
      <c r="E52" t="s">
        <v>2139</v>
      </c>
      <c r="F52" t="s">
        <v>2140</v>
      </c>
      <c r="G52" t="s">
        <v>2129</v>
      </c>
      <c r="H52" t="s">
        <v>1249</v>
      </c>
      <c r="I52" t="s">
        <v>1999</v>
      </c>
      <c r="J52" s="731"/>
      <c r="K52" s="731"/>
      <c r="L52" s="731"/>
      <c r="M52" s="731"/>
      <c r="N52" s="731"/>
      <c r="O52" s="731"/>
      <c r="P52" s="731"/>
      <c r="Q52" s="731"/>
      <c r="R52" s="731"/>
      <c r="S52" s="731"/>
    </row>
    <row r="53" spans="1:21">
      <c r="A53" t="s">
        <v>2141</v>
      </c>
      <c r="B53" t="str">
        <f t="shared" si="0"/>
        <v>San Diego Gas &amp; Electric Co</v>
      </c>
      <c r="C53" t="s">
        <v>26</v>
      </c>
      <c r="D53" t="s">
        <v>1411</v>
      </c>
      <c r="E53" t="s">
        <v>2142</v>
      </c>
      <c r="F53" t="s">
        <v>2143</v>
      </c>
      <c r="G53" t="s">
        <v>2129</v>
      </c>
      <c r="H53" t="s">
        <v>1249</v>
      </c>
      <c r="I53" t="s">
        <v>1999</v>
      </c>
      <c r="J53" s="731"/>
      <c r="K53" s="731"/>
      <c r="L53" s="731"/>
      <c r="M53" s="731"/>
      <c r="N53" s="731"/>
      <c r="O53" s="731"/>
      <c r="P53" s="731"/>
      <c r="Q53" s="731"/>
      <c r="R53" s="731"/>
      <c r="S53" s="731"/>
    </row>
    <row r="54" spans="1:21">
      <c r="A54" t="s">
        <v>2144</v>
      </c>
      <c r="B54" t="str">
        <f t="shared" si="0"/>
        <v>San Diego Gas &amp; Electric Co</v>
      </c>
      <c r="C54" t="s">
        <v>26</v>
      </c>
      <c r="D54" t="s">
        <v>1411</v>
      </c>
      <c r="E54" t="s">
        <v>2145</v>
      </c>
      <c r="F54" t="s">
        <v>2146</v>
      </c>
      <c r="G54" t="s">
        <v>2129</v>
      </c>
      <c r="H54" t="s">
        <v>1249</v>
      </c>
      <c r="I54" t="s">
        <v>1999</v>
      </c>
      <c r="J54" s="731"/>
      <c r="K54" s="731"/>
      <c r="L54" s="731"/>
      <c r="M54" s="731"/>
      <c r="N54" s="731"/>
      <c r="O54" s="731"/>
      <c r="P54" s="731"/>
      <c r="Q54" s="731"/>
      <c r="R54" s="731"/>
      <c r="S54" s="731"/>
    </row>
    <row r="55" spans="1:21">
      <c r="A55" t="s">
        <v>2147</v>
      </c>
      <c r="B55" t="str">
        <f t="shared" si="0"/>
        <v>San Diego Gas &amp; Electric Co</v>
      </c>
      <c r="C55" t="s">
        <v>26</v>
      </c>
      <c r="D55" t="s">
        <v>1411</v>
      </c>
      <c r="E55" t="s">
        <v>2148</v>
      </c>
      <c r="F55" t="s">
        <v>2149</v>
      </c>
      <c r="G55" t="s">
        <v>2129</v>
      </c>
      <c r="H55" t="s">
        <v>1249</v>
      </c>
      <c r="I55" s="293" t="s">
        <v>1999</v>
      </c>
      <c r="J55" s="731"/>
      <c r="K55" s="731"/>
      <c r="L55" s="731"/>
      <c r="M55" s="731"/>
      <c r="N55" s="731"/>
      <c r="O55" s="731"/>
      <c r="P55" s="731"/>
      <c r="Q55" s="731"/>
      <c r="R55" s="731"/>
      <c r="S55" s="731"/>
    </row>
    <row r="56" spans="1:21">
      <c r="J56" s="736"/>
      <c r="K56" s="736"/>
      <c r="L56" s="736"/>
      <c r="M56" s="736"/>
      <c r="N56" s="736"/>
      <c r="O56" s="736"/>
      <c r="P56" s="736"/>
      <c r="Q56" s="736"/>
      <c r="R56" s="736"/>
      <c r="S56" s="736"/>
    </row>
  </sheetData>
  <mergeCells count="1">
    <mergeCell ref="C4:S4"/>
  </mergeCells>
  <pageMargins left="0.7" right="0.7" top="0.75" bottom="0.75" header="0.3" footer="0.3"/>
  <pageSetup orientation="portrait" r:id="rId1"/>
  <headerFooter>
    <oddFooter>&amp;C&amp;A</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0CF489-CD59-44D1-970F-8F1B9D942514}">
  <sheetPr>
    <pageSetUpPr fitToPage="1"/>
  </sheetPr>
  <dimension ref="A1:T65"/>
  <sheetViews>
    <sheetView zoomScale="90" zoomScaleNormal="90" workbookViewId="0">
      <pane ySplit="5" topLeftCell="A6" activePane="bottomLeft" state="frozen"/>
      <selection pane="bottomLeft"/>
      <selection activeCell="F3" sqref="F3"/>
    </sheetView>
  </sheetViews>
  <sheetFormatPr defaultColWidth="8.875" defaultRowHeight="15.6"/>
  <cols>
    <col min="1" max="1" width="12.75" customWidth="1"/>
    <col min="2" max="2" width="26.125" customWidth="1"/>
    <col min="3" max="3" width="15.875" customWidth="1"/>
    <col min="6" max="6" width="81.625" style="440" customWidth="1"/>
    <col min="7" max="7" width="15.75" style="439" customWidth="1"/>
    <col min="8" max="8" width="20.75" customWidth="1"/>
    <col min="9" max="9" width="17.375" customWidth="1"/>
    <col min="10" max="10" width="10.875" customWidth="1"/>
    <col min="11" max="11" width="11" customWidth="1"/>
    <col min="16" max="16" width="28.25" customWidth="1"/>
    <col min="17" max="17" width="23.25" customWidth="1"/>
    <col min="18" max="18" width="26.125" customWidth="1"/>
    <col min="19" max="19" width="28.375" customWidth="1"/>
    <col min="20" max="20" width="34.125" style="439" customWidth="1"/>
  </cols>
  <sheetData>
    <row r="1" spans="1:20">
      <c r="A1" s="445" t="s">
        <v>98</v>
      </c>
      <c r="B1" s="852" t="str">
        <f>PA_NAME</f>
        <v>San Diego Gas &amp; Electric Co</v>
      </c>
      <c r="F1"/>
      <c r="G1"/>
      <c r="T1"/>
    </row>
    <row r="2" spans="1:20">
      <c r="A2" s="445" t="s">
        <v>99</v>
      </c>
      <c r="B2" s="853" t="s">
        <v>310</v>
      </c>
      <c r="F2"/>
      <c r="G2"/>
      <c r="T2"/>
    </row>
    <row r="3" spans="1:20">
      <c r="A3" s="854" t="s">
        <v>2150</v>
      </c>
      <c r="B3" s="855"/>
      <c r="F3"/>
      <c r="G3"/>
      <c r="T3"/>
    </row>
    <row r="4" spans="1:20">
      <c r="C4" s="1009" t="s">
        <v>2151</v>
      </c>
      <c r="D4" s="1009"/>
      <c r="E4" s="1009"/>
      <c r="F4" s="1009"/>
      <c r="G4" s="1009"/>
      <c r="H4" s="1009"/>
      <c r="I4" s="1009"/>
      <c r="J4" s="1009"/>
      <c r="K4" s="1009"/>
      <c r="L4" s="1009"/>
      <c r="M4" s="1009"/>
      <c r="N4" s="1009"/>
      <c r="O4" s="1009"/>
      <c r="P4" s="1009"/>
      <c r="Q4" s="1009"/>
      <c r="R4" s="1009"/>
      <c r="S4" s="1009"/>
      <c r="T4"/>
    </row>
    <row r="5" spans="1:20" ht="41.45">
      <c r="A5" s="737" t="s">
        <v>2152</v>
      </c>
      <c r="B5" s="737" t="s">
        <v>1211</v>
      </c>
      <c r="C5" s="738" t="s">
        <v>916</v>
      </c>
      <c r="D5" s="738" t="s">
        <v>1217</v>
      </c>
      <c r="E5" s="738" t="s">
        <v>1986</v>
      </c>
      <c r="F5" s="738" t="s">
        <v>1987</v>
      </c>
      <c r="G5" s="739" t="s">
        <v>1988</v>
      </c>
      <c r="H5" s="739" t="s">
        <v>2153</v>
      </c>
      <c r="I5" s="739" t="s">
        <v>2154</v>
      </c>
      <c r="J5" s="739" t="s">
        <v>1990</v>
      </c>
      <c r="K5" s="739" t="s">
        <v>1991</v>
      </c>
      <c r="L5" s="740" t="s">
        <v>1234</v>
      </c>
      <c r="M5" s="741" t="s">
        <v>1235</v>
      </c>
      <c r="N5" s="741" t="s">
        <v>1236</v>
      </c>
      <c r="O5" s="741" t="s">
        <v>1237</v>
      </c>
      <c r="P5" s="738" t="s">
        <v>1238</v>
      </c>
      <c r="Q5" s="738" t="s">
        <v>1239</v>
      </c>
      <c r="R5" s="738" t="s">
        <v>1992</v>
      </c>
      <c r="S5" s="738" t="s">
        <v>1993</v>
      </c>
      <c r="T5" s="739" t="s">
        <v>1994</v>
      </c>
    </row>
    <row r="6" spans="1:20" ht="31.15">
      <c r="A6" s="441" t="s">
        <v>2155</v>
      </c>
      <c r="B6" s="441" t="str">
        <f>$B$1</f>
        <v>San Diego Gas &amp; Electric Co</v>
      </c>
      <c r="C6" s="441" t="s">
        <v>23</v>
      </c>
      <c r="D6" s="441" t="s">
        <v>1219</v>
      </c>
      <c r="E6" s="441"/>
      <c r="F6" s="742" t="s">
        <v>2156</v>
      </c>
      <c r="G6" s="441" t="s">
        <v>2157</v>
      </c>
      <c r="H6" s="451"/>
      <c r="I6" s="451"/>
      <c r="J6" s="451"/>
      <c r="K6" s="451"/>
      <c r="L6" s="451"/>
      <c r="M6" s="451"/>
      <c r="N6" s="451"/>
      <c r="O6" s="451"/>
      <c r="P6" s="451"/>
      <c r="Q6" s="451"/>
      <c r="R6" s="451"/>
      <c r="S6" s="743"/>
      <c r="T6" s="441" t="s">
        <v>2158</v>
      </c>
    </row>
    <row r="7" spans="1:20" s="439" customFormat="1" ht="31.15">
      <c r="A7" s="441" t="s">
        <v>2159</v>
      </c>
      <c r="B7" s="441" t="str">
        <f t="shared" ref="B7:B55" si="0">$B$1</f>
        <v>San Diego Gas &amp; Electric Co</v>
      </c>
      <c r="C7" s="441" t="s">
        <v>23</v>
      </c>
      <c r="D7" s="441" t="s">
        <v>1219</v>
      </c>
      <c r="E7" s="441"/>
      <c r="F7" s="742" t="s">
        <v>2160</v>
      </c>
      <c r="G7" s="441" t="s">
        <v>2157</v>
      </c>
      <c r="H7" s="743"/>
      <c r="I7" s="743"/>
      <c r="J7" s="743"/>
      <c r="K7" s="743"/>
      <c r="L7" s="743"/>
      <c r="M7" s="743"/>
      <c r="N7" s="743"/>
      <c r="O7" s="743"/>
      <c r="P7" s="743"/>
      <c r="Q7" s="743"/>
      <c r="R7" s="743"/>
      <c r="S7" s="743"/>
      <c r="T7" s="441" t="s">
        <v>2158</v>
      </c>
    </row>
    <row r="8" spans="1:20">
      <c r="A8" s="441" t="s">
        <v>2161</v>
      </c>
      <c r="B8" s="441" t="str">
        <f t="shared" si="0"/>
        <v>San Diego Gas &amp; Electric Co</v>
      </c>
      <c r="C8" s="441" t="s">
        <v>23</v>
      </c>
      <c r="D8" s="441" t="s">
        <v>1219</v>
      </c>
      <c r="E8" s="441"/>
      <c r="F8" s="742" t="s">
        <v>2162</v>
      </c>
      <c r="G8" s="441" t="s">
        <v>1383</v>
      </c>
      <c r="H8" s="743"/>
      <c r="I8" s="743" t="s">
        <v>2163</v>
      </c>
      <c r="J8" s="743"/>
      <c r="K8" s="743"/>
      <c r="L8" s="743"/>
      <c r="M8" s="743"/>
      <c r="N8" s="743"/>
      <c r="O8" s="743"/>
      <c r="P8" s="743" t="s">
        <v>2164</v>
      </c>
      <c r="Q8" s="743"/>
      <c r="R8" s="731"/>
      <c r="S8" s="731"/>
      <c r="T8" s="441" t="s">
        <v>2165</v>
      </c>
    </row>
    <row r="9" spans="1:20">
      <c r="A9" s="441" t="s">
        <v>2166</v>
      </c>
      <c r="B9" s="441" t="str">
        <f t="shared" si="0"/>
        <v>San Diego Gas &amp; Electric Co</v>
      </c>
      <c r="C9" s="441" t="s">
        <v>23</v>
      </c>
      <c r="D9" s="441" t="s">
        <v>1219</v>
      </c>
      <c r="E9" s="441"/>
      <c r="F9" s="742" t="s">
        <v>2167</v>
      </c>
      <c r="G9" s="441" t="s">
        <v>1383</v>
      </c>
      <c r="H9" s="743"/>
      <c r="I9" s="743" t="s">
        <v>2163</v>
      </c>
      <c r="J9" s="743"/>
      <c r="K9" s="743"/>
      <c r="L9" s="743"/>
      <c r="M9" s="743"/>
      <c r="N9" s="743"/>
      <c r="O9" s="743"/>
      <c r="P9" s="743" t="s">
        <v>2164</v>
      </c>
      <c r="Q9" s="743"/>
      <c r="R9" s="731"/>
      <c r="S9" s="731"/>
      <c r="T9" s="441" t="s">
        <v>2165</v>
      </c>
    </row>
    <row r="10" spans="1:20">
      <c r="A10" s="441" t="s">
        <v>2168</v>
      </c>
      <c r="B10" s="441" t="str">
        <f t="shared" si="0"/>
        <v>San Diego Gas &amp; Electric Co</v>
      </c>
      <c r="C10" s="441" t="s">
        <v>23</v>
      </c>
      <c r="D10" s="441" t="s">
        <v>1219</v>
      </c>
      <c r="E10" s="441"/>
      <c r="F10" s="742" t="s">
        <v>2169</v>
      </c>
      <c r="G10" s="441" t="s">
        <v>1383</v>
      </c>
      <c r="H10" s="743"/>
      <c r="I10" s="743" t="s">
        <v>2163</v>
      </c>
      <c r="J10" s="743"/>
      <c r="K10" s="743"/>
      <c r="L10" s="743"/>
      <c r="M10" s="743"/>
      <c r="N10" s="743"/>
      <c r="O10" s="743"/>
      <c r="P10" s="743" t="s">
        <v>2164</v>
      </c>
      <c r="Q10" s="743"/>
      <c r="R10" s="731"/>
      <c r="S10" s="731"/>
      <c r="T10" s="441" t="s">
        <v>2165</v>
      </c>
    </row>
    <row r="11" spans="1:20" ht="31.15">
      <c r="A11" s="441" t="s">
        <v>2170</v>
      </c>
      <c r="B11" s="441" t="str">
        <f t="shared" si="0"/>
        <v>San Diego Gas &amp; Electric Co</v>
      </c>
      <c r="C11" s="441" t="s">
        <v>23</v>
      </c>
      <c r="D11" s="441" t="s">
        <v>1219</v>
      </c>
      <c r="E11" s="441"/>
      <c r="F11" s="744" t="s">
        <v>2171</v>
      </c>
      <c r="G11" s="441" t="s">
        <v>1383</v>
      </c>
      <c r="H11" s="743"/>
      <c r="I11" s="743" t="s">
        <v>2163</v>
      </c>
      <c r="J11" s="743"/>
      <c r="K11" s="743"/>
      <c r="L11" s="743"/>
      <c r="M11" s="743"/>
      <c r="N11" s="743"/>
      <c r="O11" s="743"/>
      <c r="P11" s="743" t="s">
        <v>2164</v>
      </c>
      <c r="Q11" s="743"/>
      <c r="R11" s="731"/>
      <c r="S11" s="731"/>
      <c r="T11" s="441" t="s">
        <v>2165</v>
      </c>
    </row>
    <row r="12" spans="1:20" s="290" customFormat="1">
      <c r="A12" s="441" t="s">
        <v>2172</v>
      </c>
      <c r="B12" s="441" t="str">
        <f t="shared" si="0"/>
        <v>San Diego Gas &amp; Electric Co</v>
      </c>
      <c r="C12" s="441" t="s">
        <v>23</v>
      </c>
      <c r="D12" s="441" t="s">
        <v>1219</v>
      </c>
      <c r="E12" s="441"/>
      <c r="F12" s="744" t="s">
        <v>2173</v>
      </c>
      <c r="G12" s="441" t="s">
        <v>1383</v>
      </c>
      <c r="H12" s="743"/>
      <c r="I12" s="743" t="s">
        <v>2163</v>
      </c>
      <c r="J12" s="743"/>
      <c r="K12" s="743"/>
      <c r="L12" s="745"/>
      <c r="M12" s="745"/>
      <c r="N12" s="745"/>
      <c r="O12" s="743"/>
      <c r="P12" s="743" t="s">
        <v>2164</v>
      </c>
      <c r="Q12" s="745"/>
      <c r="R12" s="731"/>
      <c r="S12" s="731"/>
      <c r="T12" s="441" t="s">
        <v>2165</v>
      </c>
    </row>
    <row r="13" spans="1:20" ht="31.15">
      <c r="A13" s="441">
        <v>301</v>
      </c>
      <c r="B13" s="441" t="str">
        <f t="shared" si="0"/>
        <v>San Diego Gas &amp; Electric Co</v>
      </c>
      <c r="C13" s="441" t="s">
        <v>1828</v>
      </c>
      <c r="D13" s="441" t="s">
        <v>1219</v>
      </c>
      <c r="E13" s="441" t="s">
        <v>1825</v>
      </c>
      <c r="F13" s="449" t="s">
        <v>1827</v>
      </c>
      <c r="G13" s="441" t="s">
        <v>1777</v>
      </c>
      <c r="H13" s="743"/>
      <c r="I13" s="743"/>
      <c r="J13" s="743"/>
      <c r="K13" s="743"/>
      <c r="L13" s="743"/>
      <c r="M13" s="743"/>
      <c r="N13" s="743"/>
      <c r="O13" s="743"/>
      <c r="P13" s="731"/>
      <c r="Q13" s="731"/>
      <c r="R13" s="731"/>
      <c r="S13" s="731"/>
      <c r="T13" s="441" t="s">
        <v>2174</v>
      </c>
    </row>
    <row r="14" spans="1:20">
      <c r="A14" s="441">
        <v>302</v>
      </c>
      <c r="B14" s="441" t="str">
        <f t="shared" si="0"/>
        <v>San Diego Gas &amp; Electric Co</v>
      </c>
      <c r="C14" s="441" t="s">
        <v>1828</v>
      </c>
      <c r="D14" s="441" t="s">
        <v>1219</v>
      </c>
      <c r="E14" s="441" t="s">
        <v>1833</v>
      </c>
      <c r="F14" s="449" t="s">
        <v>1835</v>
      </c>
      <c r="G14" s="441" t="s">
        <v>1777</v>
      </c>
      <c r="H14" s="743"/>
      <c r="I14" s="743"/>
      <c r="J14" s="743"/>
      <c r="K14" s="743"/>
      <c r="L14" s="743"/>
      <c r="M14" s="743"/>
      <c r="N14" s="743"/>
      <c r="O14" s="743"/>
      <c r="P14" s="731"/>
      <c r="Q14" s="731"/>
      <c r="R14" s="731"/>
      <c r="S14" s="731"/>
      <c r="T14" s="441" t="s">
        <v>2174</v>
      </c>
    </row>
    <row r="15" spans="1:20">
      <c r="A15" s="441">
        <v>303</v>
      </c>
      <c r="B15" s="441" t="str">
        <f t="shared" si="0"/>
        <v>San Diego Gas &amp; Electric Co</v>
      </c>
      <c r="C15" s="441" t="s">
        <v>1828</v>
      </c>
      <c r="D15" s="441" t="s">
        <v>1219</v>
      </c>
      <c r="E15" s="441" t="s">
        <v>1833</v>
      </c>
      <c r="F15" s="449" t="s">
        <v>1843</v>
      </c>
      <c r="G15" s="441" t="s">
        <v>1842</v>
      </c>
      <c r="H15" s="743"/>
      <c r="I15" s="743"/>
      <c r="J15" s="743"/>
      <c r="K15" s="743"/>
      <c r="L15" s="743"/>
      <c r="M15" s="743"/>
      <c r="N15" s="743"/>
      <c r="O15" s="743"/>
      <c r="P15" s="731"/>
      <c r="Q15" s="731"/>
      <c r="R15" s="731"/>
      <c r="S15" s="731"/>
      <c r="T15" s="441" t="s">
        <v>2174</v>
      </c>
    </row>
    <row r="16" spans="1:20" ht="31.15">
      <c r="A16" s="441">
        <v>304</v>
      </c>
      <c r="B16" s="441" t="str">
        <f t="shared" si="0"/>
        <v>San Diego Gas &amp; Electric Co</v>
      </c>
      <c r="C16" s="441" t="s">
        <v>1828</v>
      </c>
      <c r="D16" s="441" t="s">
        <v>1219</v>
      </c>
      <c r="E16" s="441" t="s">
        <v>1846</v>
      </c>
      <c r="F16" s="449" t="s">
        <v>1848</v>
      </c>
      <c r="G16" s="441" t="s">
        <v>1842</v>
      </c>
      <c r="H16" s="743"/>
      <c r="I16" s="743"/>
      <c r="J16" s="743"/>
      <c r="K16" s="743"/>
      <c r="L16" s="743"/>
      <c r="M16" s="743"/>
      <c r="N16" s="743"/>
      <c r="O16" s="743"/>
      <c r="P16" s="731"/>
      <c r="Q16" s="731"/>
      <c r="R16" s="731"/>
      <c r="S16" s="731"/>
      <c r="T16" s="441" t="s">
        <v>2174</v>
      </c>
    </row>
    <row r="17" spans="1:20" ht="31.15">
      <c r="A17" s="441">
        <v>305</v>
      </c>
      <c r="B17" s="441" t="str">
        <f t="shared" si="0"/>
        <v>San Diego Gas &amp; Electric Co</v>
      </c>
      <c r="C17" s="441" t="s">
        <v>1828</v>
      </c>
      <c r="D17" s="441" t="s">
        <v>1219</v>
      </c>
      <c r="E17" s="441" t="s">
        <v>1846</v>
      </c>
      <c r="F17" s="449" t="s">
        <v>2175</v>
      </c>
      <c r="G17" s="441" t="s">
        <v>1842</v>
      </c>
      <c r="H17" s="743"/>
      <c r="I17" s="743"/>
      <c r="J17" s="743"/>
      <c r="K17" s="743"/>
      <c r="L17" s="743"/>
      <c r="M17" s="743"/>
      <c r="N17" s="743"/>
      <c r="O17" s="743"/>
      <c r="P17" s="731"/>
      <c r="Q17" s="731"/>
      <c r="R17" s="731"/>
      <c r="S17" s="731"/>
      <c r="T17" s="441" t="s">
        <v>2174</v>
      </c>
    </row>
    <row r="18" spans="1:20" ht="31.15">
      <c r="A18" s="441">
        <v>306</v>
      </c>
      <c r="B18" s="441" t="str">
        <f t="shared" si="0"/>
        <v>San Diego Gas &amp; Electric Co</v>
      </c>
      <c r="C18" s="441" t="s">
        <v>1828</v>
      </c>
      <c r="D18" s="441" t="s">
        <v>1219</v>
      </c>
      <c r="E18" s="441" t="s">
        <v>1854</v>
      </c>
      <c r="F18" s="449" t="s">
        <v>1855</v>
      </c>
      <c r="G18" s="441" t="s">
        <v>1777</v>
      </c>
      <c r="H18" s="743"/>
      <c r="I18" s="743"/>
      <c r="J18" s="743"/>
      <c r="K18" s="743"/>
      <c r="L18" s="743"/>
      <c r="M18" s="743"/>
      <c r="N18" s="743"/>
      <c r="O18" s="743"/>
      <c r="P18" s="731"/>
      <c r="Q18" s="731"/>
      <c r="R18" s="731"/>
      <c r="S18" s="731"/>
      <c r="T18" s="441" t="s">
        <v>2174</v>
      </c>
    </row>
    <row r="19" spans="1:20" ht="31.15">
      <c r="A19" s="441" t="s">
        <v>2176</v>
      </c>
      <c r="B19" s="441" t="str">
        <f t="shared" si="0"/>
        <v>San Diego Gas &amp; Electric Co</v>
      </c>
      <c r="C19" s="441" t="s">
        <v>23</v>
      </c>
      <c r="D19" s="441" t="s">
        <v>1219</v>
      </c>
      <c r="E19" s="441"/>
      <c r="F19" s="742" t="s">
        <v>2177</v>
      </c>
      <c r="G19" s="441" t="s">
        <v>1777</v>
      </c>
      <c r="H19" s="743"/>
      <c r="I19" s="743"/>
      <c r="J19" s="743"/>
      <c r="K19" s="743"/>
      <c r="L19" s="743"/>
      <c r="M19" s="743"/>
      <c r="N19" s="743"/>
      <c r="O19" s="743"/>
      <c r="P19" s="743"/>
      <c r="Q19" s="743"/>
      <c r="R19" s="743"/>
      <c r="S19" s="743"/>
      <c r="T19" s="441" t="s">
        <v>2174</v>
      </c>
    </row>
    <row r="20" spans="1:20" ht="31.15">
      <c r="A20" s="441" t="s">
        <v>2178</v>
      </c>
      <c r="B20" s="441" t="str">
        <f t="shared" si="0"/>
        <v>San Diego Gas &amp; Electric Co</v>
      </c>
      <c r="C20" s="441" t="s">
        <v>23</v>
      </c>
      <c r="D20" s="441" t="s">
        <v>1219</v>
      </c>
      <c r="E20" s="441"/>
      <c r="F20" s="449" t="s">
        <v>2179</v>
      </c>
      <c r="G20" s="441" t="s">
        <v>1383</v>
      </c>
      <c r="H20" s="745"/>
      <c r="I20" s="743" t="s">
        <v>2180</v>
      </c>
      <c r="J20" s="743"/>
      <c r="K20" s="743"/>
      <c r="L20" s="743"/>
      <c r="M20" s="743"/>
      <c r="N20" s="743"/>
      <c r="O20" s="743"/>
      <c r="P20" s="743" t="s">
        <v>2164</v>
      </c>
      <c r="Q20" s="743"/>
      <c r="R20" s="731"/>
      <c r="S20" s="731"/>
      <c r="T20" s="441" t="s">
        <v>1238</v>
      </c>
    </row>
    <row r="21" spans="1:20" ht="31.15">
      <c r="A21" s="441" t="s">
        <v>2181</v>
      </c>
      <c r="B21" s="441" t="str">
        <f t="shared" si="0"/>
        <v>San Diego Gas &amp; Electric Co</v>
      </c>
      <c r="C21" s="441" t="s">
        <v>23</v>
      </c>
      <c r="D21" s="441" t="s">
        <v>1219</v>
      </c>
      <c r="E21" s="441"/>
      <c r="F21" s="449" t="s">
        <v>2182</v>
      </c>
      <c r="G21" s="441" t="s">
        <v>1383</v>
      </c>
      <c r="H21" s="743"/>
      <c r="I21" s="743" t="s">
        <v>2180</v>
      </c>
      <c r="J21" s="743"/>
      <c r="K21" s="743"/>
      <c r="L21" s="743"/>
      <c r="M21" s="743"/>
      <c r="N21" s="743"/>
      <c r="O21" s="743"/>
      <c r="P21" s="743" t="s">
        <v>2164</v>
      </c>
      <c r="Q21" s="743"/>
      <c r="R21" s="731"/>
      <c r="S21" s="731"/>
      <c r="T21" s="441" t="s">
        <v>1238</v>
      </c>
    </row>
    <row r="22" spans="1:20" ht="31.15">
      <c r="A22" s="441" t="s">
        <v>2183</v>
      </c>
      <c r="B22" s="441" t="str">
        <f t="shared" si="0"/>
        <v>San Diego Gas &amp; Electric Co</v>
      </c>
      <c r="C22" s="441" t="s">
        <v>23</v>
      </c>
      <c r="D22" s="441" t="s">
        <v>1219</v>
      </c>
      <c r="E22" s="441"/>
      <c r="F22" s="449" t="s">
        <v>2184</v>
      </c>
      <c r="G22" s="441" t="s">
        <v>1383</v>
      </c>
      <c r="H22" s="745"/>
      <c r="I22" s="743" t="s">
        <v>2180</v>
      </c>
      <c r="J22" s="743"/>
      <c r="K22" s="743"/>
      <c r="L22" s="743"/>
      <c r="M22" s="743"/>
      <c r="N22" s="743"/>
      <c r="O22" s="743"/>
      <c r="P22" s="743" t="s">
        <v>2164</v>
      </c>
      <c r="Q22" s="743"/>
      <c r="R22" s="731"/>
      <c r="S22" s="731"/>
      <c r="T22" s="441" t="s">
        <v>1238</v>
      </c>
    </row>
    <row r="23" spans="1:20" ht="31.15">
      <c r="A23" s="441" t="s">
        <v>2185</v>
      </c>
      <c r="B23" s="441" t="str">
        <f t="shared" si="0"/>
        <v>San Diego Gas &amp; Electric Co</v>
      </c>
      <c r="C23" s="441" t="s">
        <v>23</v>
      </c>
      <c r="D23" s="441" t="s">
        <v>1219</v>
      </c>
      <c r="E23" s="441"/>
      <c r="F23" s="449" t="s">
        <v>2186</v>
      </c>
      <c r="G23" s="441" t="s">
        <v>1383</v>
      </c>
      <c r="H23" s="745"/>
      <c r="I23" s="743" t="s">
        <v>2180</v>
      </c>
      <c r="J23" s="743"/>
      <c r="K23" s="743"/>
      <c r="L23" s="743"/>
      <c r="M23" s="743"/>
      <c r="N23" s="743"/>
      <c r="O23" s="743"/>
      <c r="P23" s="743" t="s">
        <v>2164</v>
      </c>
      <c r="Q23" s="743"/>
      <c r="R23" s="731"/>
      <c r="S23" s="731"/>
      <c r="T23" s="441" t="s">
        <v>1238</v>
      </c>
    </row>
    <row r="24" spans="1:20" ht="31.15">
      <c r="A24" s="441" t="s">
        <v>2187</v>
      </c>
      <c r="B24" s="441" t="str">
        <f t="shared" si="0"/>
        <v>San Diego Gas &amp; Electric Co</v>
      </c>
      <c r="C24" s="441" t="s">
        <v>23</v>
      </c>
      <c r="D24" s="441" t="s">
        <v>1219</v>
      </c>
      <c r="E24" s="441"/>
      <c r="F24" s="449" t="s">
        <v>2188</v>
      </c>
      <c r="G24" s="441" t="s">
        <v>1383</v>
      </c>
      <c r="H24" s="743"/>
      <c r="I24" s="743" t="s">
        <v>2180</v>
      </c>
      <c r="J24" s="743"/>
      <c r="K24" s="743"/>
      <c r="L24" s="743"/>
      <c r="M24" s="743"/>
      <c r="N24" s="743"/>
      <c r="O24" s="743"/>
      <c r="P24" s="743" t="s">
        <v>2164</v>
      </c>
      <c r="Q24" s="743"/>
      <c r="R24" s="731"/>
      <c r="S24" s="731"/>
      <c r="T24" s="441" t="s">
        <v>1238</v>
      </c>
    </row>
    <row r="25" spans="1:20" ht="46.9">
      <c r="A25" s="441" t="s">
        <v>2189</v>
      </c>
      <c r="B25" s="441" t="str">
        <f t="shared" si="0"/>
        <v>San Diego Gas &amp; Electric Co</v>
      </c>
      <c r="C25" s="441" t="s">
        <v>23</v>
      </c>
      <c r="D25" s="441" t="s">
        <v>1219</v>
      </c>
      <c r="E25" s="441"/>
      <c r="F25" s="449" t="s">
        <v>2190</v>
      </c>
      <c r="G25" s="441" t="s">
        <v>1383</v>
      </c>
      <c r="H25" s="745"/>
      <c r="I25" s="743" t="s">
        <v>2180</v>
      </c>
      <c r="J25" s="743"/>
      <c r="K25" s="743"/>
      <c r="L25" s="743"/>
      <c r="M25" s="743"/>
      <c r="N25" s="743"/>
      <c r="O25" s="743"/>
      <c r="P25" s="743" t="s">
        <v>2164</v>
      </c>
      <c r="Q25" s="743"/>
      <c r="R25" s="731"/>
      <c r="S25" s="731"/>
      <c r="T25" s="441" t="s">
        <v>1238</v>
      </c>
    </row>
    <row r="26" spans="1:20" ht="31.15">
      <c r="A26" s="441" t="s">
        <v>2191</v>
      </c>
      <c r="B26" s="441" t="str">
        <f t="shared" si="0"/>
        <v>San Diego Gas &amp; Electric Co</v>
      </c>
      <c r="C26" s="441" t="s">
        <v>23</v>
      </c>
      <c r="D26" s="441" t="s">
        <v>1219</v>
      </c>
      <c r="E26" s="441"/>
      <c r="F26" s="449" t="s">
        <v>2192</v>
      </c>
      <c r="G26" s="441" t="s">
        <v>1383</v>
      </c>
      <c r="H26" s="745"/>
      <c r="I26" s="743" t="s">
        <v>2180</v>
      </c>
      <c r="J26" s="743"/>
      <c r="K26" s="743"/>
      <c r="L26" s="743"/>
      <c r="M26" s="743"/>
      <c r="N26" s="743"/>
      <c r="O26" s="743"/>
      <c r="P26" s="743" t="s">
        <v>2164</v>
      </c>
      <c r="Q26" s="743"/>
      <c r="R26" s="731"/>
      <c r="S26" s="731"/>
      <c r="T26" s="441" t="s">
        <v>1238</v>
      </c>
    </row>
    <row r="27" spans="1:20" ht="31.15">
      <c r="A27" s="441" t="s">
        <v>2193</v>
      </c>
      <c r="B27" s="441" t="str">
        <f t="shared" si="0"/>
        <v>San Diego Gas &amp; Electric Co</v>
      </c>
      <c r="C27" s="441" t="s">
        <v>23</v>
      </c>
      <c r="D27" s="441" t="s">
        <v>1219</v>
      </c>
      <c r="E27" s="441"/>
      <c r="F27" s="449" t="s">
        <v>2194</v>
      </c>
      <c r="G27" s="441" t="s">
        <v>1383</v>
      </c>
      <c r="H27" s="745"/>
      <c r="I27" s="743" t="s">
        <v>2180</v>
      </c>
      <c r="J27" s="743"/>
      <c r="K27" s="743"/>
      <c r="L27" s="743"/>
      <c r="M27" s="743"/>
      <c r="N27" s="743"/>
      <c r="O27" s="743"/>
      <c r="P27" s="743" t="s">
        <v>2164</v>
      </c>
      <c r="Q27" s="743"/>
      <c r="R27" s="731"/>
      <c r="S27" s="731"/>
      <c r="T27" s="441" t="s">
        <v>1238</v>
      </c>
    </row>
    <row r="28" spans="1:20" ht="31.15">
      <c r="A28" s="441" t="s">
        <v>2195</v>
      </c>
      <c r="B28" s="441" t="str">
        <f t="shared" si="0"/>
        <v>San Diego Gas &amp; Electric Co</v>
      </c>
      <c r="C28" s="441" t="s">
        <v>23</v>
      </c>
      <c r="D28" s="441" t="s">
        <v>1219</v>
      </c>
      <c r="E28" s="441"/>
      <c r="F28" s="449" t="s">
        <v>2196</v>
      </c>
      <c r="G28" s="441" t="s">
        <v>1777</v>
      </c>
      <c r="H28" s="743"/>
      <c r="I28" s="743"/>
      <c r="J28" s="743"/>
      <c r="K28" s="743"/>
      <c r="L28" s="743"/>
      <c r="M28" s="743"/>
      <c r="N28" s="743"/>
      <c r="O28" s="743"/>
      <c r="P28" s="743"/>
      <c r="Q28" s="743"/>
      <c r="R28" s="731"/>
      <c r="S28" s="731"/>
      <c r="T28" s="441" t="s">
        <v>2197</v>
      </c>
    </row>
    <row r="29" spans="1:20">
      <c r="A29" s="441" t="s">
        <v>2198</v>
      </c>
      <c r="B29" s="441" t="str">
        <f t="shared" si="0"/>
        <v>San Diego Gas &amp; Electric Co</v>
      </c>
      <c r="C29" s="441" t="s">
        <v>23</v>
      </c>
      <c r="D29" s="441" t="s">
        <v>1219</v>
      </c>
      <c r="E29" s="441"/>
      <c r="F29" s="449" t="s">
        <v>2199</v>
      </c>
      <c r="G29" s="441" t="s">
        <v>2200</v>
      </c>
      <c r="H29" s="745"/>
      <c r="I29" s="743"/>
      <c r="J29" s="743"/>
      <c r="K29" s="743"/>
      <c r="L29" s="743"/>
      <c r="M29" s="743"/>
      <c r="N29" s="743"/>
      <c r="O29" s="743"/>
      <c r="P29" s="743"/>
      <c r="Q29" s="743"/>
      <c r="R29" s="743"/>
      <c r="S29" s="743"/>
      <c r="T29" s="441" t="s">
        <v>2201</v>
      </c>
    </row>
    <row r="30" spans="1:20">
      <c r="A30" s="441" t="s">
        <v>2202</v>
      </c>
      <c r="B30" s="441" t="str">
        <f t="shared" si="0"/>
        <v>San Diego Gas &amp; Electric Co</v>
      </c>
      <c r="C30" s="441" t="s">
        <v>23</v>
      </c>
      <c r="D30" s="441" t="s">
        <v>1219</v>
      </c>
      <c r="E30" s="441"/>
      <c r="F30" s="449" t="s">
        <v>2203</v>
      </c>
      <c r="G30" s="441" t="s">
        <v>1383</v>
      </c>
      <c r="H30" s="743"/>
      <c r="I30" s="743"/>
      <c r="J30" s="743"/>
      <c r="K30" s="743"/>
      <c r="L30" s="743"/>
      <c r="M30" s="743"/>
      <c r="N30" s="743"/>
      <c r="O30" s="743"/>
      <c r="P30" s="743"/>
      <c r="Q30" s="743"/>
      <c r="R30" s="731"/>
      <c r="S30" s="731"/>
      <c r="T30" s="441" t="s">
        <v>2174</v>
      </c>
    </row>
    <row r="31" spans="1:20">
      <c r="A31" s="441" t="s">
        <v>2204</v>
      </c>
      <c r="B31" s="441" t="str">
        <f t="shared" si="0"/>
        <v>San Diego Gas &amp; Electric Co</v>
      </c>
      <c r="C31" s="441" t="s">
        <v>23</v>
      </c>
      <c r="D31" s="441" t="s">
        <v>1411</v>
      </c>
      <c r="E31" s="441"/>
      <c r="F31" s="449" t="s">
        <v>2205</v>
      </c>
      <c r="G31" s="441" t="s">
        <v>1777</v>
      </c>
      <c r="H31" s="743"/>
      <c r="I31" s="743"/>
      <c r="J31" s="743"/>
      <c r="K31" s="743"/>
      <c r="L31" s="743"/>
      <c r="M31" s="743"/>
      <c r="N31" s="743"/>
      <c r="O31" s="743"/>
      <c r="P31" s="743"/>
      <c r="Q31" s="743"/>
      <c r="R31" s="731"/>
      <c r="S31" s="731"/>
      <c r="T31" s="441" t="s">
        <v>2174</v>
      </c>
    </row>
    <row r="32" spans="1:20">
      <c r="A32" s="441" t="s">
        <v>2206</v>
      </c>
      <c r="B32" s="441" t="str">
        <f t="shared" si="0"/>
        <v>San Diego Gas &amp; Electric Co</v>
      </c>
      <c r="C32" s="441" t="s">
        <v>23</v>
      </c>
      <c r="D32" s="441" t="s">
        <v>1411</v>
      </c>
      <c r="E32" s="441"/>
      <c r="F32" s="449" t="s">
        <v>2207</v>
      </c>
      <c r="G32" s="441" t="s">
        <v>2076</v>
      </c>
      <c r="H32" s="743"/>
      <c r="I32" s="743"/>
      <c r="J32" s="743"/>
      <c r="K32" s="743"/>
      <c r="L32" s="743"/>
      <c r="M32" s="743"/>
      <c r="N32" s="743"/>
      <c r="O32" s="743"/>
      <c r="P32" s="743"/>
      <c r="Q32" s="743"/>
      <c r="R32" s="731"/>
      <c r="S32" s="731"/>
      <c r="T32" s="442"/>
    </row>
    <row r="33" spans="1:20">
      <c r="A33" s="441">
        <v>314</v>
      </c>
      <c r="B33" s="441" t="str">
        <f t="shared" si="0"/>
        <v>San Diego Gas &amp; Electric Co</v>
      </c>
      <c r="C33" s="441" t="s">
        <v>1863</v>
      </c>
      <c r="D33" s="441" t="s">
        <v>1219</v>
      </c>
      <c r="E33" s="441" t="s">
        <v>1911</v>
      </c>
      <c r="F33" s="449" t="s">
        <v>1915</v>
      </c>
      <c r="G33" s="441" t="s">
        <v>1912</v>
      </c>
      <c r="H33" s="743"/>
      <c r="I33" s="743"/>
      <c r="J33" s="743"/>
      <c r="K33" s="743"/>
      <c r="L33" s="743"/>
      <c r="M33" s="743"/>
      <c r="N33" s="743"/>
      <c r="O33" s="743"/>
      <c r="P33" s="743"/>
      <c r="Q33" s="743"/>
      <c r="R33" s="731"/>
      <c r="S33" s="731"/>
      <c r="T33" s="442"/>
    </row>
    <row r="34" spans="1:20">
      <c r="A34" s="441">
        <v>315</v>
      </c>
      <c r="B34" s="441" t="str">
        <f t="shared" si="0"/>
        <v>San Diego Gas &amp; Electric Co</v>
      </c>
      <c r="C34" s="441" t="s">
        <v>1863</v>
      </c>
      <c r="D34" s="441" t="s">
        <v>1219</v>
      </c>
      <c r="E34" s="441" t="s">
        <v>1919</v>
      </c>
      <c r="F34" s="449" t="s">
        <v>1922</v>
      </c>
      <c r="G34" s="441" t="s">
        <v>1920</v>
      </c>
      <c r="H34" s="743"/>
      <c r="I34" s="743"/>
      <c r="J34" s="743"/>
      <c r="K34" s="743"/>
      <c r="L34" s="743"/>
      <c r="M34" s="743"/>
      <c r="N34" s="743"/>
      <c r="O34" s="743"/>
      <c r="P34" s="743"/>
      <c r="Q34" s="743"/>
      <c r="R34" s="731"/>
      <c r="S34" s="731"/>
      <c r="T34" s="441"/>
    </row>
    <row r="35" spans="1:20">
      <c r="A35" s="441">
        <v>316</v>
      </c>
      <c r="B35" s="441" t="str">
        <f t="shared" si="0"/>
        <v>San Diego Gas &amp; Electric Co</v>
      </c>
      <c r="C35" s="441" t="s">
        <v>1863</v>
      </c>
      <c r="D35" s="441" t="s">
        <v>1219</v>
      </c>
      <c r="E35" s="441" t="s">
        <v>1924</v>
      </c>
      <c r="F35" s="449" t="s">
        <v>1926</v>
      </c>
      <c r="G35" s="441" t="s">
        <v>1383</v>
      </c>
      <c r="H35" s="743"/>
      <c r="I35" s="743"/>
      <c r="J35" s="743"/>
      <c r="K35" s="743"/>
      <c r="L35" s="743"/>
      <c r="M35" s="743"/>
      <c r="N35" s="743"/>
      <c r="O35" s="743"/>
      <c r="P35" s="743"/>
      <c r="Q35" s="743"/>
      <c r="R35" s="731"/>
      <c r="S35" s="731"/>
      <c r="T35" s="442"/>
    </row>
    <row r="36" spans="1:20">
      <c r="A36" s="441">
        <v>317</v>
      </c>
      <c r="B36" s="441" t="str">
        <f t="shared" si="0"/>
        <v>San Diego Gas &amp; Electric Co</v>
      </c>
      <c r="C36" s="441" t="s">
        <v>1863</v>
      </c>
      <c r="D36" s="441" t="s">
        <v>1219</v>
      </c>
      <c r="E36" s="441" t="s">
        <v>1928</v>
      </c>
      <c r="F36" s="449" t="s">
        <v>1930</v>
      </c>
      <c r="G36" s="441" t="s">
        <v>1777</v>
      </c>
      <c r="H36" s="743"/>
      <c r="I36" s="743"/>
      <c r="J36" s="743"/>
      <c r="K36" s="743"/>
      <c r="L36" s="743"/>
      <c r="M36" s="743"/>
      <c r="N36" s="743"/>
      <c r="O36" s="743"/>
      <c r="P36" s="743"/>
      <c r="Q36" s="743"/>
      <c r="R36" s="731"/>
      <c r="S36" s="731"/>
      <c r="T36" s="442"/>
    </row>
    <row r="37" spans="1:20" ht="31.15">
      <c r="A37" s="441">
        <v>318</v>
      </c>
      <c r="B37" s="441" t="str">
        <f t="shared" si="0"/>
        <v>San Diego Gas &amp; Electric Co</v>
      </c>
      <c r="C37" s="441" t="s">
        <v>1863</v>
      </c>
      <c r="D37" s="441" t="s">
        <v>1219</v>
      </c>
      <c r="E37" s="441" t="s">
        <v>1933</v>
      </c>
      <c r="F37" s="450" t="s">
        <v>2208</v>
      </c>
      <c r="G37" s="441" t="s">
        <v>1934</v>
      </c>
      <c r="H37" s="743"/>
      <c r="I37" s="743"/>
      <c r="J37" s="743"/>
      <c r="K37" s="743"/>
      <c r="L37" s="743"/>
      <c r="M37" s="743"/>
      <c r="N37" s="743"/>
      <c r="O37" s="743"/>
      <c r="P37" s="743"/>
      <c r="Q37" s="743"/>
      <c r="R37" s="731"/>
      <c r="S37" s="731"/>
      <c r="T37" s="442"/>
    </row>
    <row r="38" spans="1:20" ht="31.15">
      <c r="A38" s="441">
        <v>319</v>
      </c>
      <c r="B38" s="441" t="str">
        <f t="shared" si="0"/>
        <v>San Diego Gas &amp; Electric Co</v>
      </c>
      <c r="C38" s="441" t="s">
        <v>1863</v>
      </c>
      <c r="D38" s="441" t="s">
        <v>1219</v>
      </c>
      <c r="E38" s="441" t="s">
        <v>1940</v>
      </c>
      <c r="F38" s="450" t="s">
        <v>2208</v>
      </c>
      <c r="G38" s="441" t="s">
        <v>1941</v>
      </c>
      <c r="H38" s="743"/>
      <c r="I38" s="743"/>
      <c r="J38" s="743"/>
      <c r="K38" s="743"/>
      <c r="L38" s="743"/>
      <c r="M38" s="743"/>
      <c r="N38" s="743"/>
      <c r="O38" s="743"/>
      <c r="P38" s="743"/>
      <c r="Q38" s="743"/>
      <c r="R38" s="731"/>
      <c r="S38" s="731"/>
      <c r="T38" s="442"/>
    </row>
    <row r="39" spans="1:20" ht="31.15">
      <c r="A39" s="441">
        <v>320</v>
      </c>
      <c r="B39" s="441" t="str">
        <f t="shared" si="0"/>
        <v>San Diego Gas &amp; Electric Co</v>
      </c>
      <c r="C39" s="441" t="s">
        <v>1863</v>
      </c>
      <c r="D39" s="441" t="s">
        <v>1219</v>
      </c>
      <c r="E39" s="441" t="s">
        <v>1942</v>
      </c>
      <c r="F39" s="450" t="s">
        <v>2208</v>
      </c>
      <c r="G39" s="441" t="s">
        <v>1943</v>
      </c>
      <c r="H39" s="743"/>
      <c r="I39" s="743"/>
      <c r="J39" s="743"/>
      <c r="K39" s="743"/>
      <c r="L39" s="743"/>
      <c r="M39" s="743"/>
      <c r="N39" s="743"/>
      <c r="O39" s="743"/>
      <c r="P39" s="743"/>
      <c r="Q39" s="743"/>
      <c r="R39" s="731"/>
      <c r="S39" s="731"/>
      <c r="T39" s="442"/>
    </row>
    <row r="40" spans="1:20">
      <c r="A40" s="441" t="s">
        <v>2209</v>
      </c>
      <c r="B40" s="441" t="str">
        <f t="shared" si="0"/>
        <v>San Diego Gas &amp; Electric Co</v>
      </c>
      <c r="C40" s="441" t="s">
        <v>23</v>
      </c>
      <c r="D40" s="441" t="s">
        <v>1219</v>
      </c>
      <c r="E40" s="441"/>
      <c r="F40" s="449" t="s">
        <v>2210</v>
      </c>
      <c r="G40" s="441" t="s">
        <v>1777</v>
      </c>
      <c r="H40" s="745"/>
      <c r="I40" s="743"/>
      <c r="J40" s="743"/>
      <c r="K40" s="743"/>
      <c r="L40" s="743"/>
      <c r="M40" s="743"/>
      <c r="N40" s="743"/>
      <c r="O40" s="743"/>
      <c r="P40" s="743"/>
      <c r="Q40" s="743"/>
      <c r="R40" s="743"/>
      <c r="S40" s="743"/>
      <c r="T40" s="441" t="s">
        <v>2211</v>
      </c>
    </row>
    <row r="41" spans="1:20" ht="46.9">
      <c r="A41" s="441" t="s">
        <v>2212</v>
      </c>
      <c r="B41" s="441" t="str">
        <f t="shared" si="0"/>
        <v>San Diego Gas &amp; Electric Co</v>
      </c>
      <c r="C41" s="441" t="s">
        <v>23</v>
      </c>
      <c r="D41" s="441" t="s">
        <v>1219</v>
      </c>
      <c r="E41" s="441"/>
      <c r="F41" s="449" t="s">
        <v>2213</v>
      </c>
      <c r="G41" s="441" t="s">
        <v>1777</v>
      </c>
      <c r="H41" s="745"/>
      <c r="I41" s="743"/>
      <c r="J41" s="743"/>
      <c r="K41" s="743"/>
      <c r="L41" s="743"/>
      <c r="M41" s="743"/>
      <c r="N41" s="743"/>
      <c r="O41" s="743"/>
      <c r="P41" s="743"/>
      <c r="Q41" s="743"/>
      <c r="R41" s="743"/>
      <c r="S41" s="743"/>
      <c r="T41" s="441" t="s">
        <v>2214</v>
      </c>
    </row>
    <row r="42" spans="1:20" ht="46.9">
      <c r="A42" s="441" t="s">
        <v>2215</v>
      </c>
      <c r="B42" s="441" t="str">
        <f t="shared" si="0"/>
        <v>San Diego Gas &amp; Electric Co</v>
      </c>
      <c r="C42" s="441" t="s">
        <v>23</v>
      </c>
      <c r="D42" s="441" t="s">
        <v>1219</v>
      </c>
      <c r="E42" s="441"/>
      <c r="F42" s="449" t="s">
        <v>2216</v>
      </c>
      <c r="G42" s="441" t="s">
        <v>2217</v>
      </c>
      <c r="H42" s="743"/>
      <c r="I42" s="743"/>
      <c r="J42" s="743"/>
      <c r="K42" s="743"/>
      <c r="L42" s="743"/>
      <c r="M42" s="743"/>
      <c r="N42" s="743"/>
      <c r="O42" s="743"/>
      <c r="P42" s="743"/>
      <c r="Q42" s="743"/>
      <c r="R42" s="743"/>
      <c r="S42" s="743"/>
      <c r="T42" s="441" t="s">
        <v>2214</v>
      </c>
    </row>
    <row r="43" spans="1:20">
      <c r="A43" s="441" t="s">
        <v>2218</v>
      </c>
      <c r="B43" s="441" t="str">
        <f t="shared" si="0"/>
        <v>San Diego Gas &amp; Electric Co</v>
      </c>
      <c r="C43" s="441" t="s">
        <v>23</v>
      </c>
      <c r="D43" s="441" t="s">
        <v>1219</v>
      </c>
      <c r="E43" s="441"/>
      <c r="F43" s="449" t="s">
        <v>2219</v>
      </c>
      <c r="G43" s="441" t="s">
        <v>1383</v>
      </c>
      <c r="H43" s="745"/>
      <c r="I43" s="743"/>
      <c r="J43" s="743"/>
      <c r="K43" s="743"/>
      <c r="L43" s="743"/>
      <c r="M43" s="743"/>
      <c r="N43" s="743"/>
      <c r="O43" s="743"/>
      <c r="P43" s="743"/>
      <c r="Q43" s="743"/>
      <c r="R43" s="743"/>
      <c r="S43" s="743"/>
      <c r="T43" s="441" t="s">
        <v>2214</v>
      </c>
    </row>
    <row r="44" spans="1:20" ht="31.15">
      <c r="A44" s="441" t="s">
        <v>2220</v>
      </c>
      <c r="B44" s="441" t="str">
        <f t="shared" si="0"/>
        <v>San Diego Gas &amp; Electric Co</v>
      </c>
      <c r="C44" s="441" t="s">
        <v>23</v>
      </c>
      <c r="D44" s="441" t="s">
        <v>1219</v>
      </c>
      <c r="E44" s="441"/>
      <c r="F44" s="449" t="s">
        <v>2221</v>
      </c>
      <c r="G44" s="441" t="s">
        <v>1383</v>
      </c>
      <c r="H44" s="745"/>
      <c r="I44" s="743"/>
      <c r="J44" s="743"/>
      <c r="K44" s="743"/>
      <c r="L44" s="743"/>
      <c r="M44" s="743"/>
      <c r="N44" s="743"/>
      <c r="O44" s="743"/>
      <c r="P44" s="743"/>
      <c r="Q44" s="743"/>
      <c r="R44" s="743"/>
      <c r="S44" s="743"/>
      <c r="T44" s="441" t="s">
        <v>2214</v>
      </c>
    </row>
    <row r="45" spans="1:20" ht="31.15">
      <c r="A45" s="441" t="s">
        <v>2222</v>
      </c>
      <c r="B45" s="441" t="str">
        <f t="shared" si="0"/>
        <v>San Diego Gas &amp; Electric Co</v>
      </c>
      <c r="C45" s="441" t="s">
        <v>23</v>
      </c>
      <c r="D45" s="441" t="s">
        <v>1219</v>
      </c>
      <c r="E45" s="441"/>
      <c r="F45" s="449" t="s">
        <v>2223</v>
      </c>
      <c r="G45" s="441" t="s">
        <v>1383</v>
      </c>
      <c r="H45" s="745"/>
      <c r="I45" s="743"/>
      <c r="J45" s="743"/>
      <c r="K45" s="743"/>
      <c r="L45" s="743"/>
      <c r="M45" s="743"/>
      <c r="N45" s="743"/>
      <c r="O45" s="743"/>
      <c r="P45" s="743"/>
      <c r="Q45" s="743"/>
      <c r="R45" s="743"/>
      <c r="S45" s="743"/>
      <c r="T45" s="441" t="s">
        <v>2211</v>
      </c>
    </row>
    <row r="46" spans="1:20">
      <c r="A46" s="441" t="s">
        <v>2224</v>
      </c>
      <c r="B46" s="441" t="str">
        <f t="shared" si="0"/>
        <v>San Diego Gas &amp; Electric Co</v>
      </c>
      <c r="C46" s="441" t="s">
        <v>23</v>
      </c>
      <c r="D46" s="441" t="s">
        <v>1411</v>
      </c>
      <c r="E46" s="441"/>
      <c r="F46" s="449" t="s">
        <v>2225</v>
      </c>
      <c r="G46" s="441" t="s">
        <v>1777</v>
      </c>
      <c r="H46" s="743"/>
      <c r="I46" s="743"/>
      <c r="J46" s="743"/>
      <c r="K46" s="743"/>
      <c r="L46" s="743"/>
      <c r="M46" s="743"/>
      <c r="N46" s="743"/>
      <c r="O46" s="743"/>
      <c r="P46" s="743"/>
      <c r="Q46" s="743"/>
      <c r="R46" s="743"/>
      <c r="S46" s="743"/>
      <c r="T46" s="441" t="s">
        <v>2214</v>
      </c>
    </row>
    <row r="47" spans="1:20" ht="31.15">
      <c r="A47" s="441" t="s">
        <v>2226</v>
      </c>
      <c r="B47" s="441" t="str">
        <f t="shared" si="0"/>
        <v>San Diego Gas &amp; Electric Co</v>
      </c>
      <c r="C47" s="441" t="s">
        <v>23</v>
      </c>
      <c r="D47" s="441" t="s">
        <v>1219</v>
      </c>
      <c r="E47" s="441" t="s">
        <v>2227</v>
      </c>
      <c r="F47" s="744" t="s">
        <v>2228</v>
      </c>
      <c r="G47" s="441" t="s">
        <v>2229</v>
      </c>
      <c r="H47" s="743"/>
      <c r="I47" s="743"/>
      <c r="J47" s="743"/>
      <c r="K47" s="743"/>
      <c r="L47" s="743"/>
      <c r="M47" s="743"/>
      <c r="N47" s="743"/>
      <c r="O47" s="743"/>
      <c r="P47" s="743"/>
      <c r="Q47" s="743"/>
      <c r="R47" s="743"/>
      <c r="S47" s="743"/>
      <c r="T47" s="441" t="s">
        <v>2230</v>
      </c>
    </row>
    <row r="48" spans="1:20" ht="31.15">
      <c r="A48" s="441" t="s">
        <v>2231</v>
      </c>
      <c r="B48" s="441" t="str">
        <f t="shared" si="0"/>
        <v>San Diego Gas &amp; Electric Co</v>
      </c>
      <c r="C48" s="441" t="s">
        <v>23</v>
      </c>
      <c r="D48" s="441" t="s">
        <v>1219</v>
      </c>
      <c r="E48" s="441" t="s">
        <v>2227</v>
      </c>
      <c r="F48" s="449" t="s">
        <v>2232</v>
      </c>
      <c r="G48" s="441" t="s">
        <v>2229</v>
      </c>
      <c r="H48" s="743"/>
      <c r="I48" s="743"/>
      <c r="J48" s="743"/>
      <c r="K48" s="743"/>
      <c r="L48" s="743"/>
      <c r="M48" s="743"/>
      <c r="N48" s="743"/>
      <c r="O48" s="743"/>
      <c r="P48" s="743"/>
      <c r="Q48" s="743"/>
      <c r="R48" s="743"/>
      <c r="S48" s="743"/>
      <c r="T48" s="441" t="s">
        <v>2230</v>
      </c>
    </row>
    <row r="49" spans="1:20">
      <c r="A49" s="441" t="s">
        <v>2233</v>
      </c>
      <c r="B49" s="441" t="str">
        <f t="shared" si="0"/>
        <v>San Diego Gas &amp; Electric Co</v>
      </c>
      <c r="C49" s="441" t="s">
        <v>23</v>
      </c>
      <c r="D49" s="441" t="s">
        <v>1219</v>
      </c>
      <c r="E49" s="441"/>
      <c r="F49" s="744" t="s">
        <v>2234</v>
      </c>
      <c r="G49" s="441" t="s">
        <v>1777</v>
      </c>
      <c r="H49" s="743"/>
      <c r="I49" s="743"/>
      <c r="J49" s="743"/>
      <c r="K49" s="743"/>
      <c r="L49" s="743"/>
      <c r="M49" s="743"/>
      <c r="N49" s="743"/>
      <c r="O49" s="743"/>
      <c r="P49" s="743"/>
      <c r="Q49" s="743"/>
      <c r="R49" s="743"/>
      <c r="S49" s="743"/>
      <c r="T49" s="441" t="s">
        <v>2197</v>
      </c>
    </row>
    <row r="50" spans="1:20">
      <c r="A50" s="441" t="s">
        <v>2235</v>
      </c>
      <c r="B50" s="441" t="str">
        <f t="shared" si="0"/>
        <v>San Diego Gas &amp; Electric Co</v>
      </c>
      <c r="C50" s="441" t="s">
        <v>23</v>
      </c>
      <c r="D50" s="441" t="s">
        <v>1219</v>
      </c>
      <c r="E50" s="441"/>
      <c r="F50" s="449" t="s">
        <v>2236</v>
      </c>
      <c r="G50" s="441" t="s">
        <v>2237</v>
      </c>
      <c r="H50" s="745"/>
      <c r="I50" s="743"/>
      <c r="J50" s="743"/>
      <c r="K50" s="743"/>
      <c r="L50" s="743"/>
      <c r="M50" s="743"/>
      <c r="N50" s="743"/>
      <c r="O50" s="743"/>
      <c r="P50" s="743"/>
      <c r="Q50" s="743"/>
      <c r="R50" s="743"/>
      <c r="S50" s="743"/>
      <c r="T50" s="441" t="s">
        <v>2238</v>
      </c>
    </row>
    <row r="51" spans="1:20" ht="31.15">
      <c r="A51" s="441" t="s">
        <v>2239</v>
      </c>
      <c r="B51" s="441" t="str">
        <f t="shared" si="0"/>
        <v>San Diego Gas &amp; Electric Co</v>
      </c>
      <c r="C51" s="441" t="s">
        <v>23</v>
      </c>
      <c r="D51" s="441" t="s">
        <v>1219</v>
      </c>
      <c r="E51" s="441"/>
      <c r="F51" s="449" t="s">
        <v>2240</v>
      </c>
      <c r="G51" s="441" t="s">
        <v>2076</v>
      </c>
      <c r="H51" s="745"/>
      <c r="I51" s="743"/>
      <c r="J51" s="743"/>
      <c r="K51" s="743"/>
      <c r="L51" s="743"/>
      <c r="M51" s="743"/>
      <c r="N51" s="743"/>
      <c r="O51" s="743"/>
      <c r="P51" s="743"/>
      <c r="Q51" s="743"/>
      <c r="R51" s="743"/>
      <c r="S51" s="743"/>
      <c r="T51" s="441" t="s">
        <v>2211</v>
      </c>
    </row>
    <row r="52" spans="1:20" ht="31.15">
      <c r="A52" s="441" t="s">
        <v>2241</v>
      </c>
      <c r="B52" s="441" t="str">
        <f t="shared" si="0"/>
        <v>San Diego Gas &amp; Electric Co</v>
      </c>
      <c r="C52" s="441" t="s">
        <v>23</v>
      </c>
      <c r="D52" s="441" t="s">
        <v>1219</v>
      </c>
      <c r="E52" s="441"/>
      <c r="F52" s="449" t="s">
        <v>2242</v>
      </c>
      <c r="G52" s="441" t="s">
        <v>1383</v>
      </c>
      <c r="H52" s="745"/>
      <c r="I52" s="743" t="s">
        <v>2243</v>
      </c>
      <c r="J52" s="743"/>
      <c r="K52" s="743"/>
      <c r="L52" s="743"/>
      <c r="M52" s="743"/>
      <c r="N52" s="743"/>
      <c r="O52" s="743" t="s">
        <v>2164</v>
      </c>
      <c r="P52" s="743"/>
      <c r="Q52" s="743"/>
      <c r="R52" s="731"/>
      <c r="S52" s="731"/>
      <c r="T52" s="441" t="s">
        <v>1238</v>
      </c>
    </row>
    <row r="53" spans="1:20" ht="31.15">
      <c r="A53" s="441" t="s">
        <v>2244</v>
      </c>
      <c r="B53" s="441" t="str">
        <f t="shared" si="0"/>
        <v>San Diego Gas &amp; Electric Co</v>
      </c>
      <c r="C53" s="441" t="s">
        <v>23</v>
      </c>
      <c r="D53" s="441" t="s">
        <v>1219</v>
      </c>
      <c r="E53" s="441"/>
      <c r="F53" s="449" t="s">
        <v>2245</v>
      </c>
      <c r="G53" s="441" t="s">
        <v>1383</v>
      </c>
      <c r="H53" s="745"/>
      <c r="I53" s="743" t="s">
        <v>2243</v>
      </c>
      <c r="J53" s="743"/>
      <c r="K53" s="743"/>
      <c r="L53" s="743"/>
      <c r="M53" s="743"/>
      <c r="N53" s="743"/>
      <c r="O53" s="743" t="s">
        <v>2164</v>
      </c>
      <c r="P53" s="743"/>
      <c r="Q53" s="743"/>
      <c r="R53" s="731"/>
      <c r="S53" s="731"/>
      <c r="T53" s="441" t="s">
        <v>1238</v>
      </c>
    </row>
    <row r="54" spans="1:20" ht="31.15">
      <c r="A54" s="441" t="s">
        <v>2246</v>
      </c>
      <c r="B54" s="441" t="str">
        <f t="shared" si="0"/>
        <v>San Diego Gas &amp; Electric Co</v>
      </c>
      <c r="C54" s="441" t="s">
        <v>23</v>
      </c>
      <c r="D54" s="441" t="s">
        <v>1219</v>
      </c>
      <c r="E54" s="441"/>
      <c r="F54" s="449" t="s">
        <v>2247</v>
      </c>
      <c r="G54" s="441" t="s">
        <v>1383</v>
      </c>
      <c r="H54" s="745"/>
      <c r="I54" s="743" t="s">
        <v>2243</v>
      </c>
      <c r="J54" s="743"/>
      <c r="K54" s="743"/>
      <c r="L54" s="743"/>
      <c r="M54" s="743"/>
      <c r="N54" s="743"/>
      <c r="O54" s="743" t="s">
        <v>2164</v>
      </c>
      <c r="P54" s="743"/>
      <c r="Q54" s="743"/>
      <c r="R54" s="731"/>
      <c r="S54" s="731"/>
      <c r="T54" s="441" t="s">
        <v>1238</v>
      </c>
    </row>
    <row r="55" spans="1:20" ht="31.15">
      <c r="A55" s="441" t="s">
        <v>2248</v>
      </c>
      <c r="B55" s="441" t="str">
        <f t="shared" si="0"/>
        <v>San Diego Gas &amp; Electric Co</v>
      </c>
      <c r="C55" s="441" t="s">
        <v>23</v>
      </c>
      <c r="D55" s="441" t="s">
        <v>1219</v>
      </c>
      <c r="E55" s="441"/>
      <c r="F55" s="449" t="s">
        <v>2249</v>
      </c>
      <c r="G55" s="441" t="s">
        <v>1383</v>
      </c>
      <c r="H55" s="745"/>
      <c r="I55" s="743" t="s">
        <v>2243</v>
      </c>
      <c r="J55" s="743"/>
      <c r="K55" s="743"/>
      <c r="L55" s="743"/>
      <c r="M55" s="743"/>
      <c r="N55" s="743"/>
      <c r="O55" s="743" t="s">
        <v>2164</v>
      </c>
      <c r="P55" s="743"/>
      <c r="Q55" s="743"/>
      <c r="R55" s="731"/>
      <c r="S55" s="731"/>
      <c r="T55" s="441" t="s">
        <v>1238</v>
      </c>
    </row>
    <row r="56" spans="1:20">
      <c r="A56" s="441"/>
      <c r="B56" s="441"/>
      <c r="C56" s="441"/>
      <c r="D56" s="442"/>
      <c r="E56" s="442"/>
      <c r="F56" s="443"/>
      <c r="G56" s="441"/>
      <c r="H56" s="745"/>
      <c r="I56" s="743"/>
      <c r="J56" s="743"/>
      <c r="K56" s="743"/>
      <c r="L56" s="743"/>
      <c r="M56" s="743"/>
      <c r="N56" s="743"/>
      <c r="O56" s="743"/>
      <c r="P56" s="743"/>
      <c r="Q56" s="743"/>
      <c r="R56" s="743"/>
      <c r="S56" s="743"/>
      <c r="T56" s="441"/>
    </row>
    <row r="57" spans="1:20">
      <c r="A57" s="441"/>
      <c r="B57" s="441"/>
      <c r="C57" s="441"/>
      <c r="D57" s="442"/>
      <c r="E57" s="442"/>
      <c r="F57" s="443"/>
      <c r="G57" s="441"/>
      <c r="H57" s="442"/>
      <c r="I57" s="441"/>
      <c r="J57" s="441"/>
      <c r="K57" s="441"/>
      <c r="L57" s="441"/>
      <c r="M57" s="441"/>
      <c r="N57" s="441"/>
      <c r="O57" s="441"/>
      <c r="P57" s="441"/>
      <c r="Q57" s="441"/>
      <c r="R57" s="441"/>
      <c r="S57" s="441"/>
      <c r="T57" s="441"/>
    </row>
    <row r="58" spans="1:20">
      <c r="A58" s="441"/>
      <c r="B58" s="441"/>
      <c r="C58" s="441"/>
      <c r="D58" s="442"/>
      <c r="E58" s="442"/>
      <c r="F58" s="443"/>
      <c r="G58" s="441"/>
      <c r="H58" s="442"/>
      <c r="I58" s="441"/>
      <c r="J58" s="441"/>
      <c r="K58" s="441"/>
      <c r="L58" s="441"/>
      <c r="M58" s="441"/>
      <c r="N58" s="441"/>
      <c r="O58" s="441"/>
      <c r="P58" s="441"/>
      <c r="Q58" s="441"/>
      <c r="R58" s="441"/>
      <c r="S58" s="441"/>
      <c r="T58" s="441"/>
    </row>
    <row r="59" spans="1:20">
      <c r="A59" s="441"/>
      <c r="B59" s="441"/>
      <c r="C59" s="441"/>
      <c r="D59" s="442"/>
      <c r="E59" s="442"/>
      <c r="F59" s="443"/>
      <c r="G59" s="441"/>
      <c r="H59" s="442"/>
      <c r="I59" s="441"/>
      <c r="J59" s="441"/>
      <c r="K59" s="441"/>
      <c r="L59" s="441"/>
      <c r="M59" s="441"/>
      <c r="N59" s="441"/>
      <c r="O59" s="441"/>
      <c r="P59" s="441"/>
      <c r="Q59" s="441"/>
      <c r="R59" s="441"/>
      <c r="S59" s="441"/>
      <c r="T59" s="441"/>
    </row>
    <row r="60" spans="1:20">
      <c r="A60" s="441"/>
      <c r="B60" s="441"/>
      <c r="C60" s="441"/>
      <c r="D60" s="442"/>
      <c r="E60" s="442"/>
      <c r="F60" s="443"/>
      <c r="G60" s="441"/>
      <c r="H60" s="442"/>
      <c r="I60" s="441"/>
      <c r="J60" s="441"/>
      <c r="K60" s="441"/>
      <c r="L60" s="441"/>
      <c r="M60" s="441"/>
      <c r="N60" s="441"/>
      <c r="O60" s="441"/>
      <c r="P60" s="441"/>
      <c r="Q60" s="441"/>
      <c r="R60" s="441"/>
      <c r="S60" s="441"/>
      <c r="T60" s="441"/>
    </row>
    <row r="61" spans="1:20">
      <c r="A61" s="441"/>
      <c r="B61" s="441"/>
      <c r="C61" s="441"/>
      <c r="D61" s="442"/>
      <c r="E61" s="442"/>
      <c r="F61" s="443"/>
      <c r="G61" s="441"/>
      <c r="H61" s="442"/>
      <c r="I61" s="441"/>
      <c r="J61" s="441"/>
      <c r="K61" s="441"/>
      <c r="L61" s="441"/>
      <c r="M61" s="441"/>
      <c r="N61" s="441"/>
      <c r="O61" s="441"/>
      <c r="P61" s="441"/>
      <c r="Q61" s="441"/>
      <c r="R61" s="441"/>
      <c r="S61" s="441"/>
      <c r="T61" s="441"/>
    </row>
    <row r="62" spans="1:20">
      <c r="A62" s="441"/>
      <c r="B62" s="441"/>
      <c r="C62" s="441"/>
      <c r="D62" s="442"/>
      <c r="E62" s="442"/>
      <c r="F62" s="443"/>
      <c r="G62" s="441"/>
      <c r="H62" s="442"/>
      <c r="I62" s="441"/>
      <c r="J62" s="441"/>
      <c r="K62" s="441"/>
      <c r="L62" s="441"/>
      <c r="M62" s="441"/>
      <c r="N62" s="441"/>
      <c r="O62" s="441"/>
      <c r="P62" s="441"/>
      <c r="Q62" s="441"/>
      <c r="R62" s="441"/>
      <c r="S62" s="441"/>
      <c r="T62" s="441"/>
    </row>
    <row r="63" spans="1:20">
      <c r="A63" s="441"/>
      <c r="B63" s="441"/>
      <c r="C63" s="441"/>
      <c r="D63" s="442"/>
      <c r="E63" s="442"/>
      <c r="F63" s="443"/>
      <c r="G63" s="441"/>
      <c r="H63" s="442"/>
      <c r="I63" s="441"/>
      <c r="J63" s="441"/>
      <c r="K63" s="441"/>
      <c r="L63" s="441"/>
      <c r="M63" s="441"/>
      <c r="N63" s="441"/>
      <c r="O63" s="441"/>
      <c r="P63" s="441"/>
      <c r="Q63" s="441"/>
      <c r="R63" s="441"/>
      <c r="S63" s="441"/>
      <c r="T63" s="441"/>
    </row>
    <row r="64" spans="1:20">
      <c r="A64" s="441"/>
      <c r="B64" s="441"/>
      <c r="C64" s="441"/>
      <c r="D64" s="442"/>
      <c r="E64" s="442"/>
      <c r="F64" s="443"/>
      <c r="G64" s="441"/>
      <c r="H64" s="442"/>
      <c r="I64" s="441"/>
      <c r="J64" s="441"/>
      <c r="K64" s="441"/>
      <c r="L64" s="441"/>
      <c r="M64" s="441"/>
      <c r="N64" s="441"/>
      <c r="O64" s="441"/>
      <c r="P64" s="441"/>
      <c r="Q64" s="441"/>
      <c r="R64" s="441"/>
      <c r="S64" s="441"/>
      <c r="T64" s="441"/>
    </row>
    <row r="65" spans="1:20">
      <c r="A65" s="441"/>
      <c r="B65" s="441"/>
      <c r="C65" s="441"/>
      <c r="D65" s="442"/>
      <c r="E65" s="442"/>
      <c r="F65" s="443"/>
      <c r="G65" s="441"/>
      <c r="H65" s="442"/>
      <c r="I65" s="441"/>
      <c r="J65" s="441"/>
      <c r="K65" s="441"/>
      <c r="L65" s="441"/>
      <c r="M65" s="441"/>
      <c r="N65" s="441"/>
      <c r="O65" s="441"/>
      <c r="P65" s="441"/>
      <c r="Q65" s="441"/>
      <c r="R65" s="441"/>
      <c r="S65" s="441"/>
      <c r="T65" s="441"/>
    </row>
  </sheetData>
  <autoFilter ref="A5:R55" xr:uid="{C489F7D5-36C6-45D2-9D32-766458D0B172}"/>
  <mergeCells count="1">
    <mergeCell ref="C4:S4"/>
  </mergeCells>
  <pageMargins left="0.7" right="0.7" top="0.75" bottom="0.75" header="0.3" footer="0.3"/>
  <pageSetup scale="28" orientation="landscape" r:id="rId1"/>
  <headerFooter>
    <oddFooter>&amp;C&amp;A</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F3CFCD-8798-4333-A500-47E30EBC35AE}">
  <sheetPr codeName="Sheet29"/>
  <dimension ref="A1:M28"/>
  <sheetViews>
    <sheetView workbookViewId="0"/>
  </sheetViews>
  <sheetFormatPr defaultRowHeight="15.6"/>
  <cols>
    <col min="1" max="1" width="26.375" bestFit="1" customWidth="1"/>
    <col min="2" max="2" width="22.375" bestFit="1" customWidth="1"/>
  </cols>
  <sheetData>
    <row r="1" spans="1:13">
      <c r="A1" s="20" t="s">
        <v>98</v>
      </c>
      <c r="B1" s="621" t="str">
        <f>PA_NAME</f>
        <v>San Diego Gas &amp; Electric Co</v>
      </c>
    </row>
    <row r="2" spans="1:13">
      <c r="A2" s="20" t="s">
        <v>99</v>
      </c>
      <c r="B2" s="412" t="s">
        <v>310</v>
      </c>
    </row>
    <row r="3" spans="1:13">
      <c r="A3" s="51" t="s">
        <v>2250</v>
      </c>
      <c r="B3" s="50"/>
    </row>
    <row r="5" spans="1:13" ht="32.450000000000003" customHeight="1">
      <c r="B5" s="1010" t="s">
        <v>2251</v>
      </c>
      <c r="C5" s="1010"/>
      <c r="D5" s="1010"/>
      <c r="E5" s="1010"/>
      <c r="F5" s="1010"/>
      <c r="G5" s="1010"/>
      <c r="H5" s="1010"/>
      <c r="I5" s="1010"/>
      <c r="J5" s="1010"/>
      <c r="K5" s="1010"/>
      <c r="L5" s="1010"/>
      <c r="M5" s="1010"/>
    </row>
    <row r="6" spans="1:13">
      <c r="B6" s="1297"/>
      <c r="C6" s="1297"/>
      <c r="D6" s="1297"/>
      <c r="E6" s="1297"/>
      <c r="F6" s="1297"/>
      <c r="G6" s="1297"/>
      <c r="H6" s="1297"/>
      <c r="I6" s="1297"/>
      <c r="J6" s="1297"/>
      <c r="K6" s="1297"/>
      <c r="L6" s="1297"/>
      <c r="M6" s="1297"/>
    </row>
    <row r="7" spans="1:13">
      <c r="B7" s="1297"/>
      <c r="C7" s="1297"/>
      <c r="D7" s="1297"/>
      <c r="E7" s="1297"/>
      <c r="F7" s="1297"/>
      <c r="G7" s="1297"/>
      <c r="H7" s="1297"/>
      <c r="I7" s="1297"/>
      <c r="J7" s="1297"/>
      <c r="K7" s="1297"/>
      <c r="L7" s="1297"/>
      <c r="M7" s="1297"/>
    </row>
    <row r="8" spans="1:13">
      <c r="B8" s="1297"/>
      <c r="C8" s="1297"/>
      <c r="D8" s="1297"/>
      <c r="E8" s="1297"/>
      <c r="F8" s="1297"/>
      <c r="G8" s="1297"/>
      <c r="H8" s="1297"/>
      <c r="I8" s="1297"/>
      <c r="J8" s="1297"/>
      <c r="K8" s="1297"/>
      <c r="L8" s="1297"/>
      <c r="M8" s="1297"/>
    </row>
    <row r="9" spans="1:13">
      <c r="B9" s="1297"/>
      <c r="C9" s="1297"/>
      <c r="D9" s="1297"/>
      <c r="E9" s="1297"/>
      <c r="F9" s="1297"/>
      <c r="G9" s="1297"/>
      <c r="H9" s="1297"/>
      <c r="I9" s="1297"/>
      <c r="J9" s="1297"/>
      <c r="K9" s="1297"/>
      <c r="L9" s="1297"/>
      <c r="M9" s="1297"/>
    </row>
    <row r="10" spans="1:13">
      <c r="B10" s="1297"/>
      <c r="C10" s="1297"/>
      <c r="D10" s="1297"/>
      <c r="E10" s="1297"/>
      <c r="F10" s="1297"/>
      <c r="G10" s="1297"/>
      <c r="H10" s="1297"/>
      <c r="I10" s="1297"/>
      <c r="J10" s="1297"/>
      <c r="K10" s="1297"/>
      <c r="L10" s="1297"/>
      <c r="M10" s="1297"/>
    </row>
    <row r="11" spans="1:13">
      <c r="B11" s="1297"/>
      <c r="C11" s="1297"/>
      <c r="D11" s="1297"/>
      <c r="E11" s="1297"/>
      <c r="F11" s="1297"/>
      <c r="G11" s="1297"/>
      <c r="H11" s="1297"/>
      <c r="I11" s="1297"/>
      <c r="J11" s="1297"/>
      <c r="K11" s="1297"/>
      <c r="L11" s="1297"/>
      <c r="M11" s="1297"/>
    </row>
    <row r="12" spans="1:13">
      <c r="B12" s="1297"/>
      <c r="C12" s="1297"/>
      <c r="D12" s="1297"/>
      <c r="E12" s="1297"/>
      <c r="F12" s="1297"/>
      <c r="G12" s="1297"/>
      <c r="H12" s="1297"/>
      <c r="I12" s="1297"/>
      <c r="J12" s="1297"/>
      <c r="K12" s="1297"/>
      <c r="L12" s="1297"/>
      <c r="M12" s="1297"/>
    </row>
    <row r="13" spans="1:13">
      <c r="B13" s="1297"/>
      <c r="C13" s="1297"/>
      <c r="D13" s="1297"/>
      <c r="E13" s="1297"/>
      <c r="F13" s="1297"/>
      <c r="G13" s="1297"/>
      <c r="H13" s="1297"/>
      <c r="I13" s="1297"/>
      <c r="J13" s="1297"/>
      <c r="K13" s="1297"/>
      <c r="L13" s="1297"/>
      <c r="M13" s="1297"/>
    </row>
    <row r="14" spans="1:13">
      <c r="B14" s="1297"/>
      <c r="C14" s="1297"/>
      <c r="D14" s="1297"/>
      <c r="E14" s="1297"/>
      <c r="F14" s="1297"/>
      <c r="G14" s="1297"/>
      <c r="H14" s="1297"/>
      <c r="I14" s="1297"/>
      <c r="J14" s="1297"/>
      <c r="K14" s="1297"/>
      <c r="L14" s="1297"/>
      <c r="M14" s="1297"/>
    </row>
    <row r="15" spans="1:13">
      <c r="B15" s="1297"/>
      <c r="C15" s="1297"/>
      <c r="D15" s="1297"/>
      <c r="E15" s="1297"/>
      <c r="F15" s="1297"/>
      <c r="G15" s="1297"/>
      <c r="H15" s="1297"/>
      <c r="I15" s="1297"/>
      <c r="J15" s="1297"/>
      <c r="K15" s="1297"/>
      <c r="L15" s="1297"/>
      <c r="M15" s="1297"/>
    </row>
    <row r="16" spans="1:13">
      <c r="B16" s="1297"/>
      <c r="C16" s="1297"/>
      <c r="D16" s="1297"/>
      <c r="E16" s="1297"/>
      <c r="F16" s="1297"/>
      <c r="G16" s="1297"/>
      <c r="H16" s="1297"/>
      <c r="I16" s="1297"/>
      <c r="J16" s="1297"/>
      <c r="K16" s="1297"/>
      <c r="L16" s="1297"/>
      <c r="M16" s="1297"/>
    </row>
    <row r="17" spans="2:13">
      <c r="B17" s="1297"/>
      <c r="C17" s="1297"/>
      <c r="D17" s="1297"/>
      <c r="E17" s="1297"/>
      <c r="F17" s="1297"/>
      <c r="G17" s="1297"/>
      <c r="H17" s="1297"/>
      <c r="I17" s="1297"/>
      <c r="J17" s="1297"/>
      <c r="K17" s="1297"/>
      <c r="L17" s="1297"/>
      <c r="M17" s="1297"/>
    </row>
    <row r="18" spans="2:13">
      <c r="B18" s="1297"/>
      <c r="C18" s="1297"/>
      <c r="D18" s="1297"/>
      <c r="E18" s="1297"/>
      <c r="F18" s="1297"/>
      <c r="G18" s="1297"/>
      <c r="H18" s="1297"/>
      <c r="I18" s="1297"/>
      <c r="J18" s="1297"/>
      <c r="K18" s="1297"/>
      <c r="L18" s="1297"/>
      <c r="M18" s="1297"/>
    </row>
    <row r="19" spans="2:13">
      <c r="B19" s="1297"/>
      <c r="C19" s="1297"/>
      <c r="D19" s="1297"/>
      <c r="E19" s="1297"/>
      <c r="F19" s="1297"/>
      <c r="G19" s="1297"/>
      <c r="H19" s="1297"/>
      <c r="I19" s="1297"/>
      <c r="J19" s="1297"/>
      <c r="K19" s="1297"/>
      <c r="L19" s="1297"/>
      <c r="M19" s="1297"/>
    </row>
    <row r="20" spans="2:13">
      <c r="B20" s="1297"/>
      <c r="C20" s="1297"/>
      <c r="D20" s="1297"/>
      <c r="E20" s="1297"/>
      <c r="F20" s="1297"/>
      <c r="G20" s="1297"/>
      <c r="H20" s="1297"/>
      <c r="I20" s="1297"/>
      <c r="J20" s="1297"/>
      <c r="K20" s="1297"/>
      <c r="L20" s="1297"/>
      <c r="M20" s="1297"/>
    </row>
    <row r="21" spans="2:13">
      <c r="B21" s="1297"/>
      <c r="C21" s="1297"/>
      <c r="D21" s="1297"/>
      <c r="E21" s="1297"/>
      <c r="F21" s="1297"/>
      <c r="G21" s="1297"/>
      <c r="H21" s="1297"/>
      <c r="I21" s="1297"/>
      <c r="J21" s="1297"/>
      <c r="K21" s="1297"/>
      <c r="L21" s="1297"/>
      <c r="M21" s="1297"/>
    </row>
    <row r="22" spans="2:13">
      <c r="B22" s="1297"/>
      <c r="C22" s="1297"/>
      <c r="D22" s="1297"/>
      <c r="E22" s="1297"/>
      <c r="F22" s="1297"/>
      <c r="G22" s="1297"/>
      <c r="H22" s="1297"/>
      <c r="I22" s="1297"/>
      <c r="J22" s="1297"/>
      <c r="K22" s="1297"/>
      <c r="L22" s="1297"/>
      <c r="M22" s="1297"/>
    </row>
    <row r="23" spans="2:13">
      <c r="B23" s="1297"/>
      <c r="C23" s="1297"/>
      <c r="D23" s="1297"/>
      <c r="E23" s="1297"/>
      <c r="F23" s="1297"/>
      <c r="G23" s="1297"/>
      <c r="H23" s="1297"/>
      <c r="I23" s="1297"/>
      <c r="J23" s="1297"/>
      <c r="K23" s="1297"/>
      <c r="L23" s="1297"/>
      <c r="M23" s="1297"/>
    </row>
    <row r="24" spans="2:13">
      <c r="B24" s="1297"/>
      <c r="C24" s="1297"/>
      <c r="D24" s="1297"/>
      <c r="E24" s="1297"/>
      <c r="F24" s="1297"/>
      <c r="G24" s="1297"/>
      <c r="H24" s="1297"/>
      <c r="I24" s="1297"/>
      <c r="J24" s="1297"/>
      <c r="K24" s="1297"/>
      <c r="L24" s="1297"/>
      <c r="M24" s="1297"/>
    </row>
    <row r="25" spans="2:13">
      <c r="B25" s="1297"/>
      <c r="C25" s="1297"/>
      <c r="D25" s="1297"/>
      <c r="E25" s="1297"/>
      <c r="F25" s="1297"/>
      <c r="G25" s="1297"/>
      <c r="H25" s="1297"/>
      <c r="I25" s="1297"/>
      <c r="J25" s="1297"/>
      <c r="K25" s="1297"/>
      <c r="L25" s="1297"/>
      <c r="M25" s="1297"/>
    </row>
    <row r="26" spans="2:13">
      <c r="B26" s="1297"/>
      <c r="C26" s="1297"/>
      <c r="D26" s="1297"/>
      <c r="E26" s="1297"/>
      <c r="F26" s="1297"/>
      <c r="G26" s="1297"/>
      <c r="H26" s="1297"/>
      <c r="I26" s="1297"/>
      <c r="J26" s="1297"/>
      <c r="K26" s="1297"/>
      <c r="L26" s="1297"/>
      <c r="M26" s="1297"/>
    </row>
    <row r="27" spans="2:13">
      <c r="B27" s="1297"/>
      <c r="C27" s="1297"/>
      <c r="D27" s="1297"/>
      <c r="E27" s="1297"/>
      <c r="F27" s="1297"/>
      <c r="G27" s="1297"/>
      <c r="H27" s="1297"/>
      <c r="I27" s="1297"/>
      <c r="J27" s="1297"/>
      <c r="K27" s="1297"/>
      <c r="L27" s="1297"/>
      <c r="M27" s="1297"/>
    </row>
    <row r="28" spans="2:13">
      <c r="B28" s="1297"/>
      <c r="C28" s="1297"/>
      <c r="D28" s="1297"/>
      <c r="E28" s="1297"/>
      <c r="F28" s="1297"/>
      <c r="G28" s="1297"/>
      <c r="H28" s="1297"/>
      <c r="I28" s="1297"/>
      <c r="J28" s="1297"/>
      <c r="K28" s="1297"/>
      <c r="L28" s="1297"/>
      <c r="M28" s="1297"/>
    </row>
  </sheetData>
  <mergeCells count="2">
    <mergeCell ref="B6:M28"/>
    <mergeCell ref="B5:M5"/>
  </mergeCell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790D16-4B9C-42EF-BC9C-8749E7BAB32B}">
  <sheetPr codeName="Sheet30"/>
  <dimension ref="A1:C205"/>
  <sheetViews>
    <sheetView workbookViewId="0"/>
  </sheetViews>
  <sheetFormatPr defaultColWidth="8.875" defaultRowHeight="15.6"/>
  <cols>
    <col min="1" max="1" width="34.625" bestFit="1" customWidth="1"/>
    <col min="2" max="2" width="52" customWidth="1"/>
    <col min="3" max="3" width="13.375" customWidth="1"/>
  </cols>
  <sheetData>
    <row r="1" spans="1:3">
      <c r="A1" s="288" t="s">
        <v>932</v>
      </c>
      <c r="B1" s="288" t="s">
        <v>1219</v>
      </c>
      <c r="C1" s="288" t="s">
        <v>1994</v>
      </c>
    </row>
    <row r="2" spans="1:3">
      <c r="A2" t="s">
        <v>1249</v>
      </c>
      <c r="B2" t="s">
        <v>1248</v>
      </c>
      <c r="C2" t="s">
        <v>2201</v>
      </c>
    </row>
    <row r="3" spans="1:3">
      <c r="A3" t="s">
        <v>1337</v>
      </c>
      <c r="B3" t="s">
        <v>1256</v>
      </c>
      <c r="C3" t="s">
        <v>2238</v>
      </c>
    </row>
    <row r="4" spans="1:3">
      <c r="A4" t="s">
        <v>1421</v>
      </c>
      <c r="B4" t="s">
        <v>1261</v>
      </c>
      <c r="C4" t="s">
        <v>2197</v>
      </c>
    </row>
    <row r="5" spans="1:3">
      <c r="A5" t="s">
        <v>1545</v>
      </c>
      <c r="B5" t="s">
        <v>1262</v>
      </c>
      <c r="C5" t="s">
        <v>2252</v>
      </c>
    </row>
    <row r="6" spans="1:3">
      <c r="A6" t="s">
        <v>1656</v>
      </c>
      <c r="B6" t="s">
        <v>1263</v>
      </c>
    </row>
    <row r="7" spans="1:3">
      <c r="A7" t="s">
        <v>1723</v>
      </c>
      <c r="B7" t="s">
        <v>1264</v>
      </c>
    </row>
    <row r="8" spans="1:3">
      <c r="A8" t="s">
        <v>1756</v>
      </c>
      <c r="B8" t="s">
        <v>1265</v>
      </c>
    </row>
    <row r="9" spans="1:3">
      <c r="A9" t="s">
        <v>1766</v>
      </c>
      <c r="B9" t="s">
        <v>1266</v>
      </c>
    </row>
    <row r="10" spans="1:3">
      <c r="A10" t="s">
        <v>1828</v>
      </c>
      <c r="B10" t="s">
        <v>1269</v>
      </c>
    </row>
    <row r="11" spans="1:3">
      <c r="A11" t="s">
        <v>1863</v>
      </c>
      <c r="B11" t="s">
        <v>1270</v>
      </c>
    </row>
    <row r="12" spans="1:3">
      <c r="B12" t="s">
        <v>1271</v>
      </c>
    </row>
    <row r="13" spans="1:3">
      <c r="B13" t="s">
        <v>1272</v>
      </c>
    </row>
    <row r="14" spans="1:3">
      <c r="B14" t="s">
        <v>1273</v>
      </c>
    </row>
    <row r="15" spans="1:3">
      <c r="B15" t="s">
        <v>1278</v>
      </c>
    </row>
    <row r="16" spans="1:3">
      <c r="B16" t="s">
        <v>1281</v>
      </c>
    </row>
    <row r="17" spans="2:2">
      <c r="B17" t="s">
        <v>1282</v>
      </c>
    </row>
    <row r="18" spans="2:2">
      <c r="B18" t="s">
        <v>1283</v>
      </c>
    </row>
    <row r="19" spans="2:2">
      <c r="B19" t="s">
        <v>1284</v>
      </c>
    </row>
    <row r="20" spans="2:2">
      <c r="B20" t="s">
        <v>1285</v>
      </c>
    </row>
    <row r="21" spans="2:2">
      <c r="B21" t="s">
        <v>1286</v>
      </c>
    </row>
    <row r="22" spans="2:2">
      <c r="B22" t="s">
        <v>1288</v>
      </c>
    </row>
    <row r="23" spans="2:2">
      <c r="B23" t="s">
        <v>1290</v>
      </c>
    </row>
    <row r="24" spans="2:2">
      <c r="B24" t="s">
        <v>1292</v>
      </c>
    </row>
    <row r="25" spans="2:2">
      <c r="B25" t="s">
        <v>1294</v>
      </c>
    </row>
    <row r="26" spans="2:2">
      <c r="B26" t="s">
        <v>1295</v>
      </c>
    </row>
    <row r="27" spans="2:2">
      <c r="B27" t="s">
        <v>1300</v>
      </c>
    </row>
    <row r="28" spans="2:2">
      <c r="B28" t="s">
        <v>1303</v>
      </c>
    </row>
    <row r="29" spans="2:2">
      <c r="B29" t="s">
        <v>1304</v>
      </c>
    </row>
    <row r="30" spans="2:2">
      <c r="B30" t="s">
        <v>1305</v>
      </c>
    </row>
    <row r="31" spans="2:2">
      <c r="B31" t="s">
        <v>1306</v>
      </c>
    </row>
    <row r="32" spans="2:2">
      <c r="B32" t="s">
        <v>1307</v>
      </c>
    </row>
    <row r="33" spans="2:2">
      <c r="B33" t="s">
        <v>1308</v>
      </c>
    </row>
    <row r="34" spans="2:2">
      <c r="B34" t="s">
        <v>1310</v>
      </c>
    </row>
    <row r="35" spans="2:2">
      <c r="B35" t="s">
        <v>1312</v>
      </c>
    </row>
    <row r="36" spans="2:2">
      <c r="B36" t="s">
        <v>1314</v>
      </c>
    </row>
    <row r="37" spans="2:2">
      <c r="B37" t="s">
        <v>1316</v>
      </c>
    </row>
    <row r="38" spans="2:2">
      <c r="B38" t="s">
        <v>1317</v>
      </c>
    </row>
    <row r="39" spans="2:2">
      <c r="B39" t="s">
        <v>1320</v>
      </c>
    </row>
    <row r="40" spans="2:2">
      <c r="B40" t="s">
        <v>1325</v>
      </c>
    </row>
    <row r="41" spans="2:2">
      <c r="B41" t="s">
        <v>1327</v>
      </c>
    </row>
    <row r="42" spans="2:2">
      <c r="B42" t="s">
        <v>1329</v>
      </c>
    </row>
    <row r="43" spans="2:2">
      <c r="B43" t="s">
        <v>1331</v>
      </c>
    </row>
    <row r="44" spans="2:2">
      <c r="B44" t="s">
        <v>1333</v>
      </c>
    </row>
    <row r="45" spans="2:2">
      <c r="B45" t="s">
        <v>1351</v>
      </c>
    </row>
    <row r="46" spans="2:2">
      <c r="B46" t="s">
        <v>1355</v>
      </c>
    </row>
    <row r="47" spans="2:2">
      <c r="B47" t="s">
        <v>1357</v>
      </c>
    </row>
    <row r="48" spans="2:2">
      <c r="B48" t="s">
        <v>1360</v>
      </c>
    </row>
    <row r="49" spans="2:2">
      <c r="B49" t="s">
        <v>1364</v>
      </c>
    </row>
    <row r="50" spans="2:2">
      <c r="B50" t="s">
        <v>1365</v>
      </c>
    </row>
    <row r="51" spans="2:2">
      <c r="B51" t="s">
        <v>1368</v>
      </c>
    </row>
    <row r="52" spans="2:2">
      <c r="B52" t="s">
        <v>1372</v>
      </c>
    </row>
    <row r="53" spans="2:2">
      <c r="B53" t="s">
        <v>1373</v>
      </c>
    </row>
    <row r="54" spans="2:2">
      <c r="B54" t="s">
        <v>1376</v>
      </c>
    </row>
    <row r="55" spans="2:2">
      <c r="B55" t="s">
        <v>1379</v>
      </c>
    </row>
    <row r="56" spans="2:2">
      <c r="B56" t="s">
        <v>1380</v>
      </c>
    </row>
    <row r="57" spans="2:2">
      <c r="B57" t="s">
        <v>1385</v>
      </c>
    </row>
    <row r="58" spans="2:2">
      <c r="B58" t="s">
        <v>1390</v>
      </c>
    </row>
    <row r="59" spans="2:2">
      <c r="B59" t="s">
        <v>1395</v>
      </c>
    </row>
    <row r="60" spans="2:2">
      <c r="B60" t="s">
        <v>1413</v>
      </c>
    </row>
    <row r="61" spans="2:2">
      <c r="B61" t="s">
        <v>1420</v>
      </c>
    </row>
    <row r="62" spans="2:2">
      <c r="B62" t="s">
        <v>1423</v>
      </c>
    </row>
    <row r="63" spans="2:2">
      <c r="B63" t="s">
        <v>1424</v>
      </c>
    </row>
    <row r="64" spans="2:2">
      <c r="B64" t="s">
        <v>1425</v>
      </c>
    </row>
    <row r="65" spans="2:2">
      <c r="B65" t="s">
        <v>1426</v>
      </c>
    </row>
    <row r="66" spans="2:2">
      <c r="B66" t="s">
        <v>1427</v>
      </c>
    </row>
    <row r="67" spans="2:2">
      <c r="B67" t="s">
        <v>1428</v>
      </c>
    </row>
    <row r="68" spans="2:2">
      <c r="B68" t="s">
        <v>1430</v>
      </c>
    </row>
    <row r="69" spans="2:2">
      <c r="B69" t="s">
        <v>1431</v>
      </c>
    </row>
    <row r="70" spans="2:2">
      <c r="B70" t="s">
        <v>1432</v>
      </c>
    </row>
    <row r="71" spans="2:2">
      <c r="B71" t="s">
        <v>1433</v>
      </c>
    </row>
    <row r="72" spans="2:2">
      <c r="B72" t="s">
        <v>1434</v>
      </c>
    </row>
    <row r="73" spans="2:2">
      <c r="B73" t="s">
        <v>1436</v>
      </c>
    </row>
    <row r="74" spans="2:2">
      <c r="B74" t="s">
        <v>1439</v>
      </c>
    </row>
    <row r="75" spans="2:2">
      <c r="B75" t="s">
        <v>1440</v>
      </c>
    </row>
    <row r="76" spans="2:2">
      <c r="B76" t="s">
        <v>1441</v>
      </c>
    </row>
    <row r="77" spans="2:2">
      <c r="B77" t="s">
        <v>1442</v>
      </c>
    </row>
    <row r="78" spans="2:2">
      <c r="B78" t="s">
        <v>1443</v>
      </c>
    </row>
    <row r="79" spans="2:2">
      <c r="B79" t="s">
        <v>1444</v>
      </c>
    </row>
    <row r="80" spans="2:2">
      <c r="B80" t="s">
        <v>1445</v>
      </c>
    </row>
    <row r="81" spans="2:2">
      <c r="B81" t="s">
        <v>1446</v>
      </c>
    </row>
    <row r="82" spans="2:2">
      <c r="B82" t="s">
        <v>1447</v>
      </c>
    </row>
    <row r="83" spans="2:2">
      <c r="B83" t="s">
        <v>1448</v>
      </c>
    </row>
    <row r="84" spans="2:2">
      <c r="B84" t="s">
        <v>1449</v>
      </c>
    </row>
    <row r="85" spans="2:2">
      <c r="B85" t="s">
        <v>1451</v>
      </c>
    </row>
    <row r="86" spans="2:2">
      <c r="B86" t="s">
        <v>1452</v>
      </c>
    </row>
    <row r="87" spans="2:2">
      <c r="B87" t="s">
        <v>1453</v>
      </c>
    </row>
    <row r="88" spans="2:2">
      <c r="B88" t="s">
        <v>1454</v>
      </c>
    </row>
    <row r="89" spans="2:2">
      <c r="B89" t="s">
        <v>1455</v>
      </c>
    </row>
    <row r="90" spans="2:2">
      <c r="B90" t="s">
        <v>1456</v>
      </c>
    </row>
    <row r="91" spans="2:2">
      <c r="B91" t="s">
        <v>1457</v>
      </c>
    </row>
    <row r="92" spans="2:2">
      <c r="B92" t="s">
        <v>1458</v>
      </c>
    </row>
    <row r="93" spans="2:2">
      <c r="B93" t="s">
        <v>1459</v>
      </c>
    </row>
    <row r="94" spans="2:2">
      <c r="B94" t="s">
        <v>1460</v>
      </c>
    </row>
    <row r="95" spans="2:2">
      <c r="B95" t="s">
        <v>1461</v>
      </c>
    </row>
    <row r="96" spans="2:2">
      <c r="B96" t="s">
        <v>1462</v>
      </c>
    </row>
    <row r="97" spans="2:2">
      <c r="B97" t="s">
        <v>1469</v>
      </c>
    </row>
    <row r="98" spans="2:2">
      <c r="B98" t="s">
        <v>1473</v>
      </c>
    </row>
    <row r="99" spans="2:2">
      <c r="B99" t="s">
        <v>1474</v>
      </c>
    </row>
    <row r="100" spans="2:2">
      <c r="B100" t="s">
        <v>1478</v>
      </c>
    </row>
    <row r="101" spans="2:2">
      <c r="B101" t="s">
        <v>1480</v>
      </c>
    </row>
    <row r="102" spans="2:2">
      <c r="B102" t="s">
        <v>1481</v>
      </c>
    </row>
    <row r="103" spans="2:2">
      <c r="B103" t="s">
        <v>1486</v>
      </c>
    </row>
    <row r="104" spans="2:2">
      <c r="B104" t="s">
        <v>1490</v>
      </c>
    </row>
    <row r="105" spans="2:2">
      <c r="B105" t="s">
        <v>1491</v>
      </c>
    </row>
    <row r="106" spans="2:2">
      <c r="B106" t="s">
        <v>1495</v>
      </c>
    </row>
    <row r="107" spans="2:2">
      <c r="B107" t="s">
        <v>1500</v>
      </c>
    </row>
    <row r="108" spans="2:2">
      <c r="B108" t="s">
        <v>1507</v>
      </c>
    </row>
    <row r="109" spans="2:2">
      <c r="B109" t="s">
        <v>1512</v>
      </c>
    </row>
    <row r="110" spans="2:2">
      <c r="B110" t="s">
        <v>1518</v>
      </c>
    </row>
    <row r="111" spans="2:2">
      <c r="B111" t="s">
        <v>1524</v>
      </c>
    </row>
    <row r="112" spans="2:2">
      <c r="B112" t="s">
        <v>1534</v>
      </c>
    </row>
    <row r="113" spans="2:2">
      <c r="B113" t="s">
        <v>1540</v>
      </c>
    </row>
    <row r="114" spans="2:2">
      <c r="B114" t="s">
        <v>1553</v>
      </c>
    </row>
    <row r="115" spans="2:2">
      <c r="B115" t="s">
        <v>1555</v>
      </c>
    </row>
    <row r="116" spans="2:2">
      <c r="B116" t="s">
        <v>1556</v>
      </c>
    </row>
    <row r="117" spans="2:2">
      <c r="B117" t="s">
        <v>1557</v>
      </c>
    </row>
    <row r="118" spans="2:2">
      <c r="B118" t="s">
        <v>1558</v>
      </c>
    </row>
    <row r="119" spans="2:2">
      <c r="B119" t="s">
        <v>1559</v>
      </c>
    </row>
    <row r="120" spans="2:2">
      <c r="B120" t="s">
        <v>1560</v>
      </c>
    </row>
    <row r="121" spans="2:2">
      <c r="B121" t="s">
        <v>1561</v>
      </c>
    </row>
    <row r="122" spans="2:2">
      <c r="B122" t="s">
        <v>1562</v>
      </c>
    </row>
    <row r="123" spans="2:2">
      <c r="B123" t="s">
        <v>1563</v>
      </c>
    </row>
    <row r="124" spans="2:2">
      <c r="B124" t="s">
        <v>1564</v>
      </c>
    </row>
    <row r="125" spans="2:2">
      <c r="B125" t="s">
        <v>1565</v>
      </c>
    </row>
    <row r="126" spans="2:2">
      <c r="B126" t="s">
        <v>1573</v>
      </c>
    </row>
    <row r="127" spans="2:2">
      <c r="B127" t="s">
        <v>1575</v>
      </c>
    </row>
    <row r="128" spans="2:2">
      <c r="B128" t="s">
        <v>1578</v>
      </c>
    </row>
    <row r="129" spans="2:2">
      <c r="B129" t="s">
        <v>1582</v>
      </c>
    </row>
    <row r="130" spans="2:2">
      <c r="B130" t="s">
        <v>1586</v>
      </c>
    </row>
    <row r="131" spans="2:2">
      <c r="B131" t="s">
        <v>1590</v>
      </c>
    </row>
    <row r="132" spans="2:2">
      <c r="B132" t="s">
        <v>1593</v>
      </c>
    </row>
    <row r="133" spans="2:2">
      <c r="B133" t="s">
        <v>1602</v>
      </c>
    </row>
    <row r="134" spans="2:2">
      <c r="B134" t="s">
        <v>1608</v>
      </c>
    </row>
    <row r="135" spans="2:2">
      <c r="B135" t="s">
        <v>1613</v>
      </c>
    </row>
    <row r="136" spans="2:2">
      <c r="B136" t="s">
        <v>1617</v>
      </c>
    </row>
    <row r="137" spans="2:2">
      <c r="B137" t="s">
        <v>1620</v>
      </c>
    </row>
    <row r="138" spans="2:2">
      <c r="B138" t="s">
        <v>1632</v>
      </c>
    </row>
    <row r="139" spans="2:2">
      <c r="B139" t="s">
        <v>1636</v>
      </c>
    </row>
    <row r="140" spans="2:2">
      <c r="B140" t="s">
        <v>1642</v>
      </c>
    </row>
    <row r="141" spans="2:2">
      <c r="B141" t="s">
        <v>1646</v>
      </c>
    </row>
    <row r="142" spans="2:2">
      <c r="B142" t="s">
        <v>1653</v>
      </c>
    </row>
    <row r="143" spans="2:2">
      <c r="B143" t="s">
        <v>1663</v>
      </c>
    </row>
    <row r="144" spans="2:2">
      <c r="B144" t="s">
        <v>1665</v>
      </c>
    </row>
    <row r="145" spans="2:2">
      <c r="B145" t="s">
        <v>1667</v>
      </c>
    </row>
    <row r="146" spans="2:2">
      <c r="B146" t="s">
        <v>1670</v>
      </c>
    </row>
    <row r="147" spans="2:2">
      <c r="B147" t="s">
        <v>1675</v>
      </c>
    </row>
    <row r="148" spans="2:2">
      <c r="B148" t="s">
        <v>1680</v>
      </c>
    </row>
    <row r="149" spans="2:2">
      <c r="B149" t="s">
        <v>1682</v>
      </c>
    </row>
    <row r="150" spans="2:2">
      <c r="B150" t="s">
        <v>1683</v>
      </c>
    </row>
    <row r="151" spans="2:2">
      <c r="B151" t="s">
        <v>1685</v>
      </c>
    </row>
    <row r="152" spans="2:2">
      <c r="B152" t="s">
        <v>1690</v>
      </c>
    </row>
    <row r="153" spans="2:2">
      <c r="B153" t="s">
        <v>1694</v>
      </c>
    </row>
    <row r="154" spans="2:2">
      <c r="B154" t="s">
        <v>1701</v>
      </c>
    </row>
    <row r="155" spans="2:2">
      <c r="B155" t="s">
        <v>1707</v>
      </c>
    </row>
    <row r="156" spans="2:2">
      <c r="B156" t="s">
        <v>1713</v>
      </c>
    </row>
    <row r="157" spans="2:2">
      <c r="B157" t="s">
        <v>1718</v>
      </c>
    </row>
    <row r="158" spans="2:2">
      <c r="B158" t="s">
        <v>1727</v>
      </c>
    </row>
    <row r="159" spans="2:2">
      <c r="B159" t="s">
        <v>1733</v>
      </c>
    </row>
    <row r="160" spans="2:2">
      <c r="B160" t="s">
        <v>1737</v>
      </c>
    </row>
    <row r="161" spans="2:2">
      <c r="B161" t="s">
        <v>1741</v>
      </c>
    </row>
    <row r="162" spans="2:2">
      <c r="B162" t="s">
        <v>1765</v>
      </c>
    </row>
    <row r="163" spans="2:2">
      <c r="B163" t="s">
        <v>1771</v>
      </c>
    </row>
    <row r="164" spans="2:2">
      <c r="B164" t="s">
        <v>1775</v>
      </c>
    </row>
    <row r="165" spans="2:2">
      <c r="B165" t="s">
        <v>1779</v>
      </c>
    </row>
    <row r="166" spans="2:2">
      <c r="B166" t="s">
        <v>1782</v>
      </c>
    </row>
    <row r="167" spans="2:2">
      <c r="B167" t="s">
        <v>1786</v>
      </c>
    </row>
    <row r="168" spans="2:2">
      <c r="B168" t="s">
        <v>1789</v>
      </c>
    </row>
    <row r="169" spans="2:2">
      <c r="B169" t="s">
        <v>1793</v>
      </c>
    </row>
    <row r="170" spans="2:2">
      <c r="B170" t="s">
        <v>1796</v>
      </c>
    </row>
    <row r="171" spans="2:2">
      <c r="B171" t="s">
        <v>1801</v>
      </c>
    </row>
    <row r="172" spans="2:2">
      <c r="B172" t="s">
        <v>1807</v>
      </c>
    </row>
    <row r="173" spans="2:2">
      <c r="B173" t="s">
        <v>1810</v>
      </c>
    </row>
    <row r="174" spans="2:2">
      <c r="B174" t="s">
        <v>1814</v>
      </c>
    </row>
    <row r="175" spans="2:2">
      <c r="B175" t="s">
        <v>1818</v>
      </c>
    </row>
    <row r="176" spans="2:2">
      <c r="B176" t="s">
        <v>1821</v>
      </c>
    </row>
    <row r="177" spans="2:2">
      <c r="B177" t="s">
        <v>1822</v>
      </c>
    </row>
    <row r="178" spans="2:2">
      <c r="B178" t="s">
        <v>1823</v>
      </c>
    </row>
    <row r="179" spans="2:2">
      <c r="B179" t="s">
        <v>1827</v>
      </c>
    </row>
    <row r="180" spans="2:2">
      <c r="B180" t="s">
        <v>1835</v>
      </c>
    </row>
    <row r="181" spans="2:2">
      <c r="B181" t="s">
        <v>1843</v>
      </c>
    </row>
    <row r="182" spans="2:2">
      <c r="B182" t="s">
        <v>1848</v>
      </c>
    </row>
    <row r="183" spans="2:2">
      <c r="B183" t="s">
        <v>1851</v>
      </c>
    </row>
    <row r="184" spans="2:2">
      <c r="B184" t="s">
        <v>1855</v>
      </c>
    </row>
    <row r="185" spans="2:2">
      <c r="B185" t="s">
        <v>1862</v>
      </c>
    </row>
    <row r="186" spans="2:2">
      <c r="B186" t="s">
        <v>1873</v>
      </c>
    </row>
    <row r="187" spans="2:2">
      <c r="B187" t="s">
        <v>1879</v>
      </c>
    </row>
    <row r="188" spans="2:2">
      <c r="B188" t="s">
        <v>1886</v>
      </c>
    </row>
    <row r="189" spans="2:2">
      <c r="B189" t="s">
        <v>1892</v>
      </c>
    </row>
    <row r="190" spans="2:2">
      <c r="B190" t="s">
        <v>1901</v>
      </c>
    </row>
    <row r="191" spans="2:2">
      <c r="B191" t="s">
        <v>1908</v>
      </c>
    </row>
    <row r="192" spans="2:2">
      <c r="B192" t="s">
        <v>1915</v>
      </c>
    </row>
    <row r="193" spans="2:2">
      <c r="B193" t="s">
        <v>1922</v>
      </c>
    </row>
    <row r="194" spans="2:2">
      <c r="B194" t="s">
        <v>1926</v>
      </c>
    </row>
    <row r="195" spans="2:2">
      <c r="B195" t="s">
        <v>1930</v>
      </c>
    </row>
    <row r="196" spans="2:2">
      <c r="B196" t="s">
        <v>1937</v>
      </c>
    </row>
    <row r="197" spans="2:2">
      <c r="B197" t="s">
        <v>1948</v>
      </c>
    </row>
    <row r="198" spans="2:2">
      <c r="B198" t="s">
        <v>1953</v>
      </c>
    </row>
    <row r="199" spans="2:2">
      <c r="B199" t="s">
        <v>1956</v>
      </c>
    </row>
    <row r="200" spans="2:2">
      <c r="B200" t="s">
        <v>1959</v>
      </c>
    </row>
    <row r="201" spans="2:2">
      <c r="B201" t="s">
        <v>1963</v>
      </c>
    </row>
    <row r="202" spans="2:2">
      <c r="B202" t="s">
        <v>1966</v>
      </c>
    </row>
    <row r="203" spans="2:2">
      <c r="B203" t="s">
        <v>1968</v>
      </c>
    </row>
    <row r="204" spans="2:2">
      <c r="B204" t="s">
        <v>1970</v>
      </c>
    </row>
    <row r="205" spans="2:2">
      <c r="B205" t="s">
        <v>1976</v>
      </c>
    </row>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19BDFF-2234-4AD1-A1C1-A194C9E9F519}">
  <sheetPr>
    <pageSetUpPr fitToPage="1"/>
  </sheetPr>
  <dimension ref="A1:H39"/>
  <sheetViews>
    <sheetView zoomScaleNormal="100" zoomScaleSheetLayoutView="100" zoomScalePageLayoutView="70" workbookViewId="0"/>
  </sheetViews>
  <sheetFormatPr defaultColWidth="9.625" defaultRowHeight="15.6"/>
  <cols>
    <col min="1" max="1" width="15.125" style="1" customWidth="1"/>
    <col min="2" max="2" width="40" style="1" bestFit="1" customWidth="1"/>
    <col min="3" max="3" width="24.875" style="866" customWidth="1"/>
    <col min="4" max="4" width="21.625" style="867" customWidth="1"/>
    <col min="5" max="5" width="18.375" style="868" bestFit="1" customWidth="1"/>
    <col min="6" max="6" width="22.75" style="868" bestFit="1" customWidth="1"/>
    <col min="7" max="7" width="31.625" style="1" customWidth="1"/>
    <col min="8" max="8" width="15.375" style="1" customWidth="1"/>
    <col min="9" max="9" width="39.625" style="1" customWidth="1"/>
    <col min="10" max="10" width="9.625" style="1" customWidth="1"/>
    <col min="11" max="11" width="24.125" style="1" customWidth="1"/>
    <col min="12" max="16384" width="9.625" style="1"/>
  </cols>
  <sheetData>
    <row r="1" spans="1:8">
      <c r="A1" s="865" t="s">
        <v>98</v>
      </c>
      <c r="B1" s="621" t="str">
        <f>PA_NAME</f>
        <v>San Diego Gas &amp; Electric Co</v>
      </c>
    </row>
    <row r="2" spans="1:8">
      <c r="A2" s="865" t="s">
        <v>99</v>
      </c>
      <c r="B2" s="621" t="str">
        <f>RPT_YEAR</f>
        <v>2024-2031</v>
      </c>
    </row>
    <row r="3" spans="1:8">
      <c r="A3" s="6" t="s">
        <v>118</v>
      </c>
    </row>
    <row r="4" spans="1:8" ht="16.149999999999999" thickBot="1">
      <c r="A4" s="21"/>
    </row>
    <row r="5" spans="1:8">
      <c r="B5" s="925" t="s">
        <v>119</v>
      </c>
      <c r="C5" s="926"/>
      <c r="D5" s="926"/>
      <c r="E5" s="926"/>
      <c r="F5" s="927"/>
    </row>
    <row r="6" spans="1:8" s="2" customFormat="1" ht="46.9">
      <c r="B6" s="869"/>
      <c r="C6" s="870" t="s">
        <v>120</v>
      </c>
      <c r="D6" s="871" t="s">
        <v>121</v>
      </c>
      <c r="E6" s="872" t="s">
        <v>122</v>
      </c>
      <c r="F6" s="873" t="s">
        <v>123</v>
      </c>
    </row>
    <row r="7" spans="1:8" s="2" customFormat="1">
      <c r="B7" s="869" t="s">
        <v>124</v>
      </c>
      <c r="C7" s="874"/>
      <c r="D7" s="875"/>
      <c r="E7" s="876"/>
      <c r="F7" s="877"/>
    </row>
    <row r="8" spans="1:8">
      <c r="B8" s="878">
        <v>2021</v>
      </c>
      <c r="C8" s="879">
        <v>0.28036</v>
      </c>
      <c r="D8" s="879">
        <v>1.9377525453218589</v>
      </c>
      <c r="E8" s="880">
        <v>161557120.36176193</v>
      </c>
      <c r="F8" s="881">
        <v>2046455395.9768631</v>
      </c>
      <c r="G8" s="3"/>
      <c r="H8" s="3"/>
    </row>
    <row r="9" spans="1:8">
      <c r="B9" s="878">
        <v>2022</v>
      </c>
      <c r="C9" s="879">
        <v>0.28162999999999999</v>
      </c>
      <c r="D9" s="879">
        <v>2.0596297931364931</v>
      </c>
      <c r="E9" s="880">
        <v>163033962.61149868</v>
      </c>
      <c r="F9" s="881">
        <v>2064301546.1612575</v>
      </c>
      <c r="G9" s="3"/>
      <c r="H9" s="3"/>
    </row>
    <row r="10" spans="1:8">
      <c r="B10" s="878">
        <v>2023</v>
      </c>
      <c r="C10" s="879">
        <v>0.28201999999999999</v>
      </c>
      <c r="D10" s="879">
        <v>2.0609340432506711</v>
      </c>
      <c r="E10" s="880">
        <v>173990364.07368708</v>
      </c>
      <c r="F10" s="881">
        <v>2268172298.420918</v>
      </c>
      <c r="G10" s="3"/>
      <c r="H10" s="3"/>
    </row>
    <row r="11" spans="1:8">
      <c r="B11" s="878">
        <v>2024</v>
      </c>
      <c r="C11" s="879">
        <f>+'2 Rates Rev- IOU Only'!M12</f>
        <v>0.30976999999999999</v>
      </c>
      <c r="D11" s="879">
        <v>2.0995317597120255</v>
      </c>
      <c r="E11" s="880">
        <f>+$C11*'4.1 Program Budget - 2024-2027'!W$162+'4.1 Program Budget - 2024-2027'!Y$162*$D11</f>
        <v>180344358.19021147</v>
      </c>
      <c r="F11" s="881">
        <f>+$C11*'4.1 Program Budget - 2024-2027'!AB$162+'4.1 Program Budget - 2024-2027'!AC$162*$D11</f>
        <v>2326707151.8430781</v>
      </c>
      <c r="G11" s="3"/>
      <c r="H11" s="3"/>
    </row>
    <row r="12" spans="1:8">
      <c r="B12" s="878">
        <v>2025</v>
      </c>
      <c r="C12" s="879">
        <f>+'2 Rates Rev- IOU Only'!Q12</f>
        <v>0.30992999999999998</v>
      </c>
      <c r="D12" s="879">
        <v>2.1007549662598102</v>
      </c>
      <c r="E12" s="880">
        <f>+$C12*'4.1 Program Budget - 2024-2027'!AO$162+'4.1 Program Budget - 2024-2027'!AQ$162*$D12</f>
        <v>170480437.67957541</v>
      </c>
      <c r="F12" s="881">
        <f>+$C12*'4.1 Program Budget - 2024-2027'!AT$162+'4.1 Program Budget - 2024-2027'!AU$162*$D12</f>
        <v>2132143236.3631749</v>
      </c>
      <c r="G12" s="3"/>
      <c r="H12" s="3"/>
    </row>
    <row r="13" spans="1:8">
      <c r="B13" s="878">
        <v>2026</v>
      </c>
      <c r="C13" s="879">
        <f>+'2 Rates Rev- IOU Only'!U12</f>
        <v>0.30989</v>
      </c>
      <c r="D13" s="879">
        <v>2.1003862495303389</v>
      </c>
      <c r="E13" s="880">
        <f>+$C13*'4.1 Program Budget - 2024-2027'!BG$162+'4.1 Program Budget - 2024-2027'!BI$162*$D13</f>
        <v>157659006.38802066</v>
      </c>
      <c r="F13" s="881">
        <f>+$C13*'4.1 Program Budget - 2024-2027'!BL$162+'4.1 Program Budget - 2024-2027'!BM$162*$D13</f>
        <v>1974801281.7506323</v>
      </c>
      <c r="G13" s="3"/>
      <c r="H13" s="3"/>
    </row>
    <row r="14" spans="1:8">
      <c r="B14" s="878">
        <v>2027</v>
      </c>
      <c r="C14" s="879">
        <f>+'2 Rates Rev- IOU Only'!Y12</f>
        <v>0.31001000000000001</v>
      </c>
      <c r="D14" s="879">
        <v>2.1013409463330595</v>
      </c>
      <c r="E14" s="880">
        <f>+$C14*'4.1 Program Budget - 2024-2027'!BY$162+'4.1 Program Budget - 2024-2027'!CA$162*$D14</f>
        <v>147335184.05747059</v>
      </c>
      <c r="F14" s="881">
        <f>+$C14*'4.1 Program Budget - 2024-2027'!CD$162+'4.1 Program Budget - 2024-2027'!CE$162*$D14</f>
        <v>1856755118.3461061</v>
      </c>
      <c r="G14" s="3"/>
      <c r="H14" s="3"/>
    </row>
    <row r="15" spans="1:8">
      <c r="B15" s="878">
        <v>2028</v>
      </c>
      <c r="C15" s="879">
        <f>+'2 Rates Rev- IOU Only'!AC12</f>
        <v>0.31001000000000001</v>
      </c>
      <c r="D15" s="879">
        <v>2.1013411995446747</v>
      </c>
      <c r="E15" s="880">
        <f t="shared" ref="E15:F18" si="0">+E14</f>
        <v>147335184.05747059</v>
      </c>
      <c r="F15" s="881">
        <f t="shared" si="0"/>
        <v>1856755118.3461061</v>
      </c>
      <c r="G15" s="3"/>
      <c r="H15" s="3"/>
    </row>
    <row r="16" spans="1:8">
      <c r="B16" s="878">
        <v>2029</v>
      </c>
      <c r="C16" s="879">
        <f>+'2 Rates Rev- IOU Only'!AG12</f>
        <v>0.31001000000000001</v>
      </c>
      <c r="D16" s="879">
        <v>2.1013411960878612</v>
      </c>
      <c r="E16" s="880">
        <f t="shared" si="0"/>
        <v>147335184.05747059</v>
      </c>
      <c r="F16" s="881">
        <f t="shared" si="0"/>
        <v>1856755118.3461061</v>
      </c>
      <c r="G16" s="3"/>
      <c r="H16" s="3"/>
    </row>
    <row r="17" spans="2:8">
      <c r="B17" s="878">
        <v>2030</v>
      </c>
      <c r="C17" s="879">
        <f>+'2 Rates Rev- IOU Only'!AK12</f>
        <v>0.31001000000000001</v>
      </c>
      <c r="D17" s="879">
        <v>2.1013411960878612</v>
      </c>
      <c r="E17" s="880">
        <f t="shared" si="0"/>
        <v>147335184.05747059</v>
      </c>
      <c r="F17" s="881">
        <f t="shared" si="0"/>
        <v>1856755118.3461061</v>
      </c>
      <c r="G17" s="3"/>
      <c r="H17" s="3"/>
    </row>
    <row r="18" spans="2:8" ht="16.149999999999999" thickBot="1">
      <c r="B18" s="882">
        <v>2031</v>
      </c>
      <c r="C18" s="883">
        <f>+'2 Rates Rev- IOU Only'!AO12</f>
        <v>0.31001000000000001</v>
      </c>
      <c r="D18" s="883">
        <v>2.1013411960878612</v>
      </c>
      <c r="E18" s="884">
        <f t="shared" si="0"/>
        <v>147335184.05747059</v>
      </c>
      <c r="F18" s="885">
        <f t="shared" si="0"/>
        <v>1856755118.3461061</v>
      </c>
      <c r="G18" s="3"/>
      <c r="H18" s="3"/>
    </row>
    <row r="19" spans="2:8">
      <c r="C19" s="3"/>
      <c r="D19" s="3"/>
      <c r="E19" s="22"/>
      <c r="F19" s="3"/>
      <c r="G19" s="3"/>
      <c r="H19" s="3"/>
    </row>
    <row r="20" spans="2:8" ht="49.9" customHeight="1">
      <c r="B20" s="928" t="s">
        <v>125</v>
      </c>
      <c r="C20" s="928"/>
      <c r="D20" s="928"/>
      <c r="E20" s="928"/>
      <c r="F20" s="928"/>
      <c r="G20" s="3"/>
      <c r="H20" s="3"/>
    </row>
    <row r="21" spans="2:8" ht="33" customHeight="1">
      <c r="B21" s="928" t="s">
        <v>126</v>
      </c>
      <c r="C21" s="928"/>
      <c r="D21" s="928"/>
      <c r="E21" s="928"/>
      <c r="F21" s="928"/>
      <c r="G21" s="3"/>
      <c r="H21" s="3"/>
    </row>
    <row r="22" spans="2:8">
      <c r="B22" s="3" t="s">
        <v>122</v>
      </c>
      <c r="C22" s="3" t="s">
        <v>127</v>
      </c>
      <c r="D22" s="3"/>
      <c r="E22" s="3"/>
      <c r="F22" s="3"/>
      <c r="G22" s="3"/>
      <c r="H22" s="3"/>
    </row>
    <row r="23" spans="2:8">
      <c r="B23" s="3" t="s">
        <v>123</v>
      </c>
      <c r="C23" s="3" t="s">
        <v>128</v>
      </c>
      <c r="D23" s="3"/>
      <c r="E23" s="3"/>
      <c r="F23" s="886"/>
    </row>
    <row r="24" spans="2:8">
      <c r="B24" s="3"/>
      <c r="C24" s="3"/>
      <c r="D24" s="3"/>
      <c r="E24" s="3"/>
      <c r="F24" s="886"/>
    </row>
    <row r="25" spans="2:8">
      <c r="B25" s="3"/>
      <c r="C25" s="3"/>
      <c r="D25" s="3"/>
      <c r="E25" s="3"/>
      <c r="F25" s="886"/>
    </row>
    <row r="26" spans="2:8">
      <c r="B26" s="4"/>
      <c r="C26" s="887"/>
      <c r="D26" s="888"/>
      <c r="E26" s="889"/>
      <c r="F26" s="890"/>
    </row>
    <row r="30" spans="2:8">
      <c r="D30" s="1"/>
    </row>
    <row r="31" spans="2:8">
      <c r="B31" s="1023"/>
      <c r="C31" s="1024"/>
      <c r="D31" s="891"/>
      <c r="E31" s="1024"/>
    </row>
    <row r="32" spans="2:8">
      <c r="B32" s="1023"/>
      <c r="C32" s="1024"/>
      <c r="D32" s="892"/>
      <c r="E32" s="1024"/>
    </row>
    <row r="33" spans="2:5">
      <c r="C33" s="893"/>
      <c r="D33" s="894"/>
      <c r="E33" s="890"/>
    </row>
    <row r="34" spans="2:5">
      <c r="B34" s="1023"/>
      <c r="C34" s="1024"/>
      <c r="D34" s="895"/>
      <c r="E34" s="1024"/>
    </row>
    <row r="35" spans="2:5">
      <c r="B35" s="1025"/>
      <c r="C35" s="1024"/>
      <c r="D35" s="896"/>
      <c r="E35" s="890"/>
    </row>
    <row r="36" spans="2:5">
      <c r="C36" s="893"/>
      <c r="D36" s="894"/>
      <c r="E36" s="890"/>
    </row>
    <row r="37" spans="2:5">
      <c r="C37" s="893"/>
      <c r="D37" s="894"/>
      <c r="E37" s="890"/>
    </row>
    <row r="38" spans="2:5">
      <c r="C38" s="893"/>
      <c r="D38" s="894"/>
      <c r="E38" s="890"/>
    </row>
    <row r="39" spans="2:5">
      <c r="C39" s="893"/>
      <c r="D39" s="894"/>
      <c r="E39" s="890"/>
    </row>
  </sheetData>
  <mergeCells count="3">
    <mergeCell ref="B5:F5"/>
    <mergeCell ref="B20:F20"/>
    <mergeCell ref="B21:F21"/>
  </mergeCells>
  <pageMargins left="0.7" right="0.7" top="0.75" bottom="0.75" header="0.3" footer="0.3"/>
  <pageSetup scale="49" orientation="landscape" r:id="rId1"/>
  <headerFooter>
    <oddFooter>&amp;C&amp;A</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6590FF-D237-415E-B942-8403A13D0E5E}">
  <dimension ref="A1:AP45"/>
  <sheetViews>
    <sheetView zoomScale="130" zoomScaleNormal="130" zoomScaleSheetLayoutView="70" workbookViewId="0">
      <pane xSplit="2" ySplit="5" topLeftCell="C6" activePane="bottomRight" state="frozen"/>
      <selection pane="bottomRight"/>
      <selection pane="bottomLeft"/>
      <selection pane="topRight"/>
    </sheetView>
  </sheetViews>
  <sheetFormatPr defaultColWidth="9.625" defaultRowHeight="15.6"/>
  <cols>
    <col min="1" max="1" width="18.375" style="5" customWidth="1"/>
    <col min="2" max="2" width="34.75" style="5" customWidth="1"/>
    <col min="3" max="4" width="23.625" style="897" customWidth="1"/>
    <col min="5" max="5" width="23.125" style="898" customWidth="1"/>
    <col min="6" max="6" width="25.125" style="898" customWidth="1"/>
    <col min="7" max="8" width="23.625" style="897" customWidth="1"/>
    <col min="9" max="9" width="23.125" style="898" customWidth="1"/>
    <col min="10" max="10" width="25.125" style="898" customWidth="1"/>
    <col min="11" max="11" width="29" style="899" customWidth="1"/>
    <col min="12" max="12" width="23.625" style="899" customWidth="1"/>
    <col min="13" max="13" width="23.125" style="900" customWidth="1"/>
    <col min="14" max="14" width="25.125" style="900" customWidth="1"/>
    <col min="15" max="16" width="23.625" style="899" customWidth="1"/>
    <col min="17" max="17" width="23.125" style="900" customWidth="1"/>
    <col min="18" max="18" width="25.125" style="900" customWidth="1"/>
    <col min="19" max="20" width="23.625" style="899" customWidth="1"/>
    <col min="21" max="21" width="23.125" style="900" customWidth="1"/>
    <col min="22" max="22" width="25.125" style="900" customWidth="1"/>
    <col min="23" max="24" width="23.625" style="899" customWidth="1"/>
    <col min="25" max="25" width="23.125" style="900" customWidth="1"/>
    <col min="26" max="26" width="25.125" style="900" customWidth="1"/>
    <col min="27" max="28" width="23.625" style="899" customWidth="1"/>
    <col min="29" max="29" width="23.125" style="900" customWidth="1"/>
    <col min="30" max="30" width="25.125" style="900" customWidth="1"/>
    <col min="31" max="32" width="23.625" style="899" customWidth="1"/>
    <col min="33" max="33" width="23.125" style="900" customWidth="1"/>
    <col min="34" max="34" width="25.125" style="900" customWidth="1"/>
    <col min="35" max="36" width="23.625" style="899" customWidth="1"/>
    <col min="37" max="37" width="23.125" style="900" customWidth="1"/>
    <col min="38" max="38" width="25.125" style="900" customWidth="1"/>
    <col min="39" max="40" width="23.625" style="899" customWidth="1"/>
    <col min="41" max="41" width="23.125" style="900" customWidth="1"/>
    <col min="42" max="42" width="25.125" style="900" customWidth="1"/>
    <col min="43" max="16384" width="9.625" style="5"/>
  </cols>
  <sheetData>
    <row r="1" spans="1:42">
      <c r="A1" s="865" t="s">
        <v>98</v>
      </c>
      <c r="B1" s="621" t="str">
        <f>PA_NAME</f>
        <v>San Diego Gas &amp; Electric Co</v>
      </c>
    </row>
    <row r="2" spans="1:42">
      <c r="A2" s="865" t="s">
        <v>99</v>
      </c>
      <c r="B2" s="621" t="str">
        <f>RPT_YEAR</f>
        <v>2024-2031</v>
      </c>
    </row>
    <row r="3" spans="1:42">
      <c r="A3" s="6" t="s">
        <v>118</v>
      </c>
    </row>
    <row r="4" spans="1:42" ht="18">
      <c r="A4" s="21"/>
      <c r="B4" s="6" t="s">
        <v>129</v>
      </c>
      <c r="C4" s="6"/>
      <c r="D4" s="6"/>
      <c r="E4" s="6"/>
      <c r="F4" s="6"/>
      <c r="G4" s="6"/>
      <c r="H4" s="6"/>
      <c r="I4" s="6"/>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row>
    <row r="5" spans="1:42" ht="62.45">
      <c r="B5" s="901" t="s">
        <v>130</v>
      </c>
      <c r="C5" s="901" t="s">
        <v>131</v>
      </c>
      <c r="D5" s="901" t="s">
        <v>132</v>
      </c>
      <c r="E5" s="901" t="s">
        <v>133</v>
      </c>
      <c r="F5" s="901" t="s">
        <v>134</v>
      </c>
      <c r="G5" s="901" t="s">
        <v>135</v>
      </c>
      <c r="H5" s="901" t="s">
        <v>136</v>
      </c>
      <c r="I5" s="901" t="s">
        <v>137</v>
      </c>
      <c r="J5" s="901" t="s">
        <v>138</v>
      </c>
      <c r="K5" s="901" t="s">
        <v>139</v>
      </c>
      <c r="L5" s="901" t="s">
        <v>140</v>
      </c>
      <c r="M5" s="901" t="s">
        <v>141</v>
      </c>
      <c r="N5" s="901" t="s">
        <v>142</v>
      </c>
      <c r="O5" s="901" t="s">
        <v>143</v>
      </c>
      <c r="P5" s="901" t="s">
        <v>144</v>
      </c>
      <c r="Q5" s="901" t="s">
        <v>145</v>
      </c>
      <c r="R5" s="901" t="s">
        <v>146</v>
      </c>
      <c r="S5" s="901" t="s">
        <v>147</v>
      </c>
      <c r="T5" s="901" t="s">
        <v>148</v>
      </c>
      <c r="U5" s="901" t="s">
        <v>149</v>
      </c>
      <c r="V5" s="901" t="s">
        <v>150</v>
      </c>
      <c r="W5" s="901" t="s">
        <v>151</v>
      </c>
      <c r="X5" s="901" t="s">
        <v>152</v>
      </c>
      <c r="Y5" s="901" t="s">
        <v>153</v>
      </c>
      <c r="Z5" s="901" t="s">
        <v>154</v>
      </c>
      <c r="AA5" s="901" t="s">
        <v>155</v>
      </c>
      <c r="AB5" s="901" t="s">
        <v>156</v>
      </c>
      <c r="AC5" s="901" t="s">
        <v>157</v>
      </c>
      <c r="AD5" s="901" t="s">
        <v>158</v>
      </c>
      <c r="AE5" s="901" t="s">
        <v>159</v>
      </c>
      <c r="AF5" s="901" t="s">
        <v>160</v>
      </c>
      <c r="AG5" s="901" t="s">
        <v>161</v>
      </c>
      <c r="AH5" s="901" t="s">
        <v>162</v>
      </c>
      <c r="AI5" s="901" t="s">
        <v>163</v>
      </c>
      <c r="AJ5" s="901" t="s">
        <v>164</v>
      </c>
      <c r="AK5" s="901" t="s">
        <v>165</v>
      </c>
      <c r="AL5" s="901" t="s">
        <v>166</v>
      </c>
      <c r="AM5" s="901" t="s">
        <v>167</v>
      </c>
      <c r="AN5" s="901" t="s">
        <v>168</v>
      </c>
      <c r="AO5" s="901" t="s">
        <v>169</v>
      </c>
      <c r="AP5" s="901" t="s">
        <v>170</v>
      </c>
    </row>
    <row r="6" spans="1:42">
      <c r="B6" s="487" t="s">
        <v>17</v>
      </c>
      <c r="C6" s="902">
        <v>16614180.392027363</v>
      </c>
      <c r="D6" s="491">
        <v>5.0823147917185233E-3</v>
      </c>
      <c r="E6" s="903">
        <v>0.32234999999999997</v>
      </c>
      <c r="F6" s="490">
        <v>6.5110845850284167E-3</v>
      </c>
      <c r="G6" s="904">
        <v>3317225.7564583346</v>
      </c>
      <c r="H6" s="491">
        <v>6.6724869044650498E-3</v>
      </c>
      <c r="I6" s="903">
        <v>0.32286000000000004</v>
      </c>
      <c r="J6" s="903">
        <v>6.9971714751591446E-3</v>
      </c>
      <c r="K6" s="905">
        <v>15879759.529824285</v>
      </c>
      <c r="L6" s="488">
        <f>(M6-$I$6)/$I$6</f>
        <v>6.7800284953230386E-2</v>
      </c>
      <c r="M6" s="906">
        <v>0.34475</v>
      </c>
      <c r="N6" s="906">
        <v>2.4399254368317803E-3</v>
      </c>
      <c r="O6" s="905">
        <v>16622601.900727982</v>
      </c>
      <c r="P6" s="488">
        <f>(Q6-M6)/M6</f>
        <v>3.4807831762149089E-4</v>
      </c>
      <c r="Q6" s="906">
        <v>0.34487000000000001</v>
      </c>
      <c r="R6" s="906">
        <v>2.5513842806883617E-3</v>
      </c>
      <c r="S6" s="905">
        <v>16398683.229307415</v>
      </c>
      <c r="T6" s="488">
        <f>(U6-Q6)/Q6</f>
        <v>-8.6989300315987156E-5</v>
      </c>
      <c r="U6" s="906">
        <v>0.34484000000000004</v>
      </c>
      <c r="V6" s="906">
        <v>2.5177866868891872E-3</v>
      </c>
      <c r="W6" s="905">
        <v>16978461.933656961</v>
      </c>
      <c r="X6" s="488">
        <f>(Y6-U6)/U6</f>
        <v>2.6099060433818286E-4</v>
      </c>
      <c r="Y6" s="906">
        <v>0.34493000000000001</v>
      </c>
      <c r="Z6" s="906">
        <v>2.6047788491710086E-3</v>
      </c>
      <c r="AA6" s="905">
        <v>16978615.870023616</v>
      </c>
      <c r="AB6" s="488">
        <f>(AC6-Y6)/Y6</f>
        <v>0</v>
      </c>
      <c r="AC6" s="906">
        <v>0.34493000000000001</v>
      </c>
      <c r="AD6" s="906">
        <v>2.6048019463584156E-3</v>
      </c>
      <c r="AE6" s="905">
        <v>16978613.433944542</v>
      </c>
      <c r="AF6" s="488">
        <f>(AG6-AC6)/AC6</f>
        <v>0</v>
      </c>
      <c r="AG6" s="906">
        <v>0.34493000000000001</v>
      </c>
      <c r="AH6" s="906">
        <v>2.6048015808400127E-3</v>
      </c>
      <c r="AI6" s="905">
        <v>16978613.498402029</v>
      </c>
      <c r="AJ6" s="488">
        <f>(AK6-AG6)/AG6</f>
        <v>0</v>
      </c>
      <c r="AK6" s="906">
        <v>0.34493000000000001</v>
      </c>
      <c r="AL6" s="906">
        <v>2.6048015905114547E-3</v>
      </c>
      <c r="AM6" s="905">
        <v>16978613.496696517</v>
      </c>
      <c r="AN6" s="488">
        <f>(AO6-AK6)/AK6</f>
        <v>0</v>
      </c>
      <c r="AO6" s="906">
        <v>0.34493000000000001</v>
      </c>
      <c r="AP6" s="906">
        <v>2.6048015902555531E-3</v>
      </c>
    </row>
    <row r="7" spans="1:42">
      <c r="B7" s="487" t="s">
        <v>171</v>
      </c>
      <c r="C7" s="902">
        <v>4077664.2901824936</v>
      </c>
      <c r="D7" s="491">
        <v>4.1903310707855817E-3</v>
      </c>
      <c r="E7" s="903">
        <v>0.28997000000000001</v>
      </c>
      <c r="F7" s="490">
        <v>4.7799010325063982E-3</v>
      </c>
      <c r="G7" s="904">
        <v>814155.90118876472</v>
      </c>
      <c r="H7" s="491">
        <v>5.5063028120237584E-3</v>
      </c>
      <c r="I7" s="903">
        <v>0.29034999999999994</v>
      </c>
      <c r="J7" s="903">
        <v>5.1367459172075155E-3</v>
      </c>
      <c r="K7" s="905">
        <v>8928671.1167267524</v>
      </c>
      <c r="L7" s="488">
        <f>(M7-$I$7)/$I$7</f>
        <v>0.10638884105390077</v>
      </c>
      <c r="M7" s="907">
        <v>0.32124000000000003</v>
      </c>
      <c r="N7" s="907">
        <v>4.0678231166650855E-3</v>
      </c>
      <c r="O7" s="905">
        <v>9373994.0659826156</v>
      </c>
      <c r="P7" s="488">
        <f>(Q7-M7)/M7</f>
        <v>6.5371684721699647E-4</v>
      </c>
      <c r="Q7" s="907">
        <v>0.32145000000000001</v>
      </c>
      <c r="R7" s="907">
        <v>4.2704637167401199E-3</v>
      </c>
      <c r="S7" s="905">
        <v>9239758.1539557446</v>
      </c>
      <c r="T7" s="488">
        <f>(U7-Q7)/Q7</f>
        <v>-1.8665422305181052E-4</v>
      </c>
      <c r="U7" s="907">
        <v>0.32139000000000001</v>
      </c>
      <c r="V7" s="907">
        <v>4.2093807525448125E-3</v>
      </c>
      <c r="W7" s="905">
        <v>9587326.861193845</v>
      </c>
      <c r="X7" s="488">
        <f>(Y7-U7)/U7</f>
        <v>5.2895236317230772E-4</v>
      </c>
      <c r="Y7" s="907">
        <v>0.32155999999999996</v>
      </c>
      <c r="Z7" s="907">
        <v>4.3675390767895523E-3</v>
      </c>
      <c r="AA7" s="905">
        <v>9587419.1437553708</v>
      </c>
      <c r="AB7" s="488">
        <f>(AC7-Y7)/Y7</f>
        <v>0</v>
      </c>
      <c r="AC7" s="907">
        <v>0.32155999999999996</v>
      </c>
      <c r="AD7" s="907">
        <v>4.3675810692215059E-3</v>
      </c>
      <c r="AE7" s="905">
        <v>9587417.6833622102</v>
      </c>
      <c r="AF7" s="488">
        <f>(AG7-AC7)/AC7</f>
        <v>0</v>
      </c>
      <c r="AG7" s="907">
        <v>0.32155999999999996</v>
      </c>
      <c r="AH7" s="907">
        <v>4.3675804046814301E-3</v>
      </c>
      <c r="AI7" s="905">
        <v>9587417.7220035139</v>
      </c>
      <c r="AJ7" s="488">
        <f>(AK7-AG7)/AG7</f>
        <v>0</v>
      </c>
      <c r="AK7" s="907">
        <v>0.32155999999999996</v>
      </c>
      <c r="AL7" s="907">
        <v>4.3675804222648423E-3</v>
      </c>
      <c r="AM7" s="905">
        <v>9587417.7209810838</v>
      </c>
      <c r="AN7" s="488">
        <f>(AO7-AK7)/AK7</f>
        <v>0</v>
      </c>
      <c r="AO7" s="906">
        <v>0.32155999999999996</v>
      </c>
      <c r="AP7" s="907">
        <v>4.3675804217995938E-3</v>
      </c>
    </row>
    <row r="8" spans="1:42">
      <c r="B8" s="487" t="s">
        <v>172</v>
      </c>
      <c r="C8" s="902">
        <v>14952918.280655008</v>
      </c>
      <c r="D8" s="491">
        <v>4.0245304714449804E-3</v>
      </c>
      <c r="E8" s="903">
        <v>0.26195000000000002</v>
      </c>
      <c r="F8" s="490">
        <v>4.188484934328828E-3</v>
      </c>
      <c r="G8" s="904">
        <v>2985534.3137244359</v>
      </c>
      <c r="H8" s="491">
        <v>5.251054043694834E-3</v>
      </c>
      <c r="I8" s="903">
        <v>0.26227</v>
      </c>
      <c r="J8" s="903">
        <v>4.5011774803247447E-3</v>
      </c>
      <c r="K8" s="905">
        <v>32989104.995621555</v>
      </c>
      <c r="L8" s="488">
        <f>(M8-$I$8)/$I$8</f>
        <v>0.10641705113051432</v>
      </c>
      <c r="M8" s="907">
        <v>0.29017999999999999</v>
      </c>
      <c r="N8" s="907">
        <v>3.4340046933197623E-3</v>
      </c>
      <c r="O8" s="905">
        <v>34622117.719291657</v>
      </c>
      <c r="P8" s="488">
        <f>(Q8-M8)/M8</f>
        <v>6.2030463850028771E-4</v>
      </c>
      <c r="Q8" s="907">
        <v>0.29036000000000001</v>
      </c>
      <c r="R8" s="907">
        <v>3.6035345557357459E-3</v>
      </c>
      <c r="S8" s="905">
        <v>34129870.569937147</v>
      </c>
      <c r="T8" s="488">
        <f>(U8-Q8)/Q8</f>
        <v>-1.7220002755198544E-4</v>
      </c>
      <c r="U8" s="907">
        <v>0.29031000000000001</v>
      </c>
      <c r="V8" s="907">
        <v>3.5524323259152829E-3</v>
      </c>
      <c r="W8" s="905">
        <v>35404415.531560667</v>
      </c>
      <c r="X8" s="488">
        <f>(Y8-U8)/U8</f>
        <v>4.4779718232241047E-4</v>
      </c>
      <c r="Y8" s="907">
        <v>0.29044000000000003</v>
      </c>
      <c r="Z8" s="907">
        <v>3.6847481547236508E-3</v>
      </c>
      <c r="AA8" s="905">
        <v>35404753.934504859</v>
      </c>
      <c r="AB8" s="488">
        <f>(AC8-Y8)/Y8</f>
        <v>0</v>
      </c>
      <c r="AC8" s="907">
        <v>0.29044000000000003</v>
      </c>
      <c r="AD8" s="907">
        <v>3.6847832857448233E-3</v>
      </c>
      <c r="AE8" s="905">
        <v>35404748.579198964</v>
      </c>
      <c r="AF8" s="488">
        <f>(AG8-AC8)/AC8</f>
        <v>0</v>
      </c>
      <c r="AG8" s="907">
        <v>0.29044000000000003</v>
      </c>
      <c r="AH8" s="907">
        <v>3.684782729788181E-3</v>
      </c>
      <c r="AI8" s="905">
        <v>35404748.720897794</v>
      </c>
      <c r="AJ8" s="488">
        <f>(AK8-AG8)/AG8</f>
        <v>0</v>
      </c>
      <c r="AK8" s="907">
        <v>0.29044000000000003</v>
      </c>
      <c r="AL8" s="907">
        <v>3.6847827444985277E-3</v>
      </c>
      <c r="AM8" s="905">
        <v>35404748.717148513</v>
      </c>
      <c r="AN8" s="488">
        <f>(AO8-AK8)/AK8</f>
        <v>0</v>
      </c>
      <c r="AO8" s="906">
        <v>0.29044000000000003</v>
      </c>
      <c r="AP8" s="907">
        <v>3.6847827441092991E-3</v>
      </c>
    </row>
    <row r="9" spans="1:42" ht="17.100000000000001" customHeight="1">
      <c r="B9" s="487" t="s">
        <v>27</v>
      </c>
      <c r="C9" s="902">
        <v>403381.39442196127</v>
      </c>
      <c r="D9" s="491">
        <v>4.0447418356135889E-3</v>
      </c>
      <c r="E9" s="903">
        <v>0.20107</v>
      </c>
      <c r="F9" s="490">
        <v>3.2188023870488212E-3</v>
      </c>
      <c r="G9" s="904">
        <v>80540.063950113486</v>
      </c>
      <c r="H9" s="491">
        <v>5.2931189453710439E-3</v>
      </c>
      <c r="I9" s="903">
        <v>0.20132000000000003</v>
      </c>
      <c r="J9" s="903">
        <v>3.4591030039174157E-3</v>
      </c>
      <c r="K9" s="905">
        <v>1065813.6131666899</v>
      </c>
      <c r="L9" s="488">
        <f>(M9-$I$9)/$I$9</f>
        <v>0.14633419431750411</v>
      </c>
      <c r="M9" s="907">
        <v>0.23077999999999996</v>
      </c>
      <c r="N9" s="907">
        <v>3.2469660196098671E-3</v>
      </c>
      <c r="O9" s="905">
        <v>1118307.9336260874</v>
      </c>
      <c r="P9" s="488">
        <f>(Q9-M9)/M9</f>
        <v>6.933009792876051E-4</v>
      </c>
      <c r="Q9" s="907">
        <v>0.23093999999999995</v>
      </c>
      <c r="R9" s="907">
        <v>3.4060375569912853E-3</v>
      </c>
      <c r="S9" s="905">
        <v>1102484.3094565426</v>
      </c>
      <c r="T9" s="488">
        <f>(U9-Q9)/Q9</f>
        <v>-2.165064518921224E-4</v>
      </c>
      <c r="U9" s="907">
        <v>0.23088999999999998</v>
      </c>
      <c r="V9" s="907">
        <v>3.358087832115008E-3</v>
      </c>
      <c r="W9" s="905">
        <v>1143455.4364328263</v>
      </c>
      <c r="X9" s="488">
        <f>(Y9-U9)/U9</f>
        <v>5.6303867642584554E-4</v>
      </c>
      <c r="Y9" s="907">
        <v>0.23101999999999995</v>
      </c>
      <c r="Z9" s="907">
        <v>3.4822410757293859E-3</v>
      </c>
      <c r="AA9" s="905">
        <v>1143466.3146288991</v>
      </c>
      <c r="AB9" s="488">
        <f>(AC9-Y9)/Y9</f>
        <v>0</v>
      </c>
      <c r="AC9" s="907">
        <v>0.23101999999999995</v>
      </c>
      <c r="AD9" s="907">
        <v>3.4822740395120963E-3</v>
      </c>
      <c r="AE9" s="905">
        <v>1143466.1424788968</v>
      </c>
      <c r="AF9" s="488">
        <f>(AG9-AC9)/AC9</f>
        <v>0</v>
      </c>
      <c r="AG9" s="907">
        <v>0.23101999999999995</v>
      </c>
      <c r="AH9" s="907">
        <v>3.4822735178525101E-3</v>
      </c>
      <c r="AI9" s="905">
        <v>1143466.1470339037</v>
      </c>
      <c r="AJ9" s="488">
        <f>(AK9-AG9)/AG9</f>
        <v>0</v>
      </c>
      <c r="AK9" s="907">
        <v>0.23101999999999995</v>
      </c>
      <c r="AL9" s="907">
        <v>3.4822735316553735E-3</v>
      </c>
      <c r="AM9" s="905">
        <v>1143466.1469133804</v>
      </c>
      <c r="AN9" s="488">
        <f>(AO9-AK9)/AK9</f>
        <v>0</v>
      </c>
      <c r="AO9" s="906">
        <v>0.23101999999999995</v>
      </c>
      <c r="AP9" s="907">
        <v>3.482273531290157E-3</v>
      </c>
    </row>
    <row r="10" spans="1:42">
      <c r="B10" s="487" t="s">
        <v>173</v>
      </c>
      <c r="C10" s="902">
        <v>30452.32705847641</v>
      </c>
      <c r="D10" s="491">
        <v>1.185921958683921E-3</v>
      </c>
      <c r="E10" s="903">
        <v>0.26171</v>
      </c>
      <c r="F10" s="490">
        <v>1.0182075539461983E-3</v>
      </c>
      <c r="G10" s="904">
        <v>6080.1821864740341</v>
      </c>
      <c r="H10" s="491">
        <v>1.5684774292271076E-3</v>
      </c>
      <c r="I10" s="903">
        <v>0.26180999999999999</v>
      </c>
      <c r="J10" s="903">
        <v>1.0942221313859357E-3</v>
      </c>
      <c r="K10" s="905">
        <v>28635.73400027768</v>
      </c>
      <c r="L10" s="488">
        <f>(M10-$I$10)/$I$10</f>
        <v>0.10904854665597197</v>
      </c>
      <c r="M10" s="907">
        <v>0.29036000000000001</v>
      </c>
      <c r="N10" s="907">
        <v>3.4112898603138561E-4</v>
      </c>
      <c r="O10" s="905">
        <v>28685.905363132882</v>
      </c>
      <c r="P10" s="488">
        <f>(Q10-M10)/M10</f>
        <v>3.4440005510435325E-5</v>
      </c>
      <c r="Q10" s="907">
        <v>0.29037000000000002</v>
      </c>
      <c r="R10" s="907">
        <v>3.4171968506031196E-4</v>
      </c>
      <c r="S10" s="905">
        <v>28670.781959630429</v>
      </c>
      <c r="T10" s="488">
        <f>(U10-Q10)/Q10</f>
        <v>0</v>
      </c>
      <c r="U10" s="907">
        <v>0.29037000000000002</v>
      </c>
      <c r="V10" s="907">
        <v>3.4154162771336003E-4</v>
      </c>
      <c r="W10" s="905">
        <v>28709.940048736535</v>
      </c>
      <c r="X10" s="488">
        <f>(Y10-U10)/U10</f>
        <v>0</v>
      </c>
      <c r="Y10" s="907">
        <v>0.29037000000000002</v>
      </c>
      <c r="Z10" s="907">
        <v>3.4200266053952314E-4</v>
      </c>
      <c r="AA10" s="905">
        <v>28709.950445555041</v>
      </c>
      <c r="AB10" s="488">
        <f>(AC10-Y10)/Y10</f>
        <v>0</v>
      </c>
      <c r="AC10" s="907">
        <v>0.29037000000000002</v>
      </c>
      <c r="AD10" s="907">
        <v>3.4200278294781037E-4</v>
      </c>
      <c r="AE10" s="905">
        <v>28709.95028102295</v>
      </c>
      <c r="AF10" s="488">
        <f>(AG10-AC10)/AC10</f>
        <v>0</v>
      </c>
      <c r="AG10" s="907">
        <v>0.29037000000000002</v>
      </c>
      <c r="AH10" s="907">
        <v>3.4200278101067057E-4</v>
      </c>
      <c r="AI10" s="905">
        <v>28709.950285376392</v>
      </c>
      <c r="AJ10" s="488">
        <f>(AK10-AG10)/AG10</f>
        <v>0</v>
      </c>
      <c r="AK10" s="907">
        <v>0.29037000000000002</v>
      </c>
      <c r="AL10" s="907">
        <v>3.4200278106192634E-4</v>
      </c>
      <c r="AM10" s="905">
        <v>28709.950285261202</v>
      </c>
      <c r="AN10" s="488">
        <f>(AO10-AK10)/AK10</f>
        <v>0</v>
      </c>
      <c r="AO10" s="906">
        <v>0.29037000000000002</v>
      </c>
      <c r="AP10" s="907">
        <v>3.4200278106057017E-4</v>
      </c>
    </row>
    <row r="11" spans="1:42" hidden="1">
      <c r="B11" s="489"/>
      <c r="C11" s="905"/>
      <c r="D11" s="906"/>
      <c r="E11" s="907"/>
      <c r="F11" s="908"/>
      <c r="G11" s="905"/>
      <c r="H11" s="906"/>
      <c r="I11" s="907"/>
      <c r="J11" s="908"/>
      <c r="K11" s="905"/>
      <c r="L11" s="488">
        <f t="shared" ref="L11:L12" si="0">(M11-$I$10)/$I$10</f>
        <v>0.1077498949619954</v>
      </c>
      <c r="M11" s="907">
        <v>0.29002</v>
      </c>
      <c r="N11" s="907">
        <v>1.1128986031385615E-5</v>
      </c>
      <c r="O11" s="905"/>
      <c r="P11" s="488">
        <f t="shared" ref="P11" si="1">(Q11-$I$10)/$I$10</f>
        <v>0.10778809060005357</v>
      </c>
      <c r="Q11" s="907">
        <v>0.29003000000000001</v>
      </c>
      <c r="R11" s="908"/>
      <c r="S11" s="906">
        <v>14514346.011814877</v>
      </c>
      <c r="T11" s="488">
        <f t="shared" ref="T11" si="2">(U11-$I$10)/$I$10</f>
        <v>0.10778809060005357</v>
      </c>
      <c r="U11" s="907">
        <v>0.29003000000000001</v>
      </c>
      <c r="V11" s="908"/>
      <c r="W11" s="905"/>
      <c r="X11" s="488">
        <f t="shared" ref="X11" si="3">(Y11-$I$10)/$I$10</f>
        <v>0.10778809060005357</v>
      </c>
      <c r="Y11" s="907">
        <v>0.29003000000000001</v>
      </c>
      <c r="Z11" s="908"/>
      <c r="AA11" s="905"/>
      <c r="AB11" s="488">
        <f t="shared" ref="AB11" si="4">(AC11-$I$10)/$I$10</f>
        <v>0.10778809060005357</v>
      </c>
      <c r="AC11" s="907">
        <v>0.29003000000000001</v>
      </c>
      <c r="AD11" s="908"/>
      <c r="AE11" s="906">
        <v>15094276.216452004</v>
      </c>
      <c r="AF11" s="488">
        <f t="shared" ref="AF11" si="5">(AG11-$I$10)/$I$10</f>
        <v>0.10778809060005357</v>
      </c>
      <c r="AG11" s="907">
        <v>0.29003000000000001</v>
      </c>
      <c r="AH11" s="907">
        <v>1.2002781010670553E-5</v>
      </c>
      <c r="AI11" s="905"/>
      <c r="AJ11" s="488">
        <f t="shared" ref="AJ11" si="6">(AK11-$I$10)/$I$10</f>
        <v>0.10778809060005357</v>
      </c>
      <c r="AK11" s="907">
        <v>0.29003000000000001</v>
      </c>
      <c r="AL11" s="908"/>
      <c r="AM11" s="905"/>
      <c r="AN11" s="488">
        <f t="shared" ref="AN11" si="7">(AO11-$I$10)/$I$10</f>
        <v>0.10778809060005357</v>
      </c>
      <c r="AO11" s="906">
        <v>0.29003000000000001</v>
      </c>
      <c r="AP11" s="908"/>
    </row>
    <row r="12" spans="1:42">
      <c r="B12" s="489" t="s">
        <v>174</v>
      </c>
      <c r="C12" s="906"/>
      <c r="D12" s="906"/>
      <c r="E12" s="907"/>
      <c r="F12" s="907"/>
      <c r="G12" s="906"/>
      <c r="H12" s="906"/>
      <c r="I12" s="906">
        <v>0.28201999999999999</v>
      </c>
      <c r="J12" s="907"/>
      <c r="K12" s="905">
        <f>SUM(K6:K10)</f>
        <v>58891984.98933956</v>
      </c>
      <c r="L12" s="488">
        <f t="shared" si="0"/>
        <v>0.18318628012680954</v>
      </c>
      <c r="M12" s="907">
        <v>0.30976999999999999</v>
      </c>
      <c r="N12" s="907">
        <v>3.133161653349367E-3</v>
      </c>
      <c r="O12" s="905">
        <f>SUM(O6:O10)</f>
        <v>61765707.524991475</v>
      </c>
      <c r="P12" s="488">
        <f>(Q12-M12)/M12</f>
        <v>5.1651225102493294E-4</v>
      </c>
      <c r="Q12" s="907">
        <v>0.30992999999999998</v>
      </c>
      <c r="R12" s="907">
        <v>3.2851311862001579E-3</v>
      </c>
      <c r="S12" s="905">
        <f>SUM(S6:S10)</f>
        <v>60899467.044616483</v>
      </c>
      <c r="T12" s="488">
        <f>(U12-Q12)/Q12</f>
        <v>-1.290614009614574E-4</v>
      </c>
      <c r="U12" s="907">
        <v>0.30989</v>
      </c>
      <c r="V12" s="907">
        <v>3.2393222538812383E-3</v>
      </c>
      <c r="W12" s="905">
        <f>SUM(W6:W10)</f>
        <v>63142369.702893034</v>
      </c>
      <c r="X12" s="488">
        <f>(Y12-U12)/U12</f>
        <v>3.8723417987030558E-4</v>
      </c>
      <c r="Y12" s="907">
        <v>0.31001000000000001</v>
      </c>
      <c r="Z12" s="907">
        <v>3.3579324763294404E-3</v>
      </c>
      <c r="AA12" s="905">
        <f>SUM(AA6:AA10)</f>
        <v>63142965.213358298</v>
      </c>
      <c r="AB12" s="488">
        <f>(AC12-Y12)/Y12</f>
        <v>0</v>
      </c>
      <c r="AC12" s="907">
        <v>0.31001000000000001</v>
      </c>
      <c r="AD12" s="907">
        <v>3.3579639683910751E-3</v>
      </c>
      <c r="AE12" s="905">
        <f>SUM(AE6:AE10)</f>
        <v>63142955.78926564</v>
      </c>
      <c r="AF12" s="488">
        <f>(AG12-AC12)/AC12</f>
        <v>0</v>
      </c>
      <c r="AG12" s="907">
        <v>0.31001000000000001</v>
      </c>
      <c r="AH12" s="907">
        <v>3.3579634700218203E-3</v>
      </c>
      <c r="AI12" s="905">
        <f>SUM(AI6:AI10)</f>
        <v>63142956.038622618</v>
      </c>
      <c r="AJ12" s="488">
        <f>(AK12-AG12)/AG12</f>
        <v>0</v>
      </c>
      <c r="AK12" s="907">
        <v>0.31001000000000001</v>
      </c>
      <c r="AL12" s="907">
        <v>3.3579634832084323E-3</v>
      </c>
      <c r="AM12" s="905">
        <f>SUM(AM6:AM10)</f>
        <v>63142956.032024756</v>
      </c>
      <c r="AN12" s="488">
        <f>(AO12-AK12)/AK12</f>
        <v>0</v>
      </c>
      <c r="AO12" s="906">
        <v>0.31001000000000001</v>
      </c>
      <c r="AP12" s="907">
        <v>3.3579634828595209E-3</v>
      </c>
    </row>
    <row r="13" spans="1:42">
      <c r="B13" s="909"/>
      <c r="C13" s="905"/>
      <c r="D13" s="905"/>
      <c r="E13" s="905"/>
      <c r="F13" s="905"/>
      <c r="G13" s="905"/>
      <c r="H13" s="905"/>
      <c r="I13" s="905"/>
      <c r="J13" s="905"/>
      <c r="K13" s="905"/>
      <c r="L13" s="905"/>
      <c r="M13" s="905"/>
      <c r="N13" s="905"/>
      <c r="O13" s="905"/>
      <c r="P13" s="905"/>
      <c r="Q13" s="905"/>
      <c r="R13" s="905"/>
      <c r="S13" s="905"/>
      <c r="T13" s="905"/>
      <c r="U13" s="905"/>
      <c r="V13" s="905"/>
      <c r="W13" s="905"/>
      <c r="X13" s="905"/>
      <c r="Y13" s="905"/>
      <c r="Z13" s="905"/>
      <c r="AA13" s="905"/>
      <c r="AB13" s="905"/>
      <c r="AC13" s="905"/>
      <c r="AD13" s="905"/>
      <c r="AE13" s="905"/>
      <c r="AF13" s="905"/>
      <c r="AG13" s="905"/>
      <c r="AH13" s="905"/>
      <c r="AI13" s="905"/>
      <c r="AJ13" s="905"/>
      <c r="AK13" s="905"/>
      <c r="AL13" s="905"/>
      <c r="AM13" s="905"/>
      <c r="AN13" s="905"/>
      <c r="AO13" s="905"/>
      <c r="AP13" s="905"/>
    </row>
    <row r="14" spans="1:42">
      <c r="B14" s="910"/>
      <c r="C14" s="905"/>
      <c r="D14" s="905"/>
      <c r="E14" s="905"/>
      <c r="F14" s="905"/>
      <c r="G14" s="905"/>
      <c r="H14" s="905"/>
      <c r="I14" s="905"/>
      <c r="J14" s="905"/>
      <c r="K14" s="905"/>
      <c r="L14" s="905"/>
      <c r="M14" s="905"/>
      <c r="N14" s="905"/>
      <c r="O14" s="905"/>
      <c r="P14" s="905"/>
      <c r="Q14" s="905"/>
      <c r="R14" s="905"/>
      <c r="S14" s="905"/>
      <c r="T14" s="905"/>
      <c r="U14" s="905"/>
      <c r="V14" s="905"/>
      <c r="W14" s="905"/>
      <c r="X14" s="905"/>
      <c r="Y14" s="905"/>
      <c r="Z14" s="905"/>
      <c r="AA14" s="905"/>
      <c r="AB14" s="905"/>
      <c r="AC14" s="905"/>
      <c r="AD14" s="905"/>
      <c r="AE14" s="905"/>
      <c r="AF14" s="905"/>
      <c r="AG14" s="905"/>
      <c r="AH14" s="905"/>
      <c r="AI14" s="905"/>
      <c r="AJ14" s="905"/>
      <c r="AK14" s="905"/>
      <c r="AL14" s="905"/>
      <c r="AM14" s="905"/>
      <c r="AN14" s="905"/>
      <c r="AO14" s="905"/>
      <c r="AP14" s="905"/>
    </row>
    <row r="15" spans="1:42">
      <c r="B15" s="489"/>
      <c r="C15" s="905"/>
      <c r="D15" s="905"/>
      <c r="E15" s="905"/>
      <c r="F15" s="905"/>
      <c r="G15" s="905"/>
      <c r="H15" s="905"/>
      <c r="I15" s="905"/>
      <c r="J15" s="905"/>
      <c r="K15" s="905"/>
      <c r="L15" s="905"/>
      <c r="M15" s="905"/>
      <c r="N15" s="905"/>
      <c r="O15" s="905"/>
      <c r="P15" s="905"/>
      <c r="Q15" s="905"/>
      <c r="R15" s="905"/>
      <c r="S15" s="905"/>
      <c r="T15" s="905"/>
      <c r="U15" s="905"/>
      <c r="V15" s="905"/>
      <c r="W15" s="905"/>
      <c r="X15" s="905"/>
      <c r="Y15" s="905"/>
      <c r="Z15" s="905"/>
      <c r="AA15" s="905"/>
      <c r="AB15" s="905"/>
      <c r="AC15" s="905"/>
      <c r="AD15" s="905"/>
      <c r="AE15" s="905"/>
      <c r="AF15" s="905"/>
      <c r="AG15" s="905"/>
      <c r="AH15" s="905"/>
      <c r="AI15" s="905"/>
      <c r="AJ15" s="905"/>
      <c r="AK15" s="905"/>
      <c r="AL15" s="905"/>
      <c r="AM15" s="905"/>
      <c r="AN15" s="905"/>
      <c r="AO15" s="905"/>
      <c r="AP15" s="905"/>
    </row>
    <row r="16" spans="1:42">
      <c r="B16" s="489"/>
      <c r="C16" s="905"/>
      <c r="D16" s="905"/>
      <c r="E16" s="905"/>
      <c r="F16" s="905"/>
      <c r="G16" s="905"/>
      <c r="H16" s="905"/>
      <c r="I16" s="905"/>
      <c r="J16" s="905"/>
      <c r="K16" s="905"/>
      <c r="L16" s="905"/>
      <c r="M16" s="905"/>
      <c r="N16" s="905"/>
      <c r="O16" s="905"/>
      <c r="P16" s="905"/>
      <c r="Q16" s="905"/>
      <c r="R16" s="905"/>
      <c r="S16" s="905"/>
      <c r="T16" s="905"/>
      <c r="U16" s="905"/>
      <c r="V16" s="905"/>
      <c r="W16" s="905"/>
      <c r="X16" s="905"/>
      <c r="Y16" s="905"/>
      <c r="Z16" s="905"/>
      <c r="AA16" s="905"/>
      <c r="AB16" s="905"/>
      <c r="AC16" s="905"/>
      <c r="AD16" s="905"/>
      <c r="AE16" s="905"/>
      <c r="AF16" s="905"/>
      <c r="AG16" s="905"/>
      <c r="AH16" s="905"/>
      <c r="AI16" s="905"/>
      <c r="AJ16" s="905"/>
      <c r="AK16" s="905"/>
      <c r="AL16" s="905"/>
      <c r="AM16" s="905"/>
      <c r="AN16" s="905"/>
      <c r="AO16" s="905"/>
      <c r="AP16" s="905"/>
    </row>
    <row r="17" spans="1:42">
      <c r="B17" s="489"/>
      <c r="C17" s="905"/>
      <c r="D17" s="905"/>
      <c r="E17" s="905"/>
      <c r="F17" s="905"/>
      <c r="G17" s="905"/>
      <c r="H17" s="905"/>
      <c r="I17" s="905"/>
      <c r="J17" s="905"/>
      <c r="K17" s="905"/>
      <c r="L17" s="905"/>
      <c r="M17" s="905"/>
      <c r="N17" s="905"/>
      <c r="O17" s="905"/>
      <c r="P17" s="905"/>
      <c r="Q17" s="905"/>
      <c r="R17" s="905"/>
      <c r="S17" s="905"/>
      <c r="T17" s="905"/>
      <c r="U17" s="905"/>
      <c r="V17" s="905"/>
      <c r="W17" s="905"/>
      <c r="X17" s="905"/>
      <c r="Y17" s="905"/>
      <c r="Z17" s="905"/>
      <c r="AA17" s="905"/>
      <c r="AB17" s="905"/>
      <c r="AC17" s="905"/>
      <c r="AD17" s="905"/>
      <c r="AE17" s="905"/>
      <c r="AF17" s="905"/>
      <c r="AG17" s="905"/>
      <c r="AH17" s="905"/>
      <c r="AI17" s="905"/>
      <c r="AJ17" s="905"/>
      <c r="AK17" s="905"/>
      <c r="AL17" s="905"/>
      <c r="AM17" s="905"/>
      <c r="AN17" s="905"/>
      <c r="AO17" s="905"/>
      <c r="AP17" s="905"/>
    </row>
    <row r="18" spans="1:42">
      <c r="B18" s="910"/>
      <c r="C18" s="905"/>
      <c r="D18" s="905"/>
      <c r="E18" s="905"/>
      <c r="F18" s="905"/>
      <c r="G18" s="905"/>
      <c r="H18" s="905"/>
      <c r="I18" s="905"/>
      <c r="J18" s="905"/>
      <c r="K18" s="905"/>
      <c r="L18" s="905"/>
      <c r="M18" s="905"/>
      <c r="N18" s="905"/>
      <c r="O18" s="905"/>
      <c r="P18" s="905"/>
      <c r="Q18" s="905"/>
      <c r="R18" s="905"/>
      <c r="S18" s="905"/>
      <c r="T18" s="905"/>
      <c r="U18" s="905"/>
      <c r="V18" s="905"/>
      <c r="W18" s="905"/>
      <c r="X18" s="905"/>
      <c r="Y18" s="905"/>
      <c r="Z18" s="905"/>
      <c r="AA18" s="905"/>
      <c r="AB18" s="905"/>
      <c r="AC18" s="905"/>
      <c r="AD18" s="905"/>
      <c r="AE18" s="905"/>
      <c r="AF18" s="905"/>
      <c r="AG18" s="905"/>
      <c r="AH18" s="905"/>
      <c r="AI18" s="905"/>
      <c r="AJ18" s="905"/>
      <c r="AK18" s="905"/>
      <c r="AL18" s="905"/>
      <c r="AM18" s="905"/>
      <c r="AN18" s="905"/>
      <c r="AO18" s="905"/>
      <c r="AP18" s="905"/>
    </row>
    <row r="19" spans="1:42">
      <c r="B19" s="489"/>
      <c r="C19" s="905"/>
      <c r="D19" s="905"/>
      <c r="E19" s="905"/>
      <c r="F19" s="905"/>
      <c r="G19" s="905"/>
      <c r="H19" s="905"/>
      <c r="I19" s="905"/>
      <c r="J19" s="905"/>
      <c r="K19" s="905"/>
      <c r="L19" s="905"/>
      <c r="M19" s="905"/>
      <c r="N19" s="905"/>
      <c r="O19" s="905"/>
      <c r="P19" s="905"/>
      <c r="Q19" s="905"/>
      <c r="R19" s="905"/>
      <c r="S19" s="905"/>
      <c r="T19" s="905"/>
      <c r="U19" s="905"/>
      <c r="V19" s="905"/>
      <c r="W19" s="905"/>
      <c r="X19" s="905"/>
      <c r="Y19" s="905"/>
      <c r="Z19" s="905"/>
      <c r="AA19" s="905"/>
      <c r="AB19" s="905"/>
      <c r="AC19" s="905"/>
      <c r="AD19" s="905"/>
      <c r="AE19" s="905"/>
      <c r="AF19" s="905"/>
      <c r="AG19" s="905"/>
      <c r="AH19" s="905"/>
      <c r="AI19" s="905"/>
      <c r="AJ19" s="905"/>
      <c r="AK19" s="905"/>
      <c r="AL19" s="905"/>
      <c r="AM19" s="905"/>
      <c r="AN19" s="905"/>
      <c r="AO19" s="905"/>
      <c r="AP19" s="905"/>
    </row>
    <row r="20" spans="1:42">
      <c r="B20" s="909"/>
      <c r="C20" s="905"/>
      <c r="D20" s="905"/>
      <c r="E20" s="905"/>
      <c r="F20" s="905"/>
      <c r="G20" s="905"/>
      <c r="H20" s="905"/>
      <c r="I20" s="905"/>
      <c r="J20" s="905"/>
      <c r="K20" s="905"/>
      <c r="L20" s="905"/>
      <c r="M20" s="905"/>
      <c r="N20" s="905"/>
      <c r="O20" s="905"/>
      <c r="P20" s="905"/>
      <c r="Q20" s="905"/>
      <c r="R20" s="905"/>
      <c r="S20" s="905"/>
      <c r="T20" s="905"/>
      <c r="U20" s="905"/>
      <c r="V20" s="905"/>
      <c r="W20" s="905"/>
      <c r="X20" s="905"/>
      <c r="Y20" s="905"/>
      <c r="Z20" s="905"/>
      <c r="AA20" s="905"/>
      <c r="AB20" s="905"/>
      <c r="AC20" s="905"/>
      <c r="AD20" s="905"/>
      <c r="AE20" s="905"/>
      <c r="AF20" s="905"/>
      <c r="AG20" s="905"/>
      <c r="AH20" s="905"/>
      <c r="AI20" s="905"/>
      <c r="AJ20" s="905"/>
      <c r="AK20" s="905"/>
      <c r="AL20" s="905"/>
      <c r="AM20" s="905"/>
      <c r="AN20" s="905"/>
      <c r="AO20" s="905"/>
      <c r="AP20" s="905"/>
    </row>
    <row r="21" spans="1:42">
      <c r="B21" s="911"/>
      <c r="C21" s="905"/>
      <c r="D21" s="905"/>
      <c r="E21" s="905"/>
      <c r="F21" s="905"/>
      <c r="G21" s="905"/>
      <c r="H21" s="905"/>
      <c r="I21" s="905"/>
      <c r="J21" s="905"/>
      <c r="K21" s="905"/>
      <c r="L21" s="905"/>
      <c r="M21" s="905"/>
      <c r="N21" s="905"/>
      <c r="O21" s="905"/>
      <c r="P21" s="905"/>
      <c r="Q21" s="905"/>
      <c r="R21" s="905"/>
      <c r="S21" s="905"/>
      <c r="T21" s="905"/>
      <c r="U21" s="905"/>
      <c r="V21" s="905"/>
      <c r="W21" s="905"/>
      <c r="X21" s="905"/>
      <c r="Y21" s="905"/>
      <c r="Z21" s="905"/>
      <c r="AA21" s="905"/>
      <c r="AB21" s="905"/>
      <c r="AC21" s="905"/>
      <c r="AD21" s="905"/>
      <c r="AE21" s="905"/>
      <c r="AF21" s="905"/>
      <c r="AG21" s="905"/>
      <c r="AH21" s="905"/>
      <c r="AI21" s="905"/>
      <c r="AJ21" s="905"/>
      <c r="AK21" s="905"/>
      <c r="AL21" s="905"/>
      <c r="AM21" s="905"/>
      <c r="AN21" s="905"/>
      <c r="AO21" s="905"/>
      <c r="AP21" s="905"/>
    </row>
    <row r="22" spans="1:42" ht="18.600000000000001">
      <c r="A22" s="21"/>
      <c r="B22" s="3" t="s">
        <v>175</v>
      </c>
      <c r="C22" s="1026"/>
      <c r="D22" s="1026"/>
      <c r="E22" s="1027"/>
      <c r="F22" s="1026"/>
      <c r="G22" s="1026"/>
      <c r="H22" s="1026"/>
      <c r="I22" s="1027"/>
      <c r="J22" s="1026"/>
      <c r="K22" s="1026"/>
      <c r="L22" s="1026"/>
      <c r="M22" s="1027"/>
      <c r="N22" s="1026"/>
      <c r="O22" s="1026"/>
      <c r="P22" s="1026"/>
      <c r="Q22" s="1027"/>
      <c r="R22" s="1026"/>
      <c r="S22" s="1026"/>
      <c r="T22" s="1026"/>
      <c r="U22" s="1027"/>
      <c r="V22" s="1026"/>
      <c r="W22" s="1026"/>
      <c r="X22" s="1026"/>
      <c r="Y22" s="1027"/>
      <c r="Z22" s="1026"/>
      <c r="AA22" s="1026"/>
      <c r="AB22" s="1026"/>
      <c r="AC22" s="1027"/>
      <c r="AD22" s="1026"/>
      <c r="AE22" s="1026"/>
      <c r="AF22" s="1026"/>
      <c r="AG22" s="1027"/>
      <c r="AH22" s="1026"/>
      <c r="AI22" s="1026"/>
      <c r="AJ22" s="1026"/>
      <c r="AK22" s="1027"/>
      <c r="AL22" s="1026"/>
      <c r="AM22" s="1026"/>
      <c r="AN22" s="1026"/>
      <c r="AO22" s="1027"/>
      <c r="AP22" s="1026"/>
    </row>
    <row r="23" spans="1:42">
      <c r="A23" s="21"/>
      <c r="B23" s="3"/>
      <c r="C23" s="912"/>
      <c r="D23" s="912"/>
      <c r="E23" s="913"/>
      <c r="F23" s="912"/>
      <c r="G23" s="912"/>
      <c r="H23" s="912"/>
      <c r="I23" s="913"/>
      <c r="J23" s="912"/>
      <c r="K23" s="912"/>
      <c r="L23" s="912"/>
      <c r="M23" s="913"/>
      <c r="N23" s="912"/>
      <c r="O23" s="912"/>
      <c r="P23" s="912"/>
      <c r="Q23" s="913"/>
      <c r="R23" s="912"/>
      <c r="S23" s="912"/>
      <c r="T23" s="912"/>
      <c r="U23" s="913"/>
      <c r="V23" s="912"/>
      <c r="W23" s="912"/>
      <c r="X23" s="912"/>
      <c r="Y23" s="913"/>
      <c r="Z23" s="912"/>
      <c r="AA23" s="912"/>
      <c r="AB23" s="912"/>
      <c r="AC23" s="913"/>
      <c r="AD23" s="912"/>
      <c r="AE23" s="912"/>
      <c r="AF23" s="912"/>
      <c r="AG23" s="913"/>
      <c r="AH23" s="912"/>
      <c r="AI23" s="912"/>
      <c r="AJ23" s="912"/>
      <c r="AK23" s="913"/>
      <c r="AL23" s="912"/>
      <c r="AM23" s="912"/>
      <c r="AN23" s="912"/>
      <c r="AO23" s="913"/>
      <c r="AP23" s="912"/>
    </row>
    <row r="24" spans="1:42">
      <c r="A24" s="21"/>
      <c r="B24" s="813"/>
      <c r="C24" s="914"/>
      <c r="D24" s="914"/>
      <c r="E24" s="915"/>
      <c r="F24" s="914"/>
      <c r="G24" s="914"/>
      <c r="H24" s="914"/>
      <c r="I24" s="915"/>
      <c r="J24" s="914"/>
      <c r="K24" s="914"/>
      <c r="L24" s="914"/>
      <c r="M24" s="915"/>
      <c r="N24" s="914"/>
      <c r="O24" s="914"/>
      <c r="P24" s="914"/>
      <c r="Q24" s="915"/>
      <c r="R24" s="914"/>
      <c r="S24" s="914"/>
      <c r="T24" s="914"/>
      <c r="U24" s="915"/>
      <c r="V24" s="914"/>
      <c r="W24" s="914"/>
      <c r="X24" s="914"/>
      <c r="Y24" s="915"/>
      <c r="Z24" s="914"/>
      <c r="AA24" s="914"/>
      <c r="AB24" s="914"/>
      <c r="AC24" s="915"/>
      <c r="AD24" s="914"/>
      <c r="AE24" s="914"/>
      <c r="AF24" s="914"/>
      <c r="AG24" s="915"/>
      <c r="AH24" s="914"/>
      <c r="AI24" s="914"/>
      <c r="AJ24" s="914"/>
      <c r="AK24" s="915"/>
      <c r="AL24" s="914"/>
      <c r="AM24" s="914"/>
      <c r="AN24" s="914"/>
      <c r="AO24" s="915"/>
      <c r="AP24" s="914"/>
    </row>
    <row r="25" spans="1:42">
      <c r="B25" s="916"/>
      <c r="C25" s="916"/>
      <c r="D25" s="916"/>
      <c r="E25" s="916"/>
      <c r="F25" s="916"/>
      <c r="G25" s="916"/>
      <c r="H25" s="916"/>
      <c r="I25" s="916"/>
      <c r="J25" s="916"/>
      <c r="K25" s="916"/>
      <c r="L25" s="916"/>
      <c r="M25" s="916"/>
      <c r="N25" s="916"/>
      <c r="O25" s="916"/>
      <c r="P25" s="916"/>
      <c r="Q25" s="916"/>
      <c r="R25" s="916"/>
      <c r="S25" s="916"/>
      <c r="T25" s="916"/>
      <c r="U25" s="916"/>
      <c r="V25" s="916"/>
      <c r="W25" s="916"/>
      <c r="X25" s="916"/>
      <c r="Y25" s="916"/>
      <c r="Z25" s="916"/>
      <c r="AA25" s="916"/>
      <c r="AB25" s="916"/>
      <c r="AC25" s="916"/>
      <c r="AD25" s="916"/>
      <c r="AE25" s="916"/>
      <c r="AF25" s="916"/>
      <c r="AG25" s="916"/>
      <c r="AH25" s="916"/>
      <c r="AI25" s="916"/>
      <c r="AJ25" s="916"/>
      <c r="AK25" s="916"/>
      <c r="AL25" s="916"/>
      <c r="AM25" s="916"/>
      <c r="AN25" s="916"/>
      <c r="AO25" s="916"/>
      <c r="AP25" s="916"/>
    </row>
    <row r="26" spans="1:42" ht="18">
      <c r="B26" s="6" t="s">
        <v>176</v>
      </c>
    </row>
    <row r="27" spans="1:42" ht="62.45">
      <c r="B27" s="917" t="s">
        <v>130</v>
      </c>
      <c r="C27" s="917" t="s">
        <v>177</v>
      </c>
      <c r="D27" s="917" t="s">
        <v>178</v>
      </c>
      <c r="E27" s="917" t="s">
        <v>179</v>
      </c>
      <c r="F27" s="917" t="s">
        <v>180</v>
      </c>
      <c r="G27" s="917" t="s">
        <v>181</v>
      </c>
      <c r="H27" s="917" t="s">
        <v>182</v>
      </c>
      <c r="I27" s="917" t="s">
        <v>183</v>
      </c>
      <c r="J27" s="917" t="s">
        <v>184</v>
      </c>
      <c r="K27" s="917" t="s">
        <v>185</v>
      </c>
      <c r="L27" s="917" t="s">
        <v>186</v>
      </c>
      <c r="M27" s="917" t="s">
        <v>187</v>
      </c>
      <c r="N27" s="917" t="s">
        <v>188</v>
      </c>
      <c r="O27" s="917" t="s">
        <v>189</v>
      </c>
      <c r="P27" s="917" t="s">
        <v>190</v>
      </c>
      <c r="Q27" s="917" t="s">
        <v>191</v>
      </c>
      <c r="R27" s="917" t="s">
        <v>192</v>
      </c>
      <c r="S27" s="917" t="s">
        <v>193</v>
      </c>
      <c r="T27" s="917" t="s">
        <v>194</v>
      </c>
      <c r="U27" s="917" t="s">
        <v>195</v>
      </c>
      <c r="V27" s="917" t="s">
        <v>196</v>
      </c>
      <c r="W27" s="917" t="s">
        <v>197</v>
      </c>
      <c r="X27" s="917" t="s">
        <v>198</v>
      </c>
      <c r="Y27" s="917" t="s">
        <v>199</v>
      </c>
      <c r="Z27" s="917" t="s">
        <v>200</v>
      </c>
      <c r="AA27" s="917" t="s">
        <v>201</v>
      </c>
      <c r="AB27" s="917" t="s">
        <v>202</v>
      </c>
      <c r="AC27" s="917" t="s">
        <v>203</v>
      </c>
      <c r="AD27" s="917" t="s">
        <v>204</v>
      </c>
      <c r="AE27" s="917" t="s">
        <v>205</v>
      </c>
      <c r="AF27" s="917" t="s">
        <v>206</v>
      </c>
      <c r="AG27" s="917" t="s">
        <v>207</v>
      </c>
      <c r="AH27" s="917" t="s">
        <v>208</v>
      </c>
      <c r="AI27" s="917" t="s">
        <v>209</v>
      </c>
      <c r="AJ27" s="917" t="s">
        <v>210</v>
      </c>
      <c r="AK27" s="917" t="s">
        <v>211</v>
      </c>
      <c r="AL27" s="917" t="s">
        <v>212</v>
      </c>
      <c r="AM27" s="917" t="s">
        <v>213</v>
      </c>
      <c r="AN27" s="917" t="s">
        <v>214</v>
      </c>
      <c r="AO27" s="917" t="s">
        <v>215</v>
      </c>
      <c r="AP27" s="917" t="s">
        <v>216</v>
      </c>
    </row>
    <row r="28" spans="1:42">
      <c r="B28" s="292" t="s">
        <v>17</v>
      </c>
      <c r="C28" s="902">
        <v>2445.7954576506245</v>
      </c>
      <c r="D28" s="491">
        <v>6.289618770408606E-2</v>
      </c>
      <c r="E28" s="903">
        <v>2.0596297931364931</v>
      </c>
      <c r="F28" s="490">
        <v>9.2664390426949444E-3</v>
      </c>
      <c r="G28" s="904">
        <v>216.45021033437752</v>
      </c>
      <c r="H28" s="491">
        <v>3.3588013649411369E-4</v>
      </c>
      <c r="I28" s="903">
        <v>2.0603215818725391</v>
      </c>
      <c r="J28" s="903">
        <v>9.9582277787410006E-3</v>
      </c>
      <c r="K28" s="902">
        <v>4095.7619212594386</v>
      </c>
      <c r="L28" s="491">
        <v>1.9031096011647836E-2</v>
      </c>
      <c r="M28" s="903">
        <v>2.0995317597120255</v>
      </c>
      <c r="N28" s="903">
        <v>2.304566886958332E-2</v>
      </c>
      <c r="O28" s="904">
        <v>382.77060285827338</v>
      </c>
      <c r="P28" s="491">
        <v>5.8260921375745433E-4</v>
      </c>
      <c r="Q28" s="903">
        <v>2.1007549662598102</v>
      </c>
      <c r="R28" s="903">
        <v>2.4268875417368285E-2</v>
      </c>
      <c r="S28" s="902">
        <v>-115.38027505264836</v>
      </c>
      <c r="T28" s="491">
        <v>-1.7551629551908979E-4</v>
      </c>
      <c r="U28" s="903">
        <v>2.1003862495303389</v>
      </c>
      <c r="V28" s="903">
        <v>2.3900158687896578E-2</v>
      </c>
      <c r="W28" s="902">
        <v>298.74744183060284</v>
      </c>
      <c r="X28" s="491">
        <v>4.5453392343146917E-4</v>
      </c>
      <c r="Y28" s="903">
        <v>2.1013409463330595</v>
      </c>
      <c r="Z28" s="903">
        <v>2.4854855490617458E-2</v>
      </c>
      <c r="AA28" s="918">
        <v>7.9235964867621078E-2</v>
      </c>
      <c r="AB28" s="491">
        <v>1.2050001484662404E-7</v>
      </c>
      <c r="AC28" s="903">
        <v>2.1013411995446747</v>
      </c>
      <c r="AD28" s="490">
        <v>2.4855108702232783E-2</v>
      </c>
      <c r="AE28" s="919">
        <v>-1.0817196571224486E-3</v>
      </c>
      <c r="AF28" s="491">
        <v>-1.6450510287719257E-9</v>
      </c>
      <c r="AG28" s="903">
        <v>2.1013411960878612</v>
      </c>
      <c r="AH28" s="490">
        <v>2.485510524541892E-2</v>
      </c>
      <c r="AI28" s="918">
        <v>0</v>
      </c>
      <c r="AJ28" s="918">
        <v>0</v>
      </c>
      <c r="AK28" s="903">
        <v>2.1013411960878612</v>
      </c>
      <c r="AL28" s="490">
        <v>2.485510524541892E-2</v>
      </c>
      <c r="AM28" s="918">
        <v>0</v>
      </c>
      <c r="AN28" s="918">
        <v>0</v>
      </c>
      <c r="AO28" s="903">
        <v>2.1013411960878612</v>
      </c>
      <c r="AP28" s="490">
        <v>2.485510524541892E-2</v>
      </c>
    </row>
    <row r="29" spans="1:42">
      <c r="B29" s="292" t="s">
        <v>217</v>
      </c>
      <c r="C29" s="902">
        <v>5319.4309184344347</v>
      </c>
      <c r="D29" s="491">
        <v>0.16202648529199343</v>
      </c>
      <c r="E29" s="903">
        <v>1.1971167848240776</v>
      </c>
      <c r="F29" s="490">
        <v>3.3887695771740861E-2</v>
      </c>
      <c r="G29" s="904">
        <v>470.76379079562412</v>
      </c>
      <c r="H29" s="491">
        <v>2.1133242312761104E-3</v>
      </c>
      <c r="I29" s="903">
        <v>1.1996466807331136</v>
      </c>
      <c r="J29" s="903">
        <v>3.6417591680776913E-2</v>
      </c>
      <c r="K29" s="902">
        <v>8907.9904578047135</v>
      </c>
      <c r="L29" s="491">
        <v>4.3300522348010032E-2</v>
      </c>
      <c r="M29" s="903">
        <v>1.2515920086419139</v>
      </c>
      <c r="N29" s="903">
        <v>8.4630247583154128E-2</v>
      </c>
      <c r="O29" s="904">
        <v>832.49879835329557</v>
      </c>
      <c r="P29" s="491">
        <v>3.5889987706794382E-3</v>
      </c>
      <c r="Q29" s="903">
        <v>1.2560839708223219</v>
      </c>
      <c r="R29" s="903">
        <v>8.9122209763562249E-2</v>
      </c>
      <c r="S29" s="902">
        <v>-250.94388027120294</v>
      </c>
      <c r="T29" s="491">
        <v>-1.0779794042480417E-3</v>
      </c>
      <c r="U29" s="903">
        <v>1.2547299381717694</v>
      </c>
      <c r="V29" s="903">
        <v>8.7768177113009549E-2</v>
      </c>
      <c r="W29" s="902">
        <v>649.75440767373584</v>
      </c>
      <c r="X29" s="491">
        <v>2.79416148215938E-3</v>
      </c>
      <c r="Y29" s="903">
        <v>1.2582358562355211</v>
      </c>
      <c r="Z29" s="903">
        <v>9.1274095176761313E-2</v>
      </c>
      <c r="AA29" s="918">
        <v>0.17233258000123897</v>
      </c>
      <c r="AB29" s="491">
        <v>7.3902283946590527E-7</v>
      </c>
      <c r="AC29" s="903">
        <v>1.2582367861005563</v>
      </c>
      <c r="AD29" s="490">
        <v>9.1275025041796562E-2</v>
      </c>
      <c r="AE29" s="919">
        <v>-2.3526632066932507E-3</v>
      </c>
      <c r="AF29" s="491">
        <v>-1.008904162280472E-8</v>
      </c>
      <c r="AG29" s="903">
        <v>1.258236773406153</v>
      </c>
      <c r="AH29" s="490">
        <v>9.1275012347393367E-2</v>
      </c>
      <c r="AI29" s="918">
        <v>0</v>
      </c>
      <c r="AJ29" s="918">
        <v>0</v>
      </c>
      <c r="AK29" s="903">
        <v>1.258236773406153</v>
      </c>
      <c r="AL29" s="490">
        <v>9.1275012347393367E-2</v>
      </c>
      <c r="AM29" s="918">
        <v>0</v>
      </c>
      <c r="AN29" s="918">
        <v>0</v>
      </c>
      <c r="AO29" s="903">
        <v>1.258236773406153</v>
      </c>
      <c r="AP29" s="490">
        <v>9.1275012347393367E-2</v>
      </c>
    </row>
    <row r="30" spans="1:42">
      <c r="B30" s="292" t="s">
        <v>218</v>
      </c>
      <c r="C30" s="902">
        <v>1278.8746239149418</v>
      </c>
      <c r="D30" s="491">
        <v>0.11156228290190261</v>
      </c>
      <c r="E30" s="903">
        <v>0.16912508547719857</v>
      </c>
      <c r="F30" s="490">
        <v>3.6427643997065953E-2</v>
      </c>
      <c r="G30" s="904">
        <v>113.1789988699984</v>
      </c>
      <c r="H30" s="491">
        <v>1.6079912002612433E-2</v>
      </c>
      <c r="I30" s="903">
        <v>0.17184460196910623</v>
      </c>
      <c r="J30" s="903">
        <v>3.9147160488973612E-2</v>
      </c>
      <c r="K30" s="902">
        <v>2141.620620935847</v>
      </c>
      <c r="L30" s="491">
        <v>0.35183873823326295</v>
      </c>
      <c r="M30" s="903">
        <v>0.23230618989811386</v>
      </c>
      <c r="N30" s="903">
        <v>9.4717107080558458E-2</v>
      </c>
      <c r="O30" s="904">
        <v>200.14576821820083</v>
      </c>
      <c r="P30" s="491">
        <v>2.1641039755031753E-2</v>
      </c>
      <c r="Q30" s="903">
        <v>0.2373335373890389</v>
      </c>
      <c r="R30" s="903">
        <v>9.974445457148351E-2</v>
      </c>
      <c r="S30" s="902">
        <v>-60.330844676152083</v>
      </c>
      <c r="T30" s="491">
        <v>-6.3851754943031139E-3</v>
      </c>
      <c r="U30" s="903">
        <v>0.23581812110212613</v>
      </c>
      <c r="V30" s="903">
        <v>9.8229038284570747E-2</v>
      </c>
      <c r="W30" s="902">
        <v>156.21115049565969</v>
      </c>
      <c r="X30" s="491">
        <v>1.6639006865017063E-2</v>
      </c>
      <c r="Y30" s="903">
        <v>0.23974190043803983</v>
      </c>
      <c r="Z30" s="903">
        <v>0.10215281762048443</v>
      </c>
      <c r="AA30" s="918">
        <v>4.1431455133988493E-2</v>
      </c>
      <c r="AB30" s="491">
        <v>4.3408900688535951E-6</v>
      </c>
      <c r="AC30" s="903">
        <v>0.23974294113127453</v>
      </c>
      <c r="AD30" s="490">
        <v>4.7271473769240825E-2</v>
      </c>
      <c r="AE30" s="919">
        <v>-5.6561713518021861E-4</v>
      </c>
      <c r="AF30" s="491">
        <v>-5.9261040451950863E-8</v>
      </c>
      <c r="AG30" s="903">
        <v>0.2397429269238584</v>
      </c>
      <c r="AH30" s="490">
        <v>0.10215384410630299</v>
      </c>
      <c r="AI30" s="918">
        <v>0</v>
      </c>
      <c r="AJ30" s="918">
        <v>0</v>
      </c>
      <c r="AK30" s="903">
        <v>0.2397429269238584</v>
      </c>
      <c r="AL30" s="490">
        <v>0.10215384410630299</v>
      </c>
      <c r="AM30" s="918">
        <v>0</v>
      </c>
      <c r="AN30" s="918">
        <v>0</v>
      </c>
      <c r="AO30" s="903">
        <v>0.2397429269238584</v>
      </c>
      <c r="AP30" s="490">
        <v>0.10215384410630299</v>
      </c>
    </row>
    <row r="31" spans="1:42">
      <c r="B31" s="489"/>
      <c r="C31" s="906"/>
      <c r="D31" s="906"/>
      <c r="E31" s="907"/>
      <c r="F31" s="907"/>
      <c r="G31" s="907"/>
      <c r="H31" s="907"/>
      <c r="I31" s="907"/>
      <c r="J31" s="907"/>
      <c r="K31" s="907"/>
      <c r="L31" s="907"/>
      <c r="M31" s="907"/>
      <c r="N31" s="907"/>
      <c r="O31" s="907"/>
      <c r="P31" s="907"/>
      <c r="Q31" s="907"/>
      <c r="R31" s="907"/>
      <c r="S31" s="907"/>
      <c r="T31" s="907"/>
      <c r="U31" s="907"/>
      <c r="V31" s="907"/>
      <c r="W31" s="907"/>
      <c r="X31" s="907"/>
      <c r="Y31" s="907"/>
      <c r="Z31" s="907"/>
      <c r="AA31" s="907"/>
      <c r="AB31" s="907"/>
      <c r="AC31" s="907"/>
      <c r="AD31" s="907"/>
      <c r="AE31" s="907"/>
      <c r="AF31" s="907"/>
      <c r="AG31" s="907"/>
      <c r="AH31" s="907"/>
      <c r="AI31" s="907"/>
      <c r="AJ31" s="907"/>
      <c r="AK31" s="907"/>
      <c r="AL31" s="907"/>
      <c r="AM31" s="907"/>
      <c r="AN31" s="907"/>
      <c r="AO31" s="907"/>
      <c r="AP31" s="907"/>
    </row>
    <row r="32" spans="1:42">
      <c r="B32" s="911"/>
      <c r="C32" s="920"/>
      <c r="D32" s="920"/>
      <c r="E32" s="920"/>
      <c r="F32" s="920"/>
      <c r="G32" s="920"/>
      <c r="H32" s="920"/>
      <c r="I32" s="920"/>
      <c r="J32" s="920"/>
      <c r="K32" s="920"/>
      <c r="L32" s="920"/>
      <c r="M32" s="920"/>
      <c r="N32" s="920"/>
      <c r="O32" s="920"/>
      <c r="P32" s="920"/>
      <c r="Q32" s="920"/>
      <c r="R32" s="920"/>
      <c r="S32" s="920"/>
      <c r="T32" s="920"/>
      <c r="U32" s="920"/>
      <c r="V32" s="920"/>
      <c r="W32" s="920"/>
      <c r="X32" s="920"/>
      <c r="Y32" s="920"/>
      <c r="Z32" s="920"/>
      <c r="AA32" s="920"/>
      <c r="AB32" s="920"/>
      <c r="AC32" s="920"/>
      <c r="AD32" s="920"/>
      <c r="AE32" s="920"/>
      <c r="AF32" s="920"/>
      <c r="AG32" s="920"/>
      <c r="AH32" s="920"/>
      <c r="AI32" s="920"/>
      <c r="AJ32" s="920"/>
      <c r="AK32" s="920"/>
      <c r="AL32" s="920"/>
      <c r="AM32" s="920"/>
      <c r="AN32" s="920"/>
      <c r="AO32" s="920"/>
      <c r="AP32" s="920"/>
    </row>
    <row r="33" spans="2:42">
      <c r="B33" s="489"/>
      <c r="C33" s="902"/>
      <c r="D33" s="921"/>
      <c r="E33" s="902"/>
      <c r="F33" s="902"/>
      <c r="G33" s="902"/>
      <c r="H33" s="921"/>
      <c r="I33" s="902"/>
      <c r="J33" s="902"/>
      <c r="K33" s="902"/>
      <c r="L33" s="921"/>
      <c r="M33" s="902"/>
      <c r="N33" s="902"/>
      <c r="O33" s="902"/>
      <c r="P33" s="921"/>
      <c r="Q33" s="902"/>
      <c r="R33" s="902"/>
      <c r="S33" s="902"/>
      <c r="T33" s="921"/>
      <c r="U33" s="902"/>
      <c r="V33" s="902"/>
      <c r="W33" s="902"/>
      <c r="X33" s="921"/>
      <c r="Y33" s="902"/>
      <c r="Z33" s="902"/>
      <c r="AA33" s="902"/>
      <c r="AB33" s="921"/>
      <c r="AC33" s="902"/>
      <c r="AD33" s="902"/>
      <c r="AE33" s="902"/>
      <c r="AF33" s="921"/>
      <c r="AG33" s="902"/>
      <c r="AH33" s="902"/>
      <c r="AI33" s="902"/>
      <c r="AJ33" s="921"/>
      <c r="AK33" s="902"/>
      <c r="AL33" s="902"/>
      <c r="AM33" s="902"/>
      <c r="AN33" s="921"/>
      <c r="AO33" s="902"/>
      <c r="AP33" s="902"/>
    </row>
    <row r="34" spans="2:42">
      <c r="B34" s="489"/>
      <c r="C34" s="902"/>
      <c r="D34" s="902"/>
      <c r="E34" s="902"/>
      <c r="F34" s="902"/>
      <c r="G34" s="902"/>
      <c r="H34" s="902"/>
      <c r="I34" s="902"/>
      <c r="J34" s="902"/>
      <c r="K34" s="902"/>
      <c r="L34" s="902"/>
      <c r="M34" s="902"/>
      <c r="N34" s="902"/>
      <c r="O34" s="902"/>
      <c r="P34" s="902"/>
      <c r="Q34" s="902"/>
      <c r="R34" s="902"/>
      <c r="S34" s="902"/>
      <c r="T34" s="902"/>
      <c r="U34" s="902"/>
      <c r="V34" s="902"/>
      <c r="W34" s="902"/>
      <c r="X34" s="902"/>
      <c r="Y34" s="902"/>
      <c r="Z34" s="902"/>
      <c r="AA34" s="902"/>
      <c r="AB34" s="902"/>
      <c r="AC34" s="902"/>
      <c r="AD34" s="902"/>
      <c r="AE34" s="902"/>
      <c r="AF34" s="902"/>
      <c r="AG34" s="902"/>
      <c r="AH34" s="902"/>
      <c r="AI34" s="902"/>
      <c r="AJ34" s="902"/>
      <c r="AK34" s="902"/>
      <c r="AL34" s="902"/>
      <c r="AM34" s="902"/>
      <c r="AN34" s="902"/>
      <c r="AO34" s="902"/>
      <c r="AP34" s="902"/>
    </row>
    <row r="35" spans="2:42">
      <c r="B35" s="489"/>
      <c r="C35" s="902"/>
      <c r="D35" s="902"/>
      <c r="E35" s="902"/>
      <c r="F35" s="902"/>
      <c r="G35" s="902"/>
      <c r="H35" s="902"/>
      <c r="I35" s="902"/>
      <c r="J35" s="902"/>
      <c r="K35" s="902"/>
      <c r="L35" s="902"/>
      <c r="M35" s="902"/>
      <c r="N35" s="902"/>
      <c r="O35" s="902"/>
      <c r="P35" s="902"/>
      <c r="Q35" s="902"/>
      <c r="R35" s="902"/>
      <c r="S35" s="902"/>
      <c r="T35" s="902"/>
      <c r="U35" s="902"/>
      <c r="V35" s="902"/>
      <c r="W35" s="902"/>
      <c r="X35" s="902"/>
      <c r="Y35" s="902"/>
      <c r="Z35" s="902"/>
      <c r="AA35" s="902"/>
      <c r="AB35" s="902"/>
      <c r="AC35" s="902"/>
      <c r="AD35" s="902"/>
      <c r="AE35" s="902"/>
      <c r="AF35" s="902"/>
      <c r="AG35" s="902"/>
      <c r="AH35" s="902"/>
      <c r="AI35" s="902"/>
      <c r="AJ35" s="902"/>
      <c r="AK35" s="902"/>
      <c r="AL35" s="902"/>
      <c r="AM35" s="902"/>
      <c r="AN35" s="902"/>
      <c r="AO35" s="902"/>
      <c r="AP35" s="902"/>
    </row>
    <row r="36" spans="2:42">
      <c r="B36" s="489"/>
      <c r="C36" s="902"/>
      <c r="D36" s="921"/>
      <c r="E36" s="902"/>
      <c r="F36" s="902"/>
      <c r="G36" s="902"/>
      <c r="H36" s="921"/>
      <c r="I36" s="902"/>
      <c r="J36" s="902"/>
      <c r="K36" s="902"/>
      <c r="L36" s="921"/>
      <c r="M36" s="902"/>
      <c r="N36" s="902"/>
      <c r="O36" s="902"/>
      <c r="P36" s="921"/>
      <c r="Q36" s="902"/>
      <c r="R36" s="902"/>
      <c r="S36" s="902"/>
      <c r="T36" s="921"/>
      <c r="U36" s="902"/>
      <c r="V36" s="902"/>
      <c r="W36" s="902"/>
      <c r="X36" s="921"/>
      <c r="Y36" s="902"/>
      <c r="Z36" s="902"/>
      <c r="AA36" s="902"/>
      <c r="AB36" s="921"/>
      <c r="AC36" s="902"/>
      <c r="AD36" s="902"/>
      <c r="AE36" s="902"/>
      <c r="AF36" s="921"/>
      <c r="AG36" s="902"/>
      <c r="AH36" s="902"/>
      <c r="AI36" s="902"/>
      <c r="AJ36" s="921"/>
      <c r="AK36" s="902"/>
      <c r="AL36" s="902"/>
      <c r="AM36" s="902"/>
      <c r="AN36" s="921"/>
      <c r="AO36" s="902"/>
      <c r="AP36" s="902"/>
    </row>
    <row r="37" spans="2:42">
      <c r="B37" s="911"/>
      <c r="C37" s="902"/>
      <c r="D37" s="902"/>
      <c r="E37" s="902"/>
      <c r="F37" s="902"/>
      <c r="G37" s="902"/>
      <c r="H37" s="902"/>
      <c r="I37" s="902"/>
      <c r="J37" s="902"/>
      <c r="K37" s="902"/>
      <c r="L37" s="902"/>
      <c r="M37" s="902"/>
      <c r="N37" s="902"/>
      <c r="O37" s="902"/>
      <c r="P37" s="902"/>
      <c r="Q37" s="902"/>
      <c r="R37" s="902"/>
      <c r="S37" s="902"/>
      <c r="T37" s="902"/>
      <c r="U37" s="902"/>
      <c r="V37" s="902"/>
      <c r="W37" s="902"/>
      <c r="X37" s="902"/>
      <c r="Y37" s="902"/>
      <c r="Z37" s="902"/>
      <c r="AA37" s="902"/>
      <c r="AB37" s="902"/>
      <c r="AC37" s="902"/>
      <c r="AD37" s="902"/>
      <c r="AE37" s="902"/>
      <c r="AF37" s="902"/>
      <c r="AG37" s="902"/>
      <c r="AH37" s="902"/>
      <c r="AI37" s="902"/>
      <c r="AJ37" s="902"/>
      <c r="AK37" s="902"/>
      <c r="AL37" s="902"/>
      <c r="AM37" s="902"/>
      <c r="AN37" s="902"/>
      <c r="AO37" s="902"/>
      <c r="AP37" s="902"/>
    </row>
    <row r="38" spans="2:42">
      <c r="B38" s="489"/>
      <c r="C38" s="902"/>
      <c r="D38" s="902"/>
      <c r="E38" s="902"/>
      <c r="F38" s="902"/>
      <c r="G38" s="902"/>
      <c r="H38" s="902"/>
      <c r="I38" s="902"/>
      <c r="J38" s="902"/>
      <c r="K38" s="902"/>
      <c r="L38" s="902"/>
      <c r="M38" s="902"/>
      <c r="N38" s="902"/>
      <c r="O38" s="902"/>
      <c r="P38" s="902"/>
      <c r="Q38" s="902"/>
      <c r="R38" s="902"/>
      <c r="S38" s="902"/>
      <c r="T38" s="902"/>
      <c r="U38" s="902"/>
      <c r="V38" s="902"/>
      <c r="W38" s="902"/>
      <c r="X38" s="902"/>
      <c r="Y38" s="902"/>
      <c r="Z38" s="902"/>
      <c r="AA38" s="902"/>
      <c r="AB38" s="902"/>
      <c r="AC38" s="902"/>
      <c r="AD38" s="902"/>
      <c r="AE38" s="902"/>
      <c r="AF38" s="902"/>
      <c r="AG38" s="902"/>
      <c r="AH38" s="902"/>
      <c r="AI38" s="902"/>
      <c r="AJ38" s="902"/>
      <c r="AK38" s="902"/>
      <c r="AL38" s="902"/>
      <c r="AM38" s="902"/>
      <c r="AN38" s="902"/>
      <c r="AO38" s="902"/>
      <c r="AP38" s="902"/>
    </row>
    <row r="39" spans="2:42">
      <c r="B39" s="489"/>
      <c r="C39" s="902"/>
      <c r="D39" s="902"/>
      <c r="E39" s="902"/>
      <c r="F39" s="902"/>
      <c r="G39" s="902"/>
      <c r="H39" s="902"/>
      <c r="I39" s="902"/>
      <c r="J39" s="902"/>
      <c r="K39" s="902"/>
      <c r="L39" s="902"/>
      <c r="M39" s="902"/>
      <c r="N39" s="902"/>
      <c r="O39" s="902"/>
      <c r="P39" s="902"/>
      <c r="Q39" s="902"/>
      <c r="R39" s="902"/>
      <c r="S39" s="902"/>
      <c r="T39" s="902"/>
      <c r="U39" s="902"/>
      <c r="V39" s="902"/>
      <c r="W39" s="902"/>
      <c r="X39" s="902"/>
      <c r="Y39" s="902"/>
      <c r="Z39" s="902"/>
      <c r="AA39" s="902"/>
      <c r="AB39" s="902"/>
      <c r="AC39" s="902"/>
      <c r="AD39" s="902"/>
      <c r="AE39" s="902"/>
      <c r="AF39" s="902"/>
      <c r="AG39" s="902"/>
      <c r="AH39" s="902"/>
      <c r="AI39" s="902"/>
      <c r="AJ39" s="902"/>
      <c r="AK39" s="902"/>
      <c r="AL39" s="902"/>
      <c r="AM39" s="902"/>
      <c r="AN39" s="902"/>
      <c r="AO39" s="902"/>
      <c r="AP39" s="902"/>
    </row>
    <row r="40" spans="2:42">
      <c r="B40" s="489"/>
      <c r="C40" s="902"/>
      <c r="D40" s="902"/>
      <c r="E40" s="902"/>
      <c r="F40" s="902"/>
      <c r="G40" s="902"/>
      <c r="H40" s="902"/>
      <c r="I40" s="902"/>
      <c r="J40" s="902"/>
      <c r="K40" s="902"/>
      <c r="L40" s="902"/>
      <c r="M40" s="902"/>
      <c r="N40" s="902"/>
      <c r="O40" s="902"/>
      <c r="P40" s="902"/>
      <c r="Q40" s="902"/>
      <c r="R40" s="902"/>
      <c r="S40" s="902"/>
      <c r="T40" s="902"/>
      <c r="U40" s="902"/>
      <c r="V40" s="902"/>
      <c r="W40" s="902"/>
      <c r="X40" s="902"/>
      <c r="Y40" s="902"/>
      <c r="Z40" s="902"/>
      <c r="AA40" s="902"/>
      <c r="AB40" s="902"/>
      <c r="AC40" s="902"/>
      <c r="AD40" s="902"/>
      <c r="AE40" s="902"/>
      <c r="AF40" s="902"/>
      <c r="AG40" s="902"/>
      <c r="AH40" s="902"/>
      <c r="AI40" s="902"/>
      <c r="AJ40" s="902"/>
      <c r="AK40" s="902"/>
      <c r="AL40" s="902"/>
      <c r="AM40" s="902"/>
      <c r="AN40" s="902"/>
      <c r="AO40" s="902"/>
      <c r="AP40" s="902"/>
    </row>
    <row r="41" spans="2:42">
      <c r="B41" s="489"/>
      <c r="C41" s="902"/>
      <c r="D41" s="902"/>
      <c r="E41" s="902"/>
      <c r="F41" s="902"/>
      <c r="G41" s="902"/>
      <c r="H41" s="902"/>
      <c r="I41" s="902"/>
      <c r="J41" s="902"/>
      <c r="K41" s="902"/>
      <c r="L41" s="902"/>
      <c r="M41" s="902"/>
      <c r="N41" s="902"/>
      <c r="O41" s="902"/>
      <c r="P41" s="902"/>
      <c r="Q41" s="902"/>
      <c r="R41" s="902"/>
      <c r="S41" s="902"/>
      <c r="T41" s="902"/>
      <c r="U41" s="902"/>
      <c r="V41" s="902"/>
      <c r="W41" s="902"/>
      <c r="X41" s="902"/>
      <c r="Y41" s="902"/>
      <c r="Z41" s="902"/>
      <c r="AA41" s="902"/>
      <c r="AB41" s="902"/>
      <c r="AC41" s="902"/>
      <c r="AD41" s="902"/>
      <c r="AE41" s="902"/>
      <c r="AF41" s="902"/>
      <c r="AG41" s="902"/>
      <c r="AH41" s="902"/>
      <c r="AI41" s="902"/>
      <c r="AJ41" s="902"/>
      <c r="AK41" s="902"/>
      <c r="AL41" s="902"/>
      <c r="AM41" s="902"/>
      <c r="AN41" s="902"/>
      <c r="AO41" s="902"/>
      <c r="AP41" s="902"/>
    </row>
    <row r="42" spans="2:42">
      <c r="B42" s="911"/>
      <c r="C42" s="902"/>
      <c r="D42" s="902"/>
      <c r="E42" s="902"/>
      <c r="F42" s="902"/>
      <c r="G42" s="902"/>
      <c r="H42" s="902"/>
      <c r="I42" s="902"/>
      <c r="J42" s="902"/>
      <c r="K42" s="902"/>
      <c r="L42" s="902"/>
      <c r="M42" s="902"/>
      <c r="N42" s="902"/>
      <c r="O42" s="902"/>
      <c r="P42" s="902"/>
      <c r="Q42" s="902"/>
      <c r="R42" s="902"/>
      <c r="S42" s="902"/>
      <c r="T42" s="902"/>
      <c r="U42" s="902"/>
      <c r="V42" s="902"/>
      <c r="W42" s="902"/>
      <c r="X42" s="902"/>
      <c r="Y42" s="902"/>
      <c r="Z42" s="902"/>
      <c r="AA42" s="902"/>
      <c r="AB42" s="902"/>
      <c r="AC42" s="902"/>
      <c r="AD42" s="902"/>
      <c r="AE42" s="902"/>
      <c r="AF42" s="902"/>
      <c r="AG42" s="902"/>
      <c r="AH42" s="902"/>
      <c r="AI42" s="902"/>
      <c r="AJ42" s="902"/>
      <c r="AK42" s="902"/>
      <c r="AL42" s="902"/>
      <c r="AM42" s="902"/>
      <c r="AN42" s="902"/>
      <c r="AO42" s="902"/>
      <c r="AP42" s="902"/>
    </row>
    <row r="43" spans="2:42">
      <c r="B43" s="489"/>
      <c r="C43" s="902"/>
      <c r="D43" s="902"/>
      <c r="E43" s="902"/>
      <c r="F43" s="902"/>
      <c r="G43" s="902"/>
      <c r="H43" s="902"/>
      <c r="I43" s="902"/>
      <c r="J43" s="902"/>
      <c r="K43" s="902"/>
      <c r="L43" s="902"/>
      <c r="M43" s="902"/>
      <c r="N43" s="902"/>
      <c r="O43" s="902"/>
      <c r="P43" s="902"/>
      <c r="Q43" s="902"/>
      <c r="R43" s="902"/>
      <c r="S43" s="902"/>
      <c r="T43" s="902"/>
      <c r="U43" s="902"/>
      <c r="V43" s="902"/>
      <c r="W43" s="902"/>
      <c r="X43" s="902"/>
      <c r="Y43" s="902"/>
      <c r="Z43" s="902"/>
      <c r="AA43" s="902"/>
      <c r="AB43" s="902"/>
      <c r="AC43" s="902"/>
      <c r="AD43" s="902"/>
      <c r="AE43" s="902"/>
      <c r="AF43" s="902"/>
      <c r="AG43" s="902"/>
      <c r="AH43" s="902"/>
      <c r="AI43" s="902"/>
      <c r="AJ43" s="902"/>
      <c r="AK43" s="902"/>
      <c r="AL43" s="902"/>
      <c r="AM43" s="902"/>
      <c r="AN43" s="902"/>
      <c r="AO43" s="902"/>
      <c r="AP43" s="902"/>
    </row>
    <row r="44" spans="2:42">
      <c r="B44" s="489"/>
      <c r="C44" s="902"/>
      <c r="D44" s="921"/>
      <c r="E44" s="902"/>
      <c r="F44" s="902"/>
      <c r="G44" s="902"/>
      <c r="H44" s="921"/>
      <c r="I44" s="902"/>
      <c r="J44" s="902"/>
      <c r="K44" s="902"/>
      <c r="L44" s="921"/>
      <c r="M44" s="902"/>
      <c r="N44" s="902"/>
      <c r="O44" s="902"/>
      <c r="P44" s="921"/>
      <c r="Q44" s="902"/>
      <c r="R44" s="902"/>
      <c r="S44" s="902"/>
      <c r="T44" s="921"/>
      <c r="U44" s="902"/>
      <c r="V44" s="902"/>
      <c r="W44" s="902"/>
      <c r="X44" s="921"/>
      <c r="Y44" s="902"/>
      <c r="Z44" s="902"/>
      <c r="AA44" s="902"/>
      <c r="AB44" s="921"/>
      <c r="AC44" s="902"/>
      <c r="AD44" s="902"/>
      <c r="AE44" s="902"/>
      <c r="AF44" s="921"/>
      <c r="AG44" s="902"/>
      <c r="AH44" s="902"/>
      <c r="AI44" s="902"/>
      <c r="AJ44" s="921"/>
      <c r="AK44" s="902"/>
      <c r="AL44" s="902"/>
      <c r="AM44" s="902"/>
      <c r="AN44" s="921"/>
      <c r="AO44" s="902"/>
      <c r="AP44" s="902"/>
    </row>
    <row r="45" spans="2:42" ht="18.600000000000001">
      <c r="B45" s="3" t="s">
        <v>219</v>
      </c>
      <c r="C45" s="922"/>
      <c r="D45" s="922"/>
      <c r="E45" s="7"/>
      <c r="F45" s="7"/>
      <c r="G45" s="922"/>
      <c r="H45" s="922"/>
      <c r="I45" s="7"/>
      <c r="J45" s="7"/>
      <c r="K45" s="922"/>
      <c r="L45" s="922"/>
      <c r="M45" s="7"/>
      <c r="N45" s="7"/>
      <c r="O45" s="922"/>
      <c r="P45" s="922"/>
      <c r="Q45" s="7"/>
      <c r="R45" s="7"/>
      <c r="S45" s="922"/>
      <c r="T45" s="922"/>
      <c r="U45" s="7"/>
      <c r="V45" s="7"/>
      <c r="W45" s="922"/>
      <c r="X45" s="922"/>
      <c r="Y45" s="7"/>
      <c r="Z45" s="7"/>
      <c r="AA45" s="922"/>
      <c r="AB45" s="922"/>
      <c r="AC45" s="7"/>
      <c r="AD45" s="7"/>
      <c r="AE45" s="922"/>
      <c r="AF45" s="922"/>
      <c r="AG45" s="7"/>
      <c r="AH45" s="7"/>
      <c r="AI45" s="922"/>
      <c r="AJ45" s="922"/>
      <c r="AK45" s="7"/>
      <c r="AL45" s="7"/>
      <c r="AM45" s="922"/>
      <c r="AN45" s="922"/>
      <c r="AO45" s="7"/>
      <c r="AP45" s="7"/>
    </row>
  </sheetData>
  <pageMargins left="0.7" right="0.7" top="0.75" bottom="0.75" header="0.3" footer="0.3"/>
  <pageSetup paperSize="17" scale="24" fitToWidth="2" orientation="landscape" r:id="rId1"/>
  <headerFooter>
    <oddFooter>&amp;C&amp;A</oddFooter>
  </headerFooter>
  <colBreaks count="1" manualBreakCount="1">
    <brk id="26" max="41"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17F204-98F4-472E-93C5-F8D05C509A74}">
  <sheetPr codeName="Sheet5">
    <pageSetUpPr fitToPage="1"/>
  </sheetPr>
  <dimension ref="A1:AL32"/>
  <sheetViews>
    <sheetView showGridLines="0" workbookViewId="0">
      <selection activeCell="G15" sqref="G15"/>
    </sheetView>
  </sheetViews>
  <sheetFormatPr defaultColWidth="8.625" defaultRowHeight="14.45"/>
  <cols>
    <col min="1" max="2" width="8.625" style="374"/>
    <col min="3" max="3" width="18.625" style="374" customWidth="1"/>
    <col min="4" max="4" width="13.625" style="374" customWidth="1"/>
    <col min="5" max="5" width="8.25" style="374" bestFit="1" customWidth="1"/>
    <col min="6" max="6" width="13.625" style="374" customWidth="1"/>
    <col min="7" max="7" width="7.75" style="374" bestFit="1" customWidth="1"/>
    <col min="8" max="8" width="14.375" style="374" customWidth="1"/>
    <col min="9" max="9" width="8.625" style="374"/>
    <col min="10" max="10" width="21.125" style="374" customWidth="1"/>
    <col min="11" max="11" width="12.125" style="374" customWidth="1"/>
    <col min="12" max="12" width="8.25" style="374" bestFit="1" customWidth="1"/>
    <col min="13" max="13" width="12.125" style="374" customWidth="1"/>
    <col min="14" max="14" width="5.375" style="374" bestFit="1" customWidth="1"/>
    <col min="15" max="16" width="8.625" style="374"/>
    <col min="17" max="17" width="21.125" style="374" customWidth="1"/>
    <col min="18" max="18" width="12.125" style="374" customWidth="1"/>
    <col min="19" max="19" width="8.25" style="374" bestFit="1" customWidth="1"/>
    <col min="20" max="20" width="12.125" style="374" customWidth="1"/>
    <col min="21" max="21" width="5.375" style="374" bestFit="1" customWidth="1"/>
    <col min="22" max="16384" width="8.625" style="374"/>
  </cols>
  <sheetData>
    <row r="1" spans="1:38" s="128" customFormat="1" ht="15.6">
      <c r="A1" s="20" t="s">
        <v>98</v>
      </c>
      <c r="B1" s="621" t="str">
        <f>PA_NAME</f>
        <v>San Diego Gas &amp; Electric Co</v>
      </c>
      <c r="D1" s="129"/>
      <c r="H1" s="129"/>
      <c r="L1" s="129"/>
      <c r="P1" s="129"/>
      <c r="T1" s="129"/>
      <c r="X1" s="129"/>
      <c r="AB1" s="129"/>
      <c r="AF1" s="129"/>
      <c r="AJ1" s="130"/>
      <c r="AL1" s="131"/>
    </row>
    <row r="2" spans="1:38" s="128" customFormat="1" ht="15.6">
      <c r="A2" s="20" t="s">
        <v>99</v>
      </c>
      <c r="B2" s="621" t="str">
        <f>RPT_YEAR</f>
        <v>2024-2031</v>
      </c>
      <c r="D2" s="129"/>
      <c r="H2" s="129"/>
      <c r="L2" s="129"/>
      <c r="P2" s="129"/>
      <c r="T2" s="129"/>
      <c r="X2" s="129"/>
      <c r="AB2" s="129"/>
      <c r="AF2" s="129"/>
      <c r="AJ2" s="130"/>
      <c r="AL2" s="131"/>
    </row>
    <row r="3" spans="1:38" s="128" customFormat="1" ht="15.6">
      <c r="A3" s="348" t="s">
        <v>220</v>
      </c>
      <c r="B3" s="348"/>
      <c r="C3" s="348"/>
      <c r="D3" s="348"/>
      <c r="H3" s="129"/>
      <c r="L3" s="129"/>
      <c r="P3" s="129"/>
      <c r="T3" s="129"/>
      <c r="X3" s="129"/>
      <c r="AB3" s="129"/>
      <c r="AF3" s="129"/>
      <c r="AJ3" s="130"/>
      <c r="AL3" s="131"/>
    </row>
    <row r="5" spans="1:38">
      <c r="B5" s="929"/>
      <c r="C5" s="929"/>
      <c r="D5" s="929"/>
      <c r="E5" s="929"/>
      <c r="F5" s="929"/>
      <c r="G5" s="929"/>
    </row>
    <row r="6" spans="1:38">
      <c r="B6" s="930"/>
      <c r="C6" s="930"/>
      <c r="D6" s="930"/>
      <c r="E6" s="930"/>
      <c r="F6" s="930"/>
      <c r="G6" s="930"/>
    </row>
    <row r="7" spans="1:38" ht="15" thickBot="1">
      <c r="B7" s="426"/>
      <c r="C7" s="426"/>
      <c r="D7" s="426"/>
      <c r="E7" s="426"/>
      <c r="F7" s="426"/>
      <c r="G7" s="426"/>
      <c r="I7" s="426"/>
      <c r="J7" s="426"/>
      <c r="K7" s="426"/>
      <c r="L7" s="426"/>
      <c r="M7" s="426"/>
      <c r="N7" s="426"/>
      <c r="P7" s="426"/>
      <c r="Q7" s="426"/>
      <c r="R7" s="426"/>
      <c r="S7" s="426"/>
      <c r="T7" s="426"/>
      <c r="U7" s="426"/>
    </row>
    <row r="8" spans="1:38" ht="29.45" thickBot="1">
      <c r="B8" s="379"/>
      <c r="C8" s="384" t="s">
        <v>221</v>
      </c>
      <c r="D8" s="375" t="s">
        <v>222</v>
      </c>
      <c r="E8" s="375" t="s">
        <v>223</v>
      </c>
      <c r="F8" s="375" t="s">
        <v>224</v>
      </c>
      <c r="G8" s="376" t="s">
        <v>225</v>
      </c>
      <c r="I8" s="379"/>
      <c r="J8" s="381" t="s">
        <v>226</v>
      </c>
      <c r="K8" s="375" t="s">
        <v>222</v>
      </c>
      <c r="L8" s="375" t="s">
        <v>223</v>
      </c>
      <c r="M8" s="375" t="s">
        <v>224</v>
      </c>
      <c r="N8" s="376" t="s">
        <v>225</v>
      </c>
      <c r="P8" s="379"/>
      <c r="Q8" s="385" t="s">
        <v>227</v>
      </c>
      <c r="R8" s="375" t="s">
        <v>222</v>
      </c>
      <c r="S8" s="375" t="s">
        <v>223</v>
      </c>
      <c r="T8" s="375" t="s">
        <v>224</v>
      </c>
      <c r="U8" s="376" t="s">
        <v>225</v>
      </c>
    </row>
    <row r="9" spans="1:38" ht="15.6">
      <c r="B9" s="378">
        <v>2024</v>
      </c>
      <c r="C9" s="387">
        <f>+'7.3 PA PY budget_savings'!C69</f>
        <v>79664685.173819885</v>
      </c>
      <c r="D9" s="387">
        <f>$C9*E9</f>
        <v>53375339.066459328</v>
      </c>
      <c r="E9" s="470">
        <v>0.67</v>
      </c>
      <c r="F9" s="387">
        <f t="shared" ref="F9:F16" si="0">$C9*G9</f>
        <v>26289346.107360564</v>
      </c>
      <c r="G9" s="469">
        <v>0.33</v>
      </c>
      <c r="I9" s="378">
        <v>2024</v>
      </c>
      <c r="J9" s="387">
        <f>+'7.3 PA PY budget_savings'!C71</f>
        <v>79664685.173819885</v>
      </c>
      <c r="K9" s="387">
        <f>$C9*L9</f>
        <v>53375339.066459328</v>
      </c>
      <c r="L9" s="470">
        <v>0.67</v>
      </c>
      <c r="M9" s="387">
        <f t="shared" ref="M9:M16" si="1">$C9*N9</f>
        <v>26289346.107360564</v>
      </c>
      <c r="N9" s="469">
        <v>0.33</v>
      </c>
      <c r="P9" s="378">
        <v>2024</v>
      </c>
      <c r="Q9" s="387">
        <f>+'7.3 PA PY budget_savings'!C88</f>
        <v>79664685.173819885</v>
      </c>
      <c r="R9" s="387">
        <f>$C9*S9</f>
        <v>53375339.066459328</v>
      </c>
      <c r="S9" s="470">
        <v>0.67</v>
      </c>
      <c r="T9" s="387">
        <f t="shared" ref="T9:T16" si="2">$C9*U9</f>
        <v>26289346.107360564</v>
      </c>
      <c r="U9" s="469">
        <v>0.33</v>
      </c>
    </row>
    <row r="10" spans="1:38" ht="15.6">
      <c r="B10" s="1028">
        <v>2025</v>
      </c>
      <c r="C10" s="1029">
        <f>+'7.3 PA PY budget_savings'!I69</f>
        <v>83915516.481839672</v>
      </c>
      <c r="D10" s="387">
        <f t="shared" ref="D10:D16" si="3">$C10*E10</f>
        <v>56223396.042832583</v>
      </c>
      <c r="E10" s="470">
        <v>0.67</v>
      </c>
      <c r="F10" s="387">
        <f t="shared" si="0"/>
        <v>27692120.439007092</v>
      </c>
      <c r="G10" s="1030">
        <v>0.33</v>
      </c>
      <c r="I10" s="1028">
        <v>2025</v>
      </c>
      <c r="J10" s="1029">
        <f>+'7.3 PA PY budget_savings'!I71</f>
        <v>83915516.481839672</v>
      </c>
      <c r="K10" s="387">
        <f t="shared" ref="K10:K16" si="4">$C10*L10</f>
        <v>56223396.042832583</v>
      </c>
      <c r="L10" s="470">
        <v>0.67</v>
      </c>
      <c r="M10" s="387">
        <f t="shared" si="1"/>
        <v>27692120.439007092</v>
      </c>
      <c r="N10" s="1030">
        <v>0.33</v>
      </c>
      <c r="P10" s="1028">
        <v>2025</v>
      </c>
      <c r="Q10" s="1029">
        <f>+'7.3 PA PY budget_savings'!I88</f>
        <v>83915516.481839672</v>
      </c>
      <c r="R10" s="387">
        <f t="shared" ref="R10:R16" si="5">$C10*S10</f>
        <v>56223396.042832583</v>
      </c>
      <c r="S10" s="470">
        <v>0.67</v>
      </c>
      <c r="T10" s="387">
        <f t="shared" si="2"/>
        <v>27692120.439007092</v>
      </c>
      <c r="U10" s="1030">
        <v>0.33</v>
      </c>
    </row>
    <row r="11" spans="1:38" ht="15.6">
      <c r="B11" s="1028">
        <v>2026</v>
      </c>
      <c r="C11" s="1029">
        <f>+'7.3 PA PY budget_savings'!O69</f>
        <v>82638623.346857131</v>
      </c>
      <c r="D11" s="387">
        <f t="shared" si="3"/>
        <v>55367877.642394282</v>
      </c>
      <c r="E11" s="470">
        <v>0.67</v>
      </c>
      <c r="F11" s="387">
        <f t="shared" si="0"/>
        <v>27270745.704462856</v>
      </c>
      <c r="G11" s="1030">
        <v>0.33</v>
      </c>
      <c r="I11" s="1028">
        <v>2026</v>
      </c>
      <c r="J11" s="1029">
        <f>+'7.3 PA PY budget_savings'!O71</f>
        <v>82638623.346857131</v>
      </c>
      <c r="K11" s="387">
        <f t="shared" si="4"/>
        <v>55367877.642394282</v>
      </c>
      <c r="L11" s="470">
        <v>0.67</v>
      </c>
      <c r="M11" s="387">
        <f t="shared" si="1"/>
        <v>27270745.704462856</v>
      </c>
      <c r="N11" s="1030">
        <v>0.33</v>
      </c>
      <c r="P11" s="1028">
        <v>2026</v>
      </c>
      <c r="Q11" s="1029">
        <f>+'7.3 PA PY budget_savings'!O88</f>
        <v>82638623.346857131</v>
      </c>
      <c r="R11" s="387">
        <f t="shared" si="5"/>
        <v>55367877.642394282</v>
      </c>
      <c r="S11" s="470">
        <v>0.67</v>
      </c>
      <c r="T11" s="387">
        <f t="shared" si="2"/>
        <v>27270745.704462856</v>
      </c>
      <c r="U11" s="1030">
        <v>0.33</v>
      </c>
    </row>
    <row r="12" spans="1:38" ht="15.6">
      <c r="B12" s="1028">
        <v>2027</v>
      </c>
      <c r="C12" s="1029">
        <f>+'7.3 PA PY budget_savings'!U69</f>
        <v>85940881.016129658</v>
      </c>
      <c r="D12" s="387">
        <f t="shared" si="3"/>
        <v>57580390.280806877</v>
      </c>
      <c r="E12" s="470">
        <v>0.67</v>
      </c>
      <c r="F12" s="387">
        <f t="shared" si="0"/>
        <v>28360490.735322788</v>
      </c>
      <c r="G12" s="1030">
        <v>0.33</v>
      </c>
      <c r="I12" s="1028">
        <v>2027</v>
      </c>
      <c r="J12" s="1029">
        <f>+'7.3 PA PY budget_savings'!U71</f>
        <v>85940881.016129658</v>
      </c>
      <c r="K12" s="387">
        <f t="shared" si="4"/>
        <v>57580390.280806877</v>
      </c>
      <c r="L12" s="470">
        <v>0.67</v>
      </c>
      <c r="M12" s="387">
        <f t="shared" si="1"/>
        <v>28360490.735322788</v>
      </c>
      <c r="N12" s="1030">
        <v>0.33</v>
      </c>
      <c r="P12" s="1028">
        <v>2027</v>
      </c>
      <c r="Q12" s="1029">
        <f>+'7.3 PA PY budget_savings'!U88</f>
        <v>85940881.016129658</v>
      </c>
      <c r="R12" s="387">
        <f t="shared" si="5"/>
        <v>57580390.280806877</v>
      </c>
      <c r="S12" s="470">
        <v>0.67</v>
      </c>
      <c r="T12" s="387">
        <f t="shared" si="2"/>
        <v>28360490.735322788</v>
      </c>
      <c r="U12" s="1030">
        <v>0.33</v>
      </c>
    </row>
    <row r="13" spans="1:38" ht="15.6">
      <c r="B13" s="1028">
        <v>2028</v>
      </c>
      <c r="C13" s="1029">
        <f>+'7.3 PA PY budget_savings'!AA69</f>
        <v>85940881.016129658</v>
      </c>
      <c r="D13" s="387">
        <f t="shared" si="3"/>
        <v>57580390.280806877</v>
      </c>
      <c r="E13" s="470">
        <v>0.67</v>
      </c>
      <c r="F13" s="387">
        <f t="shared" si="0"/>
        <v>28360490.735322788</v>
      </c>
      <c r="G13" s="1030">
        <v>0.33</v>
      </c>
      <c r="I13" s="1028">
        <v>2028</v>
      </c>
      <c r="J13" s="1029">
        <f>+'7.3 PA PY budget_savings'!AA71</f>
        <v>85940881.016129658</v>
      </c>
      <c r="K13" s="387">
        <f t="shared" si="4"/>
        <v>57580390.280806877</v>
      </c>
      <c r="L13" s="470">
        <v>0.67</v>
      </c>
      <c r="M13" s="387">
        <f t="shared" si="1"/>
        <v>28360490.735322788</v>
      </c>
      <c r="N13" s="1030">
        <v>0.33</v>
      </c>
      <c r="P13" s="1028">
        <v>2028</v>
      </c>
      <c r="Q13" s="1029">
        <f>+'7.3 PA PY budget_savings'!AA88</f>
        <v>85940881.016129658</v>
      </c>
      <c r="R13" s="387">
        <f t="shared" si="5"/>
        <v>57580390.280806877</v>
      </c>
      <c r="S13" s="470">
        <v>0.67</v>
      </c>
      <c r="T13" s="387">
        <f t="shared" si="2"/>
        <v>28360490.735322788</v>
      </c>
      <c r="U13" s="1030">
        <v>0.33</v>
      </c>
    </row>
    <row r="14" spans="1:38" ht="15.6">
      <c r="B14" s="1028">
        <v>2029</v>
      </c>
      <c r="C14" s="1029">
        <f>+'7.3 PA PY budget_savings'!AG69</f>
        <v>85940881.016129658</v>
      </c>
      <c r="D14" s="387">
        <f t="shared" si="3"/>
        <v>57580390.280806877</v>
      </c>
      <c r="E14" s="470">
        <v>0.67</v>
      </c>
      <c r="F14" s="387">
        <f t="shared" si="0"/>
        <v>28360490.735322788</v>
      </c>
      <c r="G14" s="1030">
        <v>0.33</v>
      </c>
      <c r="I14" s="1028">
        <v>2029</v>
      </c>
      <c r="J14" s="1029">
        <f>+'7.3 PA PY budget_savings'!AG71</f>
        <v>85940881.016129658</v>
      </c>
      <c r="K14" s="387">
        <f t="shared" si="4"/>
        <v>57580390.280806877</v>
      </c>
      <c r="L14" s="470">
        <v>0.67</v>
      </c>
      <c r="M14" s="387">
        <f t="shared" si="1"/>
        <v>28360490.735322788</v>
      </c>
      <c r="N14" s="1030">
        <v>0.33</v>
      </c>
      <c r="P14" s="1028">
        <v>2029</v>
      </c>
      <c r="Q14" s="1029">
        <f>+'7.3 PA PY budget_savings'!AG88</f>
        <v>85940881.016129658</v>
      </c>
      <c r="R14" s="387">
        <f t="shared" si="5"/>
        <v>57580390.280806877</v>
      </c>
      <c r="S14" s="470">
        <v>0.67</v>
      </c>
      <c r="T14" s="387">
        <f t="shared" si="2"/>
        <v>28360490.735322788</v>
      </c>
      <c r="U14" s="1030">
        <v>0.33</v>
      </c>
    </row>
    <row r="15" spans="1:38" ht="15.6">
      <c r="B15" s="1028">
        <v>2030</v>
      </c>
      <c r="C15" s="1029">
        <f>+'7.3 PA PY budget_savings'!AM69</f>
        <v>85940881.016129658</v>
      </c>
      <c r="D15" s="387">
        <f t="shared" si="3"/>
        <v>57580390.280806877</v>
      </c>
      <c r="E15" s="470">
        <v>0.67</v>
      </c>
      <c r="F15" s="387">
        <f t="shared" si="0"/>
        <v>28360490.735322788</v>
      </c>
      <c r="G15" s="1030">
        <v>0.33</v>
      </c>
      <c r="I15" s="1028">
        <v>2030</v>
      </c>
      <c r="J15" s="1029">
        <f>+'7.3 PA PY budget_savings'!AM71</f>
        <v>85940881.016129658</v>
      </c>
      <c r="K15" s="387">
        <f t="shared" si="4"/>
        <v>57580390.280806877</v>
      </c>
      <c r="L15" s="470">
        <v>0.67</v>
      </c>
      <c r="M15" s="387">
        <f t="shared" si="1"/>
        <v>28360490.735322788</v>
      </c>
      <c r="N15" s="1030">
        <v>0.33</v>
      </c>
      <c r="P15" s="1028">
        <v>2030</v>
      </c>
      <c r="Q15" s="1029">
        <f>+'7.3 PA PY budget_savings'!AM88</f>
        <v>85940881.016129658</v>
      </c>
      <c r="R15" s="387">
        <f t="shared" si="5"/>
        <v>57580390.280806877</v>
      </c>
      <c r="S15" s="470">
        <v>0.67</v>
      </c>
      <c r="T15" s="387">
        <f t="shared" si="2"/>
        <v>28360490.735322788</v>
      </c>
      <c r="U15" s="1030">
        <v>0.33</v>
      </c>
    </row>
    <row r="16" spans="1:38" ht="16.149999999999999" thickBot="1">
      <c r="B16" s="1028">
        <v>2031</v>
      </c>
      <c r="C16" s="1031">
        <f>+'7.3 PA PY budget_savings'!AS69</f>
        <v>85940881.016129658</v>
      </c>
      <c r="D16" s="387">
        <f t="shared" si="3"/>
        <v>57580390.280806877</v>
      </c>
      <c r="E16" s="470">
        <v>0.67</v>
      </c>
      <c r="F16" s="387">
        <f t="shared" si="0"/>
        <v>28360490.735322788</v>
      </c>
      <c r="G16" s="1030">
        <v>0.33</v>
      </c>
      <c r="I16" s="1028">
        <v>2031</v>
      </c>
      <c r="J16" s="1031">
        <f>+'7.3 PA PY budget_savings'!AS71</f>
        <v>85940881.016129658</v>
      </c>
      <c r="K16" s="387">
        <f t="shared" si="4"/>
        <v>57580390.280806877</v>
      </c>
      <c r="L16" s="470">
        <v>0.67</v>
      </c>
      <c r="M16" s="387">
        <f t="shared" si="1"/>
        <v>28360490.735322788</v>
      </c>
      <c r="N16" s="1030">
        <v>0.33</v>
      </c>
      <c r="P16" s="1028">
        <v>2031</v>
      </c>
      <c r="Q16" s="1031">
        <f>+'7.3 PA PY budget_savings'!AS88</f>
        <v>85940881.016129658</v>
      </c>
      <c r="R16" s="387">
        <f t="shared" si="5"/>
        <v>57580390.280806877</v>
      </c>
      <c r="S16" s="470">
        <v>0.67</v>
      </c>
      <c r="T16" s="387">
        <f t="shared" si="2"/>
        <v>28360490.735322788</v>
      </c>
      <c r="U16" s="1030">
        <v>0.33</v>
      </c>
    </row>
    <row r="17" spans="2:21" ht="15" thickBot="1">
      <c r="B17" s="379" t="s">
        <v>228</v>
      </c>
      <c r="C17" s="386">
        <f>SUM(C9:C16)</f>
        <v>675923230.08316493</v>
      </c>
      <c r="D17" s="386">
        <f t="shared" ref="D17:F17" si="6">SUM(D9:D16)</f>
        <v>452868564.15572065</v>
      </c>
      <c r="E17" s="382"/>
      <c r="F17" s="386">
        <f t="shared" si="6"/>
        <v>223054665.9274444</v>
      </c>
      <c r="G17" s="383"/>
      <c r="I17" s="379" t="s">
        <v>228</v>
      </c>
      <c r="J17" s="386">
        <f>SUM(J9:J16)</f>
        <v>675923230.08316493</v>
      </c>
      <c r="K17" s="386">
        <f t="shared" ref="K17" si="7">SUM(K9:K16)</f>
        <v>452868564.15572065</v>
      </c>
      <c r="L17" s="382"/>
      <c r="M17" s="386">
        <f t="shared" ref="M17" si="8">SUM(M9:M16)</f>
        <v>223054665.9274444</v>
      </c>
      <c r="N17" s="383"/>
      <c r="P17" s="379" t="s">
        <v>228</v>
      </c>
      <c r="Q17" s="386">
        <f>SUM(Q9:Q16)</f>
        <v>675923230.08316493</v>
      </c>
      <c r="R17" s="386">
        <f t="shared" ref="R17" si="9">SUM(R9:R16)</f>
        <v>452868564.15572065</v>
      </c>
      <c r="S17" s="382"/>
      <c r="T17" s="386">
        <f t="shared" ref="T17" si="10">SUM(T9:T16)</f>
        <v>223054665.9274444</v>
      </c>
      <c r="U17" s="383"/>
    </row>
    <row r="20" spans="2:21">
      <c r="B20" s="930" t="s">
        <v>229</v>
      </c>
      <c r="C20" s="930"/>
      <c r="D20" s="930"/>
      <c r="E20" s="930"/>
      <c r="F20" s="930"/>
      <c r="G20" s="930"/>
    </row>
    <row r="21" spans="2:21" ht="15" thickBot="1">
      <c r="B21" s="426"/>
      <c r="C21" s="426"/>
      <c r="D21" s="426"/>
      <c r="E21" s="426"/>
      <c r="F21" s="426"/>
      <c r="G21" s="426"/>
    </row>
    <row r="22" spans="2:21" ht="15" thickBot="1">
      <c r="B22" s="931" t="s">
        <v>230</v>
      </c>
      <c r="C22" s="933" t="s">
        <v>231</v>
      </c>
      <c r="D22" s="934"/>
      <c r="E22" s="935" t="s">
        <v>232</v>
      </c>
      <c r="F22" s="934"/>
      <c r="G22" s="375" t="s">
        <v>233</v>
      </c>
      <c r="H22" s="376" t="s">
        <v>234</v>
      </c>
    </row>
    <row r="23" spans="2:21" ht="15" thickBot="1">
      <c r="B23" s="932"/>
      <c r="C23" s="377" t="s">
        <v>235</v>
      </c>
      <c r="D23" s="375" t="s">
        <v>236</v>
      </c>
      <c r="E23" s="375" t="s">
        <v>235</v>
      </c>
      <c r="F23" s="375" t="s">
        <v>236</v>
      </c>
      <c r="G23" s="375" t="s">
        <v>235</v>
      </c>
      <c r="H23" s="376" t="s">
        <v>236</v>
      </c>
    </row>
    <row r="24" spans="2:21" ht="15.6">
      <c r="B24" s="378">
        <v>2024</v>
      </c>
      <c r="C24" s="456"/>
      <c r="D24" s="456"/>
      <c r="E24" s="456"/>
      <c r="F24" s="456"/>
      <c r="G24" s="456"/>
      <c r="H24" s="457"/>
    </row>
    <row r="25" spans="2:21" ht="15.6">
      <c r="B25" s="1028">
        <v>2025</v>
      </c>
      <c r="C25" s="1032"/>
      <c r="D25" s="1032"/>
      <c r="E25" s="1032"/>
      <c r="F25" s="1032"/>
      <c r="G25" s="1032"/>
      <c r="H25" s="1033"/>
    </row>
    <row r="26" spans="2:21" ht="15.6">
      <c r="B26" s="1028">
        <v>2026</v>
      </c>
      <c r="C26" s="1032"/>
      <c r="D26" s="1032"/>
      <c r="E26" s="1032"/>
      <c r="F26" s="1032"/>
      <c r="G26" s="1032"/>
      <c r="H26" s="1033"/>
    </row>
    <row r="27" spans="2:21" ht="15.6">
      <c r="B27" s="1028">
        <v>2027</v>
      </c>
      <c r="C27" s="1032"/>
      <c r="D27" s="1032"/>
      <c r="E27" s="1032"/>
      <c r="F27" s="1032"/>
      <c r="G27" s="1032"/>
      <c r="H27" s="1033"/>
    </row>
    <row r="28" spans="2:21" ht="15.6">
      <c r="B28" s="1028">
        <v>2028</v>
      </c>
      <c r="C28" s="1032"/>
      <c r="D28" s="1032"/>
      <c r="E28" s="1032"/>
      <c r="F28" s="1032"/>
      <c r="G28" s="1032"/>
      <c r="H28" s="1033"/>
    </row>
    <row r="29" spans="2:21" ht="15.6">
      <c r="B29" s="1028">
        <v>2029</v>
      </c>
      <c r="C29" s="1032"/>
      <c r="D29" s="1032"/>
      <c r="E29" s="1032"/>
      <c r="F29" s="1032"/>
      <c r="G29" s="1032"/>
      <c r="H29" s="1033"/>
    </row>
    <row r="30" spans="2:21" ht="15.6">
      <c r="B30" s="1028">
        <v>2030</v>
      </c>
      <c r="C30" s="1032"/>
      <c r="D30" s="1032"/>
      <c r="E30" s="1032"/>
      <c r="F30" s="1032"/>
      <c r="G30" s="1032"/>
      <c r="H30" s="1033"/>
    </row>
    <row r="31" spans="2:21" ht="16.149999999999999" thickBot="1">
      <c r="B31" s="1028">
        <v>2031</v>
      </c>
      <c r="C31" s="1034"/>
      <c r="D31" s="1034"/>
      <c r="E31" s="1032"/>
      <c r="F31" s="1032"/>
      <c r="G31" s="1032"/>
      <c r="H31" s="1033"/>
    </row>
    <row r="32" spans="2:21" ht="15" thickBot="1">
      <c r="B32" s="379" t="s">
        <v>228</v>
      </c>
      <c r="C32" s="455">
        <f>SUM(C24:C31)</f>
        <v>0</v>
      </c>
      <c r="D32" s="455"/>
      <c r="E32" s="455">
        <f t="shared" ref="E32" si="11">SUM(E24:E31)</f>
        <v>0</v>
      </c>
      <c r="F32" s="455"/>
      <c r="G32" s="455"/>
      <c r="H32" s="458">
        <f t="shared" ref="H32" si="12">SUM(H24:H31)</f>
        <v>0</v>
      </c>
    </row>
  </sheetData>
  <mergeCells count="6">
    <mergeCell ref="B5:G5"/>
    <mergeCell ref="B6:G6"/>
    <mergeCell ref="B20:G20"/>
    <mergeCell ref="B22:B23"/>
    <mergeCell ref="C22:D22"/>
    <mergeCell ref="E22:F22"/>
  </mergeCells>
  <pageMargins left="0.7" right="0.7" top="0.75" bottom="0.75" header="0.3" footer="0.3"/>
  <pageSetup scale="47" orientation="landscape" horizontalDpi="1200" verticalDpi="1200" r:id="rId1"/>
  <headerFooter>
    <oddFooter>&amp;C&amp;A</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97FE2A-47DB-44A8-B89D-3BFBA4D6FD7A}">
  <sheetPr codeName="Sheet6">
    <pageSetUpPr fitToPage="1"/>
  </sheetPr>
  <dimension ref="A1:AI74"/>
  <sheetViews>
    <sheetView zoomScale="85" zoomScaleNormal="85" workbookViewId="0"/>
  </sheetViews>
  <sheetFormatPr defaultColWidth="11.125" defaultRowHeight="15.6"/>
  <cols>
    <col min="1" max="1" width="12.125" style="44" bestFit="1" customWidth="1"/>
    <col min="2" max="2" width="22.625" style="44" customWidth="1"/>
    <col min="3" max="3" width="71.375" style="44" customWidth="1"/>
    <col min="4" max="4" width="13.625" style="44" customWidth="1"/>
    <col min="5" max="5" width="16.125" style="44" customWidth="1"/>
    <col min="6" max="6" width="14.375" style="44" customWidth="1"/>
    <col min="7" max="7" width="16.125" style="44" customWidth="1"/>
    <col min="8" max="8" width="13.625" style="44" customWidth="1"/>
    <col min="9" max="9" width="16.125" style="44" customWidth="1"/>
    <col min="10" max="10" width="13.625" style="44" customWidth="1"/>
    <col min="11" max="11" width="16.125" style="44" customWidth="1"/>
    <col min="12" max="12" width="13.625" style="44" customWidth="1"/>
    <col min="13" max="13" width="16.125" style="44" customWidth="1"/>
    <col min="14" max="14" width="13.625" style="44" customWidth="1"/>
    <col min="15" max="15" width="16.125" style="44" customWidth="1"/>
    <col min="16" max="16" width="13.625" style="44" customWidth="1"/>
    <col min="17" max="17" width="16.125" style="44" customWidth="1"/>
    <col min="18" max="18" width="13.625" style="44" customWidth="1"/>
    <col min="19" max="19" width="16.125" style="44" customWidth="1"/>
    <col min="20" max="20" width="13.625" style="44" customWidth="1"/>
    <col min="21" max="21" width="16.125" style="44" customWidth="1"/>
    <col min="22" max="22" width="13.625" style="44" customWidth="1"/>
    <col min="23" max="23" width="16.125" style="44" customWidth="1"/>
    <col min="24" max="24" width="11.875" style="44" bestFit="1" customWidth="1"/>
    <col min="25" max="25" width="14.875" style="44" bestFit="1" customWidth="1"/>
    <col min="26" max="26" width="14.375" style="44" bestFit="1" customWidth="1"/>
    <col min="27" max="27" width="12.875" style="44" bestFit="1" customWidth="1"/>
    <col min="28" max="28" width="15.75" style="44" bestFit="1" customWidth="1"/>
    <col min="29" max="29" width="14.875" style="44" bestFit="1" customWidth="1"/>
    <col min="30" max="30" width="14.375" style="44" bestFit="1" customWidth="1"/>
    <col min="31" max="31" width="12.875" style="44" bestFit="1" customWidth="1"/>
    <col min="32" max="32" width="15.75" style="44" bestFit="1" customWidth="1"/>
    <col min="33" max="33" width="14.875" style="44" bestFit="1" customWidth="1"/>
    <col min="34" max="34" width="14.375" style="44" bestFit="1" customWidth="1"/>
    <col min="35" max="35" width="12.875" style="44" bestFit="1" customWidth="1"/>
    <col min="36" max="16384" width="11.125" style="44"/>
  </cols>
  <sheetData>
    <row r="1" spans="1:19">
      <c r="A1" s="20" t="s">
        <v>98</v>
      </c>
      <c r="B1" s="621" t="str">
        <f>PA_NAME</f>
        <v>San Diego Gas &amp; Electric Co</v>
      </c>
      <c r="C1" s="42"/>
      <c r="D1" s="42"/>
      <c r="E1" s="42"/>
      <c r="F1" s="43"/>
      <c r="G1" s="43"/>
      <c r="H1" s="43"/>
    </row>
    <row r="2" spans="1:19">
      <c r="A2" s="20" t="s">
        <v>99</v>
      </c>
      <c r="B2" s="621" t="str">
        <f>RPT_YEAR</f>
        <v>2024-2031</v>
      </c>
      <c r="C2" s="42"/>
      <c r="D2" s="42"/>
      <c r="E2" s="42"/>
      <c r="F2" s="43"/>
      <c r="G2" s="43"/>
      <c r="H2" s="43"/>
    </row>
    <row r="3" spans="1:19">
      <c r="A3" s="231"/>
      <c r="B3" s="42"/>
      <c r="C3" s="42"/>
      <c r="D3" s="42"/>
      <c r="E3" s="42"/>
      <c r="F3" s="43"/>
      <c r="G3" s="43"/>
      <c r="H3" s="43"/>
    </row>
    <row r="4" spans="1:19">
      <c r="A4" s="45" t="s">
        <v>237</v>
      </c>
      <c r="B4" s="42"/>
      <c r="D4" s="42"/>
      <c r="E4" s="42"/>
      <c r="F4" s="43"/>
      <c r="G4" s="43"/>
      <c r="H4" s="43"/>
    </row>
    <row r="5" spans="1:19">
      <c r="A5" s="231"/>
      <c r="B5" s="42"/>
      <c r="C5" s="42"/>
      <c r="D5" s="42"/>
      <c r="E5" s="42"/>
      <c r="F5" s="43"/>
      <c r="G5" s="43"/>
      <c r="H5" s="43"/>
    </row>
    <row r="6" spans="1:19" ht="16.149999999999999" thickBot="1">
      <c r="A6" s="42"/>
      <c r="B6" s="42"/>
      <c r="C6" s="45" t="s">
        <v>238</v>
      </c>
      <c r="D6" s="1035" t="s">
        <v>239</v>
      </c>
      <c r="E6" s="1036"/>
      <c r="F6" s="1036"/>
      <c r="G6" s="1037"/>
      <c r="H6" s="1035" t="s">
        <v>240</v>
      </c>
      <c r="I6" s="1036"/>
      <c r="J6" s="1036"/>
      <c r="K6" s="1037"/>
    </row>
    <row r="7" spans="1:19">
      <c r="A7" s="42"/>
      <c r="B7" s="42"/>
      <c r="C7" s="120" t="s">
        <v>241</v>
      </c>
      <c r="D7" s="380">
        <v>2024</v>
      </c>
      <c r="E7" s="380">
        <v>2025</v>
      </c>
      <c r="F7" s="380">
        <v>2026</v>
      </c>
      <c r="G7" s="380">
        <v>2027</v>
      </c>
      <c r="H7" s="380">
        <v>2028</v>
      </c>
      <c r="I7" s="380">
        <v>2029</v>
      </c>
      <c r="J7" s="380">
        <v>2030</v>
      </c>
      <c r="K7" s="380">
        <v>2031</v>
      </c>
    </row>
    <row r="8" spans="1:19">
      <c r="A8" s="42"/>
      <c r="B8" s="42"/>
      <c r="C8" s="1038" t="s">
        <v>242</v>
      </c>
      <c r="D8" s="1039">
        <f>'4.1 Program Budget - 2024-2027'!S162+'4.1 Program Budget - 2024-2027'!S167</f>
        <v>79664685.173819855</v>
      </c>
      <c r="E8" s="1039">
        <f>'4.1 Program Budget - 2024-2027'!AK162+'4.1 Program Budget - 2024-2027'!AK167</f>
        <v>83915516.481839642</v>
      </c>
      <c r="F8" s="1039">
        <f>'4.1 Program Budget - 2024-2027'!BC162+'4.1 Program Budget - 2024-2027'!BC167</f>
        <v>82638623.346857131</v>
      </c>
      <c r="G8" s="1039">
        <f>'4.1 Program Budget - 2024-2027'!BU162+'4.1 Program Budget - 2024-2027'!BU167</f>
        <v>85940881.016129658</v>
      </c>
      <c r="H8" s="1039">
        <f>'4.2 Program Budget 2028-2031'!I38+'4.2 Program Budget 2028-2031'!I43</f>
        <v>85940881.016129613</v>
      </c>
      <c r="I8" s="1039">
        <f>'4.2 Program Budget 2028-2031'!T38+'4.2 Program Budget 2028-2031'!T43</f>
        <v>85940881.016129613</v>
      </c>
      <c r="J8" s="1039">
        <f>'4.2 Program Budget 2028-2031'!AE38+'4.2 Program Budget 2028-2031'!AE43</f>
        <v>85940881.016129613</v>
      </c>
      <c r="K8" s="1039">
        <f>'4.2 Program Budget 2028-2031'!AP38+'4.2 Program Budget 2028-2031'!AP43</f>
        <v>85940881.016129613</v>
      </c>
    </row>
    <row r="9" spans="1:19" ht="16.149999999999999" thickBot="1">
      <c r="A9" s="42"/>
      <c r="B9" s="42"/>
      <c r="C9" s="1040" t="s">
        <v>243</v>
      </c>
      <c r="D9" s="1041">
        <f t="shared" ref="D9:K9" si="0">+D8</f>
        <v>79664685.173819855</v>
      </c>
      <c r="E9" s="1041">
        <f t="shared" si="0"/>
        <v>83915516.481839642</v>
      </c>
      <c r="F9" s="1041">
        <f t="shared" si="0"/>
        <v>82638623.346857131</v>
      </c>
      <c r="G9" s="1041">
        <f t="shared" si="0"/>
        <v>85940881.016129658</v>
      </c>
      <c r="H9" s="1041">
        <f t="shared" si="0"/>
        <v>85940881.016129613</v>
      </c>
      <c r="I9" s="1041">
        <f t="shared" si="0"/>
        <v>85940881.016129613</v>
      </c>
      <c r="J9" s="1041">
        <f t="shared" si="0"/>
        <v>85940881.016129613</v>
      </c>
      <c r="K9" s="1041">
        <f t="shared" si="0"/>
        <v>85940881.016129613</v>
      </c>
    </row>
    <row r="10" spans="1:19">
      <c r="A10" s="42"/>
      <c r="B10" s="42"/>
      <c r="C10" s="160"/>
      <c r="D10" s="122"/>
      <c r="E10" s="43"/>
      <c r="F10" s="43"/>
      <c r="G10" s="43"/>
    </row>
    <row r="11" spans="1:19">
      <c r="A11" s="42"/>
      <c r="B11" s="42"/>
      <c r="C11" s="42"/>
      <c r="D11" s="42"/>
      <c r="E11" s="42"/>
      <c r="F11" s="43"/>
      <c r="G11" s="43"/>
      <c r="H11" s="43"/>
    </row>
    <row r="12" spans="1:19">
      <c r="A12" s="42"/>
      <c r="B12" s="42"/>
      <c r="C12" s="45" t="s">
        <v>244</v>
      </c>
      <c r="D12" s="42"/>
      <c r="E12" s="42"/>
      <c r="F12" s="43"/>
      <c r="G12" s="43"/>
      <c r="H12" s="43"/>
    </row>
    <row r="13" spans="1:19" ht="16.149999999999999" thickBot="1">
      <c r="A13" s="42"/>
      <c r="B13" s="42"/>
      <c r="C13" s="42"/>
      <c r="D13" s="42"/>
      <c r="E13" s="42"/>
      <c r="F13" s="43"/>
      <c r="G13" s="43"/>
      <c r="H13" s="43"/>
    </row>
    <row r="14" spans="1:19">
      <c r="A14" s="42"/>
      <c r="B14" s="42"/>
      <c r="C14" s="120" t="s">
        <v>245</v>
      </c>
      <c r="D14" s="119" t="s">
        <v>246</v>
      </c>
      <c r="E14" s="118" t="s">
        <v>247</v>
      </c>
      <c r="F14" s="119" t="s">
        <v>248</v>
      </c>
      <c r="G14" s="118" t="s">
        <v>249</v>
      </c>
      <c r="H14" s="119" t="s">
        <v>250</v>
      </c>
      <c r="I14" s="118" t="s">
        <v>251</v>
      </c>
      <c r="J14" s="119" t="s">
        <v>252</v>
      </c>
      <c r="K14" s="118" t="s">
        <v>253</v>
      </c>
      <c r="L14" s="119" t="s">
        <v>254</v>
      </c>
      <c r="M14" s="118" t="s">
        <v>255</v>
      </c>
      <c r="N14" s="119" t="s">
        <v>256</v>
      </c>
      <c r="O14" s="118" t="s">
        <v>257</v>
      </c>
      <c r="P14" s="119" t="s">
        <v>258</v>
      </c>
      <c r="Q14" s="118" t="s">
        <v>259</v>
      </c>
      <c r="R14" s="119" t="s">
        <v>260</v>
      </c>
      <c r="S14" s="118" t="s">
        <v>261</v>
      </c>
    </row>
    <row r="15" spans="1:19">
      <c r="A15" s="42"/>
      <c r="B15" s="42"/>
      <c r="C15" s="1042" t="s">
        <v>262</v>
      </c>
      <c r="D15" s="1043">
        <f>D$9*E15</f>
        <v>53375339.066459306</v>
      </c>
      <c r="E15" s="1044">
        <v>0.67</v>
      </c>
      <c r="F15" s="1043">
        <f>E$9*G15</f>
        <v>56223396.042832561</v>
      </c>
      <c r="G15" s="1044">
        <v>0.67</v>
      </c>
      <c r="H15" s="1043">
        <f>F$9*I15</f>
        <v>55367877.642394282</v>
      </c>
      <c r="I15" s="1044">
        <v>0.67</v>
      </c>
      <c r="J15" s="1043">
        <f>G$9*K15</f>
        <v>57580390.280806877</v>
      </c>
      <c r="K15" s="1044">
        <v>0.67</v>
      </c>
      <c r="L15" s="1043">
        <f>H$9*M15</f>
        <v>57580390.280806847</v>
      </c>
      <c r="M15" s="1044">
        <v>0.67</v>
      </c>
      <c r="N15" s="1043">
        <f>I$9*O15</f>
        <v>57580390.280806847</v>
      </c>
      <c r="O15" s="1044">
        <v>0.67</v>
      </c>
      <c r="P15" s="1043">
        <f>J$9*Q15</f>
        <v>57580390.280806847</v>
      </c>
      <c r="Q15" s="1044">
        <v>0.67</v>
      </c>
      <c r="R15" s="1043">
        <f>K$9*S15</f>
        <v>57580390.280806847</v>
      </c>
      <c r="S15" s="1044">
        <v>0.67</v>
      </c>
    </row>
    <row r="16" spans="1:19">
      <c r="A16" s="42"/>
      <c r="B16" s="42"/>
      <c r="C16" s="1042" t="s">
        <v>263</v>
      </c>
      <c r="D16" s="1043">
        <f>D$9*E16</f>
        <v>26289346.107360553</v>
      </c>
      <c r="E16" s="1044">
        <v>0.33</v>
      </c>
      <c r="F16" s="1043">
        <f>E$9*G16</f>
        <v>27692120.439007085</v>
      </c>
      <c r="G16" s="1044">
        <v>0.33</v>
      </c>
      <c r="H16" s="1043">
        <f>F$9*I16</f>
        <v>27270745.704462856</v>
      </c>
      <c r="I16" s="1044">
        <v>0.33</v>
      </c>
      <c r="J16" s="1043">
        <f>G$9*K16</f>
        <v>28360490.735322788</v>
      </c>
      <c r="K16" s="1044">
        <v>0.33</v>
      </c>
      <c r="L16" s="1043">
        <f>H$9*M16</f>
        <v>28360490.735322773</v>
      </c>
      <c r="M16" s="1044">
        <v>0.33</v>
      </c>
      <c r="N16" s="1043">
        <f>I$9*O16</f>
        <v>28360490.735322773</v>
      </c>
      <c r="O16" s="1044">
        <v>0.33</v>
      </c>
      <c r="P16" s="1043">
        <f>J$9*Q16</f>
        <v>28360490.735322773</v>
      </c>
      <c r="Q16" s="1044">
        <v>0.33</v>
      </c>
      <c r="R16" s="1043">
        <f>K$9*S16</f>
        <v>28360490.735322773</v>
      </c>
      <c r="S16" s="1044">
        <v>0.33</v>
      </c>
    </row>
    <row r="17" spans="1:27" ht="16.149999999999999" thickBot="1">
      <c r="A17" s="42"/>
      <c r="B17" s="42"/>
      <c r="C17" s="1045" t="s">
        <v>264</v>
      </c>
      <c r="D17" s="1046">
        <f>SUM(D15:D16)</f>
        <v>79664685.173819855</v>
      </c>
      <c r="E17" s="1047"/>
      <c r="F17" s="1046">
        <f>SUM(F15:F16)</f>
        <v>83915516.481839642</v>
      </c>
      <c r="G17" s="1047"/>
      <c r="H17" s="1046">
        <f t="shared" ref="H17" si="1">SUM(H15:H16)</f>
        <v>82638623.346857131</v>
      </c>
      <c r="I17" s="1047"/>
      <c r="J17" s="1046">
        <f t="shared" ref="J17" si="2">SUM(J15:J16)</f>
        <v>85940881.016129673</v>
      </c>
      <c r="K17" s="1047"/>
      <c r="L17" s="1046">
        <f>SUM(L15:L16)</f>
        <v>85940881.016129613</v>
      </c>
      <c r="M17" s="1047"/>
      <c r="N17" s="1046">
        <f>SUM(N15:N16)</f>
        <v>85940881.016129613</v>
      </c>
      <c r="O17" s="1047"/>
      <c r="P17" s="1046">
        <f t="shared" ref="P17" si="3">SUM(P15:P16)</f>
        <v>85940881.016129613</v>
      </c>
      <c r="Q17" s="1047"/>
      <c r="R17" s="1046">
        <f t="shared" ref="R17" si="4">SUM(R15:R16)</f>
        <v>85940881.016129613</v>
      </c>
      <c r="S17" s="1047"/>
    </row>
    <row r="18" spans="1:27">
      <c r="A18" s="42"/>
      <c r="B18" s="42"/>
      <c r="C18" s="42"/>
      <c r="D18" s="42"/>
      <c r="E18" s="42"/>
      <c r="F18" s="43"/>
      <c r="G18" s="43"/>
      <c r="H18" s="43"/>
    </row>
    <row r="19" spans="1:27">
      <c r="A19" s="42"/>
      <c r="B19" s="42"/>
      <c r="C19" s="42"/>
      <c r="D19" s="42"/>
      <c r="E19" s="42"/>
      <c r="F19" s="43"/>
      <c r="G19" s="43"/>
      <c r="H19" s="43"/>
    </row>
    <row r="20" spans="1:27">
      <c r="A20" s="42"/>
      <c r="B20" s="42"/>
      <c r="C20" s="45" t="s">
        <v>265</v>
      </c>
      <c r="D20" s="42"/>
      <c r="E20" s="42"/>
      <c r="F20" s="43"/>
      <c r="G20" s="43"/>
      <c r="H20" s="43"/>
    </row>
    <row r="21" spans="1:27" ht="16.149999999999999" thickBot="1">
      <c r="A21" s="42"/>
      <c r="B21" s="42"/>
      <c r="C21" s="42"/>
      <c r="D21" s="42"/>
      <c r="E21" s="42"/>
      <c r="F21" s="43"/>
      <c r="G21" s="43"/>
      <c r="H21" s="43"/>
    </row>
    <row r="22" spans="1:27" ht="46.9">
      <c r="A22" s="42"/>
      <c r="B22" s="42"/>
      <c r="C22" s="46" t="s">
        <v>266</v>
      </c>
      <c r="D22" s="115" t="s">
        <v>267</v>
      </c>
      <c r="E22" s="116" t="s">
        <v>268</v>
      </c>
      <c r="F22" s="115" t="s">
        <v>269</v>
      </c>
      <c r="G22" s="116" t="s">
        <v>270</v>
      </c>
      <c r="H22" s="115" t="s">
        <v>271</v>
      </c>
      <c r="I22" s="116" t="s">
        <v>272</v>
      </c>
      <c r="J22" s="115" t="s">
        <v>273</v>
      </c>
      <c r="K22" s="116" t="s">
        <v>274</v>
      </c>
      <c r="L22" s="115" t="s">
        <v>275</v>
      </c>
      <c r="M22" s="116" t="s">
        <v>276</v>
      </c>
      <c r="N22" s="115" t="s">
        <v>277</v>
      </c>
      <c r="O22" s="116" t="s">
        <v>278</v>
      </c>
      <c r="P22" s="115" t="s">
        <v>279</v>
      </c>
      <c r="Q22" s="116" t="s">
        <v>280</v>
      </c>
      <c r="R22" s="115" t="s">
        <v>281</v>
      </c>
      <c r="S22" s="116" t="s">
        <v>282</v>
      </c>
    </row>
    <row r="23" spans="1:27">
      <c r="A23" s="42"/>
      <c r="B23" s="42"/>
      <c r="C23" s="1042" t="s">
        <v>262</v>
      </c>
      <c r="D23" s="1043">
        <f>D15-D51</f>
        <v>53375339.066459306</v>
      </c>
      <c r="E23" s="1048">
        <f>D23/D25</f>
        <v>0.67</v>
      </c>
      <c r="F23" s="1043">
        <f>+F15-G51</f>
        <v>56223396.042832561</v>
      </c>
      <c r="G23" s="1048">
        <f>F23/F25</f>
        <v>0.67</v>
      </c>
      <c r="H23" s="1043">
        <f>H15-J$51</f>
        <v>55367877.642394282</v>
      </c>
      <c r="I23" s="1048">
        <f>H23/H25</f>
        <v>0.67</v>
      </c>
      <c r="J23" s="1043">
        <f>+J15-M51</f>
        <v>57580390.280806877</v>
      </c>
      <c r="K23" s="1048">
        <f>J23/J25</f>
        <v>0.66999999999999993</v>
      </c>
      <c r="L23" s="1043">
        <f>L15-P51</f>
        <v>57580390.280806847</v>
      </c>
      <c r="M23" s="1048">
        <f>L23/L25</f>
        <v>0.67</v>
      </c>
      <c r="N23" s="1043">
        <f>+N15-S51</f>
        <v>57580390.280806847</v>
      </c>
      <c r="O23" s="1048">
        <f>N23/N25</f>
        <v>0.67</v>
      </c>
      <c r="P23" s="1043">
        <f>P15-V51</f>
        <v>57580390.280806847</v>
      </c>
      <c r="Q23" s="1048">
        <f>P23/P25</f>
        <v>0.67</v>
      </c>
      <c r="R23" s="1043">
        <f>+R15-Y51</f>
        <v>57580390.280806847</v>
      </c>
      <c r="S23" s="1048">
        <f>R23/R25</f>
        <v>0.67</v>
      </c>
    </row>
    <row r="24" spans="1:27">
      <c r="A24" s="42"/>
      <c r="B24" s="42"/>
      <c r="C24" s="1049" t="s">
        <v>263</v>
      </c>
      <c r="D24" s="1043">
        <f>D16-E51</f>
        <v>26289346.107360553</v>
      </c>
      <c r="E24" s="1048">
        <f>D24/D25</f>
        <v>0.33</v>
      </c>
      <c r="F24" s="1043">
        <f>+F16-H51</f>
        <v>27692120.439007085</v>
      </c>
      <c r="G24" s="1048">
        <f>F24/F25</f>
        <v>0.33</v>
      </c>
      <c r="H24" s="1043">
        <f>H16-K$51</f>
        <v>27270745.704462856</v>
      </c>
      <c r="I24" s="1048">
        <f>H24/H25</f>
        <v>0.33</v>
      </c>
      <c r="J24" s="1043">
        <f>+J16-N51</f>
        <v>28360490.735322788</v>
      </c>
      <c r="K24" s="1048">
        <f>J24/J25</f>
        <v>0.32999999999999996</v>
      </c>
      <c r="L24" s="1043">
        <f>L16-Q51</f>
        <v>28360490.735322773</v>
      </c>
      <c r="M24" s="1048">
        <f>L24/L25</f>
        <v>0.33</v>
      </c>
      <c r="N24" s="1043">
        <f>+N16-T51</f>
        <v>28360490.735322773</v>
      </c>
      <c r="O24" s="1048">
        <f>N24/N25</f>
        <v>0.33</v>
      </c>
      <c r="P24" s="1043">
        <f>P16-W51</f>
        <v>28360490.735322773</v>
      </c>
      <c r="Q24" s="1048">
        <f>P24/P25</f>
        <v>0.33</v>
      </c>
      <c r="R24" s="1043">
        <f>+R16-Z51</f>
        <v>28360490.735322773</v>
      </c>
      <c r="S24" s="1048">
        <f>R24/R25</f>
        <v>0.33</v>
      </c>
    </row>
    <row r="25" spans="1:27" ht="16.149999999999999" thickBot="1">
      <c r="A25" s="43"/>
      <c r="B25" s="43"/>
      <c r="C25" s="1045" t="s">
        <v>264</v>
      </c>
      <c r="D25" s="1050">
        <f>D17-F51</f>
        <v>79664685.173819855</v>
      </c>
      <c r="E25" s="1047"/>
      <c r="F25" s="1050">
        <f>F17-I51</f>
        <v>83915516.481839642</v>
      </c>
      <c r="G25" s="1047"/>
      <c r="H25" s="1050">
        <f>H17-L51</f>
        <v>82638623.346857131</v>
      </c>
      <c r="I25" s="1047"/>
      <c r="J25" s="1050">
        <f>J17-O51</f>
        <v>85940881.016129673</v>
      </c>
      <c r="K25" s="1047"/>
      <c r="L25" s="1050">
        <f>L17-R51</f>
        <v>85940881.016129613</v>
      </c>
      <c r="M25" s="1047"/>
      <c r="N25" s="1050">
        <f>N17-U51</f>
        <v>85940881.016129613</v>
      </c>
      <c r="O25" s="1047"/>
      <c r="P25" s="1050">
        <f>P17-X51</f>
        <v>85940881.016129613</v>
      </c>
      <c r="Q25" s="1047"/>
      <c r="R25" s="1050">
        <f>R17-AA51</f>
        <v>85940881.016129613</v>
      </c>
      <c r="S25" s="1047"/>
    </row>
    <row r="26" spans="1:27">
      <c r="A26" s="43"/>
      <c r="B26" s="43"/>
      <c r="C26" s="43"/>
      <c r="D26" s="43"/>
      <c r="E26" s="43"/>
      <c r="F26" s="43"/>
      <c r="G26" s="43"/>
      <c r="H26" s="43"/>
    </row>
    <row r="27" spans="1:27">
      <c r="A27" s="43"/>
      <c r="B27" s="43"/>
      <c r="C27" s="47" t="s">
        <v>283</v>
      </c>
      <c r="D27" s="43"/>
      <c r="E27" s="43"/>
      <c r="F27" s="43"/>
      <c r="G27" s="43"/>
      <c r="H27" s="43"/>
    </row>
    <row r="28" spans="1:27" ht="16.149999999999999" thickBot="1">
      <c r="A28" s="43"/>
      <c r="B28" s="43"/>
      <c r="C28" s="47"/>
      <c r="D28" s="43"/>
      <c r="E28" s="43"/>
      <c r="F28" s="43"/>
      <c r="G28" s="43"/>
      <c r="H28" s="43"/>
    </row>
    <row r="29" spans="1:27" ht="16.149999999999999" thickBot="1">
      <c r="A29" s="43"/>
      <c r="B29" s="43"/>
      <c r="C29" s="43"/>
      <c r="D29" s="938">
        <v>2024</v>
      </c>
      <c r="E29" s="936"/>
      <c r="F29" s="939"/>
      <c r="G29" s="936">
        <v>2025</v>
      </c>
      <c r="H29" s="936"/>
      <c r="I29" s="937"/>
      <c r="J29" s="936">
        <v>2026</v>
      </c>
      <c r="K29" s="936"/>
      <c r="L29" s="937"/>
      <c r="M29" s="936">
        <v>2027</v>
      </c>
      <c r="N29" s="936"/>
      <c r="O29" s="937"/>
      <c r="P29" s="936">
        <v>2028</v>
      </c>
      <c r="Q29" s="936"/>
      <c r="R29" s="937"/>
      <c r="S29" s="936">
        <v>2029</v>
      </c>
      <c r="T29" s="936"/>
      <c r="U29" s="937"/>
      <c r="V29" s="936">
        <v>2030</v>
      </c>
      <c r="W29" s="936"/>
      <c r="X29" s="937"/>
      <c r="Y29" s="936">
        <v>2031</v>
      </c>
      <c r="Z29" s="936"/>
      <c r="AA29" s="937"/>
    </row>
    <row r="30" spans="1:27">
      <c r="A30" s="42"/>
      <c r="B30" s="42"/>
      <c r="C30" s="161" t="s">
        <v>284</v>
      </c>
      <c r="D30" s="120" t="s">
        <v>285</v>
      </c>
      <c r="E30" s="115" t="s">
        <v>224</v>
      </c>
      <c r="F30" s="116" t="s">
        <v>286</v>
      </c>
      <c r="G30" s="169" t="s">
        <v>285</v>
      </c>
      <c r="H30" s="115" t="s">
        <v>224</v>
      </c>
      <c r="I30" s="116" t="s">
        <v>286</v>
      </c>
      <c r="J30" s="169" t="s">
        <v>285</v>
      </c>
      <c r="K30" s="115" t="s">
        <v>224</v>
      </c>
      <c r="L30" s="116" t="s">
        <v>286</v>
      </c>
      <c r="M30" s="169" t="s">
        <v>285</v>
      </c>
      <c r="N30" s="115" t="s">
        <v>224</v>
      </c>
      <c r="O30" s="116" t="s">
        <v>286</v>
      </c>
      <c r="P30" s="169" t="s">
        <v>285</v>
      </c>
      <c r="Q30" s="115" t="s">
        <v>224</v>
      </c>
      <c r="R30" s="116" t="s">
        <v>286</v>
      </c>
      <c r="S30" s="169" t="s">
        <v>285</v>
      </c>
      <c r="T30" s="115" t="s">
        <v>224</v>
      </c>
      <c r="U30" s="116" t="s">
        <v>286</v>
      </c>
      <c r="V30" s="169" t="s">
        <v>285</v>
      </c>
      <c r="W30" s="115" t="s">
        <v>224</v>
      </c>
      <c r="X30" s="116" t="s">
        <v>286</v>
      </c>
      <c r="Y30" s="169" t="s">
        <v>285</v>
      </c>
      <c r="Z30" s="115" t="s">
        <v>224</v>
      </c>
      <c r="AA30" s="116" t="s">
        <v>286</v>
      </c>
    </row>
    <row r="31" spans="1:27">
      <c r="A31" s="42"/>
      <c r="B31" s="42"/>
      <c r="C31" s="162" t="s">
        <v>287</v>
      </c>
      <c r="D31" s="1051">
        <f>+F31*E15</f>
        <v>0</v>
      </c>
      <c r="E31" s="1043">
        <f>+F31*E16</f>
        <v>0</v>
      </c>
      <c r="F31" s="1052">
        <f>+'4.1 Program Budget - 2024-2027'!I169</f>
        <v>0</v>
      </c>
      <c r="G31" s="343">
        <f>+I31*$G$15</f>
        <v>0</v>
      </c>
      <c r="H31" s="344">
        <f>I31*$G$16</f>
        <v>0</v>
      </c>
      <c r="I31" s="1053">
        <v>0</v>
      </c>
      <c r="J31" s="343">
        <f>+L31*I$15</f>
        <v>0</v>
      </c>
      <c r="K31" s="344">
        <f>L31*I$16</f>
        <v>0</v>
      </c>
      <c r="L31" s="1053">
        <v>0</v>
      </c>
      <c r="M31" s="343">
        <f>+O31*K$15</f>
        <v>0</v>
      </c>
      <c r="N31" s="344">
        <f>O31*K$16</f>
        <v>0</v>
      </c>
      <c r="O31" s="1053">
        <v>0</v>
      </c>
      <c r="P31" s="343">
        <f>+R31*M$15</f>
        <v>0</v>
      </c>
      <c r="Q31" s="344">
        <f>R31*M$16</f>
        <v>0</v>
      </c>
      <c r="R31" s="1053">
        <v>0</v>
      </c>
      <c r="S31" s="343">
        <f>+U31*O$15</f>
        <v>0</v>
      </c>
      <c r="T31" s="344">
        <f>U31*O$16</f>
        <v>0</v>
      </c>
      <c r="U31" s="1053">
        <v>0</v>
      </c>
      <c r="V31" s="343">
        <f>+X31*Q$15</f>
        <v>0</v>
      </c>
      <c r="W31" s="344">
        <f>X31*Q$16</f>
        <v>0</v>
      </c>
      <c r="X31" s="1053">
        <v>0</v>
      </c>
      <c r="Y31" s="343">
        <f>+AA31*S$15</f>
        <v>0</v>
      </c>
      <c r="Z31" s="344">
        <f>AA31*S$16</f>
        <v>0</v>
      </c>
      <c r="AA31" s="1053">
        <v>0</v>
      </c>
    </row>
    <row r="32" spans="1:27">
      <c r="A32" s="42"/>
      <c r="B32" s="42"/>
      <c r="C32" s="1054">
        <v>2020</v>
      </c>
      <c r="D32" s="1051">
        <f>+F32*E15</f>
        <v>0</v>
      </c>
      <c r="E32" s="1043">
        <f>F32*E16</f>
        <v>0</v>
      </c>
      <c r="F32" s="1055">
        <v>0</v>
      </c>
      <c r="G32" s="1051">
        <f>+I32*$G$15</f>
        <v>0</v>
      </c>
      <c r="H32" s="1043">
        <f>I32*$G$16</f>
        <v>0</v>
      </c>
      <c r="I32" s="1053">
        <v>0</v>
      </c>
      <c r="J32" s="1051">
        <f t="shared" ref="J32:J34" si="5">+L32*I$15</f>
        <v>0</v>
      </c>
      <c r="K32" s="1043">
        <f t="shared" ref="K32:K34" si="6">L32*I$16</f>
        <v>0</v>
      </c>
      <c r="L32" s="1053">
        <v>0</v>
      </c>
      <c r="M32" s="1051">
        <f t="shared" ref="M32:M34" si="7">+O32*K$15</f>
        <v>0</v>
      </c>
      <c r="N32" s="1043">
        <f t="shared" ref="N32:N34" si="8">O32*K$16</f>
        <v>0</v>
      </c>
      <c r="O32" s="1053">
        <v>0</v>
      </c>
      <c r="P32" s="1051">
        <f t="shared" ref="P32:P34" si="9">+R32*M$15</f>
        <v>0</v>
      </c>
      <c r="Q32" s="1043">
        <f t="shared" ref="Q32:Q34" si="10">R32*M$16</f>
        <v>0</v>
      </c>
      <c r="R32" s="1053">
        <v>0</v>
      </c>
      <c r="S32" s="1051">
        <f t="shared" ref="S32:S34" si="11">+U32*O$15</f>
        <v>0</v>
      </c>
      <c r="T32" s="1043">
        <f t="shared" ref="T32:T34" si="12">U32*O$16</f>
        <v>0</v>
      </c>
      <c r="U32" s="1053">
        <v>0</v>
      </c>
      <c r="V32" s="1051">
        <f t="shared" ref="V32:V34" si="13">+X32*Q$15</f>
        <v>0</v>
      </c>
      <c r="W32" s="1043">
        <f t="shared" ref="W32:W34" si="14">X32*Q$16</f>
        <v>0</v>
      </c>
      <c r="X32" s="1053">
        <v>0</v>
      </c>
      <c r="Y32" s="1051">
        <f t="shared" ref="Y32:Y34" si="15">+AA32*S$15</f>
        <v>0</v>
      </c>
      <c r="Z32" s="1043">
        <f t="shared" ref="Z32:Z34" si="16">AA32*S$16</f>
        <v>0</v>
      </c>
      <c r="AA32" s="1053">
        <v>0</v>
      </c>
    </row>
    <row r="33" spans="1:27">
      <c r="A33" s="42"/>
      <c r="B33" s="42"/>
      <c r="C33" s="1056">
        <v>2021</v>
      </c>
      <c r="D33" s="1051">
        <f>+F33*E15</f>
        <v>0</v>
      </c>
      <c r="E33" s="1043">
        <f>+F33*E16</f>
        <v>0</v>
      </c>
      <c r="F33" s="1039"/>
      <c r="G33" s="1051">
        <f>+I33*G15</f>
        <v>0</v>
      </c>
      <c r="H33" s="1043">
        <f>I33*G16</f>
        <v>0</v>
      </c>
      <c r="I33" s="1053">
        <v>0</v>
      </c>
      <c r="J33" s="1051">
        <f t="shared" si="5"/>
        <v>0</v>
      </c>
      <c r="K33" s="1043">
        <f t="shared" si="6"/>
        <v>0</v>
      </c>
      <c r="L33" s="1053">
        <v>0</v>
      </c>
      <c r="M33" s="1051">
        <f t="shared" si="7"/>
        <v>0</v>
      </c>
      <c r="N33" s="1043">
        <f t="shared" si="8"/>
        <v>0</v>
      </c>
      <c r="O33" s="1053">
        <v>0</v>
      </c>
      <c r="P33" s="1051">
        <f t="shared" si="9"/>
        <v>0</v>
      </c>
      <c r="Q33" s="1043">
        <f t="shared" si="10"/>
        <v>0</v>
      </c>
      <c r="R33" s="1053">
        <v>0</v>
      </c>
      <c r="S33" s="1051">
        <f t="shared" si="11"/>
        <v>0</v>
      </c>
      <c r="T33" s="1043">
        <f t="shared" si="12"/>
        <v>0</v>
      </c>
      <c r="U33" s="1053">
        <v>0</v>
      </c>
      <c r="V33" s="1051">
        <f t="shared" si="13"/>
        <v>0</v>
      </c>
      <c r="W33" s="1043">
        <f t="shared" si="14"/>
        <v>0</v>
      </c>
      <c r="X33" s="1053">
        <v>0</v>
      </c>
      <c r="Y33" s="1051">
        <f t="shared" si="15"/>
        <v>0</v>
      </c>
      <c r="Z33" s="1043">
        <f t="shared" si="16"/>
        <v>0</v>
      </c>
      <c r="AA33" s="1053">
        <v>0</v>
      </c>
    </row>
    <row r="34" spans="1:27">
      <c r="A34" s="42"/>
      <c r="B34" s="42"/>
      <c r="C34" s="1056">
        <v>2022</v>
      </c>
      <c r="D34" s="1057"/>
      <c r="E34" s="1058"/>
      <c r="F34" s="1059"/>
      <c r="G34" s="1051">
        <f>+I34*G15</f>
        <v>0</v>
      </c>
      <c r="H34" s="1043">
        <f>I34*G16</f>
        <v>0</v>
      </c>
      <c r="I34" s="1060">
        <v>0</v>
      </c>
      <c r="J34" s="1051">
        <f t="shared" si="5"/>
        <v>0</v>
      </c>
      <c r="K34" s="1043">
        <f t="shared" si="6"/>
        <v>0</v>
      </c>
      <c r="L34" s="1060">
        <v>0</v>
      </c>
      <c r="M34" s="1051">
        <f t="shared" si="7"/>
        <v>0</v>
      </c>
      <c r="N34" s="1043">
        <f t="shared" si="8"/>
        <v>0</v>
      </c>
      <c r="O34" s="1060">
        <v>0</v>
      </c>
      <c r="P34" s="1051">
        <f t="shared" si="9"/>
        <v>0</v>
      </c>
      <c r="Q34" s="1043">
        <f t="shared" si="10"/>
        <v>0</v>
      </c>
      <c r="R34" s="1060">
        <v>0</v>
      </c>
      <c r="S34" s="1051">
        <f t="shared" si="11"/>
        <v>0</v>
      </c>
      <c r="T34" s="1043">
        <f t="shared" si="12"/>
        <v>0</v>
      </c>
      <c r="U34" s="1060">
        <v>0</v>
      </c>
      <c r="V34" s="1051">
        <f t="shared" si="13"/>
        <v>0</v>
      </c>
      <c r="W34" s="1043">
        <f t="shared" si="14"/>
        <v>0</v>
      </c>
      <c r="X34" s="1060">
        <v>0</v>
      </c>
      <c r="Y34" s="1051">
        <f t="shared" si="15"/>
        <v>0</v>
      </c>
      <c r="Z34" s="1043">
        <f t="shared" si="16"/>
        <v>0</v>
      </c>
      <c r="AA34" s="1060">
        <v>0</v>
      </c>
    </row>
    <row r="35" spans="1:27" ht="16.149999999999999" thickBot="1">
      <c r="A35" s="42"/>
      <c r="B35" s="42"/>
      <c r="C35" s="1061" t="s">
        <v>286</v>
      </c>
      <c r="D35" s="1062">
        <f>SUM(D31:D33)</f>
        <v>0</v>
      </c>
      <c r="E35" s="1062">
        <f>SUM(E31:E33)</f>
        <v>0</v>
      </c>
      <c r="F35" s="1062">
        <f>SUM(F31:F33)</f>
        <v>0</v>
      </c>
      <c r="G35" s="1063">
        <f t="shared" ref="G35:I35" si="17">SUM(G31:G34)</f>
        <v>0</v>
      </c>
      <c r="H35" s="1064">
        <f t="shared" si="17"/>
        <v>0</v>
      </c>
      <c r="I35" s="1065">
        <f t="shared" si="17"/>
        <v>0</v>
      </c>
      <c r="J35" s="1063">
        <f t="shared" ref="J35:U35" si="18">SUM(J31:J34)</f>
        <v>0</v>
      </c>
      <c r="K35" s="1064">
        <f t="shared" si="18"/>
        <v>0</v>
      </c>
      <c r="L35" s="1065">
        <f t="shared" si="18"/>
        <v>0</v>
      </c>
      <c r="M35" s="1063">
        <f t="shared" si="18"/>
        <v>0</v>
      </c>
      <c r="N35" s="1064">
        <f t="shared" si="18"/>
        <v>0</v>
      </c>
      <c r="O35" s="1065">
        <f t="shared" si="18"/>
        <v>0</v>
      </c>
      <c r="P35" s="1063">
        <f t="shared" si="18"/>
        <v>0</v>
      </c>
      <c r="Q35" s="1064">
        <f t="shared" si="18"/>
        <v>0</v>
      </c>
      <c r="R35" s="1065">
        <f t="shared" si="18"/>
        <v>0</v>
      </c>
      <c r="S35" s="1063">
        <f t="shared" si="18"/>
        <v>0</v>
      </c>
      <c r="T35" s="1064">
        <f t="shared" si="18"/>
        <v>0</v>
      </c>
      <c r="U35" s="1065">
        <f t="shared" si="18"/>
        <v>0</v>
      </c>
      <c r="V35" s="1063">
        <f t="shared" ref="V35:AA35" si="19">SUM(V31:V34)</f>
        <v>0</v>
      </c>
      <c r="W35" s="1064">
        <f t="shared" si="19"/>
        <v>0</v>
      </c>
      <c r="X35" s="1065">
        <f t="shared" si="19"/>
        <v>0</v>
      </c>
      <c r="Y35" s="1063">
        <f t="shared" si="19"/>
        <v>0</v>
      </c>
      <c r="Z35" s="1064">
        <f t="shared" si="19"/>
        <v>0</v>
      </c>
      <c r="AA35" s="1065">
        <f t="shared" si="19"/>
        <v>0</v>
      </c>
    </row>
    <row r="36" spans="1:27" ht="16.149999999999999" thickBot="1"/>
    <row r="37" spans="1:27" ht="16.149999999999999" thickBot="1">
      <c r="A37" s="43"/>
      <c r="B37" s="43"/>
      <c r="C37" s="43"/>
      <c r="D37" s="938">
        <v>2024</v>
      </c>
      <c r="E37" s="936"/>
      <c r="F37" s="939"/>
      <c r="G37" s="936">
        <v>2025</v>
      </c>
      <c r="H37" s="936"/>
      <c r="I37" s="937"/>
      <c r="J37" s="936">
        <v>2026</v>
      </c>
      <c r="K37" s="936"/>
      <c r="L37" s="937"/>
      <c r="M37" s="936">
        <v>2027</v>
      </c>
      <c r="N37" s="936"/>
      <c r="O37" s="937"/>
      <c r="P37" s="936">
        <v>2028</v>
      </c>
      <c r="Q37" s="936"/>
      <c r="R37" s="937"/>
      <c r="S37" s="936">
        <v>2029</v>
      </c>
      <c r="T37" s="936"/>
      <c r="U37" s="937"/>
      <c r="V37" s="936">
        <v>2030</v>
      </c>
      <c r="W37" s="936"/>
      <c r="X37" s="937"/>
      <c r="Y37" s="936">
        <v>2031</v>
      </c>
      <c r="Z37" s="936"/>
      <c r="AA37" s="937"/>
    </row>
    <row r="38" spans="1:27">
      <c r="A38" s="42"/>
      <c r="B38" s="42"/>
      <c r="C38" s="161" t="s">
        <v>288</v>
      </c>
      <c r="D38" s="120" t="s">
        <v>285</v>
      </c>
      <c r="E38" s="115" t="s">
        <v>224</v>
      </c>
      <c r="F38" s="116" t="s">
        <v>286</v>
      </c>
      <c r="G38" s="169" t="s">
        <v>285</v>
      </c>
      <c r="H38" s="115" t="s">
        <v>224</v>
      </c>
      <c r="I38" s="116" t="s">
        <v>286</v>
      </c>
      <c r="J38" s="169" t="s">
        <v>285</v>
      </c>
      <c r="K38" s="115" t="s">
        <v>224</v>
      </c>
      <c r="L38" s="116" t="s">
        <v>286</v>
      </c>
      <c r="M38" s="169" t="s">
        <v>285</v>
      </c>
      <c r="N38" s="115" t="s">
        <v>224</v>
      </c>
      <c r="O38" s="116" t="s">
        <v>286</v>
      </c>
      <c r="P38" s="169" t="s">
        <v>285</v>
      </c>
      <c r="Q38" s="115" t="s">
        <v>224</v>
      </c>
      <c r="R38" s="116" t="s">
        <v>286</v>
      </c>
      <c r="S38" s="169" t="s">
        <v>285</v>
      </c>
      <c r="T38" s="115" t="s">
        <v>224</v>
      </c>
      <c r="U38" s="116" t="s">
        <v>286</v>
      </c>
      <c r="V38" s="169" t="s">
        <v>285</v>
      </c>
      <c r="W38" s="115" t="s">
        <v>224</v>
      </c>
      <c r="X38" s="116" t="s">
        <v>286</v>
      </c>
      <c r="Y38" s="169" t="s">
        <v>285</v>
      </c>
      <c r="Z38" s="115" t="s">
        <v>224</v>
      </c>
      <c r="AA38" s="116" t="s">
        <v>286</v>
      </c>
    </row>
    <row r="39" spans="1:27">
      <c r="A39" s="42"/>
      <c r="B39" s="42"/>
      <c r="C39" s="162" t="s">
        <v>287</v>
      </c>
      <c r="D39" s="1066">
        <f>E15*F39</f>
        <v>0</v>
      </c>
      <c r="E39" s="170">
        <f>E16*F39</f>
        <v>0</v>
      </c>
      <c r="F39" s="1067">
        <f>'4.1 Program Budget - 2024-2027'!U167</f>
        <v>0</v>
      </c>
      <c r="G39" s="306">
        <f t="shared" ref="G39:G42" si="20">+I39*$G$15</f>
        <v>0</v>
      </c>
      <c r="H39" s="307">
        <f t="shared" ref="H39:H42" si="21">I39*$G$16</f>
        <v>0</v>
      </c>
      <c r="I39" s="1067">
        <f>'4.1 Program Budget - 2024-2027'!AM167</f>
        <v>0</v>
      </c>
      <c r="J39" s="343">
        <f>+L39*I$15</f>
        <v>0</v>
      </c>
      <c r="K39" s="344">
        <f>L39*I$16</f>
        <v>0</v>
      </c>
      <c r="L39" s="1067">
        <f>'4.1 Program Budget - 2024-2027'!BE167</f>
        <v>0</v>
      </c>
      <c r="M39" s="343">
        <f>+O39*K$15</f>
        <v>0</v>
      </c>
      <c r="N39" s="344">
        <f>O39*K$16</f>
        <v>0</v>
      </c>
      <c r="O39" s="1067">
        <f>'4.1 Program Budget - 2024-2027'!BW167</f>
        <v>0</v>
      </c>
      <c r="P39" s="343">
        <f>+R39*M$15</f>
        <v>0</v>
      </c>
      <c r="Q39" s="344">
        <f>R39*M$16</f>
        <v>0</v>
      </c>
      <c r="R39" s="1068"/>
      <c r="S39" s="343">
        <f>+U39*O$15</f>
        <v>0</v>
      </c>
      <c r="T39" s="344">
        <f>U39*O$16</f>
        <v>0</v>
      </c>
      <c r="U39" s="1068"/>
      <c r="V39" s="343">
        <f>+X39*Q$15</f>
        <v>0</v>
      </c>
      <c r="W39" s="344">
        <f>X39*Q$16</f>
        <v>0</v>
      </c>
      <c r="X39" s="1068"/>
      <c r="Y39" s="343">
        <f>+AA39*S$15</f>
        <v>0</v>
      </c>
      <c r="Z39" s="344">
        <f>AA39*S$16</f>
        <v>0</v>
      </c>
      <c r="AA39" s="1068"/>
    </row>
    <row r="40" spans="1:27">
      <c r="A40" s="42"/>
      <c r="B40" s="42"/>
      <c r="C40" s="1054">
        <v>2020</v>
      </c>
      <c r="D40" s="1066">
        <f>E15*F40</f>
        <v>0</v>
      </c>
      <c r="E40" s="170">
        <f>E16*F40</f>
        <v>0</v>
      </c>
      <c r="F40" s="1069">
        <v>0</v>
      </c>
      <c r="G40" s="1070">
        <f t="shared" si="20"/>
        <v>0</v>
      </c>
      <c r="H40" s="1070">
        <f t="shared" si="21"/>
        <v>0</v>
      </c>
      <c r="I40" s="1069">
        <v>0</v>
      </c>
      <c r="J40" s="1051">
        <f t="shared" ref="J40:J42" si="22">+L40*I$15</f>
        <v>0</v>
      </c>
      <c r="K40" s="1043">
        <f t="shared" ref="K40:K42" si="23">L40*I$16</f>
        <v>0</v>
      </c>
      <c r="L40" s="1069">
        <v>0</v>
      </c>
      <c r="M40" s="1051">
        <f t="shared" ref="M40:M42" si="24">+O40*K$15</f>
        <v>0</v>
      </c>
      <c r="N40" s="1043">
        <f t="shared" ref="N40:N42" si="25">O40*K$16</f>
        <v>0</v>
      </c>
      <c r="O40" s="1069">
        <v>0</v>
      </c>
      <c r="P40" s="1051">
        <f t="shared" ref="P40:P42" si="26">+R40*M$15</f>
        <v>0</v>
      </c>
      <c r="Q40" s="1043">
        <f t="shared" ref="Q40:Q42" si="27">R40*M$16</f>
        <v>0</v>
      </c>
      <c r="R40" s="1069">
        <v>0</v>
      </c>
      <c r="S40" s="1051">
        <f t="shared" ref="S40:S42" si="28">+U40*O$15</f>
        <v>0</v>
      </c>
      <c r="T40" s="1043">
        <f t="shared" ref="T40:T42" si="29">U40*O$16</f>
        <v>0</v>
      </c>
      <c r="U40" s="1069">
        <v>0</v>
      </c>
      <c r="V40" s="1051">
        <f t="shared" ref="V40:V42" si="30">+X40*Q$15</f>
        <v>0</v>
      </c>
      <c r="W40" s="1043">
        <f t="shared" ref="W40:W42" si="31">X40*Q$16</f>
        <v>0</v>
      </c>
      <c r="X40" s="1069">
        <v>0</v>
      </c>
      <c r="Y40" s="1051">
        <f t="shared" ref="Y40:Y42" si="32">+AA40*S$15</f>
        <v>0</v>
      </c>
      <c r="Z40" s="1043">
        <f t="shared" ref="Z40:Z42" si="33">AA40*S$16</f>
        <v>0</v>
      </c>
      <c r="AA40" s="1069">
        <v>0</v>
      </c>
    </row>
    <row r="41" spans="1:27">
      <c r="A41" s="42"/>
      <c r="B41" s="42"/>
      <c r="C41" s="1056">
        <v>2021</v>
      </c>
      <c r="D41" s="1066">
        <f>E15*F41</f>
        <v>0</v>
      </c>
      <c r="E41" s="170">
        <f>E16*F41</f>
        <v>0</v>
      </c>
      <c r="F41" s="1069">
        <v>0</v>
      </c>
      <c r="G41" s="1070">
        <f t="shared" si="20"/>
        <v>0</v>
      </c>
      <c r="H41" s="1071">
        <f t="shared" si="21"/>
        <v>0</v>
      </c>
      <c r="I41" s="1069">
        <v>0</v>
      </c>
      <c r="J41" s="1051">
        <f t="shared" si="22"/>
        <v>0</v>
      </c>
      <c r="K41" s="1043">
        <f t="shared" si="23"/>
        <v>0</v>
      </c>
      <c r="L41" s="1069">
        <v>0</v>
      </c>
      <c r="M41" s="1051">
        <f t="shared" si="24"/>
        <v>0</v>
      </c>
      <c r="N41" s="1043">
        <f t="shared" si="25"/>
        <v>0</v>
      </c>
      <c r="O41" s="1069">
        <v>0</v>
      </c>
      <c r="P41" s="1051">
        <f t="shared" si="26"/>
        <v>0</v>
      </c>
      <c r="Q41" s="1043">
        <f t="shared" si="27"/>
        <v>0</v>
      </c>
      <c r="R41" s="1069">
        <v>0</v>
      </c>
      <c r="S41" s="1051">
        <f t="shared" si="28"/>
        <v>0</v>
      </c>
      <c r="T41" s="1043">
        <f t="shared" si="29"/>
        <v>0</v>
      </c>
      <c r="U41" s="1069">
        <v>0</v>
      </c>
      <c r="V41" s="1051">
        <f t="shared" si="30"/>
        <v>0</v>
      </c>
      <c r="W41" s="1043">
        <f t="shared" si="31"/>
        <v>0</v>
      </c>
      <c r="X41" s="1069">
        <v>0</v>
      </c>
      <c r="Y41" s="1051">
        <f t="shared" si="32"/>
        <v>0</v>
      </c>
      <c r="Z41" s="1043">
        <f t="shared" si="33"/>
        <v>0</v>
      </c>
      <c r="AA41" s="1069">
        <v>0</v>
      </c>
    </row>
    <row r="42" spans="1:27">
      <c r="A42" s="42"/>
      <c r="B42" s="42"/>
      <c r="C42" s="1056">
        <v>2022</v>
      </c>
      <c r="D42" s="1057"/>
      <c r="E42" s="1058"/>
      <c r="F42" s="1059"/>
      <c r="G42" s="308">
        <f t="shared" si="20"/>
        <v>0</v>
      </c>
      <c r="H42" s="1072">
        <f t="shared" si="21"/>
        <v>0</v>
      </c>
      <c r="I42" s="1069">
        <v>0</v>
      </c>
      <c r="J42" s="1051">
        <f t="shared" si="22"/>
        <v>0</v>
      </c>
      <c r="K42" s="1043">
        <f t="shared" si="23"/>
        <v>0</v>
      </c>
      <c r="L42" s="1069">
        <v>0</v>
      </c>
      <c r="M42" s="1051">
        <f t="shared" si="24"/>
        <v>0</v>
      </c>
      <c r="N42" s="1043">
        <f t="shared" si="25"/>
        <v>0</v>
      </c>
      <c r="O42" s="1069">
        <v>0</v>
      </c>
      <c r="P42" s="1051">
        <f t="shared" si="26"/>
        <v>0</v>
      </c>
      <c r="Q42" s="1043">
        <f t="shared" si="27"/>
        <v>0</v>
      </c>
      <c r="R42" s="1069">
        <v>0</v>
      </c>
      <c r="S42" s="1051">
        <f t="shared" si="28"/>
        <v>0</v>
      </c>
      <c r="T42" s="1043">
        <f t="shared" si="29"/>
        <v>0</v>
      </c>
      <c r="U42" s="1069">
        <v>0</v>
      </c>
      <c r="V42" s="1051">
        <f t="shared" si="30"/>
        <v>0</v>
      </c>
      <c r="W42" s="1043">
        <f t="shared" si="31"/>
        <v>0</v>
      </c>
      <c r="X42" s="1069">
        <v>0</v>
      </c>
      <c r="Y42" s="1051">
        <f t="shared" si="32"/>
        <v>0</v>
      </c>
      <c r="Z42" s="1043">
        <f t="shared" si="33"/>
        <v>0</v>
      </c>
      <c r="AA42" s="1069">
        <v>0</v>
      </c>
    </row>
    <row r="43" spans="1:27" ht="16.149999999999999" thickBot="1">
      <c r="A43" s="42"/>
      <c r="B43" s="42"/>
      <c r="C43" s="1061" t="s">
        <v>286</v>
      </c>
      <c r="D43" s="1062">
        <f>SUM(D39:D41)</f>
        <v>0</v>
      </c>
      <c r="E43" s="1062">
        <f>SUM(E39:E41)</f>
        <v>0</v>
      </c>
      <c r="F43" s="1062">
        <f>SUM(F39:F41)</f>
        <v>0</v>
      </c>
      <c r="G43" s="1062">
        <f>SUM(G39:G42)</f>
        <v>0</v>
      </c>
      <c r="H43" s="1073">
        <f t="shared" ref="H43:I43" si="34">SUM(H39:H42)</f>
        <v>0</v>
      </c>
      <c r="I43" s="1074">
        <f t="shared" si="34"/>
        <v>0</v>
      </c>
      <c r="J43" s="1062">
        <f>SUM(J39:J42)</f>
        <v>0</v>
      </c>
      <c r="K43" s="1073">
        <f t="shared" ref="K43:L43" si="35">SUM(K39:K42)</f>
        <v>0</v>
      </c>
      <c r="L43" s="1074">
        <f t="shared" si="35"/>
        <v>0</v>
      </c>
      <c r="M43" s="1062">
        <f>SUM(M39:M42)</f>
        <v>0</v>
      </c>
      <c r="N43" s="1073">
        <f t="shared" ref="N43:O43" si="36">SUM(N39:N42)</f>
        <v>0</v>
      </c>
      <c r="O43" s="1074">
        <f t="shared" si="36"/>
        <v>0</v>
      </c>
      <c r="P43" s="1062">
        <f>SUM(P39:P42)</f>
        <v>0</v>
      </c>
      <c r="Q43" s="1073">
        <f t="shared" ref="Q43:R43" si="37">SUM(Q39:Q42)</f>
        <v>0</v>
      </c>
      <c r="R43" s="1074">
        <f t="shared" si="37"/>
        <v>0</v>
      </c>
      <c r="S43" s="1062">
        <f>SUM(S39:S42)</f>
        <v>0</v>
      </c>
      <c r="T43" s="1073">
        <f t="shared" ref="T43:U43" si="38">SUM(T39:T42)</f>
        <v>0</v>
      </c>
      <c r="U43" s="1074">
        <f t="shared" si="38"/>
        <v>0</v>
      </c>
      <c r="V43" s="1062">
        <f>SUM(V39:V42)</f>
        <v>0</v>
      </c>
      <c r="W43" s="1073">
        <f t="shared" ref="W43:X43" si="39">SUM(W39:W42)</f>
        <v>0</v>
      </c>
      <c r="X43" s="1074">
        <f t="shared" si="39"/>
        <v>0</v>
      </c>
      <c r="Y43" s="1062">
        <f>SUM(Y39:Y42)</f>
        <v>0</v>
      </c>
      <c r="Z43" s="1073">
        <f t="shared" ref="Z43:AA43" si="40">SUM(Z39:Z42)</f>
        <v>0</v>
      </c>
      <c r="AA43" s="1074">
        <f t="shared" si="40"/>
        <v>0</v>
      </c>
    </row>
    <row r="44" spans="1:27" ht="16.149999999999999" thickBot="1">
      <c r="A44" s="42"/>
      <c r="B44" s="42"/>
      <c r="C44" s="42"/>
      <c r="D44" s="117"/>
      <c r="E44" s="117"/>
      <c r="F44" s="117"/>
      <c r="G44" s="117"/>
      <c r="H44" s="117"/>
      <c r="I44" s="117"/>
      <c r="J44" s="117"/>
      <c r="K44" s="117"/>
      <c r="L44" s="117"/>
      <c r="M44" s="117"/>
      <c r="N44" s="117"/>
      <c r="O44" s="117"/>
      <c r="P44" s="117"/>
      <c r="Q44" s="117"/>
      <c r="R44" s="117"/>
      <c r="S44" s="117"/>
      <c r="T44" s="117"/>
      <c r="U44" s="117"/>
      <c r="V44" s="117"/>
      <c r="W44" s="117"/>
      <c r="X44" s="117"/>
      <c r="Y44" s="117"/>
      <c r="Z44" s="117"/>
      <c r="AA44" s="117"/>
    </row>
    <row r="45" spans="1:27" ht="16.149999999999999" thickBot="1">
      <c r="A45" s="43"/>
      <c r="B45" s="43"/>
      <c r="C45" s="43"/>
      <c r="D45" s="938">
        <v>2024</v>
      </c>
      <c r="E45" s="936"/>
      <c r="F45" s="939"/>
      <c r="G45" s="936">
        <v>2025</v>
      </c>
      <c r="H45" s="936"/>
      <c r="I45" s="937"/>
      <c r="J45" s="936">
        <v>2026</v>
      </c>
      <c r="K45" s="936"/>
      <c r="L45" s="937"/>
      <c r="M45" s="936">
        <v>2027</v>
      </c>
      <c r="N45" s="936"/>
      <c r="O45" s="937"/>
      <c r="P45" s="936">
        <v>2028</v>
      </c>
      <c r="Q45" s="936"/>
      <c r="R45" s="937"/>
      <c r="S45" s="936">
        <v>2029</v>
      </c>
      <c r="T45" s="936"/>
      <c r="U45" s="937"/>
      <c r="V45" s="936">
        <v>2030</v>
      </c>
      <c r="W45" s="936"/>
      <c r="X45" s="937"/>
      <c r="Y45" s="936">
        <v>2031</v>
      </c>
      <c r="Z45" s="936"/>
      <c r="AA45" s="937"/>
    </row>
    <row r="46" spans="1:27">
      <c r="A46" s="42"/>
      <c r="B46" s="42"/>
      <c r="C46" s="161" t="s">
        <v>289</v>
      </c>
      <c r="D46" s="120" t="s">
        <v>285</v>
      </c>
      <c r="E46" s="115" t="s">
        <v>224</v>
      </c>
      <c r="F46" s="116" t="s">
        <v>286</v>
      </c>
      <c r="G46" s="120" t="s">
        <v>285</v>
      </c>
      <c r="H46" s="115" t="s">
        <v>224</v>
      </c>
      <c r="I46" s="116" t="s">
        <v>286</v>
      </c>
      <c r="J46" s="120" t="s">
        <v>285</v>
      </c>
      <c r="K46" s="115" t="s">
        <v>224</v>
      </c>
      <c r="L46" s="116" t="s">
        <v>286</v>
      </c>
      <c r="M46" s="120" t="s">
        <v>285</v>
      </c>
      <c r="N46" s="115" t="s">
        <v>224</v>
      </c>
      <c r="O46" s="116" t="s">
        <v>286</v>
      </c>
      <c r="P46" s="120" t="s">
        <v>285</v>
      </c>
      <c r="Q46" s="115" t="s">
        <v>224</v>
      </c>
      <c r="R46" s="116" t="s">
        <v>286</v>
      </c>
      <c r="S46" s="120" t="s">
        <v>285</v>
      </c>
      <c r="T46" s="115" t="s">
        <v>224</v>
      </c>
      <c r="U46" s="116" t="s">
        <v>286</v>
      </c>
      <c r="V46" s="120" t="s">
        <v>285</v>
      </c>
      <c r="W46" s="115" t="s">
        <v>224</v>
      </c>
      <c r="X46" s="116" t="s">
        <v>286</v>
      </c>
      <c r="Y46" s="120" t="s">
        <v>285</v>
      </c>
      <c r="Z46" s="115" t="s">
        <v>224</v>
      </c>
      <c r="AA46" s="116" t="s">
        <v>286</v>
      </c>
    </row>
    <row r="47" spans="1:27">
      <c r="A47" s="42"/>
      <c r="B47" s="42"/>
      <c r="C47" s="162" t="s">
        <v>287</v>
      </c>
      <c r="D47" s="1066">
        <f>D31+D39</f>
        <v>0</v>
      </c>
      <c r="E47" s="1071">
        <f t="shared" ref="E47:I47" si="41">E31+E39</f>
        <v>0</v>
      </c>
      <c r="F47" s="1075">
        <f t="shared" si="41"/>
        <v>0</v>
      </c>
      <c r="G47" s="1066">
        <f t="shared" si="41"/>
        <v>0</v>
      </c>
      <c r="H47" s="1071">
        <f t="shared" si="41"/>
        <v>0</v>
      </c>
      <c r="I47" s="1067">
        <f t="shared" si="41"/>
        <v>0</v>
      </c>
      <c r="J47" s="1066">
        <f t="shared" ref="J47:T47" si="42">J31+J39</f>
        <v>0</v>
      </c>
      <c r="K47" s="1071">
        <f t="shared" si="42"/>
        <v>0</v>
      </c>
      <c r="L47" s="1067">
        <f t="shared" si="42"/>
        <v>0</v>
      </c>
      <c r="M47" s="1066">
        <f t="shared" si="42"/>
        <v>0</v>
      </c>
      <c r="N47" s="1071">
        <f t="shared" si="42"/>
        <v>0</v>
      </c>
      <c r="O47" s="1067">
        <f t="shared" si="42"/>
        <v>0</v>
      </c>
      <c r="P47" s="1066">
        <f t="shared" si="42"/>
        <v>0</v>
      </c>
      <c r="Q47" s="1071">
        <f t="shared" si="42"/>
        <v>0</v>
      </c>
      <c r="R47" s="1067">
        <f>R31</f>
        <v>0</v>
      </c>
      <c r="S47" s="1066">
        <f t="shared" si="42"/>
        <v>0</v>
      </c>
      <c r="T47" s="1071">
        <f t="shared" si="42"/>
        <v>0</v>
      </c>
      <c r="U47" s="1067">
        <f>U31</f>
        <v>0</v>
      </c>
      <c r="V47" s="1066">
        <f t="shared" ref="V47:Z47" si="43">V31+V39</f>
        <v>0</v>
      </c>
      <c r="W47" s="1071">
        <f t="shared" si="43"/>
        <v>0</v>
      </c>
      <c r="X47" s="1067">
        <f>X31</f>
        <v>0</v>
      </c>
      <c r="Y47" s="1066">
        <f t="shared" si="43"/>
        <v>0</v>
      </c>
      <c r="Z47" s="1071">
        <f t="shared" si="43"/>
        <v>0</v>
      </c>
      <c r="AA47" s="1067">
        <f>AA31</f>
        <v>0</v>
      </c>
    </row>
    <row r="48" spans="1:27">
      <c r="A48" s="42"/>
      <c r="B48" s="42"/>
      <c r="C48" s="1054">
        <v>2020</v>
      </c>
      <c r="D48" s="1066">
        <f t="shared" ref="D48:E48" si="44">D32+D40</f>
        <v>0</v>
      </c>
      <c r="E48" s="1071">
        <f t="shared" si="44"/>
        <v>0</v>
      </c>
      <c r="F48" s="1075">
        <f t="shared" ref="F48" si="45">F32+F40</f>
        <v>0</v>
      </c>
      <c r="G48" s="1066">
        <f t="shared" ref="G48:H48" si="46">G32+G40</f>
        <v>0</v>
      </c>
      <c r="H48" s="1071">
        <f t="shared" si="46"/>
        <v>0</v>
      </c>
      <c r="I48" s="1067">
        <f t="shared" ref="I48:K48" si="47">I32+I40</f>
        <v>0</v>
      </c>
      <c r="J48" s="1066">
        <f t="shared" si="47"/>
        <v>0</v>
      </c>
      <c r="K48" s="1071">
        <f t="shared" si="47"/>
        <v>0</v>
      </c>
      <c r="L48" s="1067">
        <f t="shared" ref="L48:U48" si="48">L32+L40</f>
        <v>0</v>
      </c>
      <c r="M48" s="1066">
        <f t="shared" si="48"/>
        <v>0</v>
      </c>
      <c r="N48" s="1071">
        <f t="shared" si="48"/>
        <v>0</v>
      </c>
      <c r="O48" s="1067">
        <f t="shared" si="48"/>
        <v>0</v>
      </c>
      <c r="P48" s="1066">
        <f t="shared" si="48"/>
        <v>0</v>
      </c>
      <c r="Q48" s="1071">
        <f t="shared" si="48"/>
        <v>0</v>
      </c>
      <c r="R48" s="1067">
        <f t="shared" si="48"/>
        <v>0</v>
      </c>
      <c r="S48" s="1066">
        <f t="shared" si="48"/>
        <v>0</v>
      </c>
      <c r="T48" s="1071">
        <f t="shared" si="48"/>
        <v>0</v>
      </c>
      <c r="U48" s="1067">
        <f t="shared" si="48"/>
        <v>0</v>
      </c>
      <c r="V48" s="1066">
        <f t="shared" ref="V48:AA48" si="49">V32+V40</f>
        <v>0</v>
      </c>
      <c r="W48" s="1071">
        <f t="shared" si="49"/>
        <v>0</v>
      </c>
      <c r="X48" s="1067">
        <f t="shared" si="49"/>
        <v>0</v>
      </c>
      <c r="Y48" s="1066">
        <f t="shared" si="49"/>
        <v>0</v>
      </c>
      <c r="Z48" s="1071">
        <f t="shared" si="49"/>
        <v>0</v>
      </c>
      <c r="AA48" s="1067">
        <f t="shared" si="49"/>
        <v>0</v>
      </c>
    </row>
    <row r="49" spans="1:35">
      <c r="A49" s="42"/>
      <c r="B49" s="42"/>
      <c r="C49" s="1056">
        <v>2021</v>
      </c>
      <c r="D49" s="1066">
        <f t="shared" ref="D49:E49" si="50">D33+D41</f>
        <v>0</v>
      </c>
      <c r="E49" s="1071">
        <f t="shared" si="50"/>
        <v>0</v>
      </c>
      <c r="F49" s="1075">
        <f t="shared" ref="F49" si="51">F33+F41</f>
        <v>0</v>
      </c>
      <c r="G49" s="1066">
        <f t="shared" ref="G49:I50" si="52">G33+G41</f>
        <v>0</v>
      </c>
      <c r="H49" s="1071">
        <f t="shared" si="52"/>
        <v>0</v>
      </c>
      <c r="I49" s="1067">
        <f t="shared" ref="I49:K49" si="53">I33+I41</f>
        <v>0</v>
      </c>
      <c r="J49" s="1066">
        <f t="shared" si="53"/>
        <v>0</v>
      </c>
      <c r="K49" s="1071">
        <f t="shared" si="53"/>
        <v>0</v>
      </c>
      <c r="L49" s="1067">
        <f t="shared" ref="L49:U49" si="54">L33+L41</f>
        <v>0</v>
      </c>
      <c r="M49" s="1066">
        <f t="shared" si="54"/>
        <v>0</v>
      </c>
      <c r="N49" s="1071">
        <f t="shared" si="54"/>
        <v>0</v>
      </c>
      <c r="O49" s="1067">
        <f t="shared" si="54"/>
        <v>0</v>
      </c>
      <c r="P49" s="1066">
        <f t="shared" si="54"/>
        <v>0</v>
      </c>
      <c r="Q49" s="1071">
        <f t="shared" si="54"/>
        <v>0</v>
      </c>
      <c r="R49" s="1067">
        <f t="shared" si="54"/>
        <v>0</v>
      </c>
      <c r="S49" s="1066">
        <f t="shared" si="54"/>
        <v>0</v>
      </c>
      <c r="T49" s="1071">
        <f t="shared" si="54"/>
        <v>0</v>
      </c>
      <c r="U49" s="1067">
        <f t="shared" si="54"/>
        <v>0</v>
      </c>
      <c r="V49" s="1066">
        <f t="shared" ref="V49:AA49" si="55">V33+V41</f>
        <v>0</v>
      </c>
      <c r="W49" s="1071">
        <f t="shared" si="55"/>
        <v>0</v>
      </c>
      <c r="X49" s="1067">
        <f t="shared" si="55"/>
        <v>0</v>
      </c>
      <c r="Y49" s="1066">
        <f t="shared" si="55"/>
        <v>0</v>
      </c>
      <c r="Z49" s="1071">
        <f t="shared" si="55"/>
        <v>0</v>
      </c>
      <c r="AA49" s="1067">
        <f t="shared" si="55"/>
        <v>0</v>
      </c>
    </row>
    <row r="50" spans="1:35">
      <c r="A50" s="42"/>
      <c r="B50" s="42"/>
      <c r="C50" s="1056">
        <v>2022</v>
      </c>
      <c r="D50" s="1076"/>
      <c r="E50" s="1077"/>
      <c r="F50" s="1068"/>
      <c r="G50" s="1066">
        <f t="shared" si="52"/>
        <v>0</v>
      </c>
      <c r="H50" s="1071">
        <f t="shared" si="52"/>
        <v>0</v>
      </c>
      <c r="I50" s="1067">
        <f t="shared" si="52"/>
        <v>0</v>
      </c>
      <c r="J50" s="1066">
        <f t="shared" ref="J50:U50" si="56">J34+J42</f>
        <v>0</v>
      </c>
      <c r="K50" s="1071">
        <f t="shared" si="56"/>
        <v>0</v>
      </c>
      <c r="L50" s="1067">
        <f t="shared" si="56"/>
        <v>0</v>
      </c>
      <c r="M50" s="1066">
        <f t="shared" si="56"/>
        <v>0</v>
      </c>
      <c r="N50" s="1071">
        <f t="shared" si="56"/>
        <v>0</v>
      </c>
      <c r="O50" s="1067">
        <f t="shared" si="56"/>
        <v>0</v>
      </c>
      <c r="P50" s="1066">
        <f t="shared" si="56"/>
        <v>0</v>
      </c>
      <c r="Q50" s="1071">
        <f t="shared" si="56"/>
        <v>0</v>
      </c>
      <c r="R50" s="1067">
        <f t="shared" si="56"/>
        <v>0</v>
      </c>
      <c r="S50" s="1066">
        <f t="shared" si="56"/>
        <v>0</v>
      </c>
      <c r="T50" s="1071">
        <f t="shared" si="56"/>
        <v>0</v>
      </c>
      <c r="U50" s="1067">
        <f t="shared" si="56"/>
        <v>0</v>
      </c>
      <c r="V50" s="1066">
        <f t="shared" ref="V50:AA50" si="57">V34+V42</f>
        <v>0</v>
      </c>
      <c r="W50" s="1071">
        <f t="shared" si="57"/>
        <v>0</v>
      </c>
      <c r="X50" s="1067">
        <f t="shared" si="57"/>
        <v>0</v>
      </c>
      <c r="Y50" s="1066">
        <f t="shared" si="57"/>
        <v>0</v>
      </c>
      <c r="Z50" s="1071">
        <f t="shared" si="57"/>
        <v>0</v>
      </c>
      <c r="AA50" s="1067">
        <f t="shared" si="57"/>
        <v>0</v>
      </c>
    </row>
    <row r="51" spans="1:35" ht="16.149999999999999" thickBot="1">
      <c r="A51" s="42"/>
      <c r="B51" s="42"/>
      <c r="C51" s="1061" t="s">
        <v>286</v>
      </c>
      <c r="D51" s="1062">
        <f>SUM(D47:D49)</f>
        <v>0</v>
      </c>
      <c r="E51" s="1062">
        <f>SUM(E47:E49)</f>
        <v>0</v>
      </c>
      <c r="F51" s="1062">
        <f>SUM(F47:F49)</f>
        <v>0</v>
      </c>
      <c r="G51" s="1062">
        <f>G35+G43</f>
        <v>0</v>
      </c>
      <c r="H51" s="1073">
        <f t="shared" ref="H51:I51" si="58">H35+H43</f>
        <v>0</v>
      </c>
      <c r="I51" s="1074">
        <f t="shared" si="58"/>
        <v>0</v>
      </c>
      <c r="J51" s="1062">
        <f>J35+J43</f>
        <v>0</v>
      </c>
      <c r="K51" s="1073">
        <f t="shared" ref="K51:L51" si="59">K35+K43</f>
        <v>0</v>
      </c>
      <c r="L51" s="1074">
        <f t="shared" si="59"/>
        <v>0</v>
      </c>
      <c r="M51" s="1062">
        <f>M35+M43</f>
        <v>0</v>
      </c>
      <c r="N51" s="1073">
        <f t="shared" ref="N51:O51" si="60">N35+N43</f>
        <v>0</v>
      </c>
      <c r="O51" s="1074">
        <f t="shared" si="60"/>
        <v>0</v>
      </c>
      <c r="P51" s="1062">
        <f>P35+P43</f>
        <v>0</v>
      </c>
      <c r="Q51" s="1073">
        <f t="shared" ref="Q51:R51" si="61">Q35+Q43</f>
        <v>0</v>
      </c>
      <c r="R51" s="1074">
        <f t="shared" si="61"/>
        <v>0</v>
      </c>
      <c r="S51" s="1062">
        <f>S35+S43</f>
        <v>0</v>
      </c>
      <c r="T51" s="1073">
        <f t="shared" ref="T51:U51" si="62">T35+T43</f>
        <v>0</v>
      </c>
      <c r="U51" s="1074">
        <f t="shared" si="62"/>
        <v>0</v>
      </c>
      <c r="V51" s="1062">
        <f>V35+V43</f>
        <v>0</v>
      </c>
      <c r="W51" s="1073">
        <f t="shared" ref="W51:X51" si="63">W35+W43</f>
        <v>0</v>
      </c>
      <c r="X51" s="1074">
        <f t="shared" si="63"/>
        <v>0</v>
      </c>
      <c r="Y51" s="1062">
        <f>Y35+Y43</f>
        <v>0</v>
      </c>
      <c r="Z51" s="1073">
        <f t="shared" ref="Z51:AA51" si="64">Z35+Z43</f>
        <v>0</v>
      </c>
      <c r="AA51" s="1074">
        <f t="shared" si="64"/>
        <v>0</v>
      </c>
    </row>
    <row r="52" spans="1:35">
      <c r="A52" s="42"/>
      <c r="B52" s="42"/>
      <c r="C52" s="42"/>
      <c r="D52" s="117"/>
      <c r="E52" s="117"/>
      <c r="F52" s="117"/>
      <c r="G52" s="117"/>
      <c r="H52" s="117"/>
      <c r="I52" s="48"/>
    </row>
    <row r="53" spans="1:35">
      <c r="C53" s="411" t="s">
        <v>290</v>
      </c>
    </row>
    <row r="54" spans="1:35">
      <c r="C54" s="44" t="s">
        <v>291</v>
      </c>
    </row>
    <row r="55" spans="1:35">
      <c r="C55" s="294"/>
    </row>
    <row r="56" spans="1:35">
      <c r="C56" s="294"/>
    </row>
    <row r="58" spans="1:35" ht="34.15" thickBot="1">
      <c r="C58" s="329" t="s">
        <v>292</v>
      </c>
    </row>
    <row r="59" spans="1:35" ht="16.149999999999999" thickBot="1">
      <c r="D59" s="938">
        <v>2024</v>
      </c>
      <c r="E59" s="936"/>
      <c r="F59" s="936"/>
      <c r="G59" s="937"/>
      <c r="H59" s="938">
        <v>2025</v>
      </c>
      <c r="I59" s="936"/>
      <c r="J59" s="936"/>
      <c r="K59" s="937"/>
      <c r="L59" s="938">
        <v>2026</v>
      </c>
      <c r="M59" s="936"/>
      <c r="N59" s="936"/>
      <c r="O59" s="937"/>
      <c r="P59" s="938">
        <v>2027</v>
      </c>
      <c r="Q59" s="936"/>
      <c r="R59" s="936"/>
      <c r="S59" s="937"/>
      <c r="T59" s="938">
        <v>2028</v>
      </c>
      <c r="U59" s="936"/>
      <c r="V59" s="936"/>
      <c r="W59" s="937"/>
      <c r="X59" s="938">
        <v>2029</v>
      </c>
      <c r="Y59" s="936"/>
      <c r="Z59" s="936"/>
      <c r="AA59" s="937"/>
      <c r="AB59" s="938">
        <v>2030</v>
      </c>
      <c r="AC59" s="936"/>
      <c r="AD59" s="936"/>
      <c r="AE59" s="937"/>
      <c r="AF59" s="938">
        <v>2031</v>
      </c>
      <c r="AG59" s="936"/>
      <c r="AH59" s="936"/>
      <c r="AI59" s="937"/>
    </row>
    <row r="60" spans="1:35" ht="31.9" thickBot="1">
      <c r="D60" s="323" t="s">
        <v>293</v>
      </c>
      <c r="E60" s="936" t="s">
        <v>294</v>
      </c>
      <c r="F60" s="936"/>
      <c r="G60" s="937"/>
      <c r="H60" s="323" t="s">
        <v>293</v>
      </c>
      <c r="I60" s="936" t="s">
        <v>294</v>
      </c>
      <c r="J60" s="936"/>
      <c r="K60" s="937"/>
      <c r="L60" s="323" t="s">
        <v>293</v>
      </c>
      <c r="M60" s="936" t="s">
        <v>294</v>
      </c>
      <c r="N60" s="936"/>
      <c r="O60" s="937"/>
      <c r="P60" s="323" t="s">
        <v>293</v>
      </c>
      <c r="Q60" s="936" t="s">
        <v>294</v>
      </c>
      <c r="R60" s="936"/>
      <c r="S60" s="937"/>
      <c r="T60" s="323" t="s">
        <v>293</v>
      </c>
      <c r="U60" s="936" t="s">
        <v>294</v>
      </c>
      <c r="V60" s="936"/>
      <c r="W60" s="937"/>
      <c r="X60" s="323" t="s">
        <v>293</v>
      </c>
      <c r="Y60" s="936" t="s">
        <v>294</v>
      </c>
      <c r="Z60" s="936"/>
      <c r="AA60" s="937"/>
      <c r="AB60" s="323" t="s">
        <v>293</v>
      </c>
      <c r="AC60" s="936" t="s">
        <v>294</v>
      </c>
      <c r="AD60" s="936"/>
      <c r="AE60" s="937"/>
      <c r="AF60" s="323" t="s">
        <v>293</v>
      </c>
      <c r="AG60" s="936" t="s">
        <v>294</v>
      </c>
      <c r="AH60" s="936"/>
      <c r="AI60" s="937"/>
    </row>
    <row r="61" spans="1:35" ht="63" thickBot="1">
      <c r="C61" s="329"/>
      <c r="D61" s="330" t="s">
        <v>295</v>
      </c>
      <c r="E61" s="331" t="s">
        <v>296</v>
      </c>
      <c r="F61" s="332" t="s">
        <v>297</v>
      </c>
      <c r="G61" s="333" t="s">
        <v>298</v>
      </c>
      <c r="H61" s="334" t="s">
        <v>295</v>
      </c>
      <c r="I61" s="331" t="s">
        <v>296</v>
      </c>
      <c r="J61" s="332" t="s">
        <v>297</v>
      </c>
      <c r="K61" s="333" t="s">
        <v>298</v>
      </c>
      <c r="L61" s="330" t="s">
        <v>295</v>
      </c>
      <c r="M61" s="331" t="s">
        <v>296</v>
      </c>
      <c r="N61" s="332" t="s">
        <v>297</v>
      </c>
      <c r="O61" s="333" t="s">
        <v>298</v>
      </c>
      <c r="P61" s="334" t="s">
        <v>295</v>
      </c>
      <c r="Q61" s="331" t="s">
        <v>296</v>
      </c>
      <c r="R61" s="332" t="s">
        <v>297</v>
      </c>
      <c r="S61" s="333" t="s">
        <v>298</v>
      </c>
      <c r="T61" s="330" t="s">
        <v>295</v>
      </c>
      <c r="U61" s="331" t="s">
        <v>296</v>
      </c>
      <c r="V61" s="332" t="s">
        <v>297</v>
      </c>
      <c r="W61" s="333" t="s">
        <v>298</v>
      </c>
      <c r="X61" s="334" t="s">
        <v>295</v>
      </c>
      <c r="Y61" s="331" t="s">
        <v>296</v>
      </c>
      <c r="Z61" s="332" t="s">
        <v>297</v>
      </c>
      <c r="AA61" s="333" t="s">
        <v>298</v>
      </c>
      <c r="AB61" s="330" t="s">
        <v>295</v>
      </c>
      <c r="AC61" s="331" t="s">
        <v>296</v>
      </c>
      <c r="AD61" s="332" t="s">
        <v>297</v>
      </c>
      <c r="AE61" s="333" t="s">
        <v>298</v>
      </c>
      <c r="AF61" s="334" t="s">
        <v>295</v>
      </c>
      <c r="AG61" s="331" t="s">
        <v>296</v>
      </c>
      <c r="AH61" s="332" t="s">
        <v>297</v>
      </c>
      <c r="AI61" s="333" t="s">
        <v>298</v>
      </c>
    </row>
    <row r="62" spans="1:35" ht="18.600000000000001">
      <c r="C62" s="328" t="s">
        <v>299</v>
      </c>
      <c r="D62" s="327">
        <v>4750000</v>
      </c>
      <c r="E62" s="326">
        <f>+G62*E$23</f>
        <v>51240325.501759328</v>
      </c>
      <c r="F62" s="324">
        <f>+G62*E$24</f>
        <v>25237772.262060564</v>
      </c>
      <c r="G62" s="322">
        <f>+'7.3 PA PY budget_savings'!C69-'7.3 PA PY budget_savings'!C61</f>
        <v>76478097.763819888</v>
      </c>
      <c r="H62" s="327">
        <v>4750000</v>
      </c>
      <c r="I62" s="326">
        <f>+K62*G$23</f>
        <v>53974460.200632587</v>
      </c>
      <c r="J62" s="324">
        <f>+K62*G$24</f>
        <v>26584435.621207096</v>
      </c>
      <c r="K62" s="325">
        <f>+'7.3 PA PY budget_savings'!I69-'7.3 PA PY budget_savings'!I61</f>
        <v>80558895.821839675</v>
      </c>
      <c r="L62" s="327">
        <v>4750000</v>
      </c>
      <c r="M62" s="326">
        <f>+O62*K$23</f>
        <v>53153162.539294265</v>
      </c>
      <c r="N62" s="324">
        <f>+O62*K$24</f>
        <v>26179915.877562847</v>
      </c>
      <c r="O62" s="322">
        <f>+'7.3 PA PY budget_savings'!O69-'7.3 PA PY budget_savings'!O61</f>
        <v>79333078.416857123</v>
      </c>
      <c r="P62" s="327">
        <v>4750000</v>
      </c>
      <c r="Q62" s="326">
        <f>+S62*K$23</f>
        <v>55277174.670006871</v>
      </c>
      <c r="R62" s="324">
        <f>+S62*K$24</f>
        <v>27226071.106122784</v>
      </c>
      <c r="S62" s="325">
        <f>+'7.3 PA PY budget_savings'!U69-'7.3 PA PY budget_savings'!U61</f>
        <v>82503245.776129663</v>
      </c>
      <c r="T62" s="327">
        <f>+P62</f>
        <v>4750000</v>
      </c>
      <c r="U62" s="326">
        <f>+W62*M$23</f>
        <v>55277174.670006879</v>
      </c>
      <c r="V62" s="324">
        <f>+W62*M$24</f>
        <v>27226071.106122792</v>
      </c>
      <c r="W62" s="322">
        <f>+'7.3 PA PY budget_savings'!AA69-'7.3 PA PY budget_savings'!AA61</f>
        <v>82503245.776129663</v>
      </c>
      <c r="X62" s="327">
        <f>+T62</f>
        <v>4750000</v>
      </c>
      <c r="Y62" s="326">
        <f>+AA62*O$23</f>
        <v>55277174.670006879</v>
      </c>
      <c r="Z62" s="324">
        <f>+AA62*O$24</f>
        <v>27226071.106122792</v>
      </c>
      <c r="AA62" s="325">
        <f>+'7.3 PA PY budget_savings'!AG69-'7.3 PA PY budget_savings'!AG61</f>
        <v>82503245.776129663</v>
      </c>
      <c r="AB62" s="327">
        <f>+X62</f>
        <v>4750000</v>
      </c>
      <c r="AC62" s="326">
        <f>+AE62*Q$23</f>
        <v>55277174.670006879</v>
      </c>
      <c r="AD62" s="324">
        <f>+AE62*Q$24</f>
        <v>27226071.106122792</v>
      </c>
      <c r="AE62" s="322">
        <f>+'7.3 PA PY budget_savings'!AM69-'7.3 PA PY budget_savings'!AM61</f>
        <v>82503245.776129663</v>
      </c>
      <c r="AF62" s="327">
        <f>+AB62</f>
        <v>4750000</v>
      </c>
      <c r="AG62" s="326">
        <f>+AI62*S$23</f>
        <v>55277174.670006879</v>
      </c>
      <c r="AH62" s="324">
        <f>+AI62*S$24</f>
        <v>27226071.106122792</v>
      </c>
      <c r="AI62" s="325">
        <f>+'7.3 PA PY budget_savings'!AS69-'7.3 PA PY budget_savings'!AS61</f>
        <v>82503245.776129663</v>
      </c>
    </row>
    <row r="63" spans="1:35" ht="18.600000000000001">
      <c r="C63" s="1078" t="s">
        <v>300</v>
      </c>
      <c r="D63" s="1079"/>
      <c r="E63" s="1080">
        <f t="shared" ref="E63:E65" si="65">+$G63*$E$23</f>
        <v>0</v>
      </c>
      <c r="F63" s="1081">
        <f t="shared" ref="F63:F65" si="66">+$G63*$E$24</f>
        <v>0</v>
      </c>
      <c r="G63" s="1082">
        <f>+'7.3 PA PY budget_savings'!C76</f>
        <v>0</v>
      </c>
      <c r="H63" s="1079"/>
      <c r="I63" s="1080">
        <f t="shared" ref="I63:I65" si="67">+$K63*$G$23</f>
        <v>0</v>
      </c>
      <c r="J63" s="1081">
        <f t="shared" ref="J63:J65" si="68">+$K63*$G$24</f>
        <v>0</v>
      </c>
      <c r="K63" s="1039">
        <f>+'7.3 PA PY budget_savings'!I76</f>
        <v>0</v>
      </c>
      <c r="L63" s="1079"/>
      <c r="M63" s="1080">
        <f>+O63*I$23</f>
        <v>0</v>
      </c>
      <c r="N63" s="1081">
        <f>+O63*I$24</f>
        <v>0</v>
      </c>
      <c r="O63" s="1082">
        <f>+'7.3 PA PY budget_savings'!O76</f>
        <v>0</v>
      </c>
      <c r="P63" s="1079"/>
      <c r="Q63" s="1080">
        <f t="shared" ref="Q63:Q65" si="69">+S63*K$23</f>
        <v>0</v>
      </c>
      <c r="R63" s="1081">
        <f t="shared" ref="R63:R65" si="70">+S63*K$24</f>
        <v>0</v>
      </c>
      <c r="S63" s="1039">
        <f>+'7.3 PA PY budget_savings'!U76</f>
        <v>0</v>
      </c>
      <c r="T63" s="1079"/>
      <c r="U63" s="1080">
        <f t="shared" ref="U63:U65" si="71">+W63*M$23</f>
        <v>0</v>
      </c>
      <c r="V63" s="1081">
        <f t="shared" ref="V63:V65" si="72">+W63*M$24</f>
        <v>0</v>
      </c>
      <c r="W63" s="1082">
        <f>+'7.3 PA PY budget_savings'!AA76</f>
        <v>0</v>
      </c>
      <c r="X63" s="1079"/>
      <c r="Y63" s="1080">
        <f t="shared" ref="Y63:Y65" si="73">+AA63*O$23</f>
        <v>0</v>
      </c>
      <c r="Z63" s="1081">
        <f t="shared" ref="Z63:Z65" si="74">+AA63*O$24</f>
        <v>0</v>
      </c>
      <c r="AA63" s="1039">
        <f>+'7.3 PA PY budget_savings'!AG76</f>
        <v>0</v>
      </c>
      <c r="AB63" s="1079"/>
      <c r="AC63" s="1080">
        <f t="shared" ref="AC63:AC65" si="75">+AE63*Q$23</f>
        <v>0</v>
      </c>
      <c r="AD63" s="1081">
        <f t="shared" ref="AD63:AD65" si="76">+AE63*Q$24</f>
        <v>0</v>
      </c>
      <c r="AE63" s="1082">
        <f>+'7.3 PA PY budget_savings'!AM76</f>
        <v>0</v>
      </c>
      <c r="AF63" s="1079"/>
      <c r="AG63" s="1080">
        <f t="shared" ref="AG63:AG65" si="77">+AI63*S$23</f>
        <v>0</v>
      </c>
      <c r="AH63" s="1081">
        <f t="shared" ref="AH63:AH65" si="78">+AI63*S$24</f>
        <v>0</v>
      </c>
      <c r="AI63" s="1039">
        <f>+'7.3 PA PY budget_savings'!AS76</f>
        <v>0</v>
      </c>
    </row>
    <row r="64" spans="1:35" ht="18.600000000000001">
      <c r="C64" s="1078" t="s">
        <v>301</v>
      </c>
      <c r="D64" s="1079"/>
      <c r="E64" s="1080">
        <f t="shared" si="65"/>
        <v>0</v>
      </c>
      <c r="F64" s="1081">
        <f t="shared" si="66"/>
        <v>0</v>
      </c>
      <c r="G64" s="1082">
        <f>+'7.3 PA PY budget_savings'!C82</f>
        <v>0</v>
      </c>
      <c r="H64" s="1079"/>
      <c r="I64" s="1080">
        <f t="shared" si="67"/>
        <v>0</v>
      </c>
      <c r="J64" s="1081">
        <f t="shared" si="68"/>
        <v>0</v>
      </c>
      <c r="K64" s="1039">
        <f>+'7.3 PA PY budget_savings'!I82</f>
        <v>0</v>
      </c>
      <c r="L64" s="1079"/>
      <c r="M64" s="1080">
        <f t="shared" ref="M64:M65" si="79">+O64*I$23</f>
        <v>0</v>
      </c>
      <c r="N64" s="1081">
        <f t="shared" ref="N64:N65" si="80">+O64*I$24</f>
        <v>0</v>
      </c>
      <c r="O64" s="1082">
        <f>+'7.3 PA PY budget_savings'!O82</f>
        <v>0</v>
      </c>
      <c r="P64" s="1079"/>
      <c r="Q64" s="1080">
        <f t="shared" si="69"/>
        <v>0</v>
      </c>
      <c r="R64" s="1081">
        <f t="shared" si="70"/>
        <v>0</v>
      </c>
      <c r="S64" s="1039">
        <f>+'7.3 PA PY budget_savings'!U82</f>
        <v>0</v>
      </c>
      <c r="T64" s="1079"/>
      <c r="U64" s="1080">
        <f t="shared" si="71"/>
        <v>0</v>
      </c>
      <c r="V64" s="1081">
        <f t="shared" si="72"/>
        <v>0</v>
      </c>
      <c r="W64" s="1082">
        <f>+'7.3 PA PY budget_savings'!AA82</f>
        <v>0</v>
      </c>
      <c r="X64" s="1079"/>
      <c r="Y64" s="1080">
        <f t="shared" si="73"/>
        <v>0</v>
      </c>
      <c r="Z64" s="1081">
        <f>+AA64*O$24</f>
        <v>0</v>
      </c>
      <c r="AA64" s="1039">
        <f>+'7.3 PA PY budget_savings'!AG82</f>
        <v>0</v>
      </c>
      <c r="AB64" s="1079"/>
      <c r="AC64" s="1080">
        <f t="shared" si="75"/>
        <v>0</v>
      </c>
      <c r="AD64" s="1081">
        <f t="shared" si="76"/>
        <v>0</v>
      </c>
      <c r="AE64" s="1082">
        <f>+'7.3 PA PY budget_savings'!AM82</f>
        <v>0</v>
      </c>
      <c r="AF64" s="1079"/>
      <c r="AG64" s="1080">
        <f t="shared" si="77"/>
        <v>0</v>
      </c>
      <c r="AH64" s="1081">
        <f t="shared" si="78"/>
        <v>0</v>
      </c>
      <c r="AI64" s="1039">
        <f>+'7.3 PA PY budget_savings'!AS82</f>
        <v>0</v>
      </c>
    </row>
    <row r="65" spans="3:35" ht="18.600000000000001">
      <c r="C65" s="1078" t="s">
        <v>302</v>
      </c>
      <c r="D65" s="1079"/>
      <c r="E65" s="1080">
        <f t="shared" si="65"/>
        <v>2135013.5647000005</v>
      </c>
      <c r="F65" s="1081">
        <f t="shared" si="66"/>
        <v>1051573.8453000002</v>
      </c>
      <c r="G65" s="1067">
        <f>+'7.3 PA PY budget_savings'!C61</f>
        <v>3186587.41</v>
      </c>
      <c r="H65" s="1079"/>
      <c r="I65" s="1080">
        <f t="shared" si="67"/>
        <v>2248935.8422000003</v>
      </c>
      <c r="J65" s="1081">
        <f t="shared" si="68"/>
        <v>1107684.8178000001</v>
      </c>
      <c r="K65" s="1067">
        <f>+'7.3 PA PY budget_savings'!I61</f>
        <v>3356620.66</v>
      </c>
      <c r="L65" s="1079"/>
      <c r="M65" s="1080">
        <f t="shared" si="79"/>
        <v>2214715.1031000004</v>
      </c>
      <c r="N65" s="1081">
        <f t="shared" si="80"/>
        <v>1090829.8269000002</v>
      </c>
      <c r="O65" s="1067">
        <f>+'7.3 PA PY budget_savings'!O61</f>
        <v>3305544.93</v>
      </c>
      <c r="P65" s="1079"/>
      <c r="Q65" s="1080">
        <f t="shared" si="69"/>
        <v>2303215.6107999994</v>
      </c>
      <c r="R65" s="1081">
        <f t="shared" si="70"/>
        <v>1134419.6291999999</v>
      </c>
      <c r="S65" s="1067">
        <f>+'7.3 PA PY budget_savings'!U61</f>
        <v>3437635.2399999998</v>
      </c>
      <c r="T65" s="1079"/>
      <c r="U65" s="1080">
        <f t="shared" si="71"/>
        <v>2303215.6107999999</v>
      </c>
      <c r="V65" s="1081">
        <f t="shared" si="72"/>
        <v>1134419.6292000001</v>
      </c>
      <c r="W65" s="1067">
        <f>+'7.3 PA PY budget_savings'!AA61</f>
        <v>3437635.2399999998</v>
      </c>
      <c r="X65" s="1079"/>
      <c r="Y65" s="1080">
        <f t="shared" si="73"/>
        <v>2303215.6107999999</v>
      </c>
      <c r="Z65" s="1081">
        <f t="shared" si="74"/>
        <v>1134419.6292000001</v>
      </c>
      <c r="AA65" s="1067">
        <f>+'7.3 PA PY budget_savings'!AG61</f>
        <v>3437635.2399999998</v>
      </c>
      <c r="AB65" s="1079"/>
      <c r="AC65" s="1080">
        <f t="shared" si="75"/>
        <v>2303215.6107999999</v>
      </c>
      <c r="AD65" s="1081">
        <f t="shared" si="76"/>
        <v>1134419.6292000001</v>
      </c>
      <c r="AE65" s="1067">
        <f>+'7.3 PA PY budget_savings'!AM61</f>
        <v>3437635.2399999998</v>
      </c>
      <c r="AF65" s="1079"/>
      <c r="AG65" s="1080">
        <f t="shared" si="77"/>
        <v>2303215.6107999999</v>
      </c>
      <c r="AH65" s="1081">
        <f t="shared" si="78"/>
        <v>1134419.6292000001</v>
      </c>
      <c r="AI65" s="1067">
        <f>+'7.3 PA PY budget_savings'!AS61</f>
        <v>3437635.2399999998</v>
      </c>
    </row>
    <row r="66" spans="3:35" ht="16.149999999999999" thickBot="1">
      <c r="C66" s="1083" t="s">
        <v>303</v>
      </c>
      <c r="D66" s="1084">
        <f>D62</f>
        <v>4750000</v>
      </c>
      <c r="E66" s="1085">
        <f>SUM(E62:E65)</f>
        <v>53375339.066459328</v>
      </c>
      <c r="F66" s="1086">
        <f>SUM(F62:F65)</f>
        <v>26289346.107360564</v>
      </c>
      <c r="G66" s="1087">
        <f>SUM(G62:G65)</f>
        <v>79664685.173819885</v>
      </c>
      <c r="H66" s="1084">
        <f>H62</f>
        <v>4750000</v>
      </c>
      <c r="I66" s="1085">
        <f>SUM(I62:I65)</f>
        <v>56223396.042832591</v>
      </c>
      <c r="J66" s="1086">
        <f>SUM(J62:J65)</f>
        <v>27692120.439007096</v>
      </c>
      <c r="K66" s="1087">
        <f>SUM(K62:K65)</f>
        <v>83915516.481839672</v>
      </c>
      <c r="L66" s="1084">
        <f>L62</f>
        <v>4750000</v>
      </c>
      <c r="M66" s="1085">
        <f>SUM(M62:M65)</f>
        <v>55367877.642394267</v>
      </c>
      <c r="N66" s="1086">
        <f>SUM(N62:N65)</f>
        <v>27270745.704462849</v>
      </c>
      <c r="O66" s="1087">
        <f>SUM(O62:O65)</f>
        <v>82638623.346857131</v>
      </c>
      <c r="P66" s="1084">
        <f>P62</f>
        <v>4750000</v>
      </c>
      <c r="Q66" s="1085">
        <f>SUM(Q62:Q65)</f>
        <v>57580390.280806869</v>
      </c>
      <c r="R66" s="1086">
        <f>SUM(R62:R65)</f>
        <v>28360490.735322785</v>
      </c>
      <c r="S66" s="1087">
        <f>SUM(S62:S65)</f>
        <v>85940881.016129658</v>
      </c>
      <c r="T66" s="1084">
        <f>T62</f>
        <v>4750000</v>
      </c>
      <c r="U66" s="1085">
        <f>SUM(U62:U65)</f>
        <v>57580390.280806877</v>
      </c>
      <c r="V66" s="1086">
        <f>SUM(V62:V65)</f>
        <v>28360490.735322792</v>
      </c>
      <c r="W66" s="1087">
        <f>SUM(W62:W65)</f>
        <v>85940881.016129658</v>
      </c>
      <c r="X66" s="1084">
        <f>X62</f>
        <v>4750000</v>
      </c>
      <c r="Y66" s="1085">
        <f>SUM(Y62:Y65)</f>
        <v>57580390.280806877</v>
      </c>
      <c r="Z66" s="1086">
        <f>SUM(Z62:Z65)</f>
        <v>28360490.735322792</v>
      </c>
      <c r="AA66" s="1087">
        <f>SUM(AA62:AA65)</f>
        <v>85940881.016129658</v>
      </c>
      <c r="AB66" s="1084">
        <f>AB62</f>
        <v>4750000</v>
      </c>
      <c r="AC66" s="1085">
        <f>SUM(AC62:AC65)</f>
        <v>57580390.280806877</v>
      </c>
      <c r="AD66" s="1086">
        <f>SUM(AD62:AD65)</f>
        <v>28360490.735322792</v>
      </c>
      <c r="AE66" s="1087">
        <f>SUM(AE62:AE65)</f>
        <v>85940881.016129658</v>
      </c>
      <c r="AF66" s="1084">
        <f>AF62</f>
        <v>4750000</v>
      </c>
      <c r="AG66" s="1085">
        <f>SUM(AG62:AG65)</f>
        <v>57580390.280806877</v>
      </c>
      <c r="AH66" s="1086">
        <f>SUM(AH62:AH65)</f>
        <v>28360490.735322792</v>
      </c>
      <c r="AI66" s="1087">
        <f>SUM(AI62:AI65)</f>
        <v>85940881.016129658</v>
      </c>
    </row>
    <row r="67" spans="3:35">
      <c r="C67" s="122"/>
    </row>
    <row r="68" spans="3:35">
      <c r="C68" s="158" t="s">
        <v>304</v>
      </c>
      <c r="D68" s="157"/>
      <c r="E68" s="157"/>
      <c r="F68" s="157"/>
      <c r="G68" s="157"/>
    </row>
    <row r="69" spans="3:35">
      <c r="C69" s="1088" t="s">
        <v>305</v>
      </c>
      <c r="D69" s="1088"/>
      <c r="E69" s="1088"/>
      <c r="F69" s="1088"/>
      <c r="G69" s="1089"/>
    </row>
    <row r="70" spans="3:35">
      <c r="C70" s="1088"/>
      <c r="D70" s="1088"/>
      <c r="E70" s="1088"/>
      <c r="F70" s="1088"/>
      <c r="G70" s="1089"/>
    </row>
    <row r="71" spans="3:35">
      <c r="C71" s="1089" t="s">
        <v>306</v>
      </c>
      <c r="D71" s="50"/>
      <c r="E71" s="50"/>
      <c r="F71" s="50"/>
      <c r="G71" s="50"/>
    </row>
    <row r="72" spans="3:35">
      <c r="C72" s="1089" t="s">
        <v>307</v>
      </c>
      <c r="D72" s="50"/>
      <c r="E72" s="50"/>
      <c r="F72" s="50"/>
      <c r="G72" s="50"/>
    </row>
    <row r="73" spans="3:35">
      <c r="C73" s="1089" t="s">
        <v>308</v>
      </c>
      <c r="D73" s="50"/>
      <c r="E73" s="50"/>
      <c r="F73" s="50"/>
      <c r="G73" s="50"/>
    </row>
    <row r="74" spans="3:35">
      <c r="C74" s="1089" t="s">
        <v>309</v>
      </c>
    </row>
  </sheetData>
  <mergeCells count="43">
    <mergeCell ref="AF59:AI59"/>
    <mergeCell ref="AC60:AE60"/>
    <mergeCell ref="AG60:AI60"/>
    <mergeCell ref="T59:W59"/>
    <mergeCell ref="X59:AA59"/>
    <mergeCell ref="U60:W60"/>
    <mergeCell ref="Y60:AA60"/>
    <mergeCell ref="AB59:AE59"/>
    <mergeCell ref="C69:F70"/>
    <mergeCell ref="L59:O59"/>
    <mergeCell ref="P59:S59"/>
    <mergeCell ref="M60:O60"/>
    <mergeCell ref="Q60:S60"/>
    <mergeCell ref="Y29:AA29"/>
    <mergeCell ref="Y37:AA37"/>
    <mergeCell ref="Y45:AA45"/>
    <mergeCell ref="S29:U29"/>
    <mergeCell ref="S37:U37"/>
    <mergeCell ref="S45:U45"/>
    <mergeCell ref="V29:X29"/>
    <mergeCell ref="V37:X37"/>
    <mergeCell ref="V45:X45"/>
    <mergeCell ref="M29:O29"/>
    <mergeCell ref="M37:O37"/>
    <mergeCell ref="M45:O45"/>
    <mergeCell ref="P29:R29"/>
    <mergeCell ref="P37:R37"/>
    <mergeCell ref="P45:R45"/>
    <mergeCell ref="D6:G6"/>
    <mergeCell ref="H6:K6"/>
    <mergeCell ref="E60:G60"/>
    <mergeCell ref="I60:K60"/>
    <mergeCell ref="D59:G59"/>
    <mergeCell ref="H59:K59"/>
    <mergeCell ref="D29:F29"/>
    <mergeCell ref="G29:I29"/>
    <mergeCell ref="D37:F37"/>
    <mergeCell ref="G37:I37"/>
    <mergeCell ref="D45:F45"/>
    <mergeCell ref="G45:I45"/>
    <mergeCell ref="J29:L29"/>
    <mergeCell ref="J37:L37"/>
    <mergeCell ref="J45:L45"/>
  </mergeCells>
  <phoneticPr fontId="210" type="noConversion"/>
  <pageMargins left="0.7" right="0.7" top="0.75" bottom="0.75" header="0.3" footer="0.3"/>
  <pageSetup scale="20" orientation="landscape" horizontalDpi="4294967295" verticalDpi="4294967295" r:id="rId1"/>
  <headerFooter>
    <oddFooter>&amp;C&amp;A</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4B8890-326E-4A85-8BD0-28CA6202FDFE}">
  <sheetPr codeName="Sheet7">
    <pageSetUpPr fitToPage="1"/>
  </sheetPr>
  <dimension ref="A1:CH197"/>
  <sheetViews>
    <sheetView showGridLines="0" zoomScale="75" zoomScaleNormal="75" workbookViewId="0">
      <pane xSplit="4" ySplit="6" topLeftCell="E7" activePane="bottomRight" state="frozen"/>
      <selection pane="bottomRight"/>
      <selection pane="bottomLeft"/>
      <selection pane="topRight"/>
    </sheetView>
  </sheetViews>
  <sheetFormatPr defaultColWidth="8" defaultRowHeight="13.15"/>
  <cols>
    <col min="1" max="1" width="12.125" style="8" customWidth="1"/>
    <col min="2" max="2" width="33.75" style="8" customWidth="1"/>
    <col min="3" max="3" width="13.125" style="8" customWidth="1"/>
    <col min="4" max="4" width="52.125" style="8" customWidth="1"/>
    <col min="5" max="5" width="14.625" style="8" bestFit="1" customWidth="1"/>
    <col min="6" max="6" width="15.125" style="23" customWidth="1"/>
    <col min="7" max="7" width="17.125" style="9" bestFit="1" customWidth="1"/>
    <col min="8" max="8" width="30.625" style="9" customWidth="1"/>
    <col min="9" max="9" width="25.625" style="8" customWidth="1"/>
    <col min="10" max="10" width="20" style="8" bestFit="1" customWidth="1"/>
    <col min="11" max="11" width="21.625" style="8" bestFit="1" customWidth="1"/>
    <col min="12" max="12" width="17.25" style="10" bestFit="1" customWidth="1"/>
    <col min="13" max="14" width="16.625" style="10" bestFit="1" customWidth="1"/>
    <col min="15" max="18" width="14.625" style="10" customWidth="1"/>
    <col min="19" max="20" width="16.625" style="16" customWidth="1"/>
    <col min="21" max="21" width="14.625" style="16" customWidth="1"/>
    <col min="22" max="22" width="16.625" style="16" customWidth="1"/>
    <col min="23" max="23" width="17.125" style="243" customWidth="1"/>
    <col min="24" max="27" width="14.625" style="243" customWidth="1"/>
    <col min="28" max="28" width="17.625" style="243" bestFit="1" customWidth="1"/>
    <col min="29" max="32" width="14.625" style="243" customWidth="1"/>
    <col min="33" max="36" width="14.625" style="10" customWidth="1"/>
    <col min="37" max="38" width="16.625" style="16" customWidth="1"/>
    <col min="39" max="39" width="14.625" style="16" customWidth="1"/>
    <col min="40" max="40" width="16.625" style="16" customWidth="1"/>
    <col min="41" max="45" width="14.625" style="243" customWidth="1"/>
    <col min="46" max="46" width="16.75" style="243" customWidth="1"/>
    <col min="47" max="50" width="14.625" style="243" customWidth="1"/>
    <col min="51" max="54" width="14.625" style="10" customWidth="1"/>
    <col min="55" max="56" width="16.625" style="16" customWidth="1"/>
    <col min="57" max="57" width="14.625" style="16" customWidth="1"/>
    <col min="58" max="58" width="16.625" style="16" customWidth="1"/>
    <col min="59" max="63" width="14.625" style="243" customWidth="1"/>
    <col min="64" max="64" width="16.625" style="243" customWidth="1"/>
    <col min="65" max="68" width="14.625" style="243" customWidth="1"/>
    <col min="69" max="72" width="14.625" style="10" customWidth="1"/>
    <col min="73" max="74" width="16.625" style="16" customWidth="1"/>
    <col min="75" max="75" width="14.625" style="16" customWidth="1"/>
    <col min="76" max="76" width="16.625" style="16" customWidth="1"/>
    <col min="77" max="81" width="14.625" style="243" customWidth="1"/>
    <col min="82" max="82" width="16.625" style="243" customWidth="1"/>
    <col min="83" max="86" width="14.625" style="243" customWidth="1"/>
    <col min="87" max="16384" width="8" style="8"/>
  </cols>
  <sheetData>
    <row r="1" spans="1:86" ht="15.6">
      <c r="A1" s="20" t="s">
        <v>98</v>
      </c>
      <c r="B1" s="621" t="str">
        <f>PA_NAME</f>
        <v>San Diego Gas &amp; Electric Co</v>
      </c>
      <c r="D1" s="12"/>
      <c r="E1" s="12"/>
      <c r="I1" s="12"/>
      <c r="J1" s="12"/>
      <c r="K1" s="12"/>
      <c r="L1" s="15"/>
      <c r="M1" s="15"/>
      <c r="N1" s="15"/>
      <c r="O1" s="15"/>
      <c r="P1" s="15"/>
      <c r="Q1" s="15"/>
      <c r="R1" s="15"/>
      <c r="S1" s="17"/>
      <c r="T1" s="17"/>
      <c r="U1" s="17"/>
      <c r="V1" s="17"/>
      <c r="W1" s="236"/>
      <c r="X1" s="236"/>
      <c r="Y1" s="236"/>
      <c r="Z1" s="236"/>
      <c r="AA1" s="236"/>
      <c r="AB1" s="236"/>
      <c r="AC1" s="236"/>
      <c r="AD1" s="236"/>
      <c r="AE1" s="236"/>
      <c r="AF1" s="236"/>
      <c r="AG1" s="15"/>
      <c r="AH1" s="15"/>
      <c r="AI1" s="15"/>
      <c r="AJ1" s="15"/>
      <c r="AK1" s="17"/>
      <c r="AL1" s="17"/>
      <c r="AM1" s="17"/>
      <c r="AN1" s="17"/>
      <c r="AO1" s="236"/>
      <c r="AP1" s="236"/>
      <c r="AQ1" s="236"/>
      <c r="AR1" s="236"/>
      <c r="AS1" s="236"/>
      <c r="AT1" s="236"/>
      <c r="AU1" s="236"/>
      <c r="AV1" s="236"/>
      <c r="AW1" s="236"/>
      <c r="AX1" s="236"/>
      <c r="AY1" s="15"/>
      <c r="AZ1" s="15"/>
      <c r="BA1" s="15"/>
      <c r="BB1" s="15"/>
      <c r="BC1" s="17"/>
      <c r="BD1" s="17"/>
      <c r="BE1" s="17"/>
      <c r="BF1" s="17"/>
      <c r="BG1" s="236"/>
      <c r="BH1" s="236"/>
      <c r="BI1" s="236"/>
      <c r="BJ1" s="236"/>
      <c r="BK1" s="236"/>
      <c r="BL1" s="236"/>
      <c r="BM1" s="236"/>
      <c r="BN1" s="236"/>
      <c r="BO1" s="236"/>
      <c r="BP1" s="236"/>
      <c r="BQ1" s="15"/>
      <c r="BR1" s="15"/>
      <c r="BS1" s="15"/>
      <c r="BT1" s="15"/>
      <c r="BU1" s="17"/>
      <c r="BV1" s="17"/>
      <c r="BW1" s="17"/>
      <c r="BX1" s="17"/>
      <c r="BY1" s="236"/>
      <c r="BZ1" s="236"/>
      <c r="CA1" s="236"/>
      <c r="CB1" s="236"/>
      <c r="CC1" s="236"/>
      <c r="CD1" s="236"/>
      <c r="CE1" s="236"/>
      <c r="CF1" s="236"/>
      <c r="CG1" s="236"/>
      <c r="CH1" s="236"/>
    </row>
    <row r="2" spans="1:86" ht="15.6">
      <c r="A2" s="20" t="s">
        <v>99</v>
      </c>
      <c r="B2" s="621" t="s">
        <v>310</v>
      </c>
      <c r="D2" s="12"/>
      <c r="E2" s="12"/>
      <c r="F2" s="55"/>
      <c r="I2" s="12"/>
      <c r="J2" s="421"/>
      <c r="K2" s="12"/>
      <c r="L2" s="56"/>
      <c r="M2" s="56"/>
      <c r="N2" s="56"/>
      <c r="O2" s="15"/>
      <c r="P2" s="15"/>
      <c r="Q2" s="15"/>
      <c r="R2" s="15"/>
      <c r="S2" s="17"/>
      <c r="T2" s="17"/>
      <c r="U2" s="17"/>
      <c r="V2" s="17"/>
      <c r="W2" s="236"/>
      <c r="X2" s="236"/>
      <c r="Y2" s="236"/>
      <c r="Z2" s="236"/>
      <c r="AA2" s="236"/>
      <c r="AB2" s="236"/>
      <c r="AC2" s="236"/>
      <c r="AD2" s="236"/>
      <c r="AE2" s="236"/>
      <c r="AF2" s="236"/>
      <c r="AG2" s="15"/>
      <c r="AH2" s="15"/>
      <c r="AI2" s="15"/>
      <c r="AJ2" s="15"/>
      <c r="AK2" s="17"/>
      <c r="AL2" s="17"/>
      <c r="AM2" s="17"/>
      <c r="AN2" s="17"/>
      <c r="AO2" s="236"/>
      <c r="AP2" s="236"/>
      <c r="AQ2" s="236"/>
      <c r="AR2" s="236"/>
      <c r="AS2" s="236"/>
      <c r="AT2" s="236"/>
      <c r="AU2" s="236"/>
      <c r="AV2" s="236"/>
      <c r="AW2" s="236"/>
      <c r="AX2" s="236"/>
      <c r="AY2" s="15"/>
      <c r="AZ2" s="15"/>
      <c r="BA2" s="15"/>
      <c r="BB2" s="15"/>
      <c r="BC2" s="17"/>
      <c r="BD2" s="17"/>
      <c r="BE2" s="17"/>
      <c r="BF2" s="17"/>
      <c r="BG2" s="236"/>
      <c r="BH2" s="236"/>
      <c r="BI2" s="236"/>
      <c r="BJ2" s="236"/>
      <c r="BK2" s="236"/>
      <c r="BL2" s="236"/>
      <c r="BM2" s="236"/>
      <c r="BN2" s="236"/>
      <c r="BO2" s="236"/>
      <c r="BP2" s="236"/>
      <c r="BQ2" s="15"/>
      <c r="BR2" s="15"/>
      <c r="BS2" s="15"/>
      <c r="BT2" s="15"/>
      <c r="BU2" s="17"/>
      <c r="BV2" s="17"/>
      <c r="BW2" s="17"/>
      <c r="BX2" s="17"/>
      <c r="BY2" s="236"/>
      <c r="BZ2" s="236"/>
      <c r="CA2" s="236"/>
      <c r="CB2" s="236"/>
      <c r="CC2" s="236"/>
      <c r="CD2" s="236"/>
      <c r="CE2" s="236"/>
      <c r="CF2" s="236"/>
      <c r="CG2" s="236"/>
      <c r="CH2" s="236"/>
    </row>
    <row r="3" spans="1:86" ht="15.6">
      <c r="A3" s="166" t="s">
        <v>311</v>
      </c>
      <c r="B3" s="41"/>
      <c r="C3" s="41"/>
      <c r="D3" s="12"/>
      <c r="E3" s="12"/>
      <c r="I3" s="12"/>
      <c r="J3" s="421"/>
      <c r="K3" s="421"/>
      <c r="L3" s="56"/>
      <c r="M3" s="56"/>
      <c r="N3" s="56"/>
      <c r="O3" s="56"/>
      <c r="P3" s="56"/>
      <c r="Q3" s="56"/>
      <c r="R3" s="56"/>
      <c r="S3" s="17"/>
      <c r="T3" s="17"/>
      <c r="U3" s="17"/>
      <c r="V3" s="17"/>
      <c r="W3" s="237"/>
      <c r="X3" s="237"/>
      <c r="Y3" s="237"/>
      <c r="Z3" s="237"/>
      <c r="AA3" s="237"/>
      <c r="AB3" s="237"/>
      <c r="AC3" s="237"/>
      <c r="AD3" s="237"/>
      <c r="AE3" s="237"/>
      <c r="AF3" s="237"/>
      <c r="AG3" s="56"/>
      <c r="AH3" s="56"/>
      <c r="AI3" s="56"/>
      <c r="AJ3" s="56"/>
      <c r="AK3" s="17"/>
      <c r="AL3" s="17"/>
      <c r="AM3" s="17"/>
      <c r="AN3" s="17"/>
      <c r="AO3" s="237"/>
      <c r="AP3" s="237"/>
      <c r="AQ3" s="237"/>
      <c r="AR3" s="237"/>
      <c r="AS3" s="237"/>
      <c r="AT3" s="237"/>
      <c r="AU3" s="237"/>
      <c r="AV3" s="237"/>
      <c r="AW3" s="237"/>
      <c r="AX3" s="237"/>
      <c r="AY3" s="56"/>
      <c r="AZ3" s="56"/>
      <c r="BA3" s="56"/>
      <c r="BB3" s="56"/>
      <c r="BC3" s="17"/>
      <c r="BD3" s="17"/>
      <c r="BE3" s="17"/>
      <c r="BF3" s="17"/>
      <c r="BG3" s="237"/>
      <c r="BH3" s="237"/>
      <c r="BI3" s="237"/>
      <c r="BJ3" s="237"/>
      <c r="BK3" s="237"/>
      <c r="BL3" s="237"/>
      <c r="BM3" s="237"/>
      <c r="BN3" s="237"/>
      <c r="BO3" s="237"/>
      <c r="BP3" s="237"/>
      <c r="BQ3" s="56"/>
      <c r="BR3" s="56"/>
      <c r="BS3" s="56"/>
      <c r="BT3" s="56"/>
      <c r="BU3" s="17"/>
      <c r="BV3" s="17"/>
      <c r="BW3" s="17"/>
      <c r="BX3" s="17"/>
      <c r="BY3" s="237"/>
      <c r="BZ3" s="237"/>
      <c r="CA3" s="237"/>
      <c r="CB3" s="237"/>
      <c r="CC3" s="237"/>
      <c r="CD3" s="237"/>
      <c r="CE3" s="237"/>
      <c r="CF3" s="237"/>
      <c r="CG3" s="237"/>
      <c r="CH3" s="237"/>
    </row>
    <row r="4" spans="1:86" ht="16.149999999999999" thickBot="1">
      <c r="A4" s="14" t="s">
        <v>312</v>
      </c>
      <c r="C4" s="14"/>
      <c r="J4" s="421"/>
      <c r="K4" s="421"/>
      <c r="L4" s="57"/>
      <c r="M4" s="57"/>
      <c r="N4" s="57"/>
      <c r="O4" s="57"/>
      <c r="P4" s="57"/>
      <c r="Q4" s="57"/>
      <c r="R4" s="57"/>
      <c r="S4" s="24"/>
      <c r="T4" s="24"/>
      <c r="U4" s="24"/>
      <c r="V4" s="13"/>
      <c r="W4" s="238"/>
      <c r="X4" s="238"/>
      <c r="Y4" s="238"/>
      <c r="Z4" s="238"/>
      <c r="AA4" s="238"/>
      <c r="AB4" s="238"/>
      <c r="AC4" s="238"/>
      <c r="AD4" s="238"/>
      <c r="AE4" s="238"/>
      <c r="AF4" s="238"/>
      <c r="AG4" s="57"/>
      <c r="AH4" s="57"/>
      <c r="AI4" s="57"/>
      <c r="AJ4" s="57"/>
      <c r="AK4" s="24"/>
      <c r="AL4" s="24"/>
      <c r="AM4" s="24"/>
      <c r="AN4" s="13"/>
      <c r="AO4" s="238"/>
      <c r="AP4" s="238"/>
      <c r="AQ4" s="238"/>
      <c r="AR4" s="238"/>
      <c r="AS4" s="238"/>
      <c r="AT4" s="238"/>
      <c r="AU4" s="238"/>
      <c r="AV4" s="238"/>
      <c r="AW4" s="238"/>
      <c r="AX4" s="238"/>
      <c r="AY4" s="57"/>
      <c r="AZ4" s="57"/>
      <c r="BA4" s="57"/>
      <c r="BB4" s="57"/>
      <c r="BC4" s="24"/>
      <c r="BD4" s="24"/>
      <c r="BE4" s="24"/>
      <c r="BF4" s="13"/>
      <c r="BG4" s="238"/>
      <c r="BH4" s="238"/>
      <c r="BI4" s="238"/>
      <c r="BJ4" s="238"/>
      <c r="BK4" s="238"/>
      <c r="BL4" s="238"/>
      <c r="BM4" s="238"/>
      <c r="BN4" s="238"/>
      <c r="BO4" s="238"/>
      <c r="BP4" s="238"/>
      <c r="BQ4" s="57"/>
      <c r="BR4" s="57"/>
      <c r="BS4" s="57"/>
      <c r="BT4" s="57"/>
      <c r="BU4" s="24"/>
      <c r="BV4" s="24"/>
      <c r="BW4" s="24"/>
      <c r="BX4" s="13"/>
      <c r="BY4" s="238"/>
      <c r="BZ4" s="238"/>
      <c r="CA4" s="238"/>
      <c r="CB4" s="238"/>
      <c r="CC4" s="238"/>
      <c r="CD4" s="238"/>
      <c r="CE4" s="238"/>
      <c r="CF4" s="238"/>
      <c r="CG4" s="238"/>
      <c r="CH4" s="238"/>
    </row>
    <row r="5" spans="1:86" s="12" customFormat="1" ht="16.350000000000001" customHeight="1" thickBot="1">
      <c r="B5" s="248"/>
      <c r="C5" s="248"/>
      <c r="D5" s="153"/>
      <c r="E5" s="940"/>
      <c r="F5" s="941"/>
      <c r="G5" s="941"/>
      <c r="H5" s="942"/>
      <c r="I5" s="153"/>
      <c r="J5" s="422"/>
      <c r="K5" s="422"/>
      <c r="L5" s="18"/>
      <c r="M5" s="18"/>
      <c r="N5" s="18"/>
      <c r="O5" s="943">
        <v>2024</v>
      </c>
      <c r="P5" s="944"/>
      <c r="Q5" s="944"/>
      <c r="R5" s="944"/>
      <c r="S5" s="944"/>
      <c r="T5" s="944"/>
      <c r="U5" s="944"/>
      <c r="V5" s="944"/>
      <c r="W5" s="944"/>
      <c r="X5" s="944"/>
      <c r="Y5" s="944"/>
      <c r="Z5" s="944"/>
      <c r="AA5" s="944"/>
      <c r="AB5" s="944"/>
      <c r="AC5" s="944"/>
      <c r="AD5" s="944"/>
      <c r="AE5" s="944"/>
      <c r="AF5" s="945"/>
      <c r="AG5" s="943">
        <v>2025</v>
      </c>
      <c r="AH5" s="944"/>
      <c r="AI5" s="944"/>
      <c r="AJ5" s="944"/>
      <c r="AK5" s="944"/>
      <c r="AL5" s="944"/>
      <c r="AM5" s="944"/>
      <c r="AN5" s="944"/>
      <c r="AO5" s="944"/>
      <c r="AP5" s="944"/>
      <c r="AQ5" s="944"/>
      <c r="AR5" s="944"/>
      <c r="AS5" s="944"/>
      <c r="AT5" s="944"/>
      <c r="AU5" s="944"/>
      <c r="AV5" s="944"/>
      <c r="AW5" s="944"/>
      <c r="AX5" s="945"/>
      <c r="AY5" s="943">
        <v>2026</v>
      </c>
      <c r="AZ5" s="944"/>
      <c r="BA5" s="944"/>
      <c r="BB5" s="944"/>
      <c r="BC5" s="944"/>
      <c r="BD5" s="944"/>
      <c r="BE5" s="944"/>
      <c r="BF5" s="944"/>
      <c r="BG5" s="944"/>
      <c r="BH5" s="944"/>
      <c r="BI5" s="944"/>
      <c r="BJ5" s="944"/>
      <c r="BK5" s="944"/>
      <c r="BL5" s="944"/>
      <c r="BM5" s="944"/>
      <c r="BN5" s="944"/>
      <c r="BO5" s="944"/>
      <c r="BP5" s="945"/>
      <c r="BQ5" s="943">
        <v>2027</v>
      </c>
      <c r="BR5" s="944"/>
      <c r="BS5" s="944"/>
      <c r="BT5" s="944"/>
      <c r="BU5" s="944"/>
      <c r="BV5" s="944"/>
      <c r="BW5" s="944"/>
      <c r="BX5" s="944"/>
      <c r="BY5" s="944"/>
      <c r="BZ5" s="944"/>
      <c r="CA5" s="944"/>
      <c r="CB5" s="944"/>
      <c r="CC5" s="944"/>
      <c r="CD5" s="944"/>
      <c r="CE5" s="944"/>
      <c r="CF5" s="944"/>
      <c r="CG5" s="944"/>
      <c r="CH5" s="945"/>
    </row>
    <row r="6" spans="1:86" s="11" customFormat="1" ht="93.6" customHeight="1" thickBot="1">
      <c r="B6" s="274" t="s">
        <v>313</v>
      </c>
      <c r="C6" s="275" t="s">
        <v>314</v>
      </c>
      <c r="D6" s="276" t="s">
        <v>315</v>
      </c>
      <c r="E6" s="275" t="s">
        <v>10</v>
      </c>
      <c r="F6" s="275" t="s">
        <v>11</v>
      </c>
      <c r="G6" s="275" t="s">
        <v>316</v>
      </c>
      <c r="H6" s="275" t="s">
        <v>13</v>
      </c>
      <c r="I6" s="275" t="s">
        <v>317</v>
      </c>
      <c r="J6" s="275" t="s">
        <v>318</v>
      </c>
      <c r="K6" s="275" t="s">
        <v>319</v>
      </c>
      <c r="L6" s="275" t="s">
        <v>320</v>
      </c>
      <c r="M6" s="275" t="s">
        <v>321</v>
      </c>
      <c r="N6" s="275" t="s">
        <v>322</v>
      </c>
      <c r="O6" s="416" t="s">
        <v>323</v>
      </c>
      <c r="P6" s="278" t="s">
        <v>324</v>
      </c>
      <c r="Q6" s="278" t="s">
        <v>325</v>
      </c>
      <c r="R6" s="278" t="s">
        <v>326</v>
      </c>
      <c r="S6" s="275" t="s">
        <v>327</v>
      </c>
      <c r="T6" s="275" t="s">
        <v>328</v>
      </c>
      <c r="U6" s="275" t="s">
        <v>329</v>
      </c>
      <c r="V6" s="275" t="s">
        <v>330</v>
      </c>
      <c r="W6" s="279" t="s">
        <v>331</v>
      </c>
      <c r="X6" s="279" t="s">
        <v>332</v>
      </c>
      <c r="Y6" s="279" t="s">
        <v>333</v>
      </c>
      <c r="Z6" s="279" t="s">
        <v>334</v>
      </c>
      <c r="AA6" s="279" t="s">
        <v>335</v>
      </c>
      <c r="AB6" s="279" t="s">
        <v>336</v>
      </c>
      <c r="AC6" s="279" t="s">
        <v>337</v>
      </c>
      <c r="AD6" s="279" t="s">
        <v>338</v>
      </c>
      <c r="AE6" s="279" t="s">
        <v>339</v>
      </c>
      <c r="AF6" s="279" t="s">
        <v>340</v>
      </c>
      <c r="AG6" s="277" t="s">
        <v>323</v>
      </c>
      <c r="AH6" s="278" t="s">
        <v>324</v>
      </c>
      <c r="AI6" s="278" t="s">
        <v>325</v>
      </c>
      <c r="AJ6" s="278" t="s">
        <v>341</v>
      </c>
      <c r="AK6" s="275" t="s">
        <v>342</v>
      </c>
      <c r="AL6" s="275" t="s">
        <v>328</v>
      </c>
      <c r="AM6" s="275" t="s">
        <v>329</v>
      </c>
      <c r="AN6" s="275" t="s">
        <v>343</v>
      </c>
      <c r="AO6" s="279" t="s">
        <v>331</v>
      </c>
      <c r="AP6" s="279" t="s">
        <v>332</v>
      </c>
      <c r="AQ6" s="279" t="s">
        <v>333</v>
      </c>
      <c r="AR6" s="279" t="s">
        <v>334</v>
      </c>
      <c r="AS6" s="279" t="s">
        <v>335</v>
      </c>
      <c r="AT6" s="279" t="s">
        <v>336</v>
      </c>
      <c r="AU6" s="279" t="s">
        <v>337</v>
      </c>
      <c r="AV6" s="279" t="s">
        <v>338</v>
      </c>
      <c r="AW6" s="279" t="s">
        <v>339</v>
      </c>
      <c r="AX6" s="279" t="s">
        <v>340</v>
      </c>
      <c r="AY6" s="277" t="s">
        <v>323</v>
      </c>
      <c r="AZ6" s="278" t="s">
        <v>324</v>
      </c>
      <c r="BA6" s="278" t="s">
        <v>325</v>
      </c>
      <c r="BB6" s="278" t="s">
        <v>341</v>
      </c>
      <c r="BC6" s="275" t="s">
        <v>344</v>
      </c>
      <c r="BD6" s="275" t="s">
        <v>328</v>
      </c>
      <c r="BE6" s="275" t="s">
        <v>329</v>
      </c>
      <c r="BF6" s="275" t="s">
        <v>345</v>
      </c>
      <c r="BG6" s="279" t="s">
        <v>331</v>
      </c>
      <c r="BH6" s="279" t="s">
        <v>332</v>
      </c>
      <c r="BI6" s="279" t="s">
        <v>333</v>
      </c>
      <c r="BJ6" s="279" t="s">
        <v>334</v>
      </c>
      <c r="BK6" s="279" t="s">
        <v>335</v>
      </c>
      <c r="BL6" s="279" t="s">
        <v>336</v>
      </c>
      <c r="BM6" s="279" t="s">
        <v>337</v>
      </c>
      <c r="BN6" s="279" t="s">
        <v>338</v>
      </c>
      <c r="BO6" s="279" t="s">
        <v>339</v>
      </c>
      <c r="BP6" s="279" t="s">
        <v>340</v>
      </c>
      <c r="BQ6" s="277" t="s">
        <v>323</v>
      </c>
      <c r="BR6" s="278" t="s">
        <v>324</v>
      </c>
      <c r="BS6" s="278" t="s">
        <v>325</v>
      </c>
      <c r="BT6" s="278" t="s">
        <v>341</v>
      </c>
      <c r="BU6" s="275" t="s">
        <v>346</v>
      </c>
      <c r="BV6" s="275" t="s">
        <v>328</v>
      </c>
      <c r="BW6" s="275" t="s">
        <v>329</v>
      </c>
      <c r="BX6" s="275" t="s">
        <v>347</v>
      </c>
      <c r="BY6" s="279" t="s">
        <v>331</v>
      </c>
      <c r="BZ6" s="279" t="s">
        <v>332</v>
      </c>
      <c r="CA6" s="279" t="s">
        <v>333</v>
      </c>
      <c r="CB6" s="279" t="s">
        <v>334</v>
      </c>
      <c r="CC6" s="279" t="s">
        <v>335</v>
      </c>
      <c r="CD6" s="279" t="s">
        <v>336</v>
      </c>
      <c r="CE6" s="279" t="s">
        <v>337</v>
      </c>
      <c r="CF6" s="279" t="s">
        <v>338</v>
      </c>
      <c r="CG6" s="279" t="s">
        <v>339</v>
      </c>
      <c r="CH6" s="279" t="s">
        <v>340</v>
      </c>
    </row>
    <row r="7" spans="1:86" s="12" customFormat="1" ht="13.9" thickTop="1">
      <c r="B7" s="249" t="s">
        <v>348</v>
      </c>
      <c r="C7" s="171"/>
      <c r="D7" s="172" t="s">
        <v>349</v>
      </c>
      <c r="E7" s="304" t="s">
        <v>15</v>
      </c>
      <c r="F7" s="1090" t="s">
        <v>16</v>
      </c>
      <c r="G7" s="1090" t="s">
        <v>28</v>
      </c>
      <c r="H7" s="173" t="s">
        <v>28</v>
      </c>
      <c r="I7" s="1091"/>
      <c r="J7" s="414">
        <v>510522.44510000001</v>
      </c>
      <c r="K7" s="1091"/>
      <c r="L7" s="1092">
        <v>310785.36133700778</v>
      </c>
      <c r="M7" s="1092">
        <v>718791.6</v>
      </c>
      <c r="N7" s="1092">
        <v>874353.63359999994</v>
      </c>
      <c r="O7" s="1093">
        <v>243139.77830000001</v>
      </c>
      <c r="P7" s="1092">
        <v>0</v>
      </c>
      <c r="Q7" s="1092">
        <v>730604.9301</v>
      </c>
      <c r="R7" s="1092">
        <v>0</v>
      </c>
      <c r="S7" s="1094">
        <f t="shared" ref="S7:S33" si="0">SUM(O7:R7)</f>
        <v>973744.7084</v>
      </c>
      <c r="T7" s="453">
        <f>IF(N7=0,"",(S7-N7)/N7)</f>
        <v>0.11367377109279513</v>
      </c>
      <c r="U7" s="174"/>
      <c r="V7" s="1095">
        <f t="shared" ref="V7:V33" si="1">S7+U7</f>
        <v>973744.7084</v>
      </c>
      <c r="W7" s="1096">
        <v>0</v>
      </c>
      <c r="X7" s="1096">
        <v>0</v>
      </c>
      <c r="Y7" s="1096">
        <v>0</v>
      </c>
      <c r="Z7" s="1096">
        <v>0</v>
      </c>
      <c r="AA7" s="1096">
        <v>0</v>
      </c>
      <c r="AB7" s="1096">
        <v>0</v>
      </c>
      <c r="AC7" s="1096">
        <v>0</v>
      </c>
      <c r="AD7" s="1096">
        <v>0</v>
      </c>
      <c r="AE7" s="1096">
        <v>0</v>
      </c>
      <c r="AF7" s="1096"/>
      <c r="AG7" s="1097">
        <v>253011.95569999999</v>
      </c>
      <c r="AH7" s="1092">
        <v>0</v>
      </c>
      <c r="AI7" s="1092">
        <v>736032.30779999995</v>
      </c>
      <c r="AJ7" s="1092">
        <v>0</v>
      </c>
      <c r="AK7" s="1095">
        <f t="shared" ref="AK7:AK33" si="2">SUM(AG7:AJ7)</f>
        <v>989044.26349999988</v>
      </c>
      <c r="AL7" s="453">
        <f>(AK7-S7)/S7</f>
        <v>1.5712080351264975E-2</v>
      </c>
      <c r="AM7" s="174"/>
      <c r="AN7" s="1095">
        <f t="shared" ref="AN7:AN33" si="3">AK7+AM7</f>
        <v>989044.26349999988</v>
      </c>
      <c r="AO7" s="1096">
        <v>0</v>
      </c>
      <c r="AP7" s="1096">
        <v>0</v>
      </c>
      <c r="AQ7" s="1096">
        <v>0</v>
      </c>
      <c r="AR7" s="1096">
        <v>0</v>
      </c>
      <c r="AS7" s="1096">
        <v>0</v>
      </c>
      <c r="AT7" s="1096">
        <v>0</v>
      </c>
      <c r="AU7" s="1096">
        <v>0</v>
      </c>
      <c r="AV7" s="1096">
        <v>0</v>
      </c>
      <c r="AW7" s="1096">
        <v>0</v>
      </c>
      <c r="AX7" s="1098"/>
      <c r="AY7" s="1097">
        <v>255723.7537</v>
      </c>
      <c r="AZ7" s="1092">
        <v>0</v>
      </c>
      <c r="BA7" s="1092">
        <v>748678.57799999998</v>
      </c>
      <c r="BB7" s="1092">
        <v>0</v>
      </c>
      <c r="BC7" s="1095">
        <f t="shared" ref="BC7:BC65" si="4">SUM(AY7:BB7)</f>
        <v>1004402.3317</v>
      </c>
      <c r="BD7" s="453">
        <f>(BC7-AK7)/AK7</f>
        <v>1.5528190968573469E-2</v>
      </c>
      <c r="BE7" s="174"/>
      <c r="BF7" s="1095">
        <f t="shared" ref="BF7:BF65" si="5">BC7+BE7</f>
        <v>1004402.3317</v>
      </c>
      <c r="BG7" s="1096">
        <v>0</v>
      </c>
      <c r="BH7" s="1096">
        <v>0</v>
      </c>
      <c r="BI7" s="1096">
        <v>0</v>
      </c>
      <c r="BJ7" s="1096">
        <v>0</v>
      </c>
      <c r="BK7" s="1096">
        <v>0</v>
      </c>
      <c r="BL7" s="1096">
        <v>0</v>
      </c>
      <c r="BM7" s="1096">
        <v>0</v>
      </c>
      <c r="BN7" s="1096">
        <v>0</v>
      </c>
      <c r="BO7" s="1096">
        <v>0</v>
      </c>
      <c r="BP7" s="1098"/>
      <c r="BQ7" s="1097">
        <v>259189.02859999999</v>
      </c>
      <c r="BR7" s="1092">
        <v>0</v>
      </c>
      <c r="BS7" s="1092">
        <v>762569.13130000001</v>
      </c>
      <c r="BT7" s="1092">
        <v>0</v>
      </c>
      <c r="BU7" s="1095">
        <f t="shared" ref="BU7:BU65" si="6">SUM(BQ7:BT7)</f>
        <v>1021758.1599</v>
      </c>
      <c r="BV7" s="453">
        <f>(BU7-BC7)/BC7</f>
        <v>1.727975697808706E-2</v>
      </c>
      <c r="BW7" s="174"/>
      <c r="BX7" s="1095">
        <f t="shared" ref="BX7:BX65" si="7">BU7+BW7</f>
        <v>1021758.1599</v>
      </c>
      <c r="BY7" s="1096">
        <v>0</v>
      </c>
      <c r="BZ7" s="1096">
        <v>0</v>
      </c>
      <c r="CA7" s="1096">
        <v>0</v>
      </c>
      <c r="CB7" s="1096">
        <v>0</v>
      </c>
      <c r="CC7" s="1096">
        <v>0</v>
      </c>
      <c r="CD7" s="1096">
        <v>0</v>
      </c>
      <c r="CE7" s="1096">
        <v>0</v>
      </c>
      <c r="CF7" s="1096">
        <v>0</v>
      </c>
      <c r="CG7" s="1096">
        <v>0</v>
      </c>
      <c r="CH7" s="1098"/>
    </row>
    <row r="8" spans="1:86" s="12" customFormat="1">
      <c r="B8" s="249" t="s">
        <v>350</v>
      </c>
      <c r="C8" s="171"/>
      <c r="D8" s="172" t="s">
        <v>351</v>
      </c>
      <c r="E8" s="304" t="s">
        <v>15</v>
      </c>
      <c r="F8" s="1090" t="s">
        <v>16</v>
      </c>
      <c r="G8" s="1090" t="s">
        <v>28</v>
      </c>
      <c r="H8" s="173" t="s">
        <v>28</v>
      </c>
      <c r="I8" s="172"/>
      <c r="J8" s="414">
        <v>267955.60249999998</v>
      </c>
      <c r="K8" s="172"/>
      <c r="L8" s="1092">
        <v>176862.66653864933</v>
      </c>
      <c r="M8" s="1092">
        <v>365761.44</v>
      </c>
      <c r="N8" s="1092">
        <v>480438.52919999999</v>
      </c>
      <c r="O8" s="414">
        <v>126167.1958</v>
      </c>
      <c r="P8" s="174">
        <v>0</v>
      </c>
      <c r="Q8" s="174">
        <v>381531.99109999998</v>
      </c>
      <c r="R8" s="174">
        <v>0</v>
      </c>
      <c r="S8" s="1095">
        <f t="shared" si="0"/>
        <v>507699.18689999997</v>
      </c>
      <c r="T8" s="453">
        <f t="shared" ref="T8:T71" si="8">IF(N8=0,"",(S8-N8)/N8)</f>
        <v>5.6741197974677304E-2</v>
      </c>
      <c r="U8" s="174"/>
      <c r="V8" s="1095">
        <f t="shared" si="1"/>
        <v>507699.18689999997</v>
      </c>
      <c r="W8" s="1096">
        <v>0</v>
      </c>
      <c r="X8" s="1096">
        <v>0</v>
      </c>
      <c r="Y8" s="1096">
        <v>0</v>
      </c>
      <c r="Z8" s="1096">
        <v>0</v>
      </c>
      <c r="AA8" s="1096">
        <v>0</v>
      </c>
      <c r="AB8" s="1096">
        <v>0</v>
      </c>
      <c r="AC8" s="1096">
        <v>0</v>
      </c>
      <c r="AD8" s="1096">
        <v>0</v>
      </c>
      <c r="AE8" s="1096">
        <v>0</v>
      </c>
      <c r="AF8" s="250"/>
      <c r="AG8" s="273">
        <v>133212.73190000001</v>
      </c>
      <c r="AH8" s="174">
        <v>0</v>
      </c>
      <c r="AI8" s="174">
        <v>388543.9227</v>
      </c>
      <c r="AJ8" s="174">
        <v>0</v>
      </c>
      <c r="AK8" s="1095">
        <f t="shared" si="2"/>
        <v>521756.65460000001</v>
      </c>
      <c r="AL8" s="453">
        <f t="shared" ref="AL8:AL66" si="9">(AK8-S8)/S8</f>
        <v>2.7688576351352117E-2</v>
      </c>
      <c r="AM8" s="174"/>
      <c r="AN8" s="1095">
        <f t="shared" si="3"/>
        <v>521756.65460000001</v>
      </c>
      <c r="AO8" s="1096">
        <v>0</v>
      </c>
      <c r="AP8" s="1096">
        <v>0</v>
      </c>
      <c r="AQ8" s="1096">
        <v>0</v>
      </c>
      <c r="AR8" s="1096">
        <v>0</v>
      </c>
      <c r="AS8" s="1096">
        <v>0</v>
      </c>
      <c r="AT8" s="1096">
        <v>0</v>
      </c>
      <c r="AU8" s="1096">
        <v>0</v>
      </c>
      <c r="AV8" s="1096">
        <v>0</v>
      </c>
      <c r="AW8" s="1096">
        <v>0</v>
      </c>
      <c r="AX8" s="250"/>
      <c r="AY8" s="273">
        <v>133594.83730000001</v>
      </c>
      <c r="AZ8" s="174">
        <v>0</v>
      </c>
      <c r="BA8" s="174">
        <v>393030.6482</v>
      </c>
      <c r="BB8" s="174">
        <v>0</v>
      </c>
      <c r="BC8" s="1095">
        <f t="shared" si="4"/>
        <v>526625.48549999995</v>
      </c>
      <c r="BD8" s="453">
        <f t="shared" ref="BD8:BD66" si="10">(BC8-AK8)/AK8</f>
        <v>9.3316124616227222E-3</v>
      </c>
      <c r="BE8" s="174"/>
      <c r="BF8" s="1095">
        <f t="shared" si="5"/>
        <v>526625.48549999995</v>
      </c>
      <c r="BG8" s="1096">
        <v>0</v>
      </c>
      <c r="BH8" s="1096">
        <v>0</v>
      </c>
      <c r="BI8" s="1096">
        <v>0</v>
      </c>
      <c r="BJ8" s="1096">
        <v>0</v>
      </c>
      <c r="BK8" s="1096">
        <v>0</v>
      </c>
      <c r="BL8" s="1096">
        <v>0</v>
      </c>
      <c r="BM8" s="1096">
        <v>0</v>
      </c>
      <c r="BN8" s="1096">
        <v>0</v>
      </c>
      <c r="BO8" s="1096">
        <v>0</v>
      </c>
      <c r="BP8" s="250"/>
      <c r="BQ8" s="273">
        <v>135219.20980000001</v>
      </c>
      <c r="BR8" s="174">
        <v>0</v>
      </c>
      <c r="BS8" s="174">
        <v>399780.08130000002</v>
      </c>
      <c r="BT8" s="174">
        <v>0</v>
      </c>
      <c r="BU8" s="1095">
        <f t="shared" si="6"/>
        <v>534999.29110000003</v>
      </c>
      <c r="BV8" s="453">
        <f t="shared" ref="BV8:BV66" si="11">(BU8-BC8)/BC8</f>
        <v>1.5900874208641162E-2</v>
      </c>
      <c r="BW8" s="174"/>
      <c r="BX8" s="1095">
        <f t="shared" si="7"/>
        <v>534999.29110000003</v>
      </c>
      <c r="BY8" s="1096">
        <v>0</v>
      </c>
      <c r="BZ8" s="1096">
        <v>0</v>
      </c>
      <c r="CA8" s="1096">
        <v>0</v>
      </c>
      <c r="CB8" s="1096">
        <v>0</v>
      </c>
      <c r="CC8" s="1096">
        <v>0</v>
      </c>
      <c r="CD8" s="1096">
        <v>0</v>
      </c>
      <c r="CE8" s="1096">
        <v>0</v>
      </c>
      <c r="CF8" s="1096">
        <v>0</v>
      </c>
      <c r="CG8" s="1096">
        <v>0</v>
      </c>
      <c r="CH8" s="250"/>
    </row>
    <row r="9" spans="1:86" s="12" customFormat="1">
      <c r="B9" s="249" t="s">
        <v>352</v>
      </c>
      <c r="C9" s="1099"/>
      <c r="D9" s="1091" t="s">
        <v>353</v>
      </c>
      <c r="E9" s="304" t="s">
        <v>15</v>
      </c>
      <c r="F9" s="1090" t="s">
        <v>16</v>
      </c>
      <c r="G9" s="1090" t="s">
        <v>28</v>
      </c>
      <c r="H9" s="173" t="s">
        <v>28</v>
      </c>
      <c r="I9" s="1091"/>
      <c r="J9" s="414">
        <v>218322.92099999997</v>
      </c>
      <c r="K9" s="1091"/>
      <c r="L9" s="1092">
        <v>94473.603037714129</v>
      </c>
      <c r="M9" s="1092">
        <v>269474.48</v>
      </c>
      <c r="N9" s="1092">
        <v>370383.96600000001</v>
      </c>
      <c r="O9" s="415">
        <v>91352.451100000006</v>
      </c>
      <c r="P9" s="224">
        <v>0</v>
      </c>
      <c r="Q9" s="224">
        <v>276502.239</v>
      </c>
      <c r="R9" s="224">
        <v>0</v>
      </c>
      <c r="S9" s="1094">
        <f t="shared" si="0"/>
        <v>367854.69010000001</v>
      </c>
      <c r="T9" s="453">
        <f t="shared" si="8"/>
        <v>-6.8287942572546664E-3</v>
      </c>
      <c r="U9" s="1092"/>
      <c r="V9" s="1095">
        <f t="shared" si="1"/>
        <v>367854.69010000001</v>
      </c>
      <c r="W9" s="1096">
        <v>0</v>
      </c>
      <c r="X9" s="1096">
        <v>0</v>
      </c>
      <c r="Y9" s="1096">
        <v>0</v>
      </c>
      <c r="Z9" s="1096">
        <v>0</v>
      </c>
      <c r="AA9" s="1096">
        <v>0</v>
      </c>
      <c r="AB9" s="1096">
        <v>0</v>
      </c>
      <c r="AC9" s="1096">
        <v>0</v>
      </c>
      <c r="AD9" s="1096">
        <v>0</v>
      </c>
      <c r="AE9" s="1096">
        <v>0</v>
      </c>
      <c r="AF9" s="1098"/>
      <c r="AG9" s="1097">
        <v>96336.38</v>
      </c>
      <c r="AH9" s="1092">
        <v>0</v>
      </c>
      <c r="AI9" s="1092">
        <v>281945.92989999999</v>
      </c>
      <c r="AJ9" s="1092">
        <v>0</v>
      </c>
      <c r="AK9" s="1095">
        <f t="shared" si="2"/>
        <v>378282.30989999999</v>
      </c>
      <c r="AL9" s="453">
        <f t="shared" si="9"/>
        <v>2.8347116621417208E-2</v>
      </c>
      <c r="AM9" s="1092"/>
      <c r="AN9" s="1095">
        <f t="shared" si="3"/>
        <v>378282.30989999999</v>
      </c>
      <c r="AO9" s="1096">
        <v>0</v>
      </c>
      <c r="AP9" s="1096">
        <v>0</v>
      </c>
      <c r="AQ9" s="1096">
        <v>0</v>
      </c>
      <c r="AR9" s="1096">
        <v>0</v>
      </c>
      <c r="AS9" s="1096">
        <v>0</v>
      </c>
      <c r="AT9" s="1096">
        <v>0</v>
      </c>
      <c r="AU9" s="1096">
        <v>0</v>
      </c>
      <c r="AV9" s="1096">
        <v>0</v>
      </c>
      <c r="AW9" s="1096">
        <v>0</v>
      </c>
      <c r="AX9" s="1098"/>
      <c r="AY9" s="1097">
        <v>97351.350200000001</v>
      </c>
      <c r="AZ9" s="1092">
        <v>0</v>
      </c>
      <c r="BA9" s="1092">
        <v>286766.88209999999</v>
      </c>
      <c r="BB9" s="1092">
        <v>0</v>
      </c>
      <c r="BC9" s="1095">
        <f t="shared" si="4"/>
        <v>384118.23229999997</v>
      </c>
      <c r="BD9" s="453">
        <f t="shared" si="10"/>
        <v>1.5427426150439665E-2</v>
      </c>
      <c r="BE9" s="1092"/>
      <c r="BF9" s="1095">
        <f t="shared" si="5"/>
        <v>384118.23229999997</v>
      </c>
      <c r="BG9" s="1096">
        <v>0</v>
      </c>
      <c r="BH9" s="1096">
        <v>0</v>
      </c>
      <c r="BI9" s="1096">
        <v>0</v>
      </c>
      <c r="BJ9" s="1096">
        <v>0</v>
      </c>
      <c r="BK9" s="1096">
        <v>0</v>
      </c>
      <c r="BL9" s="1096">
        <v>0</v>
      </c>
      <c r="BM9" s="1096">
        <v>0</v>
      </c>
      <c r="BN9" s="1096">
        <v>0</v>
      </c>
      <c r="BO9" s="1096">
        <v>0</v>
      </c>
      <c r="BP9" s="1098"/>
      <c r="BQ9" s="1097">
        <v>98542.426800000001</v>
      </c>
      <c r="BR9" s="1092">
        <v>0</v>
      </c>
      <c r="BS9" s="1092">
        <v>291718.84659999999</v>
      </c>
      <c r="BT9" s="1092">
        <v>0</v>
      </c>
      <c r="BU9" s="1095">
        <f t="shared" si="6"/>
        <v>390261.27340000001</v>
      </c>
      <c r="BV9" s="453">
        <f t="shared" si="11"/>
        <v>1.5992578803711296E-2</v>
      </c>
      <c r="BW9" s="1092"/>
      <c r="BX9" s="1095">
        <f t="shared" si="7"/>
        <v>390261.27340000001</v>
      </c>
      <c r="BY9" s="1096">
        <v>0</v>
      </c>
      <c r="BZ9" s="1096">
        <v>0</v>
      </c>
      <c r="CA9" s="1096">
        <v>0</v>
      </c>
      <c r="CB9" s="1096">
        <v>0</v>
      </c>
      <c r="CC9" s="1096">
        <v>0</v>
      </c>
      <c r="CD9" s="1096">
        <v>0</v>
      </c>
      <c r="CE9" s="1096">
        <v>0</v>
      </c>
      <c r="CF9" s="1096">
        <v>0</v>
      </c>
      <c r="CG9" s="1096">
        <v>0</v>
      </c>
      <c r="CH9" s="1098"/>
    </row>
    <row r="10" spans="1:86" s="12" customFormat="1">
      <c r="B10" s="249" t="s">
        <v>354</v>
      </c>
      <c r="C10" s="1099"/>
      <c r="D10" s="1100" t="s">
        <v>355</v>
      </c>
      <c r="E10" s="304" t="s">
        <v>15</v>
      </c>
      <c r="F10" s="1090" t="s">
        <v>16</v>
      </c>
      <c r="G10" s="1090" t="s">
        <v>34</v>
      </c>
      <c r="H10" s="173" t="s">
        <v>23</v>
      </c>
      <c r="I10" s="1100"/>
      <c r="J10" s="414">
        <v>437136.92910000001</v>
      </c>
      <c r="K10" s="1100"/>
      <c r="L10" s="1092">
        <v>190280.51779659657</v>
      </c>
      <c r="M10" s="1092">
        <v>287704.90000000002</v>
      </c>
      <c r="N10" s="1092">
        <v>396119.34720000002</v>
      </c>
      <c r="O10" s="415">
        <v>319773.58679999999</v>
      </c>
      <c r="P10" s="224">
        <v>0</v>
      </c>
      <c r="Q10" s="224">
        <v>373801.63209999999</v>
      </c>
      <c r="R10" s="224">
        <v>0</v>
      </c>
      <c r="S10" s="1094">
        <f t="shared" si="0"/>
        <v>693575.21889999998</v>
      </c>
      <c r="T10" s="453">
        <f t="shared" si="8"/>
        <v>0.75092487605715197</v>
      </c>
      <c r="U10" s="1092"/>
      <c r="V10" s="1095">
        <f t="shared" si="1"/>
        <v>693575.21889999998</v>
      </c>
      <c r="W10" s="1096">
        <v>0</v>
      </c>
      <c r="X10" s="1096">
        <v>0</v>
      </c>
      <c r="Y10" s="1096">
        <v>0</v>
      </c>
      <c r="Z10" s="1096">
        <v>0</v>
      </c>
      <c r="AA10" s="1096">
        <v>0</v>
      </c>
      <c r="AB10" s="1096">
        <v>0</v>
      </c>
      <c r="AC10" s="1096">
        <v>0</v>
      </c>
      <c r="AD10" s="1096">
        <v>0</v>
      </c>
      <c r="AE10" s="1096">
        <v>0</v>
      </c>
      <c r="AF10" s="1098"/>
      <c r="AG10" s="1097">
        <v>216915.61929999999</v>
      </c>
      <c r="AH10" s="1092">
        <v>0</v>
      </c>
      <c r="AI10" s="1092">
        <v>318859.69010000001</v>
      </c>
      <c r="AJ10" s="1092">
        <v>0</v>
      </c>
      <c r="AK10" s="1095">
        <f t="shared" si="2"/>
        <v>535775.30940000003</v>
      </c>
      <c r="AL10" s="453">
        <f t="shared" si="9"/>
        <v>-0.22751664880741884</v>
      </c>
      <c r="AM10" s="1092"/>
      <c r="AN10" s="1095">
        <f t="shared" si="3"/>
        <v>535775.30940000003</v>
      </c>
      <c r="AO10" s="1096">
        <v>0</v>
      </c>
      <c r="AP10" s="1096">
        <v>0</v>
      </c>
      <c r="AQ10" s="1096">
        <v>0</v>
      </c>
      <c r="AR10" s="1096">
        <v>0</v>
      </c>
      <c r="AS10" s="1096">
        <v>0</v>
      </c>
      <c r="AT10" s="1096">
        <v>0</v>
      </c>
      <c r="AU10" s="1096">
        <v>0</v>
      </c>
      <c r="AV10" s="1096">
        <v>0</v>
      </c>
      <c r="AW10" s="1096">
        <v>0</v>
      </c>
      <c r="AX10" s="1098"/>
      <c r="AY10" s="1097">
        <v>167024.6434</v>
      </c>
      <c r="AZ10" s="1092">
        <v>0</v>
      </c>
      <c r="BA10" s="1092">
        <v>362005.63130000001</v>
      </c>
      <c r="BB10" s="1092">
        <v>0</v>
      </c>
      <c r="BC10" s="1095">
        <f t="shared" si="4"/>
        <v>529030.27469999995</v>
      </c>
      <c r="BD10" s="453">
        <f t="shared" si="10"/>
        <v>-1.2589297382056771E-2</v>
      </c>
      <c r="BE10" s="1092"/>
      <c r="BF10" s="1095">
        <f t="shared" si="5"/>
        <v>529030.27469999995</v>
      </c>
      <c r="BG10" s="1096">
        <v>0</v>
      </c>
      <c r="BH10" s="1096">
        <v>0</v>
      </c>
      <c r="BI10" s="1096">
        <v>0</v>
      </c>
      <c r="BJ10" s="1096">
        <v>0</v>
      </c>
      <c r="BK10" s="1096">
        <v>0</v>
      </c>
      <c r="BL10" s="1096">
        <v>0</v>
      </c>
      <c r="BM10" s="1096">
        <v>0</v>
      </c>
      <c r="BN10" s="1096">
        <v>0</v>
      </c>
      <c r="BO10" s="1096">
        <v>0</v>
      </c>
      <c r="BP10" s="1098"/>
      <c r="BQ10" s="1097">
        <v>197027.78320000001</v>
      </c>
      <c r="BR10" s="1092">
        <v>0</v>
      </c>
      <c r="BS10" s="1092">
        <v>386605.71460000001</v>
      </c>
      <c r="BT10" s="1092">
        <v>0</v>
      </c>
      <c r="BU10" s="1095">
        <f t="shared" si="6"/>
        <v>583633.49780000001</v>
      </c>
      <c r="BV10" s="453">
        <f t="shared" si="11"/>
        <v>0.10321379647122124</v>
      </c>
      <c r="BW10" s="1092"/>
      <c r="BX10" s="1095">
        <f t="shared" si="7"/>
        <v>583633.49780000001</v>
      </c>
      <c r="BY10" s="1096">
        <v>0</v>
      </c>
      <c r="BZ10" s="1096">
        <v>0</v>
      </c>
      <c r="CA10" s="1096">
        <v>0</v>
      </c>
      <c r="CB10" s="1096">
        <v>0</v>
      </c>
      <c r="CC10" s="1096">
        <v>0</v>
      </c>
      <c r="CD10" s="1096">
        <v>0</v>
      </c>
      <c r="CE10" s="1096">
        <v>0</v>
      </c>
      <c r="CF10" s="1096">
        <v>0</v>
      </c>
      <c r="CG10" s="1096">
        <v>0</v>
      </c>
      <c r="CH10" s="1098"/>
    </row>
    <row r="11" spans="1:86" s="12" customFormat="1">
      <c r="B11" s="249" t="s">
        <v>356</v>
      </c>
      <c r="C11" s="1099"/>
      <c r="D11" s="1100" t="s">
        <v>357</v>
      </c>
      <c r="E11" s="304" t="s">
        <v>15</v>
      </c>
      <c r="F11" s="1090" t="s">
        <v>16</v>
      </c>
      <c r="G11" s="1090" t="s">
        <v>22</v>
      </c>
      <c r="H11" s="173" t="s">
        <v>23</v>
      </c>
      <c r="I11" s="1101"/>
      <c r="J11" s="414">
        <v>4163990.6986000002</v>
      </c>
      <c r="K11" s="1101"/>
      <c r="L11" s="1092">
        <v>1426771.1192754887</v>
      </c>
      <c r="M11" s="1092">
        <v>2670958.5699999998</v>
      </c>
      <c r="N11" s="1092">
        <v>2347871.79</v>
      </c>
      <c r="O11" s="415">
        <v>3281932.0847999998</v>
      </c>
      <c r="P11" s="224">
        <v>0</v>
      </c>
      <c r="Q11" s="224">
        <v>2716.4178999999999</v>
      </c>
      <c r="R11" s="224">
        <v>0</v>
      </c>
      <c r="S11" s="1094">
        <f t="shared" si="0"/>
        <v>3284648.5026999996</v>
      </c>
      <c r="T11" s="453">
        <f t="shared" si="8"/>
        <v>0.39898972196433247</v>
      </c>
      <c r="U11" s="1092"/>
      <c r="V11" s="1095">
        <f t="shared" si="1"/>
        <v>3284648.5026999996</v>
      </c>
      <c r="W11" s="1096">
        <v>0</v>
      </c>
      <c r="X11" s="1096">
        <v>0</v>
      </c>
      <c r="Y11" s="1096">
        <v>0</v>
      </c>
      <c r="Z11" s="1096">
        <v>0</v>
      </c>
      <c r="AA11" s="1096">
        <v>0</v>
      </c>
      <c r="AB11" s="1096">
        <v>0</v>
      </c>
      <c r="AC11" s="1096">
        <v>0</v>
      </c>
      <c r="AD11" s="1096">
        <v>0</v>
      </c>
      <c r="AE11" s="1096">
        <v>0</v>
      </c>
      <c r="AF11" s="1098"/>
      <c r="AG11" s="1097">
        <v>2470743.9890999999</v>
      </c>
      <c r="AH11" s="1092">
        <v>0</v>
      </c>
      <c r="AI11" s="1092">
        <v>2812.1089000000002</v>
      </c>
      <c r="AJ11" s="1092">
        <v>0</v>
      </c>
      <c r="AK11" s="1095">
        <f t="shared" si="2"/>
        <v>2473556.0979999998</v>
      </c>
      <c r="AL11" s="453">
        <f t="shared" si="9"/>
        <v>-0.24693430789726126</v>
      </c>
      <c r="AM11" s="1092"/>
      <c r="AN11" s="1095">
        <f t="shared" si="3"/>
        <v>2473556.0979999998</v>
      </c>
      <c r="AO11" s="1096">
        <v>0</v>
      </c>
      <c r="AP11" s="1096">
        <v>0</v>
      </c>
      <c r="AQ11" s="1096">
        <v>0</v>
      </c>
      <c r="AR11" s="1096">
        <v>0</v>
      </c>
      <c r="AS11" s="1096">
        <v>0</v>
      </c>
      <c r="AT11" s="1096">
        <v>0</v>
      </c>
      <c r="AU11" s="1096">
        <v>0</v>
      </c>
      <c r="AV11" s="1096">
        <v>0</v>
      </c>
      <c r="AW11" s="1096">
        <v>0</v>
      </c>
      <c r="AX11" s="1098"/>
      <c r="AY11" s="1097">
        <v>2748089.3053000001</v>
      </c>
      <c r="AZ11" s="1092">
        <v>0</v>
      </c>
      <c r="BA11" s="1092">
        <v>2914.6547999999998</v>
      </c>
      <c r="BB11" s="1092">
        <v>0</v>
      </c>
      <c r="BC11" s="1095">
        <f t="shared" si="4"/>
        <v>2751003.9601000003</v>
      </c>
      <c r="BD11" s="453">
        <f t="shared" si="10"/>
        <v>0.11216558311506729</v>
      </c>
      <c r="BE11" s="1092"/>
      <c r="BF11" s="1095">
        <f t="shared" si="5"/>
        <v>2751003.9601000003</v>
      </c>
      <c r="BG11" s="1096">
        <v>0</v>
      </c>
      <c r="BH11" s="1096">
        <v>0</v>
      </c>
      <c r="BI11" s="1096">
        <v>0</v>
      </c>
      <c r="BJ11" s="1096">
        <v>0</v>
      </c>
      <c r="BK11" s="1096">
        <v>0</v>
      </c>
      <c r="BL11" s="1096">
        <v>0</v>
      </c>
      <c r="BM11" s="1096">
        <v>0</v>
      </c>
      <c r="BN11" s="1096">
        <v>0</v>
      </c>
      <c r="BO11" s="1096">
        <v>0</v>
      </c>
      <c r="BP11" s="1098"/>
      <c r="BQ11" s="1097">
        <v>2801281.3264000001</v>
      </c>
      <c r="BR11" s="1092">
        <v>0</v>
      </c>
      <c r="BS11" s="1092">
        <v>3022.2031999999999</v>
      </c>
      <c r="BT11" s="1092">
        <v>0</v>
      </c>
      <c r="BU11" s="1095">
        <f t="shared" si="6"/>
        <v>2804303.5296</v>
      </c>
      <c r="BV11" s="453">
        <f t="shared" si="11"/>
        <v>1.9374588431367537E-2</v>
      </c>
      <c r="BW11" s="1092"/>
      <c r="BX11" s="1095">
        <f t="shared" si="7"/>
        <v>2804303.5296</v>
      </c>
      <c r="BY11" s="1096">
        <v>0</v>
      </c>
      <c r="BZ11" s="1096">
        <v>0</v>
      </c>
      <c r="CA11" s="1096">
        <v>0</v>
      </c>
      <c r="CB11" s="1096">
        <v>0</v>
      </c>
      <c r="CC11" s="1096">
        <v>0</v>
      </c>
      <c r="CD11" s="1096">
        <v>0</v>
      </c>
      <c r="CE11" s="1096">
        <v>0</v>
      </c>
      <c r="CF11" s="1096">
        <v>0</v>
      </c>
      <c r="CG11" s="1096">
        <v>0</v>
      </c>
      <c r="CH11" s="1098"/>
    </row>
    <row r="12" spans="1:86" s="12" customFormat="1">
      <c r="B12" s="249" t="s">
        <v>358</v>
      </c>
      <c r="C12" s="1099"/>
      <c r="D12" s="1100" t="s">
        <v>359</v>
      </c>
      <c r="E12" s="304" t="s">
        <v>20</v>
      </c>
      <c r="F12" s="1090" t="s">
        <v>21</v>
      </c>
      <c r="G12" s="1090" t="s">
        <v>17</v>
      </c>
      <c r="H12" s="173" t="s">
        <v>18</v>
      </c>
      <c r="I12" s="1100"/>
      <c r="J12" s="414">
        <v>1793414.6305</v>
      </c>
      <c r="K12" s="1100"/>
      <c r="L12" s="1092">
        <v>0</v>
      </c>
      <c r="M12" s="1092">
        <v>375000</v>
      </c>
      <c r="N12" s="1092">
        <v>1500000</v>
      </c>
      <c r="O12" s="1093">
        <v>75000</v>
      </c>
      <c r="P12" s="1092">
        <v>75000</v>
      </c>
      <c r="Q12" s="1092">
        <v>225000</v>
      </c>
      <c r="R12" s="1092">
        <v>1124999.9998999999</v>
      </c>
      <c r="S12" s="1094">
        <f t="shared" si="0"/>
        <v>1499999.9998999999</v>
      </c>
      <c r="T12" s="453">
        <f t="shared" si="8"/>
        <v>-6.6666708638270694E-11</v>
      </c>
      <c r="U12" s="1092"/>
      <c r="V12" s="1095">
        <f t="shared" si="1"/>
        <v>1499999.9998999999</v>
      </c>
      <c r="W12" s="1096">
        <v>886259.71395</v>
      </c>
      <c r="X12" s="1096">
        <v>777.51199999999994</v>
      </c>
      <c r="Y12" s="1096">
        <v>77649.878299999997</v>
      </c>
      <c r="Z12" s="1096">
        <v>170.06067889977501</v>
      </c>
      <c r="AA12" s="1096">
        <v>454.25178805500002</v>
      </c>
      <c r="AB12" s="1096">
        <v>8862597.1394999996</v>
      </c>
      <c r="AC12" s="1096">
        <v>776498.78300000005</v>
      </c>
      <c r="AD12" s="1096">
        <v>2100.56954396424</v>
      </c>
      <c r="AE12" s="1096">
        <v>4542.51788055</v>
      </c>
      <c r="AF12" s="1098"/>
      <c r="AG12" s="1097">
        <v>78750</v>
      </c>
      <c r="AH12" s="1092">
        <v>78750</v>
      </c>
      <c r="AI12" s="1092">
        <v>236250</v>
      </c>
      <c r="AJ12" s="1092">
        <v>1181249.9998999999</v>
      </c>
      <c r="AK12" s="1095">
        <f t="shared" si="2"/>
        <v>1574999.9998999999</v>
      </c>
      <c r="AL12" s="453">
        <f t="shared" si="9"/>
        <v>5.0000000003333336E-2</v>
      </c>
      <c r="AM12" s="1092"/>
      <c r="AN12" s="1095">
        <f t="shared" si="3"/>
        <v>1574999.9998999999</v>
      </c>
      <c r="AO12" s="1096">
        <v>930572.69935000001</v>
      </c>
      <c r="AP12" s="1096">
        <v>816.38760000000002</v>
      </c>
      <c r="AQ12" s="1096">
        <v>81532.372214999996</v>
      </c>
      <c r="AR12" s="1096">
        <v>203.04467312472701</v>
      </c>
      <c r="AS12" s="1096">
        <v>476.96437745775</v>
      </c>
      <c r="AT12" s="1096">
        <v>9305726.9934999999</v>
      </c>
      <c r="AU12" s="1096">
        <v>815323.72215000005</v>
      </c>
      <c r="AV12" s="1096">
        <v>2277.6739614294302</v>
      </c>
      <c r="AW12" s="1096">
        <v>4769.6437745775002</v>
      </c>
      <c r="AX12" s="1098"/>
      <c r="AY12" s="1097">
        <v>82687.5</v>
      </c>
      <c r="AZ12" s="1092">
        <v>82687.5</v>
      </c>
      <c r="BA12" s="1092">
        <v>248062.5</v>
      </c>
      <c r="BB12" s="1092">
        <v>1240312.4998999999</v>
      </c>
      <c r="BC12" s="1095">
        <f t="shared" si="4"/>
        <v>1653749.9998999999</v>
      </c>
      <c r="BD12" s="453">
        <f t="shared" si="10"/>
        <v>5.0000000003174602E-2</v>
      </c>
      <c r="BE12" s="1092"/>
      <c r="BF12" s="1095">
        <f t="shared" si="5"/>
        <v>1653749.9998999999</v>
      </c>
      <c r="BG12" s="1096">
        <v>977101.33470000001</v>
      </c>
      <c r="BH12" s="1096">
        <v>857.20698000000004</v>
      </c>
      <c r="BI12" s="1096">
        <v>85608.990829999995</v>
      </c>
      <c r="BJ12" s="1096">
        <v>218.05875728837501</v>
      </c>
      <c r="BK12" s="1096">
        <v>500.81259635549998</v>
      </c>
      <c r="BL12" s="1096">
        <v>9771013.3469999991</v>
      </c>
      <c r="BM12" s="1096">
        <v>856089.90830000001</v>
      </c>
      <c r="BN12" s="1096">
        <v>2447.0174185295</v>
      </c>
      <c r="BO12" s="1096">
        <v>5008.1259635550005</v>
      </c>
      <c r="BP12" s="1098"/>
      <c r="BQ12" s="1097">
        <v>86821.87</v>
      </c>
      <c r="BR12" s="1092">
        <v>86821.87</v>
      </c>
      <c r="BS12" s="1092">
        <v>260465.63</v>
      </c>
      <c r="BT12" s="1092">
        <v>1302328.1248999999</v>
      </c>
      <c r="BU12" s="1095">
        <f t="shared" si="6"/>
        <v>1736437.4948999998</v>
      </c>
      <c r="BV12" s="453">
        <f t="shared" si="11"/>
        <v>4.9999996979591767E-2</v>
      </c>
      <c r="BW12" s="1092"/>
      <c r="BX12" s="1095">
        <f t="shared" si="7"/>
        <v>1736437.4948999998</v>
      </c>
      <c r="BY12" s="1096">
        <v>1025956.4013499999</v>
      </c>
      <c r="BZ12" s="1096">
        <v>900.06732899999997</v>
      </c>
      <c r="CA12" s="1096">
        <v>89889.44038</v>
      </c>
      <c r="CB12" s="1096">
        <v>251.150673825654</v>
      </c>
      <c r="CC12" s="1096">
        <v>525.85322622299998</v>
      </c>
      <c r="CD12" s="1096">
        <v>10259564.013499999</v>
      </c>
      <c r="CE12" s="1096">
        <v>898894.40379999997</v>
      </c>
      <c r="CF12" s="1096">
        <v>2628.13245391386</v>
      </c>
      <c r="CG12" s="1096">
        <v>5258.53226223</v>
      </c>
      <c r="CH12" s="1098"/>
    </row>
    <row r="13" spans="1:86" s="12" customFormat="1">
      <c r="B13" s="249" t="s">
        <v>358</v>
      </c>
      <c r="C13" s="1099"/>
      <c r="D13" s="1100" t="s">
        <v>360</v>
      </c>
      <c r="E13" s="304" t="s">
        <v>20</v>
      </c>
      <c r="F13" s="1090" t="s">
        <v>16</v>
      </c>
      <c r="G13" s="1090" t="s">
        <v>17</v>
      </c>
      <c r="H13" s="173" t="s">
        <v>18</v>
      </c>
      <c r="I13" s="1100"/>
      <c r="J13" s="414">
        <v>0</v>
      </c>
      <c r="K13" s="1100"/>
      <c r="L13" s="1092">
        <v>0</v>
      </c>
      <c r="M13" s="1092">
        <v>199622.71</v>
      </c>
      <c r="N13" s="1092">
        <v>387761.84120000002</v>
      </c>
      <c r="O13" s="1093">
        <v>285502.28360000002</v>
      </c>
      <c r="P13" s="1092">
        <v>0</v>
      </c>
      <c r="Q13" s="1092">
        <v>161510.65599999999</v>
      </c>
      <c r="R13" s="1092">
        <v>0</v>
      </c>
      <c r="S13" s="1094">
        <f t="shared" si="0"/>
        <v>447012.93960000004</v>
      </c>
      <c r="T13" s="453">
        <f t="shared" si="8"/>
        <v>0.15280280859157425</v>
      </c>
      <c r="U13" s="1092"/>
      <c r="V13" s="1095">
        <f t="shared" si="1"/>
        <v>447012.93960000004</v>
      </c>
      <c r="W13" s="1096">
        <v>0</v>
      </c>
      <c r="X13" s="1096">
        <v>0</v>
      </c>
      <c r="Y13" s="1096">
        <v>0</v>
      </c>
      <c r="Z13" s="1096">
        <v>0</v>
      </c>
      <c r="AA13" s="1096">
        <v>0</v>
      </c>
      <c r="AB13" s="1096">
        <v>0</v>
      </c>
      <c r="AC13" s="1096">
        <v>0</v>
      </c>
      <c r="AD13" s="1096">
        <v>0</v>
      </c>
      <c r="AE13" s="1096">
        <v>0</v>
      </c>
      <c r="AF13" s="1098"/>
      <c r="AG13" s="1097">
        <v>248558.93359999999</v>
      </c>
      <c r="AH13" s="1092">
        <v>0</v>
      </c>
      <c r="AI13" s="1092">
        <v>147896.58249999999</v>
      </c>
      <c r="AJ13" s="1092">
        <v>0</v>
      </c>
      <c r="AK13" s="1095">
        <f t="shared" si="2"/>
        <v>396455.51610000001</v>
      </c>
      <c r="AL13" s="453">
        <f t="shared" si="9"/>
        <v>-0.1131005817085301</v>
      </c>
      <c r="AM13" s="1092"/>
      <c r="AN13" s="1095">
        <f t="shared" si="3"/>
        <v>396455.51610000001</v>
      </c>
      <c r="AO13" s="1096">
        <v>0</v>
      </c>
      <c r="AP13" s="1096">
        <v>0</v>
      </c>
      <c r="AQ13" s="1096">
        <v>0</v>
      </c>
      <c r="AR13" s="1096">
        <v>0</v>
      </c>
      <c r="AS13" s="1096">
        <v>0</v>
      </c>
      <c r="AT13" s="1096">
        <v>0</v>
      </c>
      <c r="AU13" s="1096">
        <v>0</v>
      </c>
      <c r="AV13" s="1096">
        <v>0</v>
      </c>
      <c r="AW13" s="1096">
        <v>0</v>
      </c>
      <c r="AX13" s="1098"/>
      <c r="AY13" s="1097">
        <v>259280.30350000001</v>
      </c>
      <c r="AZ13" s="1092">
        <v>0</v>
      </c>
      <c r="BA13" s="1092">
        <v>160820.538</v>
      </c>
      <c r="BB13" s="1092">
        <v>0</v>
      </c>
      <c r="BC13" s="1095">
        <f t="shared" si="4"/>
        <v>420100.84149999998</v>
      </c>
      <c r="BD13" s="453">
        <f t="shared" si="10"/>
        <v>5.9641812106949701E-2</v>
      </c>
      <c r="BE13" s="1092"/>
      <c r="BF13" s="1095">
        <f t="shared" si="5"/>
        <v>420100.84149999998</v>
      </c>
      <c r="BG13" s="1096">
        <v>0</v>
      </c>
      <c r="BH13" s="1096">
        <v>0</v>
      </c>
      <c r="BI13" s="1096">
        <v>0</v>
      </c>
      <c r="BJ13" s="1096">
        <v>0</v>
      </c>
      <c r="BK13" s="1096">
        <v>0</v>
      </c>
      <c r="BL13" s="1096">
        <v>0</v>
      </c>
      <c r="BM13" s="1096">
        <v>0</v>
      </c>
      <c r="BN13" s="1096">
        <v>0</v>
      </c>
      <c r="BO13" s="1096">
        <v>0</v>
      </c>
      <c r="BP13" s="1098"/>
      <c r="BQ13" s="1097">
        <v>267019.63260000001</v>
      </c>
      <c r="BR13" s="1092">
        <v>0</v>
      </c>
      <c r="BS13" s="1092">
        <v>162942.3694</v>
      </c>
      <c r="BT13" s="1092">
        <v>0</v>
      </c>
      <c r="BU13" s="1095">
        <f t="shared" si="6"/>
        <v>429962.00199999998</v>
      </c>
      <c r="BV13" s="453">
        <f t="shared" si="11"/>
        <v>2.3473317655803835E-2</v>
      </c>
      <c r="BW13" s="1092"/>
      <c r="BX13" s="1095">
        <f t="shared" si="7"/>
        <v>429962.00199999998</v>
      </c>
      <c r="BY13" s="1096">
        <v>0</v>
      </c>
      <c r="BZ13" s="1096">
        <v>0</v>
      </c>
      <c r="CA13" s="1096">
        <v>0</v>
      </c>
      <c r="CB13" s="1096">
        <v>0</v>
      </c>
      <c r="CC13" s="1096">
        <v>0</v>
      </c>
      <c r="CD13" s="1096">
        <v>0</v>
      </c>
      <c r="CE13" s="1096">
        <v>0</v>
      </c>
      <c r="CF13" s="1096">
        <v>0</v>
      </c>
      <c r="CG13" s="1096">
        <v>0</v>
      </c>
      <c r="CH13" s="1098"/>
    </row>
    <row r="14" spans="1:86" s="12" customFormat="1">
      <c r="B14" s="249" t="s">
        <v>361</v>
      </c>
      <c r="C14" s="1099"/>
      <c r="D14" s="1100" t="s">
        <v>362</v>
      </c>
      <c r="E14" s="304" t="s">
        <v>20</v>
      </c>
      <c r="F14" s="1090" t="s">
        <v>21</v>
      </c>
      <c r="G14" s="1090" t="s">
        <v>17</v>
      </c>
      <c r="H14" s="173" t="s">
        <v>18</v>
      </c>
      <c r="I14" s="1100"/>
      <c r="J14" s="414">
        <v>5345437.8768999996</v>
      </c>
      <c r="K14" s="1100"/>
      <c r="L14" s="1092">
        <v>227784.13212760142</v>
      </c>
      <c r="M14" s="1092">
        <v>4400000.0266999993</v>
      </c>
      <c r="N14" s="1092">
        <v>4399999.8555999994</v>
      </c>
      <c r="O14" s="1093">
        <v>132000</v>
      </c>
      <c r="P14" s="1092">
        <v>132000</v>
      </c>
      <c r="Q14" s="1092">
        <v>44000</v>
      </c>
      <c r="R14" s="1092">
        <v>4091999.8555999994</v>
      </c>
      <c r="S14" s="1094">
        <f t="shared" si="0"/>
        <v>4399999.8555999994</v>
      </c>
      <c r="T14" s="453">
        <f t="shared" si="8"/>
        <v>0</v>
      </c>
      <c r="U14" s="1092"/>
      <c r="V14" s="1095">
        <f t="shared" si="1"/>
        <v>4399999.8555999994</v>
      </c>
      <c r="W14" s="1096">
        <v>3035173.1946299998</v>
      </c>
      <c r="X14" s="1096">
        <v>1542.7823100000001</v>
      </c>
      <c r="Y14" s="1096">
        <v>445515.85851055023</v>
      </c>
      <c r="Z14" s="1096">
        <v>569.88118918544001</v>
      </c>
      <c r="AA14" s="1096">
        <v>2606.2677722867179</v>
      </c>
      <c r="AB14" s="1096">
        <v>42353429.607150003</v>
      </c>
      <c r="AC14" s="1096">
        <v>2673714.6622335347</v>
      </c>
      <c r="AD14" s="1096">
        <v>10403.553439162668</v>
      </c>
      <c r="AE14" s="1096">
        <v>15641.230774066178</v>
      </c>
      <c r="AF14" s="1098"/>
      <c r="AG14" s="1097">
        <v>282000</v>
      </c>
      <c r="AH14" s="1092">
        <v>282000</v>
      </c>
      <c r="AI14" s="1092">
        <v>144000</v>
      </c>
      <c r="AJ14" s="1092">
        <v>4191999.86</v>
      </c>
      <c r="AK14" s="1095">
        <f t="shared" si="2"/>
        <v>4899999.8599999994</v>
      </c>
      <c r="AL14" s="453">
        <f t="shared" si="9"/>
        <v>0.11363636836570265</v>
      </c>
      <c r="AM14" s="1092"/>
      <c r="AN14" s="1095">
        <f t="shared" si="3"/>
        <v>4899999.8599999994</v>
      </c>
      <c r="AO14" s="1096">
        <v>2931406.9951999998</v>
      </c>
      <c r="AP14" s="1096">
        <v>1484.13111</v>
      </c>
      <c r="AQ14" s="1096">
        <v>572566.14856</v>
      </c>
      <c r="AR14" s="1096">
        <v>639.61319255515502</v>
      </c>
      <c r="AS14" s="1096">
        <v>3349.5119690759998</v>
      </c>
      <c r="AT14" s="1096">
        <v>29314069.952</v>
      </c>
      <c r="AU14" s="1096">
        <v>5725661.4856000002</v>
      </c>
      <c r="AV14" s="1096">
        <v>7174.9250627950296</v>
      </c>
      <c r="AW14" s="1096">
        <v>33495.119690760002</v>
      </c>
      <c r="AX14" s="1098"/>
      <c r="AY14" s="1097">
        <v>282000</v>
      </c>
      <c r="AZ14" s="1092">
        <v>282000</v>
      </c>
      <c r="BA14" s="1092">
        <v>144000</v>
      </c>
      <c r="BB14" s="1092">
        <v>4091999.8560000001</v>
      </c>
      <c r="BC14" s="1095">
        <f t="shared" si="4"/>
        <v>4799999.8560000006</v>
      </c>
      <c r="BD14" s="453">
        <f t="shared" si="10"/>
        <v>-2.0408164664722828E-2</v>
      </c>
      <c r="BE14" s="1092"/>
      <c r="BF14" s="1095">
        <f t="shared" si="5"/>
        <v>4799999.8560000006</v>
      </c>
      <c r="BG14" s="1096">
        <v>2931406.9951999998</v>
      </c>
      <c r="BH14" s="1096">
        <v>1484.13111</v>
      </c>
      <c r="BI14" s="1096">
        <v>572566.14856</v>
      </c>
      <c r="BJ14" s="1096">
        <v>654.19925628903297</v>
      </c>
      <c r="BK14" s="1096">
        <v>3349.5119690759998</v>
      </c>
      <c r="BL14" s="1096">
        <v>29314069.952</v>
      </c>
      <c r="BM14" s="1096">
        <v>5725661.4856000002</v>
      </c>
      <c r="BN14" s="1096">
        <v>7341.3101827928704</v>
      </c>
      <c r="BO14" s="1096">
        <v>33495.119690760002</v>
      </c>
      <c r="BP14" s="1098"/>
      <c r="BQ14" s="1097">
        <v>282000</v>
      </c>
      <c r="BR14" s="1092">
        <v>282000</v>
      </c>
      <c r="BS14" s="1092">
        <v>144000</v>
      </c>
      <c r="BT14" s="1092">
        <v>4091999.8560000001</v>
      </c>
      <c r="BU14" s="1095">
        <f t="shared" si="6"/>
        <v>4799999.8560000006</v>
      </c>
      <c r="BV14" s="453">
        <f t="shared" si="11"/>
        <v>0</v>
      </c>
      <c r="BW14" s="1092"/>
      <c r="BX14" s="1095">
        <f t="shared" si="7"/>
        <v>4799999.8560000006</v>
      </c>
      <c r="BY14" s="1096">
        <v>2931406.9951999998</v>
      </c>
      <c r="BZ14" s="1096">
        <v>1484.13111</v>
      </c>
      <c r="CA14" s="1096">
        <v>572566.14856</v>
      </c>
      <c r="CB14" s="1096">
        <v>717.59856572165904</v>
      </c>
      <c r="CC14" s="1096">
        <v>3349.5119690759998</v>
      </c>
      <c r="CD14" s="1096">
        <v>29314069.952</v>
      </c>
      <c r="CE14" s="1096">
        <v>5725661.4856000002</v>
      </c>
      <c r="CF14" s="1096">
        <v>7509.2136952192104</v>
      </c>
      <c r="CG14" s="1096">
        <v>33495.119690760002</v>
      </c>
      <c r="CH14" s="1098"/>
    </row>
    <row r="15" spans="1:86" s="12" customFormat="1">
      <c r="B15" s="249" t="s">
        <v>361</v>
      </c>
      <c r="C15" s="1099"/>
      <c r="D15" s="1100" t="s">
        <v>363</v>
      </c>
      <c r="E15" s="304" t="s">
        <v>20</v>
      </c>
      <c r="F15" s="1090" t="s">
        <v>16</v>
      </c>
      <c r="G15" s="1090" t="s">
        <v>17</v>
      </c>
      <c r="H15" s="173" t="s">
        <v>18</v>
      </c>
      <c r="I15" s="1100"/>
      <c r="J15" s="414">
        <v>0</v>
      </c>
      <c r="K15" s="1100"/>
      <c r="L15" s="1092">
        <v>3359980.9699999974</v>
      </c>
      <c r="M15" s="1092">
        <v>367771.11</v>
      </c>
      <c r="N15" s="1092">
        <v>454029.02919999999</v>
      </c>
      <c r="O15" s="1093">
        <v>355677.24619999999</v>
      </c>
      <c r="P15" s="1092">
        <v>0</v>
      </c>
      <c r="Q15" s="1092">
        <v>235575.59659999999</v>
      </c>
      <c r="R15" s="1092">
        <v>0</v>
      </c>
      <c r="S15" s="1094">
        <f t="shared" si="0"/>
        <v>591252.84279999998</v>
      </c>
      <c r="T15" s="453">
        <f t="shared" si="8"/>
        <v>0.30223577078714242</v>
      </c>
      <c r="U15" s="1092"/>
      <c r="V15" s="1095">
        <f t="shared" si="1"/>
        <v>591252.84279999998</v>
      </c>
      <c r="W15" s="1096">
        <v>0</v>
      </c>
      <c r="X15" s="1096">
        <v>0</v>
      </c>
      <c r="Y15" s="1096">
        <v>0</v>
      </c>
      <c r="Z15" s="1096">
        <v>0</v>
      </c>
      <c r="AA15" s="1096">
        <v>0</v>
      </c>
      <c r="AB15" s="1096">
        <v>0</v>
      </c>
      <c r="AC15" s="1096">
        <v>0</v>
      </c>
      <c r="AD15" s="1096">
        <v>0</v>
      </c>
      <c r="AE15" s="1096">
        <v>0</v>
      </c>
      <c r="AF15" s="1098"/>
      <c r="AG15" s="1097">
        <v>369694.00760000001</v>
      </c>
      <c r="AH15" s="1092">
        <v>0</v>
      </c>
      <c r="AI15" s="1092">
        <v>236423.53700000001</v>
      </c>
      <c r="AJ15" s="1092">
        <v>0</v>
      </c>
      <c r="AK15" s="1095">
        <f t="shared" si="2"/>
        <v>606117.54460000002</v>
      </c>
      <c r="AL15" s="453">
        <f t="shared" si="9"/>
        <v>2.5141023812427138E-2</v>
      </c>
      <c r="AM15" s="1092"/>
      <c r="AN15" s="1095">
        <f t="shared" si="3"/>
        <v>606117.54460000002</v>
      </c>
      <c r="AO15" s="1096">
        <v>0</v>
      </c>
      <c r="AP15" s="1096">
        <v>0</v>
      </c>
      <c r="AQ15" s="1096">
        <v>0</v>
      </c>
      <c r="AR15" s="1096">
        <v>0</v>
      </c>
      <c r="AS15" s="1096">
        <v>0</v>
      </c>
      <c r="AT15" s="1096">
        <v>0</v>
      </c>
      <c r="AU15" s="1096">
        <v>0</v>
      </c>
      <c r="AV15" s="1096">
        <v>0</v>
      </c>
      <c r="AW15" s="1096">
        <v>0</v>
      </c>
      <c r="AX15" s="1098"/>
      <c r="AY15" s="1097">
        <v>372679.19170000002</v>
      </c>
      <c r="AZ15" s="1092">
        <v>0</v>
      </c>
      <c r="BA15" s="1092">
        <v>237118.71830000001</v>
      </c>
      <c r="BB15" s="1092">
        <v>0</v>
      </c>
      <c r="BC15" s="1095">
        <f t="shared" si="4"/>
        <v>609797.91</v>
      </c>
      <c r="BD15" s="453">
        <f t="shared" si="10"/>
        <v>6.0720324511127997E-3</v>
      </c>
      <c r="BE15" s="1092"/>
      <c r="BF15" s="1095">
        <f t="shared" si="5"/>
        <v>609797.91</v>
      </c>
      <c r="BG15" s="1096">
        <v>0</v>
      </c>
      <c r="BH15" s="1096">
        <v>0</v>
      </c>
      <c r="BI15" s="1096">
        <v>0</v>
      </c>
      <c r="BJ15" s="1096">
        <v>0</v>
      </c>
      <c r="BK15" s="1096">
        <v>0</v>
      </c>
      <c r="BL15" s="1096">
        <v>0</v>
      </c>
      <c r="BM15" s="1096">
        <v>0</v>
      </c>
      <c r="BN15" s="1096">
        <v>0</v>
      </c>
      <c r="BO15" s="1096">
        <v>0</v>
      </c>
      <c r="BP15" s="1098"/>
      <c r="BQ15" s="1097">
        <v>382698.50420000002</v>
      </c>
      <c r="BR15" s="1092">
        <v>0</v>
      </c>
      <c r="BS15" s="1092">
        <v>237749.5802</v>
      </c>
      <c r="BT15" s="1092">
        <v>0</v>
      </c>
      <c r="BU15" s="1095">
        <f t="shared" si="6"/>
        <v>620448.08440000005</v>
      </c>
      <c r="BV15" s="453">
        <f t="shared" si="11"/>
        <v>1.746508839297271E-2</v>
      </c>
      <c r="BW15" s="1092"/>
      <c r="BX15" s="1095">
        <f t="shared" si="7"/>
        <v>620448.08440000005</v>
      </c>
      <c r="BY15" s="1096">
        <v>0</v>
      </c>
      <c r="BZ15" s="1096">
        <v>0</v>
      </c>
      <c r="CA15" s="1096">
        <v>0</v>
      </c>
      <c r="CB15" s="1096">
        <v>0</v>
      </c>
      <c r="CC15" s="1096">
        <v>0</v>
      </c>
      <c r="CD15" s="1096">
        <v>0</v>
      </c>
      <c r="CE15" s="1096">
        <v>0</v>
      </c>
      <c r="CF15" s="1096">
        <v>0</v>
      </c>
      <c r="CG15" s="1096">
        <v>0</v>
      </c>
      <c r="CH15" s="1098"/>
    </row>
    <row r="16" spans="1:86" s="12" customFormat="1">
      <c r="B16" s="249" t="s">
        <v>364</v>
      </c>
      <c r="C16" s="1099"/>
      <c r="D16" s="1100" t="s">
        <v>365</v>
      </c>
      <c r="E16" s="304" t="s">
        <v>20</v>
      </c>
      <c r="F16" s="1090" t="s">
        <v>21</v>
      </c>
      <c r="G16" s="1090" t="s">
        <v>22</v>
      </c>
      <c r="H16" s="173" t="s">
        <v>18</v>
      </c>
      <c r="I16" s="1100"/>
      <c r="J16" s="414">
        <v>16212470.831800001</v>
      </c>
      <c r="K16" s="1100"/>
      <c r="L16" s="1092">
        <v>306450.25594604702</v>
      </c>
      <c r="M16" s="1092">
        <v>13812694.998069651</v>
      </c>
      <c r="N16" s="1092">
        <v>13812694.993305694</v>
      </c>
      <c r="O16" s="1093">
        <v>152676.976</v>
      </c>
      <c r="P16" s="1092">
        <v>86338.487999999998</v>
      </c>
      <c r="Q16" s="1092">
        <v>2373934.1919999998</v>
      </c>
      <c r="R16" s="1092">
        <v>3248874.4800000177</v>
      </c>
      <c r="S16" s="1094">
        <f t="shared" si="0"/>
        <v>5861824.1360000176</v>
      </c>
      <c r="T16" s="453">
        <f t="shared" si="8"/>
        <v>-0.57562053322389706</v>
      </c>
      <c r="U16" s="1092"/>
      <c r="V16" s="1095">
        <f t="shared" si="1"/>
        <v>5861824.1360000176</v>
      </c>
      <c r="W16" s="1096">
        <v>8268974.4450000189</v>
      </c>
      <c r="X16" s="1096">
        <v>623.64551129999859</v>
      </c>
      <c r="Y16" s="1096">
        <v>542580.13905930042</v>
      </c>
      <c r="Z16" s="1096">
        <v>1167.530977538732</v>
      </c>
      <c r="AA16" s="1096">
        <v>3174.093813496901</v>
      </c>
      <c r="AB16" s="1096">
        <v>110579905.61399977</v>
      </c>
      <c r="AC16" s="1096">
        <v>6070717.4755230183</v>
      </c>
      <c r="AD16" s="1096">
        <v>20748.736176590486</v>
      </c>
      <c r="AE16" s="1096">
        <v>35513.697231809369</v>
      </c>
      <c r="AF16" s="1098"/>
      <c r="AG16" s="1097">
        <v>0</v>
      </c>
      <c r="AH16" s="1092">
        <v>0</v>
      </c>
      <c r="AI16" s="1092">
        <v>0</v>
      </c>
      <c r="AJ16" s="1092">
        <v>0</v>
      </c>
      <c r="AK16" s="1095">
        <f t="shared" si="2"/>
        <v>0</v>
      </c>
      <c r="AL16" s="453">
        <f t="shared" si="9"/>
        <v>-1</v>
      </c>
      <c r="AM16" s="1092"/>
      <c r="AN16" s="1095">
        <f t="shared" si="3"/>
        <v>0</v>
      </c>
      <c r="AO16" s="1096">
        <v>0</v>
      </c>
      <c r="AP16" s="1096">
        <v>0</v>
      </c>
      <c r="AQ16" s="1096">
        <v>0</v>
      </c>
      <c r="AR16" s="1096">
        <v>0</v>
      </c>
      <c r="AS16" s="1096">
        <v>0</v>
      </c>
      <c r="AT16" s="1096">
        <v>0</v>
      </c>
      <c r="AU16" s="1096">
        <v>0</v>
      </c>
      <c r="AV16" s="1096">
        <v>0</v>
      </c>
      <c r="AW16" s="1096">
        <v>0</v>
      </c>
      <c r="AX16" s="1098"/>
      <c r="AY16" s="1097">
        <v>0</v>
      </c>
      <c r="AZ16" s="1092">
        <v>0</v>
      </c>
      <c r="BA16" s="1092">
        <v>0</v>
      </c>
      <c r="BB16" s="1092">
        <v>0</v>
      </c>
      <c r="BC16" s="1095">
        <f t="shared" si="4"/>
        <v>0</v>
      </c>
      <c r="BD16" s="453" t="e">
        <f t="shared" si="10"/>
        <v>#DIV/0!</v>
      </c>
      <c r="BE16" s="1092"/>
      <c r="BF16" s="1095">
        <f t="shared" si="5"/>
        <v>0</v>
      </c>
      <c r="BG16" s="1096">
        <v>0</v>
      </c>
      <c r="BH16" s="1096">
        <v>0</v>
      </c>
      <c r="BI16" s="1096">
        <v>0</v>
      </c>
      <c r="BJ16" s="1096">
        <v>0</v>
      </c>
      <c r="BK16" s="1096">
        <v>0</v>
      </c>
      <c r="BL16" s="1096">
        <v>0</v>
      </c>
      <c r="BM16" s="1096">
        <v>0</v>
      </c>
      <c r="BN16" s="1096">
        <v>0</v>
      </c>
      <c r="BO16" s="1096">
        <v>0</v>
      </c>
      <c r="BP16" s="1098"/>
      <c r="BQ16" s="1097">
        <v>0</v>
      </c>
      <c r="BR16" s="1092">
        <v>0</v>
      </c>
      <c r="BS16" s="1092">
        <v>0</v>
      </c>
      <c r="BT16" s="1092">
        <v>0</v>
      </c>
      <c r="BU16" s="1095">
        <f t="shared" si="6"/>
        <v>0</v>
      </c>
      <c r="BV16" s="453" t="e">
        <f t="shared" si="11"/>
        <v>#DIV/0!</v>
      </c>
      <c r="BW16" s="1092"/>
      <c r="BX16" s="1095">
        <f t="shared" si="7"/>
        <v>0</v>
      </c>
      <c r="BY16" s="1096">
        <v>0</v>
      </c>
      <c r="BZ16" s="1096">
        <v>0</v>
      </c>
      <c r="CA16" s="1096">
        <v>0</v>
      </c>
      <c r="CB16" s="1096">
        <v>0</v>
      </c>
      <c r="CC16" s="1096">
        <v>0</v>
      </c>
      <c r="CD16" s="1096">
        <v>0</v>
      </c>
      <c r="CE16" s="1096">
        <v>0</v>
      </c>
      <c r="CF16" s="1096">
        <v>0</v>
      </c>
      <c r="CG16" s="1096">
        <v>0</v>
      </c>
      <c r="CH16" s="1098"/>
    </row>
    <row r="17" spans="2:86" s="12" customFormat="1">
      <c r="B17" s="249" t="s">
        <v>364</v>
      </c>
      <c r="C17" s="1099"/>
      <c r="D17" s="1091" t="s">
        <v>366</v>
      </c>
      <c r="E17" s="304" t="s">
        <v>20</v>
      </c>
      <c r="F17" s="1090" t="s">
        <v>16</v>
      </c>
      <c r="G17" s="1090" t="s">
        <v>22</v>
      </c>
      <c r="H17" s="173" t="s">
        <v>18</v>
      </c>
      <c r="I17" s="1091"/>
      <c r="J17" s="414">
        <v>0</v>
      </c>
      <c r="K17" s="1091"/>
      <c r="L17" s="1092">
        <v>743016.42</v>
      </c>
      <c r="M17" s="1092">
        <v>693853.78720000002</v>
      </c>
      <c r="N17" s="1092">
        <v>694333.88260000001</v>
      </c>
      <c r="O17" s="1093">
        <v>633575.64529999997</v>
      </c>
      <c r="P17" s="1092">
        <v>0</v>
      </c>
      <c r="Q17" s="1092">
        <v>397890.984</v>
      </c>
      <c r="R17" s="1092">
        <v>0</v>
      </c>
      <c r="S17" s="1094">
        <f t="shared" si="0"/>
        <v>1031466.6292999999</v>
      </c>
      <c r="T17" s="453">
        <f t="shared" si="8"/>
        <v>0.48554845895979309</v>
      </c>
      <c r="U17" s="1092"/>
      <c r="V17" s="1095">
        <f t="shared" si="1"/>
        <v>1031466.6292999999</v>
      </c>
      <c r="W17" s="1096">
        <v>0</v>
      </c>
      <c r="X17" s="1096">
        <v>0</v>
      </c>
      <c r="Y17" s="1096">
        <v>0</v>
      </c>
      <c r="Z17" s="1096">
        <v>0</v>
      </c>
      <c r="AA17" s="1096">
        <v>0</v>
      </c>
      <c r="AB17" s="1096">
        <v>0</v>
      </c>
      <c r="AC17" s="1096">
        <v>0</v>
      </c>
      <c r="AD17" s="1096">
        <v>0</v>
      </c>
      <c r="AE17" s="1096">
        <v>0</v>
      </c>
      <c r="AF17" s="1098"/>
      <c r="AG17" s="1097">
        <v>0</v>
      </c>
      <c r="AH17" s="1092">
        <v>0</v>
      </c>
      <c r="AI17" s="1092">
        <v>0</v>
      </c>
      <c r="AJ17" s="1092">
        <v>0</v>
      </c>
      <c r="AK17" s="1095">
        <f t="shared" si="2"/>
        <v>0</v>
      </c>
      <c r="AL17" s="453">
        <f t="shared" si="9"/>
        <v>-1</v>
      </c>
      <c r="AM17" s="1092"/>
      <c r="AN17" s="1095">
        <f t="shared" si="3"/>
        <v>0</v>
      </c>
      <c r="AO17" s="1096">
        <v>0</v>
      </c>
      <c r="AP17" s="1096">
        <v>0</v>
      </c>
      <c r="AQ17" s="1096">
        <v>0</v>
      </c>
      <c r="AR17" s="1096">
        <v>0</v>
      </c>
      <c r="AS17" s="1096">
        <v>0</v>
      </c>
      <c r="AT17" s="1096">
        <v>0</v>
      </c>
      <c r="AU17" s="1096">
        <v>0</v>
      </c>
      <c r="AV17" s="1096">
        <v>0</v>
      </c>
      <c r="AW17" s="1096">
        <v>0</v>
      </c>
      <c r="AX17" s="1098"/>
      <c r="AY17" s="1097">
        <v>0</v>
      </c>
      <c r="AZ17" s="1092">
        <v>0</v>
      </c>
      <c r="BA17" s="1092">
        <v>0</v>
      </c>
      <c r="BB17" s="1092">
        <v>0</v>
      </c>
      <c r="BC17" s="1095">
        <f t="shared" si="4"/>
        <v>0</v>
      </c>
      <c r="BD17" s="453" t="e">
        <f t="shared" si="10"/>
        <v>#DIV/0!</v>
      </c>
      <c r="BE17" s="1092"/>
      <c r="BF17" s="1095">
        <f t="shared" si="5"/>
        <v>0</v>
      </c>
      <c r="BG17" s="1096">
        <v>0</v>
      </c>
      <c r="BH17" s="1096">
        <v>0</v>
      </c>
      <c r="BI17" s="1096">
        <v>0</v>
      </c>
      <c r="BJ17" s="1096">
        <v>0</v>
      </c>
      <c r="BK17" s="1096">
        <v>0</v>
      </c>
      <c r="BL17" s="1096">
        <v>0</v>
      </c>
      <c r="BM17" s="1096">
        <v>0</v>
      </c>
      <c r="BN17" s="1096">
        <v>0</v>
      </c>
      <c r="BO17" s="1096">
        <v>0</v>
      </c>
      <c r="BP17" s="1098"/>
      <c r="BQ17" s="1097">
        <v>0</v>
      </c>
      <c r="BR17" s="1092">
        <v>0</v>
      </c>
      <c r="BS17" s="1092">
        <v>0</v>
      </c>
      <c r="BT17" s="1092">
        <v>0</v>
      </c>
      <c r="BU17" s="1095">
        <f t="shared" si="6"/>
        <v>0</v>
      </c>
      <c r="BV17" s="453" t="e">
        <f t="shared" si="11"/>
        <v>#DIV/0!</v>
      </c>
      <c r="BW17" s="1092"/>
      <c r="BX17" s="1095">
        <f t="shared" si="7"/>
        <v>0</v>
      </c>
      <c r="BY17" s="1096">
        <v>0</v>
      </c>
      <c r="BZ17" s="1096">
        <v>0</v>
      </c>
      <c r="CA17" s="1096">
        <v>0</v>
      </c>
      <c r="CB17" s="1096">
        <v>0</v>
      </c>
      <c r="CC17" s="1096">
        <v>0</v>
      </c>
      <c r="CD17" s="1096">
        <v>0</v>
      </c>
      <c r="CE17" s="1096">
        <v>0</v>
      </c>
      <c r="CF17" s="1096">
        <v>0</v>
      </c>
      <c r="CG17" s="1096">
        <v>0</v>
      </c>
      <c r="CH17" s="1098"/>
    </row>
    <row r="18" spans="2:86" s="12" customFormat="1">
      <c r="B18" s="249" t="s">
        <v>367</v>
      </c>
      <c r="C18" s="171"/>
      <c r="D18" s="172" t="s">
        <v>368</v>
      </c>
      <c r="E18" s="304" t="s">
        <v>20</v>
      </c>
      <c r="F18" s="1090" t="s">
        <v>21</v>
      </c>
      <c r="G18" s="1090" t="s">
        <v>25</v>
      </c>
      <c r="H18" s="173" t="s">
        <v>18</v>
      </c>
      <c r="I18" s="172"/>
      <c r="J18" s="414">
        <v>0</v>
      </c>
      <c r="K18" s="172"/>
      <c r="L18" s="1092">
        <v>0</v>
      </c>
      <c r="M18" s="1092">
        <v>0</v>
      </c>
      <c r="N18" s="1092">
        <v>2453998.96</v>
      </c>
      <c r="O18" s="414">
        <v>75000</v>
      </c>
      <c r="P18" s="174">
        <v>75000</v>
      </c>
      <c r="Q18" s="174">
        <v>1500000</v>
      </c>
      <c r="R18" s="174">
        <v>914134.7</v>
      </c>
      <c r="S18" s="223">
        <f t="shared" si="0"/>
        <v>2564134.7000000002</v>
      </c>
      <c r="T18" s="453">
        <f t="shared" si="8"/>
        <v>4.4880108669646798E-2</v>
      </c>
      <c r="U18" s="174"/>
      <c r="V18" s="1095">
        <f t="shared" si="1"/>
        <v>2564134.7000000002</v>
      </c>
      <c r="W18" s="1096">
        <v>7765125.0599999996</v>
      </c>
      <c r="X18" s="1096">
        <v>1387.9541400000001</v>
      </c>
      <c r="Y18" s="1096">
        <v>152475.78948000001</v>
      </c>
      <c r="Z18" s="1096">
        <v>790.57298484801697</v>
      </c>
      <c r="AA18" s="1096">
        <v>891.98336845799997</v>
      </c>
      <c r="AB18" s="1096">
        <v>77651250.599999994</v>
      </c>
      <c r="AC18" s="1096">
        <v>1524757.8947999999</v>
      </c>
      <c r="AD18" s="1096">
        <v>10696.987982664599</v>
      </c>
      <c r="AE18" s="1096">
        <v>8919.8336845800004</v>
      </c>
      <c r="AF18" s="250"/>
      <c r="AG18" s="273">
        <v>32330.15</v>
      </c>
      <c r="AH18" s="174">
        <v>32330.15</v>
      </c>
      <c r="AI18" s="174">
        <v>581942.69999999995</v>
      </c>
      <c r="AJ18" s="174">
        <v>1439365.6580000001</v>
      </c>
      <c r="AK18" s="1095">
        <f t="shared" si="2"/>
        <v>2085968.6580000001</v>
      </c>
      <c r="AL18" s="453">
        <f t="shared" si="9"/>
        <v>-0.18648241919584024</v>
      </c>
      <c r="AM18" s="174"/>
      <c r="AN18" s="1095">
        <f t="shared" si="3"/>
        <v>2085968.6580000001</v>
      </c>
      <c r="AO18" s="1096">
        <v>4959008.2728000004</v>
      </c>
      <c r="AP18" s="1096">
        <v>477.08357999999998</v>
      </c>
      <c r="AQ18" s="1096">
        <v>102245.3472</v>
      </c>
      <c r="AR18" s="1096">
        <v>620.75470611684705</v>
      </c>
      <c r="AS18" s="1096">
        <v>598.13528111999995</v>
      </c>
      <c r="AT18" s="1096">
        <v>49590082.728</v>
      </c>
      <c r="AU18" s="1096">
        <v>1022453.472</v>
      </c>
      <c r="AV18" s="1096">
        <v>7120.0926535894596</v>
      </c>
      <c r="AW18" s="1096">
        <v>5981.3528112000004</v>
      </c>
      <c r="AX18" s="250"/>
      <c r="AY18" s="273">
        <v>37332.15</v>
      </c>
      <c r="AZ18" s="174">
        <v>37332.15</v>
      </c>
      <c r="BA18" s="174">
        <v>671978.7</v>
      </c>
      <c r="BB18" s="174">
        <v>1206232.0899999999</v>
      </c>
      <c r="BC18" s="1095">
        <f t="shared" si="4"/>
        <v>1952875.0899999999</v>
      </c>
      <c r="BD18" s="453">
        <f t="shared" si="10"/>
        <v>-6.3804203140620824E-2</v>
      </c>
      <c r="BE18" s="174"/>
      <c r="BF18" s="1095">
        <f t="shared" si="5"/>
        <v>1952875.0899999999</v>
      </c>
      <c r="BG18" s="1096">
        <v>4719179.04</v>
      </c>
      <c r="BH18" s="1096">
        <v>426.15714000000003</v>
      </c>
      <c r="BI18" s="1096">
        <v>57555.332999999999</v>
      </c>
      <c r="BJ18" s="1096">
        <v>625.62047538830404</v>
      </c>
      <c r="BK18" s="1096">
        <v>336.69869805000002</v>
      </c>
      <c r="BL18" s="1096">
        <v>47191790.399999999</v>
      </c>
      <c r="BM18" s="1096">
        <v>575553.32999999996</v>
      </c>
      <c r="BN18" s="1096">
        <v>6966.7118821985596</v>
      </c>
      <c r="BO18" s="1096">
        <v>3366.9869804999998</v>
      </c>
      <c r="BP18" s="250"/>
      <c r="BQ18" s="273">
        <v>37332.15</v>
      </c>
      <c r="BR18" s="174">
        <v>37332.15</v>
      </c>
      <c r="BS18" s="174">
        <v>671978.7</v>
      </c>
      <c r="BT18" s="174">
        <v>1216504.73</v>
      </c>
      <c r="BU18" s="1095">
        <f t="shared" si="6"/>
        <v>1963147.73</v>
      </c>
      <c r="BV18" s="453">
        <f t="shared" si="11"/>
        <v>5.260264751495259E-3</v>
      </c>
      <c r="BW18" s="174"/>
      <c r="BX18" s="1095">
        <f t="shared" si="7"/>
        <v>1963147.73</v>
      </c>
      <c r="BY18" s="1096">
        <v>4839179.04</v>
      </c>
      <c r="BZ18" s="1096">
        <v>426.15714000000003</v>
      </c>
      <c r="CA18" s="1096">
        <v>62355.332999999999</v>
      </c>
      <c r="CB18" s="1096">
        <v>738.15700115616005</v>
      </c>
      <c r="CC18" s="1096">
        <v>364.77869805</v>
      </c>
      <c r="CD18" s="1096">
        <v>48391790.399999999</v>
      </c>
      <c r="CE18" s="1096">
        <v>623553.32999999996</v>
      </c>
      <c r="CF18" s="1096">
        <v>7330.4812608904003</v>
      </c>
      <c r="CG18" s="1096">
        <v>3647.7869805</v>
      </c>
      <c r="CH18" s="250"/>
    </row>
    <row r="19" spans="2:86" s="12" customFormat="1">
      <c r="B19" s="249" t="s">
        <v>367</v>
      </c>
      <c r="C19" s="171"/>
      <c r="D19" s="172" t="s">
        <v>369</v>
      </c>
      <c r="E19" s="304" t="s">
        <v>20</v>
      </c>
      <c r="F19" s="1090" t="s">
        <v>16</v>
      </c>
      <c r="G19" s="1090" t="s">
        <v>25</v>
      </c>
      <c r="H19" s="173" t="s">
        <v>18</v>
      </c>
      <c r="I19" s="172"/>
      <c r="J19" s="414">
        <v>0</v>
      </c>
      <c r="K19" s="172"/>
      <c r="L19" s="1092">
        <v>0</v>
      </c>
      <c r="M19" s="1092">
        <v>0</v>
      </c>
      <c r="N19" s="1092">
        <v>364661.7548</v>
      </c>
      <c r="O19" s="414">
        <v>338744.61259999999</v>
      </c>
      <c r="P19" s="174">
        <v>0</v>
      </c>
      <c r="Q19" s="174">
        <v>216974.3468</v>
      </c>
      <c r="R19" s="174">
        <v>0</v>
      </c>
      <c r="S19" s="223">
        <f t="shared" si="0"/>
        <v>555718.95940000005</v>
      </c>
      <c r="T19" s="453">
        <f t="shared" si="8"/>
        <v>0.52392992159209584</v>
      </c>
      <c r="U19" s="174"/>
      <c r="V19" s="1095">
        <f t="shared" si="1"/>
        <v>555718.95940000005</v>
      </c>
      <c r="W19" s="1096">
        <v>0</v>
      </c>
      <c r="X19" s="1096">
        <v>0</v>
      </c>
      <c r="Y19" s="1096">
        <v>0</v>
      </c>
      <c r="Z19" s="1096">
        <v>0</v>
      </c>
      <c r="AA19" s="1096">
        <v>0</v>
      </c>
      <c r="AB19" s="1096">
        <v>0</v>
      </c>
      <c r="AC19" s="1096">
        <v>0</v>
      </c>
      <c r="AD19" s="1096">
        <v>0</v>
      </c>
      <c r="AE19" s="1096">
        <v>0</v>
      </c>
      <c r="AF19" s="250"/>
      <c r="AG19" s="273">
        <v>344827.52059999999</v>
      </c>
      <c r="AH19" s="174">
        <v>0</v>
      </c>
      <c r="AI19" s="174">
        <v>194098.52429999999</v>
      </c>
      <c r="AJ19" s="174">
        <v>0</v>
      </c>
      <c r="AK19" s="1095">
        <f t="shared" si="2"/>
        <v>538926.04489999998</v>
      </c>
      <c r="AL19" s="453">
        <f t="shared" si="9"/>
        <v>-3.0218358067414301E-2</v>
      </c>
      <c r="AM19" s="174"/>
      <c r="AN19" s="1095">
        <f t="shared" si="3"/>
        <v>538926.04489999998</v>
      </c>
      <c r="AO19" s="1096">
        <v>0</v>
      </c>
      <c r="AP19" s="1096">
        <v>0</v>
      </c>
      <c r="AQ19" s="1096">
        <v>0</v>
      </c>
      <c r="AR19" s="1096">
        <v>0</v>
      </c>
      <c r="AS19" s="1096">
        <v>0</v>
      </c>
      <c r="AT19" s="1096">
        <v>0</v>
      </c>
      <c r="AU19" s="1096">
        <v>0</v>
      </c>
      <c r="AV19" s="1096">
        <v>0</v>
      </c>
      <c r="AW19" s="1096">
        <v>0</v>
      </c>
      <c r="AX19" s="250"/>
      <c r="AY19" s="273">
        <v>352006.79820000002</v>
      </c>
      <c r="AZ19" s="174">
        <v>0</v>
      </c>
      <c r="BA19" s="174">
        <v>191135.58850000001</v>
      </c>
      <c r="BB19" s="174">
        <v>0</v>
      </c>
      <c r="BC19" s="1095">
        <f t="shared" si="4"/>
        <v>543142.38670000003</v>
      </c>
      <c r="BD19" s="453">
        <f t="shared" si="10"/>
        <v>7.8235999909457201E-3</v>
      </c>
      <c r="BE19" s="174"/>
      <c r="BF19" s="1095">
        <f t="shared" si="5"/>
        <v>543142.38670000003</v>
      </c>
      <c r="BG19" s="1096">
        <v>0</v>
      </c>
      <c r="BH19" s="1096">
        <v>0</v>
      </c>
      <c r="BI19" s="1096">
        <v>0</v>
      </c>
      <c r="BJ19" s="1096">
        <v>0</v>
      </c>
      <c r="BK19" s="1096">
        <v>0</v>
      </c>
      <c r="BL19" s="1096">
        <v>0</v>
      </c>
      <c r="BM19" s="1096">
        <v>0</v>
      </c>
      <c r="BN19" s="1096">
        <v>0</v>
      </c>
      <c r="BO19" s="1096">
        <v>0</v>
      </c>
      <c r="BP19" s="250"/>
      <c r="BQ19" s="273">
        <v>362193.88579999999</v>
      </c>
      <c r="BR19" s="174">
        <v>0</v>
      </c>
      <c r="BS19" s="174">
        <v>192476.99160000001</v>
      </c>
      <c r="BT19" s="174">
        <v>0</v>
      </c>
      <c r="BU19" s="1095">
        <f t="shared" si="6"/>
        <v>554670.8774</v>
      </c>
      <c r="BV19" s="453">
        <f t="shared" si="11"/>
        <v>2.1225540451821942E-2</v>
      </c>
      <c r="BW19" s="174"/>
      <c r="BX19" s="1095">
        <f t="shared" si="7"/>
        <v>554670.8774</v>
      </c>
      <c r="BY19" s="1096">
        <v>0</v>
      </c>
      <c r="BZ19" s="1096">
        <v>0</v>
      </c>
      <c r="CA19" s="1096">
        <v>0</v>
      </c>
      <c r="CB19" s="1096">
        <v>0</v>
      </c>
      <c r="CC19" s="1096">
        <v>0</v>
      </c>
      <c r="CD19" s="1096">
        <v>0</v>
      </c>
      <c r="CE19" s="1096">
        <v>0</v>
      </c>
      <c r="CF19" s="1096">
        <v>0</v>
      </c>
      <c r="CG19" s="1096">
        <v>0</v>
      </c>
      <c r="CH19" s="250"/>
    </row>
    <row r="20" spans="2:86" s="12" customFormat="1">
      <c r="B20" s="249" t="s">
        <v>370</v>
      </c>
      <c r="C20" s="1099"/>
      <c r="D20" s="1091" t="s">
        <v>371</v>
      </c>
      <c r="E20" s="304" t="s">
        <v>20</v>
      </c>
      <c r="F20" s="1090" t="s">
        <v>21</v>
      </c>
      <c r="G20" s="1090" t="s">
        <v>25</v>
      </c>
      <c r="H20" s="173" t="s">
        <v>18</v>
      </c>
      <c r="I20" s="1091"/>
      <c r="J20" s="414">
        <v>0</v>
      </c>
      <c r="K20" s="1091"/>
      <c r="L20" s="1092">
        <v>0</v>
      </c>
      <c r="M20" s="1092">
        <v>0</v>
      </c>
      <c r="N20" s="1092">
        <v>1271804.155</v>
      </c>
      <c r="O20" s="1093">
        <v>30000</v>
      </c>
      <c r="P20" s="1092">
        <v>30000</v>
      </c>
      <c r="Q20" s="1092">
        <v>600000</v>
      </c>
      <c r="R20" s="1092">
        <v>389039.81</v>
      </c>
      <c r="S20" s="1094">
        <f t="shared" si="0"/>
        <v>1049039.81</v>
      </c>
      <c r="T20" s="453">
        <f t="shared" si="8"/>
        <v>-0.17515617017307195</v>
      </c>
      <c r="U20" s="1092"/>
      <c r="V20" s="1095">
        <f t="shared" si="1"/>
        <v>1049039.81</v>
      </c>
      <c r="W20" s="1096">
        <v>3077912.9339999999</v>
      </c>
      <c r="X20" s="1096">
        <v>520.60743000000002</v>
      </c>
      <c r="Y20" s="1096">
        <v>48559.785666000003</v>
      </c>
      <c r="Z20" s="1096">
        <v>313.36453650557098</v>
      </c>
      <c r="AA20" s="1096">
        <v>284.07474614609998</v>
      </c>
      <c r="AB20" s="1096">
        <v>30779129.34</v>
      </c>
      <c r="AC20" s="1096">
        <v>485597.85665999999</v>
      </c>
      <c r="AD20" s="1096">
        <v>4240.0344376019402</v>
      </c>
      <c r="AE20" s="1096">
        <v>2840.7474614610001</v>
      </c>
      <c r="AF20" s="1098"/>
      <c r="AG20" s="1097">
        <v>8494.5499999999993</v>
      </c>
      <c r="AH20" s="1092">
        <v>8494.5499999999993</v>
      </c>
      <c r="AI20" s="1092">
        <v>151901.9</v>
      </c>
      <c r="AJ20" s="1092">
        <v>1079331.6099999999</v>
      </c>
      <c r="AK20" s="1095">
        <f t="shared" si="2"/>
        <v>1248222.6099999999</v>
      </c>
      <c r="AL20" s="453">
        <f t="shared" si="9"/>
        <v>0.18987153595248191</v>
      </c>
      <c r="AM20" s="1092"/>
      <c r="AN20" s="1095">
        <f t="shared" si="3"/>
        <v>1248222.6099999999</v>
      </c>
      <c r="AO20" s="1096">
        <v>4613239.5378</v>
      </c>
      <c r="AP20" s="1096">
        <v>416.34796799999998</v>
      </c>
      <c r="AQ20" s="1096">
        <v>110150.49024</v>
      </c>
      <c r="AR20" s="1096">
        <v>577.472348501797</v>
      </c>
      <c r="AS20" s="1096">
        <v>644.38036790399997</v>
      </c>
      <c r="AT20" s="1096">
        <v>46132395.377999999</v>
      </c>
      <c r="AU20" s="1096">
        <v>1101504.9024</v>
      </c>
      <c r="AV20" s="1096">
        <v>6623.6414894690297</v>
      </c>
      <c r="AW20" s="1096">
        <v>6443.8036790400001</v>
      </c>
      <c r="AX20" s="1098"/>
      <c r="AY20" s="1097">
        <v>13494.55</v>
      </c>
      <c r="AZ20" s="1092">
        <v>13494.55</v>
      </c>
      <c r="BA20" s="1092">
        <v>242901.9</v>
      </c>
      <c r="BB20" s="1092">
        <v>979230.83718000003</v>
      </c>
      <c r="BC20" s="1095">
        <f t="shared" si="4"/>
        <v>1249121.83718</v>
      </c>
      <c r="BD20" s="453">
        <f t="shared" si="10"/>
        <v>7.2040609807585672E-4</v>
      </c>
      <c r="BE20" s="1092"/>
      <c r="BF20" s="1095">
        <f t="shared" si="5"/>
        <v>1249121.83718</v>
      </c>
      <c r="BG20" s="1096">
        <v>4356879.0389999999</v>
      </c>
      <c r="BH20" s="1096">
        <v>355.74044759999998</v>
      </c>
      <c r="BI20" s="1096">
        <v>126027.5721</v>
      </c>
      <c r="BJ20" s="1096">
        <v>577.59044793276598</v>
      </c>
      <c r="BK20" s="1096">
        <v>737.26129678500001</v>
      </c>
      <c r="BL20" s="1096">
        <v>43568790.390000001</v>
      </c>
      <c r="BM20" s="1096">
        <v>1260275.7209999999</v>
      </c>
      <c r="BN20" s="1096">
        <v>6431.8646766796801</v>
      </c>
      <c r="BO20" s="1096">
        <v>7372.6129678500001</v>
      </c>
      <c r="BP20" s="1098"/>
      <c r="BQ20" s="1097">
        <v>0</v>
      </c>
      <c r="BR20" s="1092">
        <v>0</v>
      </c>
      <c r="BS20" s="1092">
        <v>0</v>
      </c>
      <c r="BT20" s="1092">
        <v>1129146.73</v>
      </c>
      <c r="BU20" s="1095">
        <f t="shared" si="6"/>
        <v>1129146.73</v>
      </c>
      <c r="BV20" s="453">
        <f t="shared" si="11"/>
        <v>-9.6047562062363881E-2</v>
      </c>
      <c r="BW20" s="1092"/>
      <c r="BX20" s="1095">
        <f t="shared" si="7"/>
        <v>1129146.73</v>
      </c>
      <c r="BY20" s="1096">
        <v>3024187.2238866002</v>
      </c>
      <c r="BZ20" s="1096">
        <v>303.84804000000003</v>
      </c>
      <c r="CA20" s="1096">
        <v>73996.8927042</v>
      </c>
      <c r="CB20" s="1096">
        <v>461.30241383234801</v>
      </c>
      <c r="CC20" s="1096">
        <v>432.88182231957001</v>
      </c>
      <c r="CD20" s="1096">
        <v>30241872.238866001</v>
      </c>
      <c r="CE20" s="1096">
        <v>739968.927042</v>
      </c>
      <c r="CF20" s="1096">
        <v>4581.0968329299303</v>
      </c>
      <c r="CG20" s="1096">
        <v>4328.8182231956998</v>
      </c>
      <c r="CH20" s="1098"/>
    </row>
    <row r="21" spans="2:86" s="12" customFormat="1">
      <c r="B21" s="249" t="s">
        <v>370</v>
      </c>
      <c r="C21" s="1099"/>
      <c r="D21" s="1091" t="s">
        <v>372</v>
      </c>
      <c r="E21" s="304" t="s">
        <v>20</v>
      </c>
      <c r="F21" s="1090" t="s">
        <v>16</v>
      </c>
      <c r="G21" s="1090" t="s">
        <v>25</v>
      </c>
      <c r="H21" s="173" t="s">
        <v>18</v>
      </c>
      <c r="I21" s="1091"/>
      <c r="J21" s="414">
        <v>0</v>
      </c>
      <c r="K21" s="1091"/>
      <c r="L21" s="1092">
        <v>0</v>
      </c>
      <c r="M21" s="1092">
        <v>0</v>
      </c>
      <c r="N21" s="1092">
        <v>357017.3628</v>
      </c>
      <c r="O21" s="1093">
        <v>302368.36930000002</v>
      </c>
      <c r="P21" s="1092">
        <v>0</v>
      </c>
      <c r="Q21" s="1092">
        <v>155519.20680000001</v>
      </c>
      <c r="R21" s="1092">
        <v>0</v>
      </c>
      <c r="S21" s="1094">
        <f t="shared" si="0"/>
        <v>457887.57610000006</v>
      </c>
      <c r="T21" s="453">
        <f t="shared" si="8"/>
        <v>0.2825358758714131</v>
      </c>
      <c r="U21" s="1092"/>
      <c r="V21" s="1095">
        <f t="shared" si="1"/>
        <v>457887.57610000006</v>
      </c>
      <c r="W21" s="1096">
        <v>0</v>
      </c>
      <c r="X21" s="1096">
        <v>0</v>
      </c>
      <c r="Y21" s="1096">
        <v>0</v>
      </c>
      <c r="Z21" s="1096">
        <v>0</v>
      </c>
      <c r="AA21" s="1096">
        <v>0</v>
      </c>
      <c r="AB21" s="1096">
        <v>0</v>
      </c>
      <c r="AC21" s="1096">
        <v>0</v>
      </c>
      <c r="AD21" s="1096">
        <v>0</v>
      </c>
      <c r="AE21" s="1096">
        <v>0</v>
      </c>
      <c r="AF21" s="1098"/>
      <c r="AG21" s="1097">
        <v>309222.7635</v>
      </c>
      <c r="AH21" s="1092">
        <v>0</v>
      </c>
      <c r="AI21" s="1092">
        <v>143710.71660000001</v>
      </c>
      <c r="AJ21" s="1092">
        <v>0</v>
      </c>
      <c r="AK21" s="1095">
        <f t="shared" si="2"/>
        <v>452933.48010000004</v>
      </c>
      <c r="AL21" s="453">
        <f t="shared" si="9"/>
        <v>-1.0819459313999979E-2</v>
      </c>
      <c r="AM21" s="1092"/>
      <c r="AN21" s="1095">
        <f t="shared" si="3"/>
        <v>452933.48010000004</v>
      </c>
      <c r="AO21" s="1096">
        <v>0</v>
      </c>
      <c r="AP21" s="1096">
        <v>0</v>
      </c>
      <c r="AQ21" s="1096">
        <v>0</v>
      </c>
      <c r="AR21" s="1096">
        <v>0</v>
      </c>
      <c r="AS21" s="1096">
        <v>0</v>
      </c>
      <c r="AT21" s="1096">
        <v>0</v>
      </c>
      <c r="AU21" s="1096">
        <v>0</v>
      </c>
      <c r="AV21" s="1096">
        <v>0</v>
      </c>
      <c r="AW21" s="1096">
        <v>0</v>
      </c>
      <c r="AX21" s="1098"/>
      <c r="AY21" s="1097">
        <v>319205.72879999998</v>
      </c>
      <c r="AZ21" s="1092">
        <v>0</v>
      </c>
      <c r="BA21" s="1092">
        <v>148727.3388</v>
      </c>
      <c r="BB21" s="1092">
        <v>0</v>
      </c>
      <c r="BC21" s="1095">
        <f t="shared" si="4"/>
        <v>467933.06759999995</v>
      </c>
      <c r="BD21" s="453">
        <f t="shared" si="10"/>
        <v>3.311653511833184E-2</v>
      </c>
      <c r="BE21" s="1092"/>
      <c r="BF21" s="1095">
        <f t="shared" si="5"/>
        <v>467933.06759999995</v>
      </c>
      <c r="BG21" s="1096">
        <v>0</v>
      </c>
      <c r="BH21" s="1096">
        <v>0</v>
      </c>
      <c r="BI21" s="1096">
        <v>0</v>
      </c>
      <c r="BJ21" s="1096">
        <v>0</v>
      </c>
      <c r="BK21" s="1096">
        <v>0</v>
      </c>
      <c r="BL21" s="1096">
        <v>0</v>
      </c>
      <c r="BM21" s="1096">
        <v>0</v>
      </c>
      <c r="BN21" s="1096">
        <v>0</v>
      </c>
      <c r="BO21" s="1096">
        <v>0</v>
      </c>
      <c r="BP21" s="1098"/>
      <c r="BQ21" s="1097">
        <v>328623.08470000001</v>
      </c>
      <c r="BR21" s="1092">
        <v>0</v>
      </c>
      <c r="BS21" s="1092">
        <v>149695.39850000001</v>
      </c>
      <c r="BT21" s="1092">
        <v>0</v>
      </c>
      <c r="BU21" s="1095">
        <f t="shared" si="6"/>
        <v>478318.48320000002</v>
      </c>
      <c r="BV21" s="453">
        <f t="shared" si="11"/>
        <v>2.2194233148057321E-2</v>
      </c>
      <c r="BW21" s="1092"/>
      <c r="BX21" s="1095">
        <f t="shared" si="7"/>
        <v>478318.48320000002</v>
      </c>
      <c r="BY21" s="1096">
        <v>0</v>
      </c>
      <c r="BZ21" s="1096">
        <v>0</v>
      </c>
      <c r="CA21" s="1096">
        <v>0</v>
      </c>
      <c r="CB21" s="1096">
        <v>0</v>
      </c>
      <c r="CC21" s="1096">
        <v>0</v>
      </c>
      <c r="CD21" s="1096">
        <v>0</v>
      </c>
      <c r="CE21" s="1096">
        <v>0</v>
      </c>
      <c r="CF21" s="1096">
        <v>0</v>
      </c>
      <c r="CG21" s="1096">
        <v>0</v>
      </c>
      <c r="CH21" s="1098"/>
    </row>
    <row r="22" spans="2:86" s="12" customFormat="1">
      <c r="B22" s="249" t="s">
        <v>373</v>
      </c>
      <c r="C22" s="1099"/>
      <c r="D22" s="1091" t="s">
        <v>374</v>
      </c>
      <c r="E22" s="304" t="s">
        <v>20</v>
      </c>
      <c r="F22" s="1090" t="s">
        <v>21</v>
      </c>
      <c r="G22" s="1090" t="s">
        <v>27</v>
      </c>
      <c r="H22" s="173" t="s">
        <v>18</v>
      </c>
      <c r="I22" s="1091"/>
      <c r="J22" s="414">
        <v>0</v>
      </c>
      <c r="K22" s="1091"/>
      <c r="L22" s="1092">
        <v>0</v>
      </c>
      <c r="M22" s="1092">
        <v>400000</v>
      </c>
      <c r="N22" s="1092">
        <v>1600000</v>
      </c>
      <c r="O22" s="1093">
        <v>27727.69</v>
      </c>
      <c r="P22" s="1092">
        <v>39144.980000000003</v>
      </c>
      <c r="Q22" s="1092">
        <v>207957.68</v>
      </c>
      <c r="R22" s="1092">
        <v>135139.77780000001</v>
      </c>
      <c r="S22" s="1094">
        <f t="shared" si="0"/>
        <v>409970.12780000002</v>
      </c>
      <c r="T22" s="453">
        <f t="shared" si="8"/>
        <v>-0.74376867012500003</v>
      </c>
      <c r="U22" s="1092"/>
      <c r="V22" s="1095">
        <f t="shared" si="1"/>
        <v>409970.12780000002</v>
      </c>
      <c r="W22" s="1096">
        <v>443598.94361999998</v>
      </c>
      <c r="X22" s="1096">
        <v>67.658454000000006</v>
      </c>
      <c r="Y22" s="1096">
        <v>26902.515179999999</v>
      </c>
      <c r="Z22" s="1096">
        <v>66.768211335206601</v>
      </c>
      <c r="AA22" s="1096">
        <v>157.37971380299999</v>
      </c>
      <c r="AB22" s="1096">
        <v>6653984.1542999996</v>
      </c>
      <c r="AC22" s="1096">
        <v>403537.72769999999</v>
      </c>
      <c r="AD22" s="1096">
        <v>1321.2735293276</v>
      </c>
      <c r="AE22" s="1096">
        <v>2360.6957070449998</v>
      </c>
      <c r="AF22" s="1098"/>
      <c r="AG22" s="1097">
        <v>29114.080000000002</v>
      </c>
      <c r="AH22" s="1092">
        <v>41102.230000000003</v>
      </c>
      <c r="AI22" s="1092">
        <v>218355.56</v>
      </c>
      <c r="AJ22" s="1092">
        <v>141896.76670000001</v>
      </c>
      <c r="AK22" s="1095">
        <f t="shared" si="2"/>
        <v>430468.63670000003</v>
      </c>
      <c r="AL22" s="453">
        <f t="shared" si="9"/>
        <v>5.0000006122397328E-2</v>
      </c>
      <c r="AM22" s="1092"/>
      <c r="AN22" s="1095">
        <f t="shared" si="3"/>
        <v>430468.63670000003</v>
      </c>
      <c r="AO22" s="1096">
        <v>465778.89078000002</v>
      </c>
      <c r="AP22" s="1096">
        <v>71.041376700000001</v>
      </c>
      <c r="AQ22" s="1096">
        <v>28247.640942000002</v>
      </c>
      <c r="AR22" s="1096">
        <v>78.121435062094207</v>
      </c>
      <c r="AS22" s="1096">
        <v>165.24869951069999</v>
      </c>
      <c r="AT22" s="1096">
        <v>6986683.3617000002</v>
      </c>
      <c r="AU22" s="1096">
        <v>423714.61413</v>
      </c>
      <c r="AV22" s="1096">
        <v>1429.6048131331099</v>
      </c>
      <c r="AW22" s="1096">
        <v>2478.7304926605002</v>
      </c>
      <c r="AX22" s="1098"/>
      <c r="AY22" s="1097">
        <v>30569.78</v>
      </c>
      <c r="AZ22" s="1092">
        <v>43157.34</v>
      </c>
      <c r="BA22" s="1092">
        <v>229273.34</v>
      </c>
      <c r="BB22" s="1092">
        <v>148991.60500000001</v>
      </c>
      <c r="BC22" s="1095">
        <f t="shared" si="4"/>
        <v>451992.06499999994</v>
      </c>
      <c r="BD22" s="453">
        <f t="shared" si="10"/>
        <v>4.9999991788019407E-2</v>
      </c>
      <c r="BE22" s="1092"/>
      <c r="BF22" s="1095">
        <f t="shared" si="5"/>
        <v>451992.06499999994</v>
      </c>
      <c r="BG22" s="1096">
        <v>489067.83533999999</v>
      </c>
      <c r="BH22" s="1096">
        <v>74.593445520000003</v>
      </c>
      <c r="BI22" s="1096">
        <v>29660.022983999999</v>
      </c>
      <c r="BJ22" s="1096">
        <v>87.193537119557305</v>
      </c>
      <c r="BK22" s="1096">
        <v>173.51113445639999</v>
      </c>
      <c r="BL22" s="1096">
        <v>7336017.5301000001</v>
      </c>
      <c r="BM22" s="1096">
        <v>444900.34476000001</v>
      </c>
      <c r="BN22" s="1096">
        <v>1539.65035651109</v>
      </c>
      <c r="BO22" s="1096">
        <v>2602.667016846</v>
      </c>
      <c r="BP22" s="1098"/>
      <c r="BQ22" s="1097">
        <v>32098.27</v>
      </c>
      <c r="BR22" s="1092">
        <v>45315.199999999997</v>
      </c>
      <c r="BS22" s="1092">
        <v>240737.01</v>
      </c>
      <c r="BT22" s="1092">
        <v>156441.18530000001</v>
      </c>
      <c r="BU22" s="1095">
        <f t="shared" si="6"/>
        <v>474591.66529999999</v>
      </c>
      <c r="BV22" s="453">
        <f t="shared" si="11"/>
        <v>4.9999993473336862E-2</v>
      </c>
      <c r="BW22" s="1092"/>
      <c r="BX22" s="1095">
        <f t="shared" si="7"/>
        <v>474591.66529999999</v>
      </c>
      <c r="BY22" s="1096">
        <v>513521.22707999998</v>
      </c>
      <c r="BZ22" s="1096">
        <v>78.323117819999993</v>
      </c>
      <c r="CA22" s="1096">
        <v>31143.024138000001</v>
      </c>
      <c r="CB22" s="1096">
        <v>95.823962788553004</v>
      </c>
      <c r="CC22" s="1096">
        <v>182.18669120729999</v>
      </c>
      <c r="CD22" s="1096">
        <v>7702818.4062000001</v>
      </c>
      <c r="CE22" s="1096">
        <v>467145.36206999997</v>
      </c>
      <c r="CF22" s="1096">
        <v>1654.43905916736</v>
      </c>
      <c r="CG22" s="1096">
        <v>2732.8003681095001</v>
      </c>
      <c r="CH22" s="1098"/>
    </row>
    <row r="23" spans="2:86" s="12" customFormat="1">
      <c r="B23" s="249" t="s">
        <v>373</v>
      </c>
      <c r="C23" s="1099"/>
      <c r="D23" s="1091" t="s">
        <v>375</v>
      </c>
      <c r="E23" s="304" t="s">
        <v>20</v>
      </c>
      <c r="F23" s="1090" t="s">
        <v>16</v>
      </c>
      <c r="G23" s="1090" t="s">
        <v>27</v>
      </c>
      <c r="H23" s="173" t="s">
        <v>18</v>
      </c>
      <c r="I23" s="1091"/>
      <c r="J23" s="414">
        <v>0</v>
      </c>
      <c r="K23" s="1091"/>
      <c r="L23" s="1092">
        <v>0</v>
      </c>
      <c r="M23" s="1092">
        <v>190532.58000000002</v>
      </c>
      <c r="N23" s="1092">
        <v>373330.78639999998</v>
      </c>
      <c r="O23" s="1093">
        <v>256803.16759999999</v>
      </c>
      <c r="P23" s="1092">
        <v>0</v>
      </c>
      <c r="Q23" s="1092">
        <v>103510.3683</v>
      </c>
      <c r="R23" s="1092">
        <v>0</v>
      </c>
      <c r="S23" s="1094">
        <f t="shared" si="0"/>
        <v>360313.53590000002</v>
      </c>
      <c r="T23" s="453">
        <f t="shared" si="8"/>
        <v>-3.4867873141468747E-2</v>
      </c>
      <c r="U23" s="1092"/>
      <c r="V23" s="1095">
        <f t="shared" si="1"/>
        <v>360313.53590000002</v>
      </c>
      <c r="W23" s="1096">
        <v>0</v>
      </c>
      <c r="X23" s="1096">
        <v>0</v>
      </c>
      <c r="Y23" s="1096">
        <v>0</v>
      </c>
      <c r="Z23" s="1096">
        <v>0</v>
      </c>
      <c r="AA23" s="1096">
        <v>0</v>
      </c>
      <c r="AB23" s="1096">
        <v>0</v>
      </c>
      <c r="AC23" s="1096">
        <v>0</v>
      </c>
      <c r="AD23" s="1096">
        <v>0</v>
      </c>
      <c r="AE23" s="1096">
        <v>0</v>
      </c>
      <c r="AF23" s="1098"/>
      <c r="AG23" s="1097">
        <v>262577.92499999999</v>
      </c>
      <c r="AH23" s="1092">
        <v>0</v>
      </c>
      <c r="AI23" s="1092">
        <v>91601.091400000005</v>
      </c>
      <c r="AJ23" s="1092">
        <v>0</v>
      </c>
      <c r="AK23" s="1095">
        <f t="shared" si="2"/>
        <v>354179.01639999996</v>
      </c>
      <c r="AL23" s="453">
        <f t="shared" si="9"/>
        <v>-1.7025503870336425E-2</v>
      </c>
      <c r="AM23" s="1092"/>
      <c r="AN23" s="1095">
        <f t="shared" si="3"/>
        <v>354179.01639999996</v>
      </c>
      <c r="AO23" s="1096">
        <v>0</v>
      </c>
      <c r="AP23" s="1096">
        <v>0</v>
      </c>
      <c r="AQ23" s="1096">
        <v>0</v>
      </c>
      <c r="AR23" s="1096">
        <v>0</v>
      </c>
      <c r="AS23" s="1096">
        <v>0</v>
      </c>
      <c r="AT23" s="1096">
        <v>0</v>
      </c>
      <c r="AU23" s="1096">
        <v>0</v>
      </c>
      <c r="AV23" s="1096">
        <v>0</v>
      </c>
      <c r="AW23" s="1096">
        <v>0</v>
      </c>
      <c r="AX23" s="1098"/>
      <c r="AY23" s="1097">
        <v>270290.24920000002</v>
      </c>
      <c r="AZ23" s="1092">
        <v>0</v>
      </c>
      <c r="BA23" s="1092">
        <v>93915.653600000005</v>
      </c>
      <c r="BB23" s="1092">
        <v>0</v>
      </c>
      <c r="BC23" s="1095">
        <f t="shared" si="4"/>
        <v>364205.90280000004</v>
      </c>
      <c r="BD23" s="453">
        <f t="shared" si="10"/>
        <v>2.8310221486063387E-2</v>
      </c>
      <c r="BE23" s="1092"/>
      <c r="BF23" s="1095">
        <f t="shared" si="5"/>
        <v>364205.90280000004</v>
      </c>
      <c r="BG23" s="1096">
        <v>0</v>
      </c>
      <c r="BH23" s="1096">
        <v>0</v>
      </c>
      <c r="BI23" s="1096">
        <v>0</v>
      </c>
      <c r="BJ23" s="1096">
        <v>0</v>
      </c>
      <c r="BK23" s="1096">
        <v>0</v>
      </c>
      <c r="BL23" s="1096">
        <v>0</v>
      </c>
      <c r="BM23" s="1096">
        <v>0</v>
      </c>
      <c r="BN23" s="1096">
        <v>0</v>
      </c>
      <c r="BO23" s="1096">
        <v>0</v>
      </c>
      <c r="BP23" s="1098"/>
      <c r="BQ23" s="1097">
        <v>278494.75550000003</v>
      </c>
      <c r="BR23" s="1092">
        <v>0</v>
      </c>
      <c r="BS23" s="1092">
        <v>95199.048200000005</v>
      </c>
      <c r="BT23" s="1092">
        <v>0</v>
      </c>
      <c r="BU23" s="1095">
        <f t="shared" si="6"/>
        <v>373693.80370000005</v>
      </c>
      <c r="BV23" s="453">
        <f t="shared" si="11"/>
        <v>2.6050925663360792E-2</v>
      </c>
      <c r="BW23" s="1092"/>
      <c r="BX23" s="1095">
        <f t="shared" si="7"/>
        <v>373693.80370000005</v>
      </c>
      <c r="BY23" s="1096">
        <v>0</v>
      </c>
      <c r="BZ23" s="1096">
        <v>0</v>
      </c>
      <c r="CA23" s="1096">
        <v>0</v>
      </c>
      <c r="CB23" s="1096">
        <v>0</v>
      </c>
      <c r="CC23" s="1096">
        <v>0</v>
      </c>
      <c r="CD23" s="1096">
        <v>0</v>
      </c>
      <c r="CE23" s="1096">
        <v>0</v>
      </c>
      <c r="CF23" s="1096">
        <v>0</v>
      </c>
      <c r="CG23" s="1096">
        <v>0</v>
      </c>
      <c r="CH23" s="1098"/>
    </row>
    <row r="24" spans="2:86" s="12" customFormat="1">
      <c r="B24" s="249" t="s">
        <v>376</v>
      </c>
      <c r="C24" s="1099"/>
      <c r="D24" s="1100" t="s">
        <v>377</v>
      </c>
      <c r="E24" s="304" t="s">
        <v>20</v>
      </c>
      <c r="F24" s="1090" t="s">
        <v>21</v>
      </c>
      <c r="G24" s="1090" t="s">
        <v>30</v>
      </c>
      <c r="H24" s="173" t="s">
        <v>18</v>
      </c>
      <c r="I24" s="1100"/>
      <c r="J24" s="414">
        <v>0</v>
      </c>
      <c r="K24" s="1100"/>
      <c r="L24" s="1092">
        <v>0</v>
      </c>
      <c r="M24" s="1092">
        <v>759000</v>
      </c>
      <c r="N24" s="1092">
        <v>2300000</v>
      </c>
      <c r="O24" s="1093">
        <v>234120</v>
      </c>
      <c r="P24" s="1092">
        <v>140412</v>
      </c>
      <c r="Q24" s="1092">
        <v>347416</v>
      </c>
      <c r="R24" s="1092">
        <v>1550906.696</v>
      </c>
      <c r="S24" s="1094">
        <f t="shared" si="0"/>
        <v>2272854.696</v>
      </c>
      <c r="T24" s="453">
        <f t="shared" si="8"/>
        <v>-1.1802306086956524E-2</v>
      </c>
      <c r="U24" s="1092"/>
      <c r="V24" s="1095">
        <f t="shared" si="1"/>
        <v>2272854.696</v>
      </c>
      <c r="W24" s="1096">
        <v>3528216.6192000001</v>
      </c>
      <c r="X24" s="1096">
        <v>484.53368219999999</v>
      </c>
      <c r="Y24" s="1096">
        <v>41090.378111999999</v>
      </c>
      <c r="Z24" s="1096">
        <v>359.21027958708999</v>
      </c>
      <c r="AA24" s="1096">
        <v>240.3787119552</v>
      </c>
      <c r="AB24" s="1096">
        <v>52923249.288000003</v>
      </c>
      <c r="AC24" s="1096">
        <v>616355.67168000003</v>
      </c>
      <c r="AD24" s="1096">
        <v>7877.8288723658497</v>
      </c>
      <c r="AE24" s="1096">
        <v>3605.6806793280002</v>
      </c>
      <c r="AF24" s="1098"/>
      <c r="AG24" s="1097">
        <v>233924</v>
      </c>
      <c r="AH24" s="1092">
        <v>140330</v>
      </c>
      <c r="AI24" s="1092">
        <v>345698</v>
      </c>
      <c r="AJ24" s="1092">
        <v>1389371.04005</v>
      </c>
      <c r="AK24" s="1095">
        <f t="shared" si="2"/>
        <v>2109323.04005</v>
      </c>
      <c r="AL24" s="453">
        <f t="shared" si="9"/>
        <v>-7.1949894657938149E-2</v>
      </c>
      <c r="AM24" s="1092"/>
      <c r="AN24" s="1095">
        <f t="shared" si="3"/>
        <v>2109323.04005</v>
      </c>
      <c r="AO24" s="1096">
        <v>3945459.5742000001</v>
      </c>
      <c r="AP24" s="1096">
        <v>442.49456370000001</v>
      </c>
      <c r="AQ24" s="1096">
        <v>31227.001944</v>
      </c>
      <c r="AR24" s="1096">
        <v>493.88153109402901</v>
      </c>
      <c r="AS24" s="1096">
        <v>182.67796137240001</v>
      </c>
      <c r="AT24" s="1096">
        <v>47345514.8904</v>
      </c>
      <c r="AU24" s="1096">
        <v>374724.02332799998</v>
      </c>
      <c r="AV24" s="1096">
        <v>6993.5880615741999</v>
      </c>
      <c r="AW24" s="1096">
        <v>2192.1355364688002</v>
      </c>
      <c r="AX24" s="1098"/>
      <c r="AY24" s="1097">
        <v>140000</v>
      </c>
      <c r="AZ24" s="1092">
        <v>115000</v>
      </c>
      <c r="BA24" s="1092">
        <v>470000</v>
      </c>
      <c r="BB24" s="1092">
        <v>445425</v>
      </c>
      <c r="BC24" s="1095">
        <f t="shared" si="4"/>
        <v>1170425</v>
      </c>
      <c r="BD24" s="453">
        <f t="shared" si="10"/>
        <v>-0.44511818352287286</v>
      </c>
      <c r="BE24" s="1092"/>
      <c r="BF24" s="1095">
        <f t="shared" si="5"/>
        <v>1170425</v>
      </c>
      <c r="BG24" s="1096">
        <v>2223504.8442000002</v>
      </c>
      <c r="BH24" s="1096">
        <v>424.0899</v>
      </c>
      <c r="BI24" s="1096">
        <v>119046.88740000001</v>
      </c>
      <c r="BJ24" s="1096">
        <v>294.76952365354703</v>
      </c>
      <c r="BK24" s="1096">
        <v>696.42429129000004</v>
      </c>
      <c r="BL24" s="1096">
        <v>22235048.442000002</v>
      </c>
      <c r="BM24" s="1096">
        <v>1190468.8740000001</v>
      </c>
      <c r="BN24" s="1096">
        <v>3282.4602514369099</v>
      </c>
      <c r="BO24" s="1096">
        <v>6964.2429129000002</v>
      </c>
      <c r="BP24" s="1098"/>
      <c r="BQ24" s="1097">
        <v>140000</v>
      </c>
      <c r="BR24" s="1092">
        <v>115000</v>
      </c>
      <c r="BS24" s="1092">
        <v>470000</v>
      </c>
      <c r="BT24" s="1092">
        <v>390100</v>
      </c>
      <c r="BU24" s="1095">
        <f t="shared" si="6"/>
        <v>1115100</v>
      </c>
      <c r="BV24" s="453">
        <f t="shared" si="11"/>
        <v>-4.7269154367003442E-2</v>
      </c>
      <c r="BW24" s="1092"/>
      <c r="BX24" s="1095">
        <f t="shared" si="7"/>
        <v>1115100</v>
      </c>
      <c r="BY24" s="1096">
        <v>1923853.6659659999</v>
      </c>
      <c r="BZ24" s="1096">
        <v>409.79790000000003</v>
      </c>
      <c r="CA24" s="1096">
        <v>53993.375202000003</v>
      </c>
      <c r="CB24" s="1096">
        <v>293.46011813043998</v>
      </c>
      <c r="CC24" s="1096">
        <v>315.86124493170001</v>
      </c>
      <c r="CD24" s="1096">
        <v>19238536.65966</v>
      </c>
      <c r="CE24" s="1096">
        <v>539933.75202000001</v>
      </c>
      <c r="CF24" s="1096">
        <v>2914.2904468893298</v>
      </c>
      <c r="CG24" s="1096">
        <v>3158.612449317</v>
      </c>
      <c r="CH24" s="1098"/>
    </row>
    <row r="25" spans="2:86" s="12" customFormat="1">
      <c r="B25" s="249" t="s">
        <v>376</v>
      </c>
      <c r="C25" s="1099"/>
      <c r="D25" s="1100" t="s">
        <v>378</v>
      </c>
      <c r="E25" s="304" t="s">
        <v>20</v>
      </c>
      <c r="F25" s="1090" t="s">
        <v>16</v>
      </c>
      <c r="G25" s="1090" t="s">
        <v>30</v>
      </c>
      <c r="H25" s="173" t="s">
        <v>18</v>
      </c>
      <c r="I25" s="1100"/>
      <c r="J25" s="414">
        <v>0</v>
      </c>
      <c r="K25" s="1100"/>
      <c r="L25" s="1092">
        <v>0</v>
      </c>
      <c r="M25" s="1092">
        <v>274080.76</v>
      </c>
      <c r="N25" s="1092">
        <v>513997.03360000002</v>
      </c>
      <c r="O25" s="1093">
        <v>381446.29070000001</v>
      </c>
      <c r="P25" s="1092">
        <v>1476.0630000000001</v>
      </c>
      <c r="Q25" s="1092">
        <v>200941.92050000001</v>
      </c>
      <c r="R25" s="1092">
        <v>0</v>
      </c>
      <c r="S25" s="1094">
        <f t="shared" si="0"/>
        <v>583864.2742000001</v>
      </c>
      <c r="T25" s="453">
        <f t="shared" si="8"/>
        <v>0.13592926813342621</v>
      </c>
      <c r="U25" s="1092"/>
      <c r="V25" s="1095">
        <f t="shared" si="1"/>
        <v>583864.2742000001</v>
      </c>
      <c r="W25" s="1096">
        <v>0</v>
      </c>
      <c r="X25" s="1096">
        <v>0</v>
      </c>
      <c r="Y25" s="1096">
        <v>0</v>
      </c>
      <c r="Z25" s="1096">
        <v>0</v>
      </c>
      <c r="AA25" s="1096">
        <v>0</v>
      </c>
      <c r="AB25" s="1096">
        <v>0</v>
      </c>
      <c r="AC25" s="1096">
        <v>0</v>
      </c>
      <c r="AD25" s="1096">
        <v>0</v>
      </c>
      <c r="AE25" s="1096">
        <v>0</v>
      </c>
      <c r="AF25" s="1098"/>
      <c r="AG25" s="1097">
        <v>357750.2684</v>
      </c>
      <c r="AH25" s="1092">
        <v>1572.5668000000001</v>
      </c>
      <c r="AI25" s="1092">
        <v>181187.55119999999</v>
      </c>
      <c r="AJ25" s="1092">
        <v>0</v>
      </c>
      <c r="AK25" s="1095">
        <f t="shared" si="2"/>
        <v>540510.38639999996</v>
      </c>
      <c r="AL25" s="453">
        <f t="shared" si="9"/>
        <v>-7.4253366262909015E-2</v>
      </c>
      <c r="AM25" s="1092"/>
      <c r="AN25" s="1095">
        <f t="shared" si="3"/>
        <v>540510.38639999996</v>
      </c>
      <c r="AO25" s="1096">
        <v>0</v>
      </c>
      <c r="AP25" s="1096">
        <v>0</v>
      </c>
      <c r="AQ25" s="1096">
        <v>0</v>
      </c>
      <c r="AR25" s="1096">
        <v>0</v>
      </c>
      <c r="AS25" s="1096">
        <v>0</v>
      </c>
      <c r="AT25" s="1096">
        <v>0</v>
      </c>
      <c r="AU25" s="1096">
        <v>0</v>
      </c>
      <c r="AV25" s="1096">
        <v>0</v>
      </c>
      <c r="AW25" s="1096">
        <v>0</v>
      </c>
      <c r="AX25" s="1098"/>
      <c r="AY25" s="1097">
        <v>343266.26179999998</v>
      </c>
      <c r="AZ25" s="1092">
        <v>1676.0413000000001</v>
      </c>
      <c r="BA25" s="1092">
        <v>144110.0454</v>
      </c>
      <c r="BB25" s="1092">
        <v>0</v>
      </c>
      <c r="BC25" s="1095">
        <f t="shared" si="4"/>
        <v>489052.34849999996</v>
      </c>
      <c r="BD25" s="453">
        <f t="shared" si="10"/>
        <v>-9.5202681011792675E-2</v>
      </c>
      <c r="BE25" s="1092"/>
      <c r="BF25" s="1095">
        <f t="shared" si="5"/>
        <v>489052.34849999996</v>
      </c>
      <c r="BG25" s="1096">
        <v>0</v>
      </c>
      <c r="BH25" s="1096">
        <v>0</v>
      </c>
      <c r="BI25" s="1096">
        <v>0</v>
      </c>
      <c r="BJ25" s="1096">
        <v>0</v>
      </c>
      <c r="BK25" s="1096">
        <v>0</v>
      </c>
      <c r="BL25" s="1096">
        <v>0</v>
      </c>
      <c r="BM25" s="1096">
        <v>0</v>
      </c>
      <c r="BN25" s="1096">
        <v>0</v>
      </c>
      <c r="BO25" s="1096">
        <v>0</v>
      </c>
      <c r="BP25" s="1098"/>
      <c r="BQ25" s="1097">
        <v>348868.49160000001</v>
      </c>
      <c r="BR25" s="1092">
        <v>0</v>
      </c>
      <c r="BS25" s="1092">
        <v>142590.97459999999</v>
      </c>
      <c r="BT25" s="1092">
        <v>0</v>
      </c>
      <c r="BU25" s="1095">
        <f t="shared" si="6"/>
        <v>491459.46620000002</v>
      </c>
      <c r="BV25" s="453">
        <f t="shared" si="11"/>
        <v>4.9220041727292942E-3</v>
      </c>
      <c r="BW25" s="1092"/>
      <c r="BX25" s="1095">
        <f t="shared" si="7"/>
        <v>491459.46620000002</v>
      </c>
      <c r="BY25" s="1096">
        <v>0</v>
      </c>
      <c r="BZ25" s="1096">
        <v>0</v>
      </c>
      <c r="CA25" s="1096">
        <v>0</v>
      </c>
      <c r="CB25" s="1096">
        <v>0</v>
      </c>
      <c r="CC25" s="1096">
        <v>0</v>
      </c>
      <c r="CD25" s="1096">
        <v>0</v>
      </c>
      <c r="CE25" s="1096">
        <v>0</v>
      </c>
      <c r="CF25" s="1096">
        <v>0</v>
      </c>
      <c r="CG25" s="1096">
        <v>0</v>
      </c>
      <c r="CH25" s="1098"/>
    </row>
    <row r="26" spans="2:86" s="12" customFormat="1">
      <c r="B26" s="249" t="s">
        <v>379</v>
      </c>
      <c r="C26" s="1099"/>
      <c r="D26" s="1100" t="s">
        <v>380</v>
      </c>
      <c r="E26" s="304" t="s">
        <v>20</v>
      </c>
      <c r="F26" s="1090" t="s">
        <v>21</v>
      </c>
      <c r="G26" s="1090" t="s">
        <v>30</v>
      </c>
      <c r="H26" s="173" t="s">
        <v>18</v>
      </c>
      <c r="I26" s="1100"/>
      <c r="J26" s="414">
        <v>764849.35620000004</v>
      </c>
      <c r="K26" s="1100"/>
      <c r="L26" s="1092">
        <v>0</v>
      </c>
      <c r="M26" s="1092">
        <v>2863842.4759999998</v>
      </c>
      <c r="N26" s="1092">
        <v>1490796.9808</v>
      </c>
      <c r="O26" s="1093">
        <v>115917</v>
      </c>
      <c r="P26" s="1092">
        <v>69550</v>
      </c>
      <c r="Q26" s="1092">
        <v>344533</v>
      </c>
      <c r="R26" s="1092">
        <v>2293842.4759999998</v>
      </c>
      <c r="S26" s="1094">
        <f t="shared" si="0"/>
        <v>2823842.4759999998</v>
      </c>
      <c r="T26" s="453">
        <f t="shared" si="8"/>
        <v>0.89418311974622677</v>
      </c>
      <c r="U26" s="1092"/>
      <c r="V26" s="1095">
        <f t="shared" si="1"/>
        <v>2823842.4759999998</v>
      </c>
      <c r="W26" s="1096">
        <v>3350339.4735000003</v>
      </c>
      <c r="X26" s="1096">
        <v>469.57056655499997</v>
      </c>
      <c r="Y26" s="1096">
        <v>24495.75</v>
      </c>
      <c r="Z26" s="1096">
        <v>600.19915178816927</v>
      </c>
      <c r="AA26" s="1096">
        <v>143.30013750000001</v>
      </c>
      <c r="AB26" s="1096">
        <v>41816188.467494994</v>
      </c>
      <c r="AC26" s="1096">
        <v>269453.25</v>
      </c>
      <c r="AD26" s="1096">
        <v>8348.1892717269911</v>
      </c>
      <c r="AE26" s="1096">
        <v>1576.3015125000002</v>
      </c>
      <c r="AF26" s="1098"/>
      <c r="AG26" s="1097">
        <v>115917</v>
      </c>
      <c r="AH26" s="1092">
        <v>69550</v>
      </c>
      <c r="AI26" s="1092">
        <v>2238061</v>
      </c>
      <c r="AJ26" s="1092">
        <v>813018.9</v>
      </c>
      <c r="AK26" s="1095">
        <f t="shared" si="2"/>
        <v>3236546.9</v>
      </c>
      <c r="AL26" s="453">
        <f t="shared" si="9"/>
        <v>0.14614994551133742</v>
      </c>
      <c r="AM26" s="1092"/>
      <c r="AN26" s="1095">
        <f t="shared" si="3"/>
        <v>3236546.9</v>
      </c>
      <c r="AO26" s="1096">
        <v>2807843.4803999998</v>
      </c>
      <c r="AP26" s="1096">
        <v>299.9418</v>
      </c>
      <c r="AQ26" s="1096">
        <v>242195.98368</v>
      </c>
      <c r="AR26" s="1096">
        <v>351.477948536204</v>
      </c>
      <c r="AS26" s="1096">
        <v>1416.846504528</v>
      </c>
      <c r="AT26" s="1096">
        <v>33694121.764799997</v>
      </c>
      <c r="AU26" s="1096">
        <v>2906351.8041599998</v>
      </c>
      <c r="AV26" s="1096">
        <v>4977.0882894614597</v>
      </c>
      <c r="AW26" s="1096">
        <v>17002.158054336</v>
      </c>
      <c r="AX26" s="1098"/>
      <c r="AY26" s="1097">
        <v>115917</v>
      </c>
      <c r="AZ26" s="1092">
        <v>69550</v>
      </c>
      <c r="BA26" s="1092">
        <v>2238061</v>
      </c>
      <c r="BB26" s="1092">
        <v>710161.94</v>
      </c>
      <c r="BC26" s="1095">
        <f t="shared" si="4"/>
        <v>3133689.94</v>
      </c>
      <c r="BD26" s="453">
        <f t="shared" si="10"/>
        <v>-3.1779845365441782E-2</v>
      </c>
      <c r="BE26" s="1092"/>
      <c r="BF26" s="1095">
        <f t="shared" si="5"/>
        <v>3133689.94</v>
      </c>
      <c r="BG26" s="1096">
        <v>2590497.798</v>
      </c>
      <c r="BH26" s="1096">
        <v>334.62707999999998</v>
      </c>
      <c r="BI26" s="1096">
        <v>237083.24393999999</v>
      </c>
      <c r="BJ26" s="1096">
        <v>343.421694777894</v>
      </c>
      <c r="BK26" s="1096">
        <v>1386.936977049</v>
      </c>
      <c r="BL26" s="1096">
        <v>31085973.576000001</v>
      </c>
      <c r="BM26" s="1096">
        <v>2844998.9272799999</v>
      </c>
      <c r="BN26" s="1096">
        <v>4724.8839245463596</v>
      </c>
      <c r="BO26" s="1096">
        <v>16643.243724587999</v>
      </c>
      <c r="BP26" s="1098"/>
      <c r="BQ26" s="1097">
        <v>115917</v>
      </c>
      <c r="BR26" s="1092">
        <v>69550</v>
      </c>
      <c r="BS26" s="1092">
        <v>2738061</v>
      </c>
      <c r="BT26" s="1092">
        <v>1006986.5</v>
      </c>
      <c r="BU26" s="1095">
        <f t="shared" si="6"/>
        <v>3930514.5</v>
      </c>
      <c r="BV26" s="453">
        <f t="shared" si="11"/>
        <v>0.25427677123665915</v>
      </c>
      <c r="BW26" s="1092"/>
      <c r="BX26" s="1095">
        <f t="shared" si="7"/>
        <v>3930514.5</v>
      </c>
      <c r="BY26" s="1096">
        <v>3557274.9750000001</v>
      </c>
      <c r="BZ26" s="1096">
        <v>427.54577999999998</v>
      </c>
      <c r="CA26" s="1096">
        <v>268722.04301999998</v>
      </c>
      <c r="CB26" s="1096">
        <v>542.61836690255097</v>
      </c>
      <c r="CC26" s="1096">
        <v>1572.0239516669999</v>
      </c>
      <c r="CD26" s="1096">
        <v>42687299.700000003</v>
      </c>
      <c r="CE26" s="1096">
        <v>3224664.5162399998</v>
      </c>
      <c r="CF26" s="1096">
        <v>6663.6650614477003</v>
      </c>
      <c r="CG26" s="1096">
        <v>18864.287420003999</v>
      </c>
      <c r="CH26" s="1098"/>
    </row>
    <row r="27" spans="2:86" s="12" customFormat="1">
      <c r="B27" s="249" t="s">
        <v>379</v>
      </c>
      <c r="C27" s="1099"/>
      <c r="D27" s="1101" t="s">
        <v>381</v>
      </c>
      <c r="E27" s="304" t="s">
        <v>20</v>
      </c>
      <c r="F27" s="1090" t="s">
        <v>16</v>
      </c>
      <c r="G27" s="1090" t="s">
        <v>30</v>
      </c>
      <c r="H27" s="173" t="s">
        <v>18</v>
      </c>
      <c r="I27" s="1101"/>
      <c r="J27" s="414">
        <v>0</v>
      </c>
      <c r="K27" s="1101"/>
      <c r="L27" s="1092">
        <v>0</v>
      </c>
      <c r="M27" s="1092">
        <v>573334.07000000007</v>
      </c>
      <c r="N27" s="1092">
        <v>693824.51560000004</v>
      </c>
      <c r="O27" s="1093">
        <v>343850.6887</v>
      </c>
      <c r="P27" s="1092">
        <v>1476.0630000000001</v>
      </c>
      <c r="Q27" s="1092">
        <v>132682.08900000001</v>
      </c>
      <c r="R27" s="1092">
        <v>0</v>
      </c>
      <c r="S27" s="1094">
        <f t="shared" si="0"/>
        <v>478008.84070000006</v>
      </c>
      <c r="T27" s="453">
        <f t="shared" si="8"/>
        <v>-0.31105224743084875</v>
      </c>
      <c r="U27" s="1092"/>
      <c r="V27" s="1095">
        <f t="shared" si="1"/>
        <v>478008.84070000006</v>
      </c>
      <c r="W27" s="1096">
        <v>0</v>
      </c>
      <c r="X27" s="1096">
        <v>0</v>
      </c>
      <c r="Y27" s="1096">
        <v>0</v>
      </c>
      <c r="Z27" s="1096">
        <v>0</v>
      </c>
      <c r="AA27" s="1096">
        <v>0</v>
      </c>
      <c r="AB27" s="1096">
        <v>0</v>
      </c>
      <c r="AC27" s="1096">
        <v>0</v>
      </c>
      <c r="AD27" s="1096">
        <v>0</v>
      </c>
      <c r="AE27" s="1096">
        <v>0</v>
      </c>
      <c r="AF27" s="1098"/>
      <c r="AG27" s="1097">
        <v>333615.28460000001</v>
      </c>
      <c r="AH27" s="1092">
        <v>1572.5668000000001</v>
      </c>
      <c r="AI27" s="1092">
        <v>132688.2678</v>
      </c>
      <c r="AJ27" s="1092">
        <v>0</v>
      </c>
      <c r="AK27" s="1095">
        <f t="shared" si="2"/>
        <v>467876.11919999996</v>
      </c>
      <c r="AL27" s="453">
        <f t="shared" si="9"/>
        <v>-2.1197770077142634E-2</v>
      </c>
      <c r="AM27" s="1092"/>
      <c r="AN27" s="1095">
        <f t="shared" si="3"/>
        <v>467876.11919999996</v>
      </c>
      <c r="AO27" s="1096">
        <v>0</v>
      </c>
      <c r="AP27" s="1096">
        <v>0</v>
      </c>
      <c r="AQ27" s="1096">
        <v>0</v>
      </c>
      <c r="AR27" s="1096">
        <v>0</v>
      </c>
      <c r="AS27" s="1096">
        <v>0</v>
      </c>
      <c r="AT27" s="1096">
        <v>0</v>
      </c>
      <c r="AU27" s="1096">
        <v>0</v>
      </c>
      <c r="AV27" s="1096">
        <v>0</v>
      </c>
      <c r="AW27" s="1096">
        <v>0</v>
      </c>
      <c r="AX27" s="1098"/>
      <c r="AY27" s="1097">
        <v>345592.86959999998</v>
      </c>
      <c r="AZ27" s="1092">
        <v>1676.0413000000001</v>
      </c>
      <c r="BA27" s="1092">
        <v>124321.2343</v>
      </c>
      <c r="BB27" s="1092">
        <v>0</v>
      </c>
      <c r="BC27" s="1095">
        <f t="shared" si="4"/>
        <v>471590.14519999997</v>
      </c>
      <c r="BD27" s="453">
        <f t="shared" si="10"/>
        <v>7.9380542147576508E-3</v>
      </c>
      <c r="BE27" s="1092"/>
      <c r="BF27" s="1095">
        <f t="shared" si="5"/>
        <v>471590.14519999997</v>
      </c>
      <c r="BG27" s="1096">
        <v>0</v>
      </c>
      <c r="BH27" s="1096">
        <v>0</v>
      </c>
      <c r="BI27" s="1096">
        <v>0</v>
      </c>
      <c r="BJ27" s="1096">
        <v>0</v>
      </c>
      <c r="BK27" s="1096">
        <v>0</v>
      </c>
      <c r="BL27" s="1096">
        <v>0</v>
      </c>
      <c r="BM27" s="1096">
        <v>0</v>
      </c>
      <c r="BN27" s="1096">
        <v>0</v>
      </c>
      <c r="BO27" s="1096">
        <v>0</v>
      </c>
      <c r="BP27" s="1098"/>
      <c r="BQ27" s="1097">
        <v>342707.6838</v>
      </c>
      <c r="BR27" s="1092">
        <v>1753.8297</v>
      </c>
      <c r="BS27" s="1092">
        <v>123457.6863</v>
      </c>
      <c r="BT27" s="1092">
        <v>0</v>
      </c>
      <c r="BU27" s="1095">
        <f t="shared" si="6"/>
        <v>467919.1998</v>
      </c>
      <c r="BV27" s="453">
        <f t="shared" si="11"/>
        <v>-7.784185987268947E-3</v>
      </c>
      <c r="BW27" s="1092"/>
      <c r="BX27" s="1095">
        <f t="shared" si="7"/>
        <v>467919.1998</v>
      </c>
      <c r="BY27" s="1096">
        <v>0</v>
      </c>
      <c r="BZ27" s="1096">
        <v>0</v>
      </c>
      <c r="CA27" s="1096">
        <v>0</v>
      </c>
      <c r="CB27" s="1096">
        <v>0</v>
      </c>
      <c r="CC27" s="1096">
        <v>0</v>
      </c>
      <c r="CD27" s="1096">
        <v>0</v>
      </c>
      <c r="CE27" s="1096">
        <v>0</v>
      </c>
      <c r="CF27" s="1096">
        <v>0</v>
      </c>
      <c r="CG27" s="1096">
        <v>0</v>
      </c>
      <c r="CH27" s="1098"/>
    </row>
    <row r="28" spans="2:86" s="12" customFormat="1">
      <c r="B28" s="249" t="s">
        <v>382</v>
      </c>
      <c r="C28" s="1099"/>
      <c r="D28" s="1091" t="s">
        <v>383</v>
      </c>
      <c r="E28" s="304" t="s">
        <v>20</v>
      </c>
      <c r="F28" s="1090" t="s">
        <v>21</v>
      </c>
      <c r="G28" s="1090" t="s">
        <v>30</v>
      </c>
      <c r="H28" s="173" t="s">
        <v>18</v>
      </c>
      <c r="I28" s="1091"/>
      <c r="J28" s="414">
        <v>1235329.0959000001</v>
      </c>
      <c r="K28" s="1091"/>
      <c r="L28" s="1092">
        <v>0</v>
      </c>
      <c r="M28" s="1092">
        <v>5498701.0621000025</v>
      </c>
      <c r="N28" s="1092">
        <v>5498701.0621000063</v>
      </c>
      <c r="O28" s="1093">
        <v>110000</v>
      </c>
      <c r="P28" s="1092">
        <v>165000</v>
      </c>
      <c r="Q28" s="1092">
        <v>2475000</v>
      </c>
      <c r="R28" s="1092">
        <v>1014855.4259999988</v>
      </c>
      <c r="S28" s="1094">
        <f t="shared" si="0"/>
        <v>3764855.425999999</v>
      </c>
      <c r="T28" s="453">
        <f t="shared" si="8"/>
        <v>-0.31531913019432906</v>
      </c>
      <c r="U28" s="1092"/>
      <c r="V28" s="1095">
        <f t="shared" si="1"/>
        <v>3764855.425999999</v>
      </c>
      <c r="W28" s="1096">
        <v>7336281.275969102</v>
      </c>
      <c r="X28" s="1096">
        <v>646.91300677049821</v>
      </c>
      <c r="Y28" s="1096">
        <v>69415.318045960026</v>
      </c>
      <c r="Z28" s="1096">
        <v>1243.2529983754614</v>
      </c>
      <c r="AA28" s="1096">
        <v>406.07961056886626</v>
      </c>
      <c r="AB28" s="1096">
        <v>94355572.780089408</v>
      </c>
      <c r="AC28" s="1096">
        <v>1130276.8049822107</v>
      </c>
      <c r="AD28" s="1096">
        <v>20340.665905744845</v>
      </c>
      <c r="AE28" s="1096">
        <v>6612.1193091459254</v>
      </c>
      <c r="AF28" s="1098"/>
      <c r="AG28" s="1097">
        <v>110000</v>
      </c>
      <c r="AH28" s="1092">
        <v>165000</v>
      </c>
      <c r="AI28" s="1092">
        <v>2475000</v>
      </c>
      <c r="AJ28" s="1092">
        <v>1545572.1531999996</v>
      </c>
      <c r="AK28" s="1095">
        <f t="shared" si="2"/>
        <v>4295572.1531999996</v>
      </c>
      <c r="AL28" s="453">
        <f t="shared" si="9"/>
        <v>0.14096603113492323</v>
      </c>
      <c r="AM28" s="1092"/>
      <c r="AN28" s="1095">
        <f t="shared" si="3"/>
        <v>4295572.1531999996</v>
      </c>
      <c r="AO28" s="1096">
        <v>5634815.9976000004</v>
      </c>
      <c r="AP28" s="1096">
        <v>481.06232160000002</v>
      </c>
      <c r="AQ28" s="1096">
        <v>262096.44323999999</v>
      </c>
      <c r="AR28" s="1096">
        <v>705.35041608989195</v>
      </c>
      <c r="AS28" s="1096">
        <v>1533.264192954</v>
      </c>
      <c r="AT28" s="1096">
        <v>56348159.976000004</v>
      </c>
      <c r="AU28" s="1096">
        <v>2620964.4323999998</v>
      </c>
      <c r="AV28" s="1096">
        <v>8090.4103767882898</v>
      </c>
      <c r="AW28" s="1096">
        <v>15332.641929539999</v>
      </c>
      <c r="AX28" s="1098"/>
      <c r="AY28" s="1097">
        <v>110000</v>
      </c>
      <c r="AZ28" s="1092">
        <v>165000</v>
      </c>
      <c r="BA28" s="1092">
        <v>2475000</v>
      </c>
      <c r="BB28" s="1092">
        <v>923130</v>
      </c>
      <c r="BC28" s="1095">
        <f t="shared" si="4"/>
        <v>3673130</v>
      </c>
      <c r="BD28" s="453">
        <f t="shared" si="10"/>
        <v>-0.1449032005518309</v>
      </c>
      <c r="BE28" s="1092"/>
      <c r="BF28" s="1095">
        <f t="shared" si="5"/>
        <v>3673130</v>
      </c>
      <c r="BG28" s="1096">
        <v>4144695.96</v>
      </c>
      <c r="BH28" s="1096">
        <v>378.07350000000002</v>
      </c>
      <c r="BI28" s="1096">
        <v>373917.98118</v>
      </c>
      <c r="BJ28" s="1096">
        <v>549.46138615566997</v>
      </c>
      <c r="BK28" s="1096">
        <v>2187.4201899029999</v>
      </c>
      <c r="BL28" s="1096">
        <v>41446959.600000001</v>
      </c>
      <c r="BM28" s="1096">
        <v>3739179.8117999998</v>
      </c>
      <c r="BN28" s="1096">
        <v>6118.6283351166003</v>
      </c>
      <c r="BO28" s="1096">
        <v>21874.201899029998</v>
      </c>
      <c r="BP28" s="1098"/>
      <c r="BQ28" s="1097">
        <v>110000</v>
      </c>
      <c r="BR28" s="1092">
        <v>165000</v>
      </c>
      <c r="BS28" s="1092">
        <v>2475000</v>
      </c>
      <c r="BT28" s="1092">
        <v>1063800</v>
      </c>
      <c r="BU28" s="1095">
        <f t="shared" si="6"/>
        <v>3813800</v>
      </c>
      <c r="BV28" s="453">
        <f t="shared" si="11"/>
        <v>3.8297038220808953E-2</v>
      </c>
      <c r="BW28" s="1092"/>
      <c r="BX28" s="1095">
        <f t="shared" si="7"/>
        <v>3813800</v>
      </c>
      <c r="BY28" s="1096">
        <v>5350862.6399999997</v>
      </c>
      <c r="BZ28" s="1096">
        <v>461.11559999999997</v>
      </c>
      <c r="CA28" s="1096">
        <v>410185.71734999999</v>
      </c>
      <c r="CB28" s="1096">
        <v>816.20801530437598</v>
      </c>
      <c r="CC28" s="1096">
        <v>2399.5864464975002</v>
      </c>
      <c r="CD28" s="1096">
        <v>53508626.399999999</v>
      </c>
      <c r="CE28" s="1096">
        <v>4101857.1735</v>
      </c>
      <c r="CF28" s="1096">
        <v>8105.5893960308103</v>
      </c>
      <c r="CG28" s="1096">
        <v>23995.864464974999</v>
      </c>
      <c r="CH28" s="1098"/>
    </row>
    <row r="29" spans="2:86" s="12" customFormat="1">
      <c r="B29" s="249" t="s">
        <v>382</v>
      </c>
      <c r="C29" s="1099"/>
      <c r="D29" s="1091" t="s">
        <v>384</v>
      </c>
      <c r="E29" s="304" t="s">
        <v>20</v>
      </c>
      <c r="F29" s="1090" t="s">
        <v>16</v>
      </c>
      <c r="G29" s="1090" t="s">
        <v>30</v>
      </c>
      <c r="H29" s="173" t="s">
        <v>18</v>
      </c>
      <c r="I29" s="1091"/>
      <c r="J29" s="414">
        <v>0</v>
      </c>
      <c r="K29" s="1091"/>
      <c r="L29" s="1092">
        <v>0</v>
      </c>
      <c r="M29" s="1092">
        <v>698016.92</v>
      </c>
      <c r="N29" s="1092">
        <v>696061.0368</v>
      </c>
      <c r="O29" s="1093">
        <v>410207.35710000002</v>
      </c>
      <c r="P29" s="1092">
        <v>1476.0630000000001</v>
      </c>
      <c r="Q29" s="1092">
        <v>266370.07309999998</v>
      </c>
      <c r="R29" s="1092">
        <v>0</v>
      </c>
      <c r="S29" s="1094">
        <f t="shared" si="0"/>
        <v>678053.49320000003</v>
      </c>
      <c r="T29" s="453">
        <f t="shared" si="8"/>
        <v>-2.5870638705458963E-2</v>
      </c>
      <c r="U29" s="1092"/>
      <c r="V29" s="1095">
        <f t="shared" si="1"/>
        <v>678053.49320000003</v>
      </c>
      <c r="W29" s="1096">
        <v>0</v>
      </c>
      <c r="X29" s="1096">
        <v>0</v>
      </c>
      <c r="Y29" s="1096">
        <v>0</v>
      </c>
      <c r="Z29" s="1096">
        <v>0</v>
      </c>
      <c r="AA29" s="1096">
        <v>0</v>
      </c>
      <c r="AB29" s="1096">
        <v>0</v>
      </c>
      <c r="AC29" s="1096">
        <v>0</v>
      </c>
      <c r="AD29" s="1096">
        <v>0</v>
      </c>
      <c r="AE29" s="1096">
        <v>0</v>
      </c>
      <c r="AF29" s="1098"/>
      <c r="AG29" s="1097">
        <v>427266.55009999999</v>
      </c>
      <c r="AH29" s="1092">
        <v>1572.5668000000001</v>
      </c>
      <c r="AI29" s="1092">
        <v>267431.50219999999</v>
      </c>
      <c r="AJ29" s="1092">
        <v>0</v>
      </c>
      <c r="AK29" s="1095">
        <f t="shared" si="2"/>
        <v>696270.61910000001</v>
      </c>
      <c r="AL29" s="453">
        <f t="shared" si="9"/>
        <v>2.6866797505940471E-2</v>
      </c>
      <c r="AM29" s="1092"/>
      <c r="AN29" s="1095">
        <f t="shared" si="3"/>
        <v>696270.61910000001</v>
      </c>
      <c r="AO29" s="1096">
        <v>0</v>
      </c>
      <c r="AP29" s="1096">
        <v>0</v>
      </c>
      <c r="AQ29" s="1096">
        <v>0</v>
      </c>
      <c r="AR29" s="1096">
        <v>0</v>
      </c>
      <c r="AS29" s="1096">
        <v>0</v>
      </c>
      <c r="AT29" s="1096">
        <v>0</v>
      </c>
      <c r="AU29" s="1096">
        <v>0</v>
      </c>
      <c r="AV29" s="1096">
        <v>0</v>
      </c>
      <c r="AW29" s="1096">
        <v>0</v>
      </c>
      <c r="AX29" s="1098"/>
      <c r="AY29" s="1097">
        <v>427416.32400000002</v>
      </c>
      <c r="AZ29" s="1092">
        <v>1676.0413000000001</v>
      </c>
      <c r="BA29" s="1092">
        <v>245697.40119999999</v>
      </c>
      <c r="BB29" s="1092">
        <v>0</v>
      </c>
      <c r="BC29" s="1095">
        <f t="shared" si="4"/>
        <v>674789.76650000003</v>
      </c>
      <c r="BD29" s="453">
        <f t="shared" si="10"/>
        <v>-3.0851298346849895E-2</v>
      </c>
      <c r="BE29" s="1092"/>
      <c r="BF29" s="1095">
        <f t="shared" si="5"/>
        <v>674789.76650000003</v>
      </c>
      <c r="BG29" s="1096">
        <v>0</v>
      </c>
      <c r="BH29" s="1096">
        <v>0</v>
      </c>
      <c r="BI29" s="1096">
        <v>0</v>
      </c>
      <c r="BJ29" s="1096">
        <v>0</v>
      </c>
      <c r="BK29" s="1096">
        <v>0</v>
      </c>
      <c r="BL29" s="1096">
        <v>0</v>
      </c>
      <c r="BM29" s="1096">
        <v>0</v>
      </c>
      <c r="BN29" s="1096">
        <v>0</v>
      </c>
      <c r="BO29" s="1096">
        <v>0</v>
      </c>
      <c r="BP29" s="1098"/>
      <c r="BQ29" s="1097">
        <v>433162.71460000001</v>
      </c>
      <c r="BR29" s="1092">
        <v>1753.8297</v>
      </c>
      <c r="BS29" s="1092">
        <v>243974.02359999999</v>
      </c>
      <c r="BT29" s="1092">
        <v>0</v>
      </c>
      <c r="BU29" s="1095">
        <f t="shared" si="6"/>
        <v>678890.56790000002</v>
      </c>
      <c r="BV29" s="453">
        <f t="shared" si="11"/>
        <v>6.0771541057447207E-3</v>
      </c>
      <c r="BW29" s="1092"/>
      <c r="BX29" s="1095">
        <f t="shared" si="7"/>
        <v>678890.56790000002</v>
      </c>
      <c r="BY29" s="1096">
        <v>0</v>
      </c>
      <c r="BZ29" s="1096">
        <v>0</v>
      </c>
      <c r="CA29" s="1096">
        <v>0</v>
      </c>
      <c r="CB29" s="1096">
        <v>0</v>
      </c>
      <c r="CC29" s="1096">
        <v>0</v>
      </c>
      <c r="CD29" s="1096">
        <v>0</v>
      </c>
      <c r="CE29" s="1096">
        <v>0</v>
      </c>
      <c r="CF29" s="1096">
        <v>0</v>
      </c>
      <c r="CG29" s="1096">
        <v>0</v>
      </c>
      <c r="CH29" s="1098"/>
    </row>
    <row r="30" spans="2:86" s="12" customFormat="1">
      <c r="B30" s="249" t="s">
        <v>385</v>
      </c>
      <c r="C30" s="1099"/>
      <c r="D30" s="1091" t="s">
        <v>386</v>
      </c>
      <c r="E30" s="304" t="s">
        <v>15</v>
      </c>
      <c r="F30" s="1090" t="s">
        <v>21</v>
      </c>
      <c r="G30" s="1090" t="s">
        <v>17</v>
      </c>
      <c r="H30" s="173" t="s">
        <v>18</v>
      </c>
      <c r="I30" s="1091"/>
      <c r="J30" s="414">
        <v>0</v>
      </c>
      <c r="K30" s="1091"/>
      <c r="L30" s="1092">
        <v>0</v>
      </c>
      <c r="M30" s="1092">
        <v>0</v>
      </c>
      <c r="N30" s="1092">
        <v>2750000</v>
      </c>
      <c r="O30" s="1093">
        <v>550000</v>
      </c>
      <c r="P30" s="1092">
        <v>330000</v>
      </c>
      <c r="Q30" s="1092">
        <v>1870000</v>
      </c>
      <c r="R30" s="1092">
        <v>0</v>
      </c>
      <c r="S30" s="1094">
        <f t="shared" si="0"/>
        <v>2750000</v>
      </c>
      <c r="T30" s="453">
        <f t="shared" si="8"/>
        <v>0</v>
      </c>
      <c r="U30" s="1092"/>
      <c r="V30" s="1095">
        <f t="shared" si="1"/>
        <v>2750000</v>
      </c>
      <c r="W30" s="1096">
        <v>42998021.25</v>
      </c>
      <c r="X30" s="1096">
        <v>7242.8</v>
      </c>
      <c r="Y30" s="1096">
        <v>1067526.3999999999</v>
      </c>
      <c r="Z30" s="1096">
        <v>8216.3327807847709</v>
      </c>
      <c r="AA30" s="1096">
        <v>6245.0294400000002</v>
      </c>
      <c r="AB30" s="1096">
        <v>42998021.25</v>
      </c>
      <c r="AC30" s="1096">
        <v>1067526.3999999999</v>
      </c>
      <c r="AD30" s="1096">
        <v>8216.3327807847709</v>
      </c>
      <c r="AE30" s="1096">
        <v>6245.0294400000002</v>
      </c>
      <c r="AF30" s="1098"/>
      <c r="AG30" s="1097">
        <v>600000</v>
      </c>
      <c r="AH30" s="1092">
        <v>430000</v>
      </c>
      <c r="AI30" s="1092">
        <v>1970000</v>
      </c>
      <c r="AJ30" s="1092">
        <v>0</v>
      </c>
      <c r="AK30" s="1095">
        <f t="shared" si="2"/>
        <v>3000000</v>
      </c>
      <c r="AL30" s="453">
        <f t="shared" si="9"/>
        <v>9.0909090909090912E-2</v>
      </c>
      <c r="AM30" s="1092"/>
      <c r="AN30" s="1095">
        <f t="shared" si="3"/>
        <v>3000000</v>
      </c>
      <c r="AO30" s="1096">
        <v>43568021.25</v>
      </c>
      <c r="AP30" s="1096">
        <v>7242.8</v>
      </c>
      <c r="AQ30" s="1096">
        <v>1105526.3999999999</v>
      </c>
      <c r="AR30" s="1096">
        <v>9342.4123061969003</v>
      </c>
      <c r="AS30" s="1096">
        <v>6467.3294399999995</v>
      </c>
      <c r="AT30" s="1096">
        <v>43568021.25</v>
      </c>
      <c r="AU30" s="1096">
        <v>1105526.3999999999</v>
      </c>
      <c r="AV30" s="1096">
        <v>9342.4123061969003</v>
      </c>
      <c r="AW30" s="1096">
        <v>6467.3294399999995</v>
      </c>
      <c r="AX30" s="1098"/>
      <c r="AY30" s="1097">
        <v>577500</v>
      </c>
      <c r="AZ30" s="1092">
        <v>346500</v>
      </c>
      <c r="BA30" s="1092">
        <v>1963500</v>
      </c>
      <c r="BB30" s="1092">
        <v>0</v>
      </c>
      <c r="BC30" s="1095">
        <f t="shared" si="4"/>
        <v>2887500</v>
      </c>
      <c r="BD30" s="453">
        <f t="shared" si="10"/>
        <v>-3.7499999999999999E-2</v>
      </c>
      <c r="BE30" s="1092"/>
      <c r="BF30" s="1095">
        <f t="shared" si="5"/>
        <v>2887500</v>
      </c>
      <c r="BG30" s="1096">
        <v>42998021.25</v>
      </c>
      <c r="BH30" s="1096">
        <v>7242.8</v>
      </c>
      <c r="BI30" s="1096">
        <v>1067526.3999999999</v>
      </c>
      <c r="BJ30" s="1096">
        <v>9512.8687926928196</v>
      </c>
      <c r="BK30" s="1096">
        <v>6245.0294400000002</v>
      </c>
      <c r="BL30" s="1096">
        <v>42998021.25</v>
      </c>
      <c r="BM30" s="1096">
        <v>1067526.3999999999</v>
      </c>
      <c r="BN30" s="1096">
        <v>9512.8687926928196</v>
      </c>
      <c r="BO30" s="1096">
        <v>6245.0294400000002</v>
      </c>
      <c r="BP30" s="1098"/>
      <c r="BQ30" s="1097">
        <v>577500</v>
      </c>
      <c r="BR30" s="1092">
        <v>346500</v>
      </c>
      <c r="BS30" s="1092">
        <v>1963500</v>
      </c>
      <c r="BT30" s="1092">
        <v>0</v>
      </c>
      <c r="BU30" s="1095">
        <f t="shared" si="6"/>
        <v>2887500</v>
      </c>
      <c r="BV30" s="453">
        <f t="shared" si="11"/>
        <v>0</v>
      </c>
      <c r="BW30" s="1092"/>
      <c r="BX30" s="1095">
        <f t="shared" si="7"/>
        <v>2887500</v>
      </c>
      <c r="BY30" s="1096">
        <v>42998021.25</v>
      </c>
      <c r="BZ30" s="1096">
        <v>7242.8</v>
      </c>
      <c r="CA30" s="1096">
        <v>1067526.3999999999</v>
      </c>
      <c r="CB30" s="1096">
        <v>10133.34053836977</v>
      </c>
      <c r="CC30" s="1096">
        <v>6245.0294400000002</v>
      </c>
      <c r="CD30" s="1096">
        <v>42998021.25</v>
      </c>
      <c r="CE30" s="1096">
        <v>1067526.3999999999</v>
      </c>
      <c r="CF30" s="1096">
        <v>10133.34053836977</v>
      </c>
      <c r="CG30" s="1096">
        <v>6245.0294400000002</v>
      </c>
      <c r="CH30" s="1098"/>
    </row>
    <row r="31" spans="2:86" s="12" customFormat="1">
      <c r="B31" s="249" t="s">
        <v>385</v>
      </c>
      <c r="C31" s="1099"/>
      <c r="D31" s="1091" t="s">
        <v>387</v>
      </c>
      <c r="E31" s="304" t="s">
        <v>15</v>
      </c>
      <c r="F31" s="1090" t="s">
        <v>16</v>
      </c>
      <c r="G31" s="1090" t="s">
        <v>17</v>
      </c>
      <c r="H31" s="173" t="s">
        <v>18</v>
      </c>
      <c r="I31" s="1091"/>
      <c r="J31" s="414">
        <v>0</v>
      </c>
      <c r="K31" s="1091"/>
      <c r="L31" s="1092">
        <v>0</v>
      </c>
      <c r="M31" s="1092">
        <v>0</v>
      </c>
      <c r="N31" s="1092">
        <v>248214.7732</v>
      </c>
      <c r="O31" s="1093">
        <v>220799.07070000001</v>
      </c>
      <c r="P31" s="1092">
        <v>0</v>
      </c>
      <c r="Q31" s="1092">
        <v>35068.967900000003</v>
      </c>
      <c r="R31" s="1092">
        <v>0</v>
      </c>
      <c r="S31" s="1094">
        <f t="shared" si="0"/>
        <v>255868.03860000003</v>
      </c>
      <c r="T31" s="453">
        <f t="shared" si="8"/>
        <v>3.0833238897643635E-2</v>
      </c>
      <c r="U31" s="1092"/>
      <c r="V31" s="1095">
        <f t="shared" si="1"/>
        <v>255868.03860000003</v>
      </c>
      <c r="W31" s="1096">
        <v>0</v>
      </c>
      <c r="X31" s="1096">
        <v>0</v>
      </c>
      <c r="Y31" s="1096">
        <v>0</v>
      </c>
      <c r="Z31" s="1096">
        <v>0</v>
      </c>
      <c r="AA31" s="1096">
        <v>0</v>
      </c>
      <c r="AB31" s="1096">
        <v>0</v>
      </c>
      <c r="AC31" s="1096">
        <v>0</v>
      </c>
      <c r="AD31" s="1096">
        <v>0</v>
      </c>
      <c r="AE31" s="1096">
        <v>0</v>
      </c>
      <c r="AF31" s="1098"/>
      <c r="AG31" s="1097">
        <v>230451.60509999999</v>
      </c>
      <c r="AH31" s="1092">
        <v>0</v>
      </c>
      <c r="AI31" s="1092">
        <v>35761.752</v>
      </c>
      <c r="AJ31" s="1092">
        <v>0</v>
      </c>
      <c r="AK31" s="1095">
        <f t="shared" si="2"/>
        <v>266213.35709999996</v>
      </c>
      <c r="AL31" s="453">
        <f t="shared" si="9"/>
        <v>4.0432242169069155E-2</v>
      </c>
      <c r="AM31" s="1092"/>
      <c r="AN31" s="1095">
        <f t="shared" si="3"/>
        <v>266213.35709999996</v>
      </c>
      <c r="AO31" s="1096">
        <v>0</v>
      </c>
      <c r="AP31" s="1096">
        <v>0</v>
      </c>
      <c r="AQ31" s="1096">
        <v>0</v>
      </c>
      <c r="AR31" s="1096">
        <v>0</v>
      </c>
      <c r="AS31" s="1096">
        <v>0</v>
      </c>
      <c r="AT31" s="1096">
        <v>0</v>
      </c>
      <c r="AU31" s="1096">
        <v>0</v>
      </c>
      <c r="AV31" s="1096">
        <v>0</v>
      </c>
      <c r="AW31" s="1096">
        <v>0</v>
      </c>
      <c r="AX31" s="1098"/>
      <c r="AY31" s="1097">
        <v>238139.31390000001</v>
      </c>
      <c r="AZ31" s="1092">
        <v>0</v>
      </c>
      <c r="BA31" s="1092">
        <v>36713.034299999999</v>
      </c>
      <c r="BB31" s="1092">
        <v>0</v>
      </c>
      <c r="BC31" s="1095">
        <f t="shared" si="4"/>
        <v>274852.34820000001</v>
      </c>
      <c r="BD31" s="453">
        <f t="shared" si="10"/>
        <v>3.2451381080607862E-2</v>
      </c>
      <c r="BE31" s="1092"/>
      <c r="BF31" s="1095">
        <f t="shared" si="5"/>
        <v>274852.34820000001</v>
      </c>
      <c r="BG31" s="1096">
        <v>0</v>
      </c>
      <c r="BH31" s="1096">
        <v>0</v>
      </c>
      <c r="BI31" s="1096">
        <v>0</v>
      </c>
      <c r="BJ31" s="1096">
        <v>0</v>
      </c>
      <c r="BK31" s="1096">
        <v>0</v>
      </c>
      <c r="BL31" s="1096">
        <v>0</v>
      </c>
      <c r="BM31" s="1096">
        <v>0</v>
      </c>
      <c r="BN31" s="1096">
        <v>0</v>
      </c>
      <c r="BO31" s="1096">
        <v>0</v>
      </c>
      <c r="BP31" s="1098"/>
      <c r="BQ31" s="1097">
        <v>245824.5937</v>
      </c>
      <c r="BR31" s="1092">
        <v>0</v>
      </c>
      <c r="BS31" s="1092">
        <v>36283.4012</v>
      </c>
      <c r="BT31" s="1092">
        <v>0</v>
      </c>
      <c r="BU31" s="1095">
        <f t="shared" si="6"/>
        <v>282107.99489999999</v>
      </c>
      <c r="BV31" s="453">
        <f t="shared" si="11"/>
        <v>2.6398343501581854E-2</v>
      </c>
      <c r="BW31" s="1092"/>
      <c r="BX31" s="1095">
        <f t="shared" si="7"/>
        <v>282107.99489999999</v>
      </c>
      <c r="BY31" s="1096">
        <v>0</v>
      </c>
      <c r="BZ31" s="1096">
        <v>0</v>
      </c>
      <c r="CA31" s="1096">
        <v>0</v>
      </c>
      <c r="CB31" s="1096">
        <v>0</v>
      </c>
      <c r="CC31" s="1096">
        <v>0</v>
      </c>
      <c r="CD31" s="1096">
        <v>0</v>
      </c>
      <c r="CE31" s="1096">
        <v>0</v>
      </c>
      <c r="CF31" s="1096">
        <v>0</v>
      </c>
      <c r="CG31" s="1096">
        <v>0</v>
      </c>
      <c r="CH31" s="1098"/>
    </row>
    <row r="32" spans="2:86" s="12" customFormat="1">
      <c r="B32" s="249" t="s">
        <v>388</v>
      </c>
      <c r="C32" s="171"/>
      <c r="D32" s="175" t="s">
        <v>389</v>
      </c>
      <c r="E32" s="304" t="s">
        <v>15</v>
      </c>
      <c r="F32" s="1090" t="s">
        <v>24</v>
      </c>
      <c r="G32" s="1090" t="s">
        <v>28</v>
      </c>
      <c r="H32" s="173" t="s">
        <v>28</v>
      </c>
      <c r="I32" s="175"/>
      <c r="J32" s="414">
        <v>498467</v>
      </c>
      <c r="K32" s="175"/>
      <c r="L32" s="1092">
        <v>373806.93999999994</v>
      </c>
      <c r="M32" s="1092">
        <v>743950.74820000003</v>
      </c>
      <c r="N32" s="1092">
        <v>743950.74820000003</v>
      </c>
      <c r="O32" s="414">
        <v>0</v>
      </c>
      <c r="P32" s="174">
        <v>0</v>
      </c>
      <c r="Q32" s="174">
        <v>710400.24919999996</v>
      </c>
      <c r="R32" s="174">
        <v>0</v>
      </c>
      <c r="S32" s="223">
        <f t="shared" si="0"/>
        <v>710400.24919999996</v>
      </c>
      <c r="T32" s="453">
        <f t="shared" si="8"/>
        <v>-4.5097742130343982E-2</v>
      </c>
      <c r="U32" s="174"/>
      <c r="V32" s="1095">
        <f t="shared" si="1"/>
        <v>710400.24919999996</v>
      </c>
      <c r="W32" s="1096">
        <v>86111907.870593041</v>
      </c>
      <c r="X32" s="1096">
        <v>22032.841734181366</v>
      </c>
      <c r="Y32" s="1096">
        <v>236041.89773609472</v>
      </c>
      <c r="Z32" s="1096">
        <v>10884.021282668804</v>
      </c>
      <c r="AA32" s="1096">
        <v>1380.8451017561556</v>
      </c>
      <c r="AB32" s="1096">
        <v>1033439974.453501</v>
      </c>
      <c r="AC32" s="1096">
        <v>3996262.7800179012</v>
      </c>
      <c r="AD32" s="1096">
        <v>151053.05071809303</v>
      </c>
      <c r="AE32" s="1096">
        <v>23378.13726310476</v>
      </c>
      <c r="AF32" s="250"/>
      <c r="AG32" s="273">
        <v>0</v>
      </c>
      <c r="AH32" s="174">
        <v>0</v>
      </c>
      <c r="AI32" s="174">
        <v>710400.24919999996</v>
      </c>
      <c r="AJ32" s="174">
        <v>0</v>
      </c>
      <c r="AK32" s="1095">
        <f t="shared" si="2"/>
        <v>710400.24919999996</v>
      </c>
      <c r="AL32" s="453">
        <f t="shared" si="9"/>
        <v>0</v>
      </c>
      <c r="AM32" s="174"/>
      <c r="AN32" s="1095">
        <f t="shared" si="3"/>
        <v>710400.24919999996</v>
      </c>
      <c r="AO32" s="1096">
        <v>84070038.934093148</v>
      </c>
      <c r="AP32" s="1096">
        <v>21411.761991621643</v>
      </c>
      <c r="AQ32" s="1096">
        <v>229766.53418386838</v>
      </c>
      <c r="AR32" s="1096">
        <v>9848.5790829152684</v>
      </c>
      <c r="AS32" s="1096">
        <v>1344.1342249756308</v>
      </c>
      <c r="AT32" s="1096">
        <v>1012898412.7764459</v>
      </c>
      <c r="AU32" s="1096">
        <v>3901737.1323472182</v>
      </c>
      <c r="AV32" s="1096">
        <v>150063.4660379425</v>
      </c>
      <c r="AW32" s="1096">
        <v>22825.162224231233</v>
      </c>
      <c r="AX32" s="250"/>
      <c r="AY32" s="273">
        <v>0</v>
      </c>
      <c r="AZ32" s="174">
        <v>0</v>
      </c>
      <c r="BA32" s="174">
        <v>710400.24919999996</v>
      </c>
      <c r="BB32" s="174">
        <v>0</v>
      </c>
      <c r="BC32" s="1095">
        <f t="shared" si="4"/>
        <v>710400.24919999996</v>
      </c>
      <c r="BD32" s="453">
        <f t="shared" si="10"/>
        <v>0</v>
      </c>
      <c r="BE32" s="174"/>
      <c r="BF32" s="1095">
        <f t="shared" si="5"/>
        <v>710400.24919999996</v>
      </c>
      <c r="BG32" s="1096">
        <v>78567434.26317367</v>
      </c>
      <c r="BH32" s="1096">
        <v>20213.515943515282</v>
      </c>
      <c r="BI32" s="1096">
        <v>224170.88804649367</v>
      </c>
      <c r="BJ32" s="1096">
        <v>10348.443347279275</v>
      </c>
      <c r="BK32" s="1096">
        <v>1311.3996950719909</v>
      </c>
      <c r="BL32" s="1096">
        <v>976883690.79789269</v>
      </c>
      <c r="BM32" s="1096">
        <v>3824316.3827565117</v>
      </c>
      <c r="BN32" s="1096">
        <v>148967.46827804594</v>
      </c>
      <c r="BO32" s="1096">
        <v>22372.250839125572</v>
      </c>
      <c r="BP32" s="250"/>
      <c r="BQ32" s="273">
        <v>0</v>
      </c>
      <c r="BR32" s="174">
        <v>0</v>
      </c>
      <c r="BS32" s="174">
        <v>710400.24919999996</v>
      </c>
      <c r="BT32" s="174">
        <v>0</v>
      </c>
      <c r="BU32" s="1095">
        <f t="shared" si="6"/>
        <v>710400.24919999996</v>
      </c>
      <c r="BV32" s="453">
        <f t="shared" si="11"/>
        <v>0</v>
      </c>
      <c r="BW32" s="174"/>
      <c r="BX32" s="1095">
        <f t="shared" si="7"/>
        <v>710400.24919999996</v>
      </c>
      <c r="BY32" s="1096">
        <v>68898132.656570211</v>
      </c>
      <c r="BZ32" s="1096">
        <v>18557.40504723469</v>
      </c>
      <c r="CA32" s="1096">
        <v>218523.78010129277</v>
      </c>
      <c r="CB32" s="1096">
        <v>9569.6913362506257</v>
      </c>
      <c r="CC32" s="1096">
        <v>1278.3641135925607</v>
      </c>
      <c r="CD32" s="1096">
        <v>904289691.22985125</v>
      </c>
      <c r="CE32" s="1096">
        <v>3740954.5694152275</v>
      </c>
      <c r="CF32" s="1096">
        <v>141699.92595980506</v>
      </c>
      <c r="CG32" s="1096">
        <v>21884.584231079109</v>
      </c>
      <c r="CH32" s="250"/>
    </row>
    <row r="33" spans="2:86" s="12" customFormat="1" ht="26.45">
      <c r="B33" s="249" t="s">
        <v>390</v>
      </c>
      <c r="C33" s="1099"/>
      <c r="D33" s="1091" t="s">
        <v>391</v>
      </c>
      <c r="E33" s="304" t="s">
        <v>15</v>
      </c>
      <c r="F33" s="1090" t="s">
        <v>16</v>
      </c>
      <c r="G33" s="1090" t="s">
        <v>28</v>
      </c>
      <c r="H33" s="173" t="s">
        <v>28</v>
      </c>
      <c r="I33" s="1091"/>
      <c r="J33" s="414">
        <v>48984.777800000003</v>
      </c>
      <c r="K33" s="1091"/>
      <c r="L33" s="1092">
        <v>24953.397862861075</v>
      </c>
      <c r="M33" s="1092">
        <v>39614.28</v>
      </c>
      <c r="N33" s="1092">
        <v>61798.496800000001</v>
      </c>
      <c r="O33" s="1093">
        <v>23592.661700000001</v>
      </c>
      <c r="P33" s="1092">
        <v>0</v>
      </c>
      <c r="Q33" s="1092">
        <v>52506.508999999998</v>
      </c>
      <c r="R33" s="1092">
        <v>0</v>
      </c>
      <c r="S33" s="1094">
        <f t="shared" si="0"/>
        <v>76099.170700000002</v>
      </c>
      <c r="T33" s="453">
        <f t="shared" si="8"/>
        <v>0.23140811897547647</v>
      </c>
      <c r="U33" s="1092"/>
      <c r="V33" s="1095">
        <f t="shared" si="1"/>
        <v>76099.170700000002</v>
      </c>
      <c r="W33" s="1096">
        <v>0</v>
      </c>
      <c r="X33" s="1096">
        <v>0</v>
      </c>
      <c r="Y33" s="1096">
        <v>0</v>
      </c>
      <c r="Z33" s="1096">
        <v>0</v>
      </c>
      <c r="AA33" s="1096">
        <v>0</v>
      </c>
      <c r="AB33" s="1096">
        <v>0</v>
      </c>
      <c r="AC33" s="1096">
        <v>0</v>
      </c>
      <c r="AD33" s="1096">
        <v>0</v>
      </c>
      <c r="AE33" s="1096">
        <v>0</v>
      </c>
      <c r="AF33" s="1098"/>
      <c r="AG33" s="1097">
        <v>25029.2592</v>
      </c>
      <c r="AH33" s="1092">
        <v>0</v>
      </c>
      <c r="AI33" s="1092">
        <v>54356.15</v>
      </c>
      <c r="AJ33" s="1092">
        <v>0</v>
      </c>
      <c r="AK33" s="1095">
        <f t="shared" si="2"/>
        <v>79385.409199999995</v>
      </c>
      <c r="AL33" s="453">
        <f t="shared" si="9"/>
        <v>4.3183630909134102E-2</v>
      </c>
      <c r="AM33" s="1092"/>
      <c r="AN33" s="1095">
        <f t="shared" si="3"/>
        <v>79385.409199999995</v>
      </c>
      <c r="AO33" s="1096">
        <v>0</v>
      </c>
      <c r="AP33" s="1096">
        <v>0</v>
      </c>
      <c r="AQ33" s="1096">
        <v>0</v>
      </c>
      <c r="AR33" s="1096">
        <v>0</v>
      </c>
      <c r="AS33" s="1096">
        <v>0</v>
      </c>
      <c r="AT33" s="1096">
        <v>0</v>
      </c>
      <c r="AU33" s="1096">
        <v>0</v>
      </c>
      <c r="AV33" s="1096">
        <v>0</v>
      </c>
      <c r="AW33" s="1096">
        <v>0</v>
      </c>
      <c r="AX33" s="1098"/>
      <c r="AY33" s="1097">
        <v>25682.967199999999</v>
      </c>
      <c r="AZ33" s="1092">
        <v>0</v>
      </c>
      <c r="BA33" s="1092">
        <v>56338.292399999998</v>
      </c>
      <c r="BB33" s="1092">
        <v>0</v>
      </c>
      <c r="BC33" s="1095">
        <f t="shared" si="4"/>
        <v>82021.25959999999</v>
      </c>
      <c r="BD33" s="453">
        <f t="shared" si="10"/>
        <v>3.3203209841236113E-2</v>
      </c>
      <c r="BE33" s="1092"/>
      <c r="BF33" s="1095">
        <f t="shared" si="5"/>
        <v>82021.25959999999</v>
      </c>
      <c r="BG33" s="1096">
        <v>0</v>
      </c>
      <c r="BH33" s="1096">
        <v>0</v>
      </c>
      <c r="BI33" s="1096">
        <v>0</v>
      </c>
      <c r="BJ33" s="1096">
        <v>0</v>
      </c>
      <c r="BK33" s="1096">
        <v>0</v>
      </c>
      <c r="BL33" s="1096">
        <v>0</v>
      </c>
      <c r="BM33" s="1096">
        <v>0</v>
      </c>
      <c r="BN33" s="1096">
        <v>0</v>
      </c>
      <c r="BO33" s="1096">
        <v>0</v>
      </c>
      <c r="BP33" s="1098"/>
      <c r="BQ33" s="1097">
        <v>26463.229200000002</v>
      </c>
      <c r="BR33" s="1092">
        <v>0</v>
      </c>
      <c r="BS33" s="1092">
        <v>58417.128700000001</v>
      </c>
      <c r="BT33" s="1092">
        <v>0</v>
      </c>
      <c r="BU33" s="1095">
        <f t="shared" si="6"/>
        <v>84880.357900000003</v>
      </c>
      <c r="BV33" s="453">
        <f t="shared" si="11"/>
        <v>3.4858015031020234E-2</v>
      </c>
      <c r="BW33" s="1092"/>
      <c r="BX33" s="1095">
        <f t="shared" si="7"/>
        <v>84880.357900000003</v>
      </c>
      <c r="BY33" s="1096">
        <v>0</v>
      </c>
      <c r="BZ33" s="1096">
        <v>0</v>
      </c>
      <c r="CA33" s="1096">
        <v>0</v>
      </c>
      <c r="CB33" s="1096">
        <v>0</v>
      </c>
      <c r="CC33" s="1096">
        <v>0</v>
      </c>
      <c r="CD33" s="1096">
        <v>0</v>
      </c>
      <c r="CE33" s="1096">
        <v>0</v>
      </c>
      <c r="CF33" s="1096">
        <v>0</v>
      </c>
      <c r="CG33" s="1096">
        <v>0</v>
      </c>
      <c r="CH33" s="1098"/>
    </row>
    <row r="34" spans="2:86" s="12" customFormat="1" ht="26.45">
      <c r="B34" s="249" t="s">
        <v>392</v>
      </c>
      <c r="C34" s="1099"/>
      <c r="D34" s="1091" t="s">
        <v>393</v>
      </c>
      <c r="E34" s="304" t="s">
        <v>15</v>
      </c>
      <c r="F34" s="1090" t="s">
        <v>24</v>
      </c>
      <c r="G34" s="1090" t="s">
        <v>28</v>
      </c>
      <c r="H34" s="173" t="s">
        <v>28</v>
      </c>
      <c r="I34" s="1091"/>
      <c r="J34" s="414">
        <v>552762</v>
      </c>
      <c r="K34" s="1091"/>
      <c r="L34" s="1092">
        <v>414575.88999999996</v>
      </c>
      <c r="M34" s="1092">
        <v>255107.6728</v>
      </c>
      <c r="N34" s="1092">
        <v>255107.6728</v>
      </c>
      <c r="O34" s="1093">
        <v>0</v>
      </c>
      <c r="P34" s="1092">
        <v>0</v>
      </c>
      <c r="Q34" s="1092">
        <v>593083.20120000001</v>
      </c>
      <c r="R34" s="1092">
        <v>0</v>
      </c>
      <c r="S34" s="1094">
        <f t="shared" ref="S34:S65" si="12">SUM(O34:R34)</f>
        <v>593083.20120000001</v>
      </c>
      <c r="T34" s="453">
        <f t="shared" si="8"/>
        <v>1.324834822451487</v>
      </c>
      <c r="U34" s="1092"/>
      <c r="V34" s="1095">
        <f t="shared" ref="V34:V65" si="13">S34+U34</f>
        <v>593083.20120000001</v>
      </c>
      <c r="W34" s="1096">
        <v>129372388.61087301</v>
      </c>
      <c r="X34" s="1096">
        <v>17992.562335390438</v>
      </c>
      <c r="Y34" s="1096">
        <v>1223723.3733933247</v>
      </c>
      <c r="Z34" s="1096">
        <v>18011.659378125452</v>
      </c>
      <c r="AA34" s="1096">
        <v>7158.7817343509541</v>
      </c>
      <c r="AB34" s="1096">
        <v>1850295878.5481594</v>
      </c>
      <c r="AC34" s="1096">
        <v>12929819.854257606</v>
      </c>
      <c r="AD34" s="1096">
        <v>297863.78746838629</v>
      </c>
      <c r="AE34" s="1096">
        <v>75639.446147407056</v>
      </c>
      <c r="AF34" s="1098"/>
      <c r="AG34" s="1097">
        <v>0</v>
      </c>
      <c r="AH34" s="1092">
        <v>0</v>
      </c>
      <c r="AI34" s="1092">
        <v>390663.20120000001</v>
      </c>
      <c r="AJ34" s="1092">
        <v>0</v>
      </c>
      <c r="AK34" s="1095">
        <f t="shared" ref="AK34:AK65" si="14">SUM(AG34:AJ34)</f>
        <v>390663.20120000001</v>
      </c>
      <c r="AL34" s="453">
        <f t="shared" si="9"/>
        <v>-0.34130118605692855</v>
      </c>
      <c r="AM34" s="1092"/>
      <c r="AN34" s="1095">
        <f t="shared" ref="AN34:AN65" si="15">AK34+AM34</f>
        <v>390663.20120000001</v>
      </c>
      <c r="AO34" s="1096">
        <v>97402668.29695645</v>
      </c>
      <c r="AP34" s="1096">
        <v>14725.844597047926</v>
      </c>
      <c r="AQ34" s="1096">
        <v>1198155.9334265306</v>
      </c>
      <c r="AR34" s="1096">
        <v>12860.150827475227</v>
      </c>
      <c r="AS34" s="1096">
        <v>7009.2122105451917</v>
      </c>
      <c r="AT34" s="1096">
        <v>1339766161.1705315</v>
      </c>
      <c r="AU34" s="1096">
        <v>12643013.860247845</v>
      </c>
      <c r="AV34" s="1096">
        <v>216972.01927754763</v>
      </c>
      <c r="AW34" s="1096">
        <v>73961.63108244972</v>
      </c>
      <c r="AX34" s="1098"/>
      <c r="AY34" s="1097">
        <v>0</v>
      </c>
      <c r="AZ34" s="1092">
        <v>0</v>
      </c>
      <c r="BA34" s="1092">
        <v>327843.20120000001</v>
      </c>
      <c r="BB34" s="1092">
        <v>0</v>
      </c>
      <c r="BC34" s="1095">
        <f t="shared" si="4"/>
        <v>327843.20120000001</v>
      </c>
      <c r="BD34" s="453">
        <f t="shared" si="10"/>
        <v>-0.16080347421266153</v>
      </c>
      <c r="BE34" s="1092"/>
      <c r="BF34" s="1095">
        <f t="shared" si="5"/>
        <v>327843.20120000001</v>
      </c>
      <c r="BG34" s="1096">
        <v>77911753.690363541</v>
      </c>
      <c r="BH34" s="1096">
        <v>12105.427648292998</v>
      </c>
      <c r="BI34" s="1096">
        <v>736895.56301195361</v>
      </c>
      <c r="BJ34" s="1096">
        <v>11072.36646731886</v>
      </c>
      <c r="BK34" s="1096">
        <v>4310.8390436199261</v>
      </c>
      <c r="BL34" s="1096">
        <v>1086704295.5347826</v>
      </c>
      <c r="BM34" s="1096">
        <v>7756630.7180475369</v>
      </c>
      <c r="BN34" s="1096">
        <v>178544.53378544588</v>
      </c>
      <c r="BO34" s="1096">
        <v>45376.289700578054</v>
      </c>
      <c r="BP34" s="1098"/>
      <c r="BQ34" s="1097">
        <v>0</v>
      </c>
      <c r="BR34" s="1092">
        <v>0</v>
      </c>
      <c r="BS34" s="1092">
        <v>558183.20120000001</v>
      </c>
      <c r="BT34" s="1092">
        <v>0</v>
      </c>
      <c r="BU34" s="1095">
        <f t="shared" si="6"/>
        <v>558183.20120000001</v>
      </c>
      <c r="BV34" s="453">
        <f t="shared" si="11"/>
        <v>0.70259196822410719</v>
      </c>
      <c r="BW34" s="1092"/>
      <c r="BX34" s="1095">
        <f t="shared" si="7"/>
        <v>558183.20120000001</v>
      </c>
      <c r="BY34" s="1096">
        <v>61040410.4120882</v>
      </c>
      <c r="BZ34" s="1096">
        <v>9062.6122498743571</v>
      </c>
      <c r="CA34" s="1096">
        <v>309785.46158319036</v>
      </c>
      <c r="CB34" s="1096">
        <v>9003.8315409836796</v>
      </c>
      <c r="CC34" s="1096">
        <v>1812.244950261661</v>
      </c>
      <c r="CD34" s="1096">
        <v>908216375.18375993</v>
      </c>
      <c r="CE34" s="1096">
        <v>3221302.6277139601</v>
      </c>
      <c r="CF34" s="1096">
        <v>153772.7381349389</v>
      </c>
      <c r="CG34" s="1096">
        <v>18844.620372126647</v>
      </c>
      <c r="CH34" s="1098"/>
    </row>
    <row r="35" spans="2:86" s="12" customFormat="1" ht="26.45">
      <c r="B35" s="249" t="s">
        <v>394</v>
      </c>
      <c r="C35" s="171"/>
      <c r="D35" s="172" t="s">
        <v>395</v>
      </c>
      <c r="E35" s="304" t="s">
        <v>15</v>
      </c>
      <c r="F35" s="1090" t="s">
        <v>16</v>
      </c>
      <c r="G35" s="1090" t="s">
        <v>28</v>
      </c>
      <c r="H35" s="173" t="s">
        <v>28</v>
      </c>
      <c r="I35" s="172"/>
      <c r="J35" s="414">
        <v>50406.660799999998</v>
      </c>
      <c r="K35" s="172"/>
      <c r="L35" s="1092">
        <v>25495.97471879447</v>
      </c>
      <c r="M35" s="1092">
        <v>39799.5</v>
      </c>
      <c r="N35" s="1092">
        <v>61975.056799999998</v>
      </c>
      <c r="O35" s="414">
        <v>24016.8763</v>
      </c>
      <c r="P35" s="174">
        <v>0</v>
      </c>
      <c r="Q35" s="174">
        <v>54053.445399999997</v>
      </c>
      <c r="R35" s="174">
        <v>0</v>
      </c>
      <c r="S35" s="223">
        <f t="shared" si="12"/>
        <v>78070.3217</v>
      </c>
      <c r="T35" s="453">
        <f t="shared" si="8"/>
        <v>0.25970552882171788</v>
      </c>
      <c r="U35" s="174"/>
      <c r="V35" s="1095">
        <f t="shared" si="13"/>
        <v>78070.3217</v>
      </c>
      <c r="W35" s="1096">
        <v>0</v>
      </c>
      <c r="X35" s="1096">
        <v>0</v>
      </c>
      <c r="Y35" s="1096">
        <v>0</v>
      </c>
      <c r="Z35" s="1096">
        <v>0</v>
      </c>
      <c r="AA35" s="1096">
        <v>0</v>
      </c>
      <c r="AB35" s="1096">
        <v>0</v>
      </c>
      <c r="AC35" s="1096">
        <v>0</v>
      </c>
      <c r="AD35" s="1096">
        <v>0</v>
      </c>
      <c r="AE35" s="1096">
        <v>0</v>
      </c>
      <c r="AF35" s="250"/>
      <c r="AG35" s="273">
        <v>25069.671699999999</v>
      </c>
      <c r="AH35" s="174">
        <v>0</v>
      </c>
      <c r="AI35" s="174">
        <v>55957.580300000001</v>
      </c>
      <c r="AJ35" s="174">
        <v>0</v>
      </c>
      <c r="AK35" s="1095">
        <f t="shared" si="14"/>
        <v>81027.252000000008</v>
      </c>
      <c r="AL35" s="453">
        <f t="shared" si="9"/>
        <v>3.7875216031036378E-2</v>
      </c>
      <c r="AM35" s="174"/>
      <c r="AN35" s="1095">
        <f t="shared" si="15"/>
        <v>81027.252000000008</v>
      </c>
      <c r="AO35" s="1096">
        <v>0</v>
      </c>
      <c r="AP35" s="1096">
        <v>0</v>
      </c>
      <c r="AQ35" s="1096">
        <v>0</v>
      </c>
      <c r="AR35" s="1096">
        <v>0</v>
      </c>
      <c r="AS35" s="1096">
        <v>0</v>
      </c>
      <c r="AT35" s="1096">
        <v>0</v>
      </c>
      <c r="AU35" s="1096">
        <v>0</v>
      </c>
      <c r="AV35" s="1096">
        <v>0</v>
      </c>
      <c r="AW35" s="1096">
        <v>0</v>
      </c>
      <c r="AX35" s="250"/>
      <c r="AY35" s="273">
        <v>25616.9931</v>
      </c>
      <c r="AZ35" s="174">
        <v>0</v>
      </c>
      <c r="BA35" s="174">
        <v>57998.12</v>
      </c>
      <c r="BB35" s="174">
        <v>0</v>
      </c>
      <c r="BC35" s="1095">
        <f t="shared" si="4"/>
        <v>83615.113100000002</v>
      </c>
      <c r="BD35" s="453">
        <f t="shared" si="10"/>
        <v>3.1938157053629249E-2</v>
      </c>
      <c r="BE35" s="174"/>
      <c r="BF35" s="1095">
        <f t="shared" si="5"/>
        <v>83615.113100000002</v>
      </c>
      <c r="BG35" s="1096">
        <v>0</v>
      </c>
      <c r="BH35" s="1096">
        <v>0</v>
      </c>
      <c r="BI35" s="1096">
        <v>0</v>
      </c>
      <c r="BJ35" s="1096">
        <v>0</v>
      </c>
      <c r="BK35" s="1096">
        <v>0</v>
      </c>
      <c r="BL35" s="1096">
        <v>0</v>
      </c>
      <c r="BM35" s="1096">
        <v>0</v>
      </c>
      <c r="BN35" s="1096">
        <v>0</v>
      </c>
      <c r="BO35" s="1096">
        <v>0</v>
      </c>
      <c r="BP35" s="250"/>
      <c r="BQ35" s="273">
        <v>26874.650900000001</v>
      </c>
      <c r="BR35" s="174">
        <v>0</v>
      </c>
      <c r="BS35" s="174">
        <v>60138.202700000002</v>
      </c>
      <c r="BT35" s="174">
        <v>0</v>
      </c>
      <c r="BU35" s="1095">
        <f t="shared" si="6"/>
        <v>87012.853600000002</v>
      </c>
      <c r="BV35" s="453">
        <f t="shared" si="11"/>
        <v>4.0635482917262239E-2</v>
      </c>
      <c r="BW35" s="174"/>
      <c r="BX35" s="1095">
        <f t="shared" si="7"/>
        <v>87012.853600000002</v>
      </c>
      <c r="BY35" s="1096">
        <v>0</v>
      </c>
      <c r="BZ35" s="1096">
        <v>0</v>
      </c>
      <c r="CA35" s="1096">
        <v>0</v>
      </c>
      <c r="CB35" s="1096">
        <v>0</v>
      </c>
      <c r="CC35" s="1096">
        <v>0</v>
      </c>
      <c r="CD35" s="1096">
        <v>0</v>
      </c>
      <c r="CE35" s="1096">
        <v>0</v>
      </c>
      <c r="CF35" s="1096">
        <v>0</v>
      </c>
      <c r="CG35" s="1096">
        <v>0</v>
      </c>
      <c r="CH35" s="250"/>
    </row>
    <row r="36" spans="2:86" s="12" customFormat="1" ht="14.1" customHeight="1">
      <c r="B36" s="249" t="s">
        <v>396</v>
      </c>
      <c r="C36" s="171"/>
      <c r="D36" s="172" t="s">
        <v>397</v>
      </c>
      <c r="E36" s="304" t="s">
        <v>15</v>
      </c>
      <c r="F36" s="1090" t="s">
        <v>24</v>
      </c>
      <c r="G36" s="1090" t="s">
        <v>28</v>
      </c>
      <c r="H36" s="173" t="s">
        <v>28</v>
      </c>
      <c r="I36" s="172"/>
      <c r="J36" s="414">
        <v>785210</v>
      </c>
      <c r="K36" s="172"/>
      <c r="L36" s="1092">
        <v>588945.67000000004</v>
      </c>
      <c r="M36" s="1092">
        <v>837379.57889999996</v>
      </c>
      <c r="N36" s="1092">
        <v>837379.57889999996</v>
      </c>
      <c r="O36" s="414">
        <v>0</v>
      </c>
      <c r="P36" s="174">
        <v>0</v>
      </c>
      <c r="Q36" s="174">
        <v>1137681.926</v>
      </c>
      <c r="R36" s="174">
        <v>0</v>
      </c>
      <c r="S36" s="223">
        <f t="shared" si="12"/>
        <v>1137681.926</v>
      </c>
      <c r="T36" s="453">
        <f t="shared" si="8"/>
        <v>0.35862153158127369</v>
      </c>
      <c r="U36" s="174"/>
      <c r="V36" s="1095">
        <f t="shared" si="13"/>
        <v>1137681.926</v>
      </c>
      <c r="W36" s="1096">
        <v>204557003.27627414</v>
      </c>
      <c r="X36" s="1096">
        <v>42287.17305017553</v>
      </c>
      <c r="Y36" s="1096">
        <v>2403132.8374260832</v>
      </c>
      <c r="Z36" s="1096">
        <v>27190.103944935632</v>
      </c>
      <c r="AA36" s="1096">
        <v>14058.327098942558</v>
      </c>
      <c r="AB36" s="1096">
        <v>3213915525.6872768</v>
      </c>
      <c r="AC36" s="1096">
        <v>42650651.953444585</v>
      </c>
      <c r="AD36" s="1096">
        <v>502761.51009580452</v>
      </c>
      <c r="AE36" s="1096">
        <v>249506.3139276506</v>
      </c>
      <c r="AF36" s="250"/>
      <c r="AG36" s="273">
        <v>0</v>
      </c>
      <c r="AH36" s="174">
        <v>0</v>
      </c>
      <c r="AI36" s="174">
        <v>1340101.926</v>
      </c>
      <c r="AJ36" s="174">
        <v>0</v>
      </c>
      <c r="AK36" s="1095">
        <f t="shared" si="14"/>
        <v>1340101.926</v>
      </c>
      <c r="AL36" s="453">
        <f t="shared" si="9"/>
        <v>0.17792319221567734</v>
      </c>
      <c r="AM36" s="174"/>
      <c r="AN36" s="1095">
        <f t="shared" si="15"/>
        <v>1340101.926</v>
      </c>
      <c r="AO36" s="1096">
        <v>195570227.53410617</v>
      </c>
      <c r="AP36" s="1096">
        <v>40653.929828700726</v>
      </c>
      <c r="AQ36" s="1096">
        <v>2340245.3654747107</v>
      </c>
      <c r="AR36" s="1096">
        <v>23851.165135808624</v>
      </c>
      <c r="AS36" s="1096">
        <v>13690.435388027063</v>
      </c>
      <c r="AT36" s="1096">
        <v>3075509241.6191707</v>
      </c>
      <c r="AU36" s="1096">
        <v>41535505.337577313</v>
      </c>
      <c r="AV36" s="1096">
        <v>487163.64730184566</v>
      </c>
      <c r="AW36" s="1096">
        <v>242982.70622482745</v>
      </c>
      <c r="AX36" s="250"/>
      <c r="AY36" s="273">
        <v>0</v>
      </c>
      <c r="AZ36" s="174">
        <v>0</v>
      </c>
      <c r="BA36" s="174">
        <v>1402921.926</v>
      </c>
      <c r="BB36" s="174">
        <v>0</v>
      </c>
      <c r="BC36" s="1095">
        <f t="shared" si="4"/>
        <v>1402921.926</v>
      </c>
      <c r="BD36" s="453">
        <f t="shared" si="10"/>
        <v>4.6877031352016728E-2</v>
      </c>
      <c r="BE36" s="174"/>
      <c r="BF36" s="1095">
        <f t="shared" si="5"/>
        <v>1402921.926</v>
      </c>
      <c r="BG36" s="1096">
        <v>186884058.41907212</v>
      </c>
      <c r="BH36" s="1096">
        <v>39065.285747707239</v>
      </c>
      <c r="BI36" s="1096">
        <v>2268498.8649482257</v>
      </c>
      <c r="BJ36" s="1096">
        <v>25385.544834047298</v>
      </c>
      <c r="BK36" s="1096">
        <v>13270.718359947115</v>
      </c>
      <c r="BL36" s="1096">
        <v>2941627755.7069225</v>
      </c>
      <c r="BM36" s="1096">
        <v>40273451.983352691</v>
      </c>
      <c r="BN36" s="1096">
        <v>474094.25241151871</v>
      </c>
      <c r="BO36" s="1096">
        <v>235599.69410261305</v>
      </c>
      <c r="BP36" s="250"/>
      <c r="BQ36" s="273">
        <v>0</v>
      </c>
      <c r="BR36" s="174">
        <v>0</v>
      </c>
      <c r="BS36" s="174">
        <v>1172581.926</v>
      </c>
      <c r="BT36" s="174">
        <v>0</v>
      </c>
      <c r="BU36" s="1095">
        <f t="shared" si="6"/>
        <v>1172581.926</v>
      </c>
      <c r="BV36" s="453">
        <f t="shared" si="11"/>
        <v>-0.16418590067712721</v>
      </c>
      <c r="BW36" s="174"/>
      <c r="BX36" s="1095">
        <f t="shared" si="7"/>
        <v>1172581.926</v>
      </c>
      <c r="BY36" s="1096">
        <v>178550651.67701128</v>
      </c>
      <c r="BZ36" s="1096">
        <v>37514.920716992594</v>
      </c>
      <c r="CA36" s="1096">
        <v>2189617.3051530458</v>
      </c>
      <c r="CB36" s="1096">
        <v>25056.200802493651</v>
      </c>
      <c r="CC36" s="1096">
        <v>12809.261235145306</v>
      </c>
      <c r="CD36" s="1096">
        <v>2813015227.2715611</v>
      </c>
      <c r="CE36" s="1096">
        <v>38891905.821523264</v>
      </c>
      <c r="CF36" s="1096">
        <v>458923.14603054506</v>
      </c>
      <c r="CG36" s="1096">
        <v>227517.64905591088</v>
      </c>
      <c r="CH36" s="250"/>
    </row>
    <row r="37" spans="2:86" s="12" customFormat="1" ht="14.1" customHeight="1">
      <c r="B37" s="249" t="s">
        <v>398</v>
      </c>
      <c r="C37" s="171"/>
      <c r="D37" s="172" t="s">
        <v>399</v>
      </c>
      <c r="E37" s="304" t="s">
        <v>15</v>
      </c>
      <c r="F37" s="1090" t="s">
        <v>16</v>
      </c>
      <c r="G37" s="1090" t="s">
        <v>28</v>
      </c>
      <c r="H37" s="173" t="s">
        <v>28</v>
      </c>
      <c r="I37" s="172"/>
      <c r="J37" s="414">
        <v>67584.442999999999</v>
      </c>
      <c r="K37" s="172"/>
      <c r="L37" s="1092">
        <v>33556.797767150063</v>
      </c>
      <c r="M37" s="1092">
        <v>49232.74</v>
      </c>
      <c r="N37" s="1092">
        <v>72305.065600000002</v>
      </c>
      <c r="O37" s="414">
        <v>34707.784800000001</v>
      </c>
      <c r="P37" s="174">
        <v>0</v>
      </c>
      <c r="Q37" s="174">
        <v>76789.448199999999</v>
      </c>
      <c r="R37" s="174">
        <v>0</v>
      </c>
      <c r="S37" s="223">
        <f t="shared" si="12"/>
        <v>111497.23300000001</v>
      </c>
      <c r="T37" s="453">
        <f t="shared" si="8"/>
        <v>0.54203902693091544</v>
      </c>
      <c r="U37" s="174"/>
      <c r="V37" s="1095">
        <f t="shared" si="13"/>
        <v>111497.23300000001</v>
      </c>
      <c r="W37" s="1096">
        <v>0</v>
      </c>
      <c r="X37" s="1096">
        <v>0</v>
      </c>
      <c r="Y37" s="1096">
        <v>0</v>
      </c>
      <c r="Z37" s="1096">
        <v>0</v>
      </c>
      <c r="AA37" s="1096">
        <v>0</v>
      </c>
      <c r="AB37" s="1096">
        <v>0</v>
      </c>
      <c r="AC37" s="1096">
        <v>0</v>
      </c>
      <c r="AD37" s="1096">
        <v>0</v>
      </c>
      <c r="AE37" s="1096">
        <v>0</v>
      </c>
      <c r="AF37" s="250"/>
      <c r="AG37" s="273">
        <v>37223.251799999998</v>
      </c>
      <c r="AH37" s="174">
        <v>0</v>
      </c>
      <c r="AI37" s="174">
        <v>79494.501699999993</v>
      </c>
      <c r="AJ37" s="174">
        <v>0</v>
      </c>
      <c r="AK37" s="1095">
        <f t="shared" si="14"/>
        <v>116717.75349999999</v>
      </c>
      <c r="AL37" s="453">
        <f t="shared" si="9"/>
        <v>4.6821973600008386E-2</v>
      </c>
      <c r="AM37" s="174"/>
      <c r="AN37" s="1095">
        <f t="shared" si="15"/>
        <v>116717.75349999999</v>
      </c>
      <c r="AO37" s="1096">
        <v>0</v>
      </c>
      <c r="AP37" s="1096">
        <v>0</v>
      </c>
      <c r="AQ37" s="1096">
        <v>0</v>
      </c>
      <c r="AR37" s="1096">
        <v>0</v>
      </c>
      <c r="AS37" s="1096">
        <v>0</v>
      </c>
      <c r="AT37" s="1096">
        <v>0</v>
      </c>
      <c r="AU37" s="1096">
        <v>0</v>
      </c>
      <c r="AV37" s="1096">
        <v>0</v>
      </c>
      <c r="AW37" s="1096">
        <v>0</v>
      </c>
      <c r="AX37" s="250"/>
      <c r="AY37" s="273">
        <v>38305.376499999998</v>
      </c>
      <c r="AZ37" s="174">
        <v>0</v>
      </c>
      <c r="BA37" s="174">
        <v>82393.334900000002</v>
      </c>
      <c r="BB37" s="174">
        <v>0</v>
      </c>
      <c r="BC37" s="1095">
        <f t="shared" si="4"/>
        <v>120698.7114</v>
      </c>
      <c r="BD37" s="453">
        <f t="shared" si="10"/>
        <v>3.4107561023268056E-2</v>
      </c>
      <c r="BE37" s="174"/>
      <c r="BF37" s="1095">
        <f t="shared" si="5"/>
        <v>120698.7114</v>
      </c>
      <c r="BG37" s="1096">
        <v>0</v>
      </c>
      <c r="BH37" s="1096">
        <v>0</v>
      </c>
      <c r="BI37" s="1096">
        <v>0</v>
      </c>
      <c r="BJ37" s="1096">
        <v>0</v>
      </c>
      <c r="BK37" s="1096">
        <v>0</v>
      </c>
      <c r="BL37" s="1096">
        <v>0</v>
      </c>
      <c r="BM37" s="1096">
        <v>0</v>
      </c>
      <c r="BN37" s="1096">
        <v>0</v>
      </c>
      <c r="BO37" s="1096">
        <v>0</v>
      </c>
      <c r="BP37" s="250"/>
      <c r="BQ37" s="273">
        <v>38988.782500000001</v>
      </c>
      <c r="BR37" s="174">
        <v>0</v>
      </c>
      <c r="BS37" s="174">
        <v>85433.581000000006</v>
      </c>
      <c r="BT37" s="174">
        <v>0</v>
      </c>
      <c r="BU37" s="1095">
        <f t="shared" si="6"/>
        <v>124422.36350000001</v>
      </c>
      <c r="BV37" s="453">
        <f t="shared" si="11"/>
        <v>3.0850802438641498E-2</v>
      </c>
      <c r="BW37" s="174"/>
      <c r="BX37" s="1095">
        <f t="shared" si="7"/>
        <v>124422.36350000001</v>
      </c>
      <c r="BY37" s="1096">
        <v>0</v>
      </c>
      <c r="BZ37" s="1096">
        <v>0</v>
      </c>
      <c r="CA37" s="1096">
        <v>0</v>
      </c>
      <c r="CB37" s="1096">
        <v>0</v>
      </c>
      <c r="CC37" s="1096">
        <v>0</v>
      </c>
      <c r="CD37" s="1096">
        <v>0</v>
      </c>
      <c r="CE37" s="1096">
        <v>0</v>
      </c>
      <c r="CF37" s="1096">
        <v>0</v>
      </c>
      <c r="CG37" s="1096">
        <v>0</v>
      </c>
      <c r="CH37" s="250"/>
    </row>
    <row r="38" spans="2:86" s="12" customFormat="1">
      <c r="B38" s="249" t="s">
        <v>400</v>
      </c>
      <c r="C38" s="1099"/>
      <c r="D38" s="172" t="s">
        <v>401</v>
      </c>
      <c r="E38" s="304" t="s">
        <v>15</v>
      </c>
      <c r="F38" s="1090" t="s">
        <v>24</v>
      </c>
      <c r="G38" s="1090" t="s">
        <v>29</v>
      </c>
      <c r="H38" s="173" t="s">
        <v>23</v>
      </c>
      <c r="I38" s="1101"/>
      <c r="J38" s="414">
        <v>0</v>
      </c>
      <c r="K38" s="1101"/>
      <c r="L38" s="1092">
        <v>0</v>
      </c>
      <c r="M38" s="1092">
        <v>2302985.7063999996</v>
      </c>
      <c r="N38" s="1092">
        <v>2927817.2925</v>
      </c>
      <c r="O38" s="414">
        <v>276209.17849999998</v>
      </c>
      <c r="P38" s="174">
        <v>165725.50709999999</v>
      </c>
      <c r="Q38" s="174">
        <v>2320157.0989999999</v>
      </c>
      <c r="R38" s="174">
        <v>0</v>
      </c>
      <c r="S38" s="1094">
        <f t="shared" si="12"/>
        <v>2762091.7845999999</v>
      </c>
      <c r="T38" s="453">
        <f t="shared" si="8"/>
        <v>-5.6603773850413548E-2</v>
      </c>
      <c r="U38" s="1092"/>
      <c r="V38" s="1095">
        <f t="shared" si="13"/>
        <v>2762091.7845999999</v>
      </c>
      <c r="W38" s="1096">
        <v>0</v>
      </c>
      <c r="X38" s="1096">
        <v>0</v>
      </c>
      <c r="Y38" s="1096">
        <v>0</v>
      </c>
      <c r="Z38" s="1096">
        <v>0</v>
      </c>
      <c r="AA38" s="1096">
        <v>0</v>
      </c>
      <c r="AB38" s="1096">
        <v>0</v>
      </c>
      <c r="AC38" s="1096">
        <v>0</v>
      </c>
      <c r="AD38" s="1096">
        <v>0</v>
      </c>
      <c r="AE38" s="1096">
        <v>0</v>
      </c>
      <c r="AF38" s="1098"/>
      <c r="AG38" s="1097">
        <v>277403.48450000002</v>
      </c>
      <c r="AH38" s="1092">
        <v>166442.0907</v>
      </c>
      <c r="AI38" s="1092">
        <v>2330189.27</v>
      </c>
      <c r="AJ38" s="1092">
        <v>0</v>
      </c>
      <c r="AK38" s="1095">
        <f t="shared" si="14"/>
        <v>2774034.8451999999</v>
      </c>
      <c r="AL38" s="453">
        <f t="shared" si="9"/>
        <v>4.3239188018980102E-3</v>
      </c>
      <c r="AM38" s="1092"/>
      <c r="AN38" s="1095">
        <f t="shared" si="15"/>
        <v>2774034.8451999999</v>
      </c>
      <c r="AO38" s="1096">
        <v>0</v>
      </c>
      <c r="AP38" s="1096">
        <v>0</v>
      </c>
      <c r="AQ38" s="1096">
        <v>0</v>
      </c>
      <c r="AR38" s="1096">
        <v>0</v>
      </c>
      <c r="AS38" s="1096">
        <v>0</v>
      </c>
      <c r="AT38" s="1096">
        <v>0</v>
      </c>
      <c r="AU38" s="1096">
        <v>0</v>
      </c>
      <c r="AV38" s="1096">
        <v>0</v>
      </c>
      <c r="AW38" s="1096">
        <v>0</v>
      </c>
      <c r="AX38" s="1098"/>
      <c r="AY38" s="1097">
        <v>277403.5</v>
      </c>
      <c r="AZ38" s="1092">
        <v>166442.1</v>
      </c>
      <c r="BA38" s="1092">
        <v>2330189.4</v>
      </c>
      <c r="BB38" s="1092">
        <v>0</v>
      </c>
      <c r="BC38" s="1095">
        <f t="shared" si="4"/>
        <v>2774035</v>
      </c>
      <c r="BD38" s="453">
        <f t="shared" si="10"/>
        <v>5.5803192379760778E-8</v>
      </c>
      <c r="BE38" s="1092"/>
      <c r="BF38" s="1095">
        <f t="shared" si="5"/>
        <v>2774035</v>
      </c>
      <c r="BG38" s="1096">
        <v>0</v>
      </c>
      <c r="BH38" s="1096">
        <v>0</v>
      </c>
      <c r="BI38" s="1096">
        <v>0</v>
      </c>
      <c r="BJ38" s="1096">
        <v>0</v>
      </c>
      <c r="BK38" s="1096">
        <v>0</v>
      </c>
      <c r="BL38" s="1096">
        <v>0</v>
      </c>
      <c r="BM38" s="1096">
        <v>0</v>
      </c>
      <c r="BN38" s="1096">
        <v>0</v>
      </c>
      <c r="BO38" s="1096">
        <v>0</v>
      </c>
      <c r="BP38" s="1098"/>
      <c r="BQ38" s="1097">
        <v>277403.5</v>
      </c>
      <c r="BR38" s="1092">
        <v>166442.1</v>
      </c>
      <c r="BS38" s="1092">
        <v>2330189.4</v>
      </c>
      <c r="BT38" s="1092">
        <v>0</v>
      </c>
      <c r="BU38" s="1095">
        <f t="shared" si="6"/>
        <v>2774035</v>
      </c>
      <c r="BV38" s="453">
        <f t="shared" si="11"/>
        <v>0</v>
      </c>
      <c r="BW38" s="1092"/>
      <c r="BX38" s="1095">
        <f t="shared" si="7"/>
        <v>2774035</v>
      </c>
      <c r="BY38" s="1096">
        <v>0</v>
      </c>
      <c r="BZ38" s="1096">
        <v>0</v>
      </c>
      <c r="CA38" s="1096">
        <v>0</v>
      </c>
      <c r="CB38" s="1096">
        <v>0</v>
      </c>
      <c r="CC38" s="1096">
        <v>0</v>
      </c>
      <c r="CD38" s="1096">
        <v>0</v>
      </c>
      <c r="CE38" s="1096">
        <v>0</v>
      </c>
      <c r="CF38" s="1096">
        <v>0</v>
      </c>
      <c r="CG38" s="1096">
        <v>0</v>
      </c>
      <c r="CH38" s="1098"/>
    </row>
    <row r="39" spans="2:86" s="12" customFormat="1">
      <c r="B39" s="249" t="s">
        <v>402</v>
      </c>
      <c r="C39" s="171"/>
      <c r="D39" s="176" t="s">
        <v>403</v>
      </c>
      <c r="E39" s="304" t="s">
        <v>15</v>
      </c>
      <c r="F39" s="1090" t="s">
        <v>16</v>
      </c>
      <c r="G39" s="1090" t="s">
        <v>29</v>
      </c>
      <c r="H39" s="173" t="s">
        <v>23</v>
      </c>
      <c r="I39" s="176"/>
      <c r="J39" s="414">
        <v>0</v>
      </c>
      <c r="K39" s="176"/>
      <c r="L39" s="1092">
        <v>0</v>
      </c>
      <c r="M39" s="1092">
        <v>168646.682</v>
      </c>
      <c r="N39" s="1092">
        <v>239052.77860000002</v>
      </c>
      <c r="O39" s="414">
        <v>523267.70270000002</v>
      </c>
      <c r="P39" s="174">
        <v>0</v>
      </c>
      <c r="Q39" s="174">
        <v>0</v>
      </c>
      <c r="R39" s="174">
        <v>0</v>
      </c>
      <c r="S39" s="223">
        <f t="shared" si="12"/>
        <v>523267.70270000002</v>
      </c>
      <c r="T39" s="453">
        <f t="shared" si="8"/>
        <v>1.1889212322253258</v>
      </c>
      <c r="U39" s="174"/>
      <c r="V39" s="1095">
        <f t="shared" si="13"/>
        <v>523267.70270000002</v>
      </c>
      <c r="W39" s="1096">
        <v>0</v>
      </c>
      <c r="X39" s="1096">
        <v>0</v>
      </c>
      <c r="Y39" s="1096">
        <v>0</v>
      </c>
      <c r="Z39" s="1096">
        <v>0</v>
      </c>
      <c r="AA39" s="1096">
        <v>0</v>
      </c>
      <c r="AB39" s="1096">
        <v>0</v>
      </c>
      <c r="AC39" s="1096">
        <v>0</v>
      </c>
      <c r="AD39" s="1096">
        <v>0</v>
      </c>
      <c r="AE39" s="1096">
        <v>0</v>
      </c>
      <c r="AF39" s="250"/>
      <c r="AG39" s="273">
        <v>537745.1139</v>
      </c>
      <c r="AH39" s="174">
        <v>0</v>
      </c>
      <c r="AI39" s="174">
        <v>0</v>
      </c>
      <c r="AJ39" s="174">
        <v>0</v>
      </c>
      <c r="AK39" s="1095">
        <f t="shared" si="14"/>
        <v>537745.1139</v>
      </c>
      <c r="AL39" s="453">
        <f t="shared" si="9"/>
        <v>2.7667312783300455E-2</v>
      </c>
      <c r="AM39" s="174"/>
      <c r="AN39" s="1095">
        <f t="shared" si="15"/>
        <v>537745.1139</v>
      </c>
      <c r="AO39" s="1096">
        <v>0</v>
      </c>
      <c r="AP39" s="1096">
        <v>0</v>
      </c>
      <c r="AQ39" s="1096">
        <v>0</v>
      </c>
      <c r="AR39" s="1096">
        <v>0</v>
      </c>
      <c r="AS39" s="1096">
        <v>0</v>
      </c>
      <c r="AT39" s="1096">
        <v>0</v>
      </c>
      <c r="AU39" s="1096">
        <v>0</v>
      </c>
      <c r="AV39" s="1096">
        <v>0</v>
      </c>
      <c r="AW39" s="1096">
        <v>0</v>
      </c>
      <c r="AX39" s="250"/>
      <c r="AY39" s="273">
        <v>547350.56400000001</v>
      </c>
      <c r="AZ39" s="174">
        <v>0</v>
      </c>
      <c r="BA39" s="174">
        <v>0</v>
      </c>
      <c r="BB39" s="174">
        <v>0</v>
      </c>
      <c r="BC39" s="1095">
        <f t="shared" si="4"/>
        <v>547350.56400000001</v>
      </c>
      <c r="BD39" s="453">
        <f t="shared" si="10"/>
        <v>1.7862459093930999E-2</v>
      </c>
      <c r="BE39" s="174"/>
      <c r="BF39" s="1095">
        <f t="shared" si="5"/>
        <v>547350.56400000001</v>
      </c>
      <c r="BG39" s="1096">
        <v>0</v>
      </c>
      <c r="BH39" s="1096">
        <v>0</v>
      </c>
      <c r="BI39" s="1096">
        <v>0</v>
      </c>
      <c r="BJ39" s="1096">
        <v>0</v>
      </c>
      <c r="BK39" s="1096">
        <v>0</v>
      </c>
      <c r="BL39" s="1096">
        <v>0</v>
      </c>
      <c r="BM39" s="1096">
        <v>0</v>
      </c>
      <c r="BN39" s="1096">
        <v>0</v>
      </c>
      <c r="BO39" s="1096">
        <v>0</v>
      </c>
      <c r="BP39" s="250"/>
      <c r="BQ39" s="273">
        <v>557872.35580000002</v>
      </c>
      <c r="BR39" s="174">
        <v>0</v>
      </c>
      <c r="BS39" s="174">
        <v>0</v>
      </c>
      <c r="BT39" s="174">
        <v>0</v>
      </c>
      <c r="BU39" s="1095">
        <f t="shared" si="6"/>
        <v>557872.35580000002</v>
      </c>
      <c r="BV39" s="453">
        <f t="shared" si="11"/>
        <v>1.9223131375087073E-2</v>
      </c>
      <c r="BW39" s="174"/>
      <c r="BX39" s="1095">
        <f t="shared" si="7"/>
        <v>557872.35580000002</v>
      </c>
      <c r="BY39" s="1096">
        <v>0</v>
      </c>
      <c r="BZ39" s="1096">
        <v>0</v>
      </c>
      <c r="CA39" s="1096">
        <v>0</v>
      </c>
      <c r="CB39" s="1096">
        <v>0</v>
      </c>
      <c r="CC39" s="1096">
        <v>0</v>
      </c>
      <c r="CD39" s="1096">
        <v>0</v>
      </c>
      <c r="CE39" s="1096">
        <v>0</v>
      </c>
      <c r="CF39" s="1096">
        <v>0</v>
      </c>
      <c r="CG39" s="1096">
        <v>0</v>
      </c>
      <c r="CH39" s="250"/>
    </row>
    <row r="40" spans="2:86" s="12" customFormat="1">
      <c r="B40" s="249" t="s">
        <v>404</v>
      </c>
      <c r="C40" s="1099"/>
      <c r="D40" s="1101" t="s">
        <v>405</v>
      </c>
      <c r="E40" s="304" t="s">
        <v>20</v>
      </c>
      <c r="F40" s="1090" t="s">
        <v>24</v>
      </c>
      <c r="G40" s="1090" t="s">
        <v>30</v>
      </c>
      <c r="H40" s="173" t="s">
        <v>18</v>
      </c>
      <c r="I40" s="1101"/>
      <c r="J40" s="414">
        <v>58167</v>
      </c>
      <c r="K40" s="1101"/>
      <c r="L40" s="1092">
        <v>0</v>
      </c>
      <c r="M40" s="1092">
        <v>208053.05950800001</v>
      </c>
      <c r="N40" s="1092">
        <v>590551.12547904009</v>
      </c>
      <c r="O40" s="1093">
        <v>13401.6</v>
      </c>
      <c r="P40" s="1092">
        <v>349</v>
      </c>
      <c r="Q40" s="1092">
        <v>526721.37879999995</v>
      </c>
      <c r="R40" s="1092">
        <v>415860.12307412003</v>
      </c>
      <c r="S40" s="1094">
        <f t="shared" si="12"/>
        <v>956332.10187411995</v>
      </c>
      <c r="T40" s="453">
        <f t="shared" si="8"/>
        <v>0.61938917836854113</v>
      </c>
      <c r="U40" s="1092"/>
      <c r="V40" s="1095">
        <f t="shared" si="13"/>
        <v>956332.10187411995</v>
      </c>
      <c r="W40" s="1096">
        <v>1799223.2274589778</v>
      </c>
      <c r="X40" s="1096">
        <v>717.42777995619031</v>
      </c>
      <c r="Y40" s="1096">
        <v>12520.025556479999</v>
      </c>
      <c r="Z40" s="1096">
        <v>258.8720859853878</v>
      </c>
      <c r="AA40" s="1096">
        <v>73.242149505408008</v>
      </c>
      <c r="AB40" s="1096">
        <v>20481181.352982614</v>
      </c>
      <c r="AC40" s="1096">
        <v>175137.35585860803</v>
      </c>
      <c r="AD40" s="1096">
        <v>3484.6268204297598</v>
      </c>
      <c r="AE40" s="1096">
        <v>1024.5535317728568</v>
      </c>
      <c r="AF40" s="1098"/>
      <c r="AG40" s="1097">
        <v>13401.6</v>
      </c>
      <c r="AH40" s="1092">
        <v>349</v>
      </c>
      <c r="AI40" s="1092">
        <v>418482.69660000002</v>
      </c>
      <c r="AJ40" s="1092">
        <v>530710.47592851997</v>
      </c>
      <c r="AK40" s="1095">
        <f t="shared" si="14"/>
        <v>962943.77252851997</v>
      </c>
      <c r="AL40" s="453">
        <f t="shared" si="9"/>
        <v>6.913571803605835E-3</v>
      </c>
      <c r="AM40" s="1092"/>
      <c r="AN40" s="1095">
        <f t="shared" si="15"/>
        <v>962943.77252851997</v>
      </c>
      <c r="AO40" s="1096">
        <v>2142397.0044199429</v>
      </c>
      <c r="AP40" s="1096">
        <v>854.75157686138289</v>
      </c>
      <c r="AQ40" s="1096">
        <v>16030.025556479999</v>
      </c>
      <c r="AR40" s="1096">
        <v>291.9791368715446</v>
      </c>
      <c r="AS40" s="1096">
        <v>93.775649505407955</v>
      </c>
      <c r="AT40" s="1096">
        <v>20828212.883865509</v>
      </c>
      <c r="AU40" s="1096">
        <v>220774.37585860796</v>
      </c>
      <c r="AV40" s="1096">
        <v>3690.5960425087105</v>
      </c>
      <c r="AW40" s="1096">
        <v>1291.5300987728567</v>
      </c>
      <c r="AX40" s="1098"/>
      <c r="AY40" s="1097">
        <v>13401.6</v>
      </c>
      <c r="AZ40" s="1092">
        <v>349</v>
      </c>
      <c r="BA40" s="1092">
        <v>341846.90340000001</v>
      </c>
      <c r="BB40" s="1092">
        <v>603702.62025916006</v>
      </c>
      <c r="BC40" s="1095">
        <f t="shared" si="4"/>
        <v>959300.12365915999</v>
      </c>
      <c r="BD40" s="453">
        <f t="shared" si="10"/>
        <v>-3.7838646173414727E-3</v>
      </c>
      <c r="BE40" s="1092"/>
      <c r="BF40" s="1095">
        <f t="shared" si="5"/>
        <v>959300.12365915999</v>
      </c>
      <c r="BG40" s="1096">
        <v>2620424.153029135</v>
      </c>
      <c r="BH40" s="1096">
        <v>1046.213674906568</v>
      </c>
      <c r="BI40" s="1096">
        <v>15503.525556480001</v>
      </c>
      <c r="BJ40" s="1096">
        <v>401.87522850384363</v>
      </c>
      <c r="BK40" s="1096">
        <v>90.695624505407977</v>
      </c>
      <c r="BL40" s="1096">
        <v>26837242.519067604</v>
      </c>
      <c r="BM40" s="1096">
        <v>233113.78085860805</v>
      </c>
      <c r="BN40" s="1096">
        <v>4779.2774661635249</v>
      </c>
      <c r="BO40" s="1096">
        <v>1363.7156180228569</v>
      </c>
      <c r="BP40" s="1098"/>
      <c r="BQ40" s="1097">
        <v>13401.6</v>
      </c>
      <c r="BR40" s="1092">
        <v>349</v>
      </c>
      <c r="BS40" s="1092">
        <v>363825.9817</v>
      </c>
      <c r="BT40" s="1092">
        <v>588371.22124123992</v>
      </c>
      <c r="BU40" s="1095">
        <f t="shared" si="6"/>
        <v>965947.8029412399</v>
      </c>
      <c r="BV40" s="453">
        <f t="shared" si="11"/>
        <v>6.9297179455403068E-3</v>
      </c>
      <c r="BW40" s="1092"/>
      <c r="BX40" s="1095">
        <f t="shared" si="7"/>
        <v>965947.8029412399</v>
      </c>
      <c r="BY40" s="1096">
        <v>2485667.153029134</v>
      </c>
      <c r="BZ40" s="1096">
        <v>992.31087490656842</v>
      </c>
      <c r="CA40" s="1096">
        <v>14906.825556480002</v>
      </c>
      <c r="CB40" s="1096">
        <v>386.47616194790851</v>
      </c>
      <c r="CC40" s="1096">
        <v>87.204929505407975</v>
      </c>
      <c r="CD40" s="1096">
        <v>23856183.319067605</v>
      </c>
      <c r="CE40" s="1096">
        <v>202464.46085860793</v>
      </c>
      <c r="CF40" s="1096">
        <v>4328.2687438948515</v>
      </c>
      <c r="CG40" s="1096">
        <v>1184.4170960228566</v>
      </c>
      <c r="CH40" s="1098"/>
    </row>
    <row r="41" spans="2:86" s="12" customFormat="1">
      <c r="B41" s="249" t="s">
        <v>406</v>
      </c>
      <c r="C41" s="1099"/>
      <c r="D41" s="1101" t="s">
        <v>407</v>
      </c>
      <c r="E41" s="304" t="s">
        <v>20</v>
      </c>
      <c r="F41" s="1090" t="s">
        <v>16</v>
      </c>
      <c r="G41" s="1090" t="s">
        <v>30</v>
      </c>
      <c r="H41" s="173" t="s">
        <v>18</v>
      </c>
      <c r="I41" s="1101"/>
      <c r="J41" s="414">
        <v>25236.7808</v>
      </c>
      <c r="K41" s="1101"/>
      <c r="L41" s="1092">
        <v>0</v>
      </c>
      <c r="M41" s="1092">
        <v>3106.76</v>
      </c>
      <c r="N41" s="1092">
        <v>3444.5571999999997</v>
      </c>
      <c r="O41" s="1093">
        <v>7352.4421000000002</v>
      </c>
      <c r="P41" s="1092">
        <v>0</v>
      </c>
      <c r="Q41" s="1092">
        <v>0</v>
      </c>
      <c r="R41" s="1092">
        <v>0</v>
      </c>
      <c r="S41" s="1094">
        <f t="shared" si="12"/>
        <v>7352.4421000000002</v>
      </c>
      <c r="T41" s="453">
        <f t="shared" si="8"/>
        <v>1.1345100902954959</v>
      </c>
      <c r="U41" s="1092"/>
      <c r="V41" s="1095">
        <f t="shared" si="13"/>
        <v>7352.4421000000002</v>
      </c>
      <c r="W41" s="1096">
        <v>0</v>
      </c>
      <c r="X41" s="1096">
        <v>0</v>
      </c>
      <c r="Y41" s="1096">
        <v>0</v>
      </c>
      <c r="Z41" s="1096">
        <v>0</v>
      </c>
      <c r="AA41" s="1096">
        <v>0</v>
      </c>
      <c r="AB41" s="1096">
        <v>0</v>
      </c>
      <c r="AC41" s="1096">
        <v>0</v>
      </c>
      <c r="AD41" s="1096">
        <v>0</v>
      </c>
      <c r="AE41" s="1096">
        <v>0</v>
      </c>
      <c r="AF41" s="1098"/>
      <c r="AG41" s="1097">
        <v>7684.7394000000004</v>
      </c>
      <c r="AH41" s="1092">
        <v>0</v>
      </c>
      <c r="AI41" s="1092">
        <v>0</v>
      </c>
      <c r="AJ41" s="1092">
        <v>0</v>
      </c>
      <c r="AK41" s="1095">
        <f t="shared" si="14"/>
        <v>7684.7394000000004</v>
      </c>
      <c r="AL41" s="453">
        <f t="shared" si="9"/>
        <v>4.5195500417473555E-2</v>
      </c>
      <c r="AM41" s="1092"/>
      <c r="AN41" s="1095">
        <f t="shared" si="15"/>
        <v>7684.7394000000004</v>
      </c>
      <c r="AO41" s="1096">
        <v>0</v>
      </c>
      <c r="AP41" s="1096">
        <v>0</v>
      </c>
      <c r="AQ41" s="1096">
        <v>0</v>
      </c>
      <c r="AR41" s="1096">
        <v>0</v>
      </c>
      <c r="AS41" s="1096">
        <v>0</v>
      </c>
      <c r="AT41" s="1096">
        <v>0</v>
      </c>
      <c r="AU41" s="1096">
        <v>0</v>
      </c>
      <c r="AV41" s="1096">
        <v>0</v>
      </c>
      <c r="AW41" s="1096">
        <v>0</v>
      </c>
      <c r="AX41" s="1098"/>
      <c r="AY41" s="1097">
        <v>7864.1314000000002</v>
      </c>
      <c r="AZ41" s="1092">
        <v>0</v>
      </c>
      <c r="BA41" s="1092">
        <v>0</v>
      </c>
      <c r="BB41" s="1092">
        <v>0</v>
      </c>
      <c r="BC41" s="1095">
        <f t="shared" si="4"/>
        <v>7864.1314000000002</v>
      </c>
      <c r="BD41" s="453">
        <f t="shared" si="10"/>
        <v>2.334392757677636E-2</v>
      </c>
      <c r="BE41" s="1092"/>
      <c r="BF41" s="1095">
        <f t="shared" si="5"/>
        <v>7864.1314000000002</v>
      </c>
      <c r="BG41" s="1096">
        <v>0</v>
      </c>
      <c r="BH41" s="1096">
        <v>0</v>
      </c>
      <c r="BI41" s="1096">
        <v>0</v>
      </c>
      <c r="BJ41" s="1096">
        <v>0</v>
      </c>
      <c r="BK41" s="1096">
        <v>0</v>
      </c>
      <c r="BL41" s="1096">
        <v>0</v>
      </c>
      <c r="BM41" s="1096">
        <v>0</v>
      </c>
      <c r="BN41" s="1096">
        <v>0</v>
      </c>
      <c r="BO41" s="1096">
        <v>0</v>
      </c>
      <c r="BP41" s="1098"/>
      <c r="BQ41" s="1097">
        <v>8168.0216</v>
      </c>
      <c r="BR41" s="1092">
        <v>0</v>
      </c>
      <c r="BS41" s="1092">
        <v>0</v>
      </c>
      <c r="BT41" s="1092">
        <v>0</v>
      </c>
      <c r="BU41" s="1095">
        <f t="shared" si="6"/>
        <v>8168.0216</v>
      </c>
      <c r="BV41" s="453">
        <f t="shared" si="11"/>
        <v>3.8642563881880178E-2</v>
      </c>
      <c r="BW41" s="1092"/>
      <c r="BX41" s="1095">
        <f t="shared" si="7"/>
        <v>8168.0216</v>
      </c>
      <c r="BY41" s="1096">
        <v>0</v>
      </c>
      <c r="BZ41" s="1096">
        <v>0</v>
      </c>
      <c r="CA41" s="1096">
        <v>0</v>
      </c>
      <c r="CB41" s="1096">
        <v>0</v>
      </c>
      <c r="CC41" s="1096">
        <v>0</v>
      </c>
      <c r="CD41" s="1096">
        <v>0</v>
      </c>
      <c r="CE41" s="1096">
        <v>0</v>
      </c>
      <c r="CF41" s="1096">
        <v>0</v>
      </c>
      <c r="CG41" s="1096">
        <v>0</v>
      </c>
      <c r="CH41" s="1098"/>
    </row>
    <row r="42" spans="2:86" s="12" customFormat="1">
      <c r="B42" s="249" t="s">
        <v>408</v>
      </c>
      <c r="C42" s="1099"/>
      <c r="D42" s="1101" t="s">
        <v>409</v>
      </c>
      <c r="E42" s="304" t="s">
        <v>20</v>
      </c>
      <c r="F42" s="1090" t="s">
        <v>24</v>
      </c>
      <c r="G42" s="1090" t="s">
        <v>30</v>
      </c>
      <c r="H42" s="173" t="s">
        <v>18</v>
      </c>
      <c r="I42" s="1101"/>
      <c r="J42" s="414">
        <v>0</v>
      </c>
      <c r="K42" s="1101"/>
      <c r="L42" s="1092">
        <v>0</v>
      </c>
      <c r="M42" s="1092">
        <v>267388.77230000001</v>
      </c>
      <c r="N42" s="1092">
        <v>856489.44315750001</v>
      </c>
      <c r="O42" s="414">
        <v>0</v>
      </c>
      <c r="P42" s="174">
        <v>0</v>
      </c>
      <c r="Q42" s="174">
        <v>210187.45009999999</v>
      </c>
      <c r="R42" s="174">
        <v>348212.549925</v>
      </c>
      <c r="S42" s="223">
        <f t="shared" si="12"/>
        <v>558400.00002499996</v>
      </c>
      <c r="T42" s="453">
        <f t="shared" si="8"/>
        <v>-0.34803633076150398</v>
      </c>
      <c r="U42" s="1092"/>
      <c r="V42" s="1095">
        <f t="shared" si="13"/>
        <v>558400.00002499996</v>
      </c>
      <c r="W42" s="1096">
        <v>309300.54576000001</v>
      </c>
      <c r="X42" s="1096">
        <v>115.04371939434</v>
      </c>
      <c r="Y42" s="1096">
        <v>15818.5764097461</v>
      </c>
      <c r="Z42" s="1096">
        <v>42.676151192845097</v>
      </c>
      <c r="AA42" s="1096">
        <v>92.538671997014902</v>
      </c>
      <c r="AB42" s="1096">
        <v>4794158.4592800001</v>
      </c>
      <c r="AC42" s="1096">
        <v>245187.93435106499</v>
      </c>
      <c r="AD42" s="1096">
        <v>903.26394618018503</v>
      </c>
      <c r="AE42" s="1096">
        <v>1434.3494159537299</v>
      </c>
      <c r="AF42" s="250"/>
      <c r="AG42" s="273">
        <v>0</v>
      </c>
      <c r="AH42" s="174">
        <v>0</v>
      </c>
      <c r="AI42" s="174">
        <v>199741.0736</v>
      </c>
      <c r="AJ42" s="174">
        <v>358658.92642500001</v>
      </c>
      <c r="AK42" s="1095">
        <f t="shared" si="14"/>
        <v>558400.00002499996</v>
      </c>
      <c r="AL42" s="453">
        <f t="shared" si="9"/>
        <v>0</v>
      </c>
      <c r="AM42" s="1092"/>
      <c r="AN42" s="1095">
        <f t="shared" si="15"/>
        <v>558400.00002499996</v>
      </c>
      <c r="AO42" s="1096">
        <v>318579.56216999999</v>
      </c>
      <c r="AP42" s="1096">
        <v>118.495030990007</v>
      </c>
      <c r="AQ42" s="1096">
        <v>16293.133703941099</v>
      </c>
      <c r="AR42" s="1096">
        <v>49.456859121011497</v>
      </c>
      <c r="AS42" s="1096">
        <v>95.314832168055204</v>
      </c>
      <c r="AT42" s="1096">
        <v>4460113.8703800002</v>
      </c>
      <c r="AU42" s="1096">
        <v>228103.87185517501</v>
      </c>
      <c r="AV42" s="1096">
        <v>841.15887948430304</v>
      </c>
      <c r="AW42" s="1096">
        <v>1334.4076503527699</v>
      </c>
      <c r="AX42" s="250"/>
      <c r="AY42" s="273">
        <v>0</v>
      </c>
      <c r="AZ42" s="174">
        <v>0</v>
      </c>
      <c r="BA42" s="174">
        <v>188981.30590000001</v>
      </c>
      <c r="BB42" s="174">
        <v>369418.69417500001</v>
      </c>
      <c r="BC42" s="1095">
        <f t="shared" si="4"/>
        <v>558400.00007499999</v>
      </c>
      <c r="BD42" s="453">
        <f t="shared" si="10"/>
        <v>8.9541603646963622E-11</v>
      </c>
      <c r="BE42" s="1092"/>
      <c r="BF42" s="1095">
        <f t="shared" si="5"/>
        <v>558400.00007499999</v>
      </c>
      <c r="BG42" s="1096">
        <v>328136.94897000003</v>
      </c>
      <c r="BH42" s="1096">
        <v>122.049881895494</v>
      </c>
      <c r="BI42" s="1096">
        <v>16781.927711729899</v>
      </c>
      <c r="BJ42" s="1096">
        <v>54.669567749697102</v>
      </c>
      <c r="BK42" s="1096">
        <v>98.174277113619695</v>
      </c>
      <c r="BL42" s="1096">
        <v>4101711.862125</v>
      </c>
      <c r="BM42" s="1096">
        <v>209774.09639662399</v>
      </c>
      <c r="BN42" s="1096">
        <v>788.45623217226705</v>
      </c>
      <c r="BO42" s="1096">
        <v>1227.1784639202499</v>
      </c>
      <c r="BP42" s="250"/>
      <c r="BQ42" s="273">
        <v>0</v>
      </c>
      <c r="BR42" s="174">
        <v>0</v>
      </c>
      <c r="BS42" s="174">
        <v>177898.745</v>
      </c>
      <c r="BT42" s="174">
        <v>380501.25502500002</v>
      </c>
      <c r="BU42" s="1095">
        <f t="shared" si="6"/>
        <v>558400.00002499996</v>
      </c>
      <c r="BV42" s="453">
        <f t="shared" si="11"/>
        <v>-8.9541603638945915E-11</v>
      </c>
      <c r="BW42" s="1092"/>
      <c r="BX42" s="1095">
        <f t="shared" si="7"/>
        <v>558400.00002499996</v>
      </c>
      <c r="BY42" s="1096">
        <v>337981.05746699998</v>
      </c>
      <c r="BZ42" s="1096">
        <v>125.711378362736</v>
      </c>
      <c r="CA42" s="1096">
        <v>17285.385544508699</v>
      </c>
      <c r="CB42" s="1096">
        <v>59.444667506115998</v>
      </c>
      <c r="CC42" s="1096">
        <v>101.119505435376</v>
      </c>
      <c r="CD42" s="1096">
        <v>4224763.2183374995</v>
      </c>
      <c r="CE42" s="1096">
        <v>216067.31930635899</v>
      </c>
      <c r="CF42" s="1096">
        <v>831.60908283176104</v>
      </c>
      <c r="CG42" s="1096">
        <v>1263.9938179421999</v>
      </c>
      <c r="CH42" s="250"/>
    </row>
    <row r="43" spans="2:86" s="12" customFormat="1">
      <c r="B43" s="249" t="s">
        <v>410</v>
      </c>
      <c r="C43" s="1099"/>
      <c r="D43" s="1091" t="s">
        <v>411</v>
      </c>
      <c r="E43" s="304" t="s">
        <v>20</v>
      </c>
      <c r="F43" s="1090" t="s">
        <v>16</v>
      </c>
      <c r="G43" s="1090" t="s">
        <v>30</v>
      </c>
      <c r="H43" s="173" t="s">
        <v>18</v>
      </c>
      <c r="I43" s="1091"/>
      <c r="J43" s="414">
        <v>0</v>
      </c>
      <c r="K43" s="1091"/>
      <c r="L43" s="1092">
        <v>0</v>
      </c>
      <c r="M43" s="1092">
        <v>3976.17</v>
      </c>
      <c r="N43" s="1092">
        <v>5911.1072000000004</v>
      </c>
      <c r="O43" s="1093">
        <v>6572.3921</v>
      </c>
      <c r="P43" s="1092">
        <v>0</v>
      </c>
      <c r="Q43" s="1092">
        <v>0</v>
      </c>
      <c r="R43" s="1092">
        <v>0</v>
      </c>
      <c r="S43" s="1094">
        <f t="shared" si="12"/>
        <v>6572.3921</v>
      </c>
      <c r="T43" s="453">
        <f t="shared" si="8"/>
        <v>0.11187157965939099</v>
      </c>
      <c r="U43" s="1092"/>
      <c r="V43" s="1095">
        <f t="shared" si="13"/>
        <v>6572.3921</v>
      </c>
      <c r="W43" s="1096">
        <v>0</v>
      </c>
      <c r="X43" s="1096">
        <v>0</v>
      </c>
      <c r="Y43" s="1096">
        <v>0</v>
      </c>
      <c r="Z43" s="1096">
        <v>0</v>
      </c>
      <c r="AA43" s="1096">
        <v>0</v>
      </c>
      <c r="AB43" s="1096">
        <v>0</v>
      </c>
      <c r="AC43" s="1096">
        <v>0</v>
      </c>
      <c r="AD43" s="1096">
        <v>0</v>
      </c>
      <c r="AE43" s="1096">
        <v>0</v>
      </c>
      <c r="AF43" s="1098"/>
      <c r="AG43" s="1097">
        <v>6856.9394000000002</v>
      </c>
      <c r="AH43" s="1092">
        <v>0</v>
      </c>
      <c r="AI43" s="1092">
        <v>0</v>
      </c>
      <c r="AJ43" s="1092">
        <v>0</v>
      </c>
      <c r="AK43" s="1095">
        <f t="shared" si="14"/>
        <v>6856.9394000000002</v>
      </c>
      <c r="AL43" s="453">
        <f t="shared" si="9"/>
        <v>4.3294328103157476E-2</v>
      </c>
      <c r="AM43" s="1092"/>
      <c r="AN43" s="1095">
        <f t="shared" si="15"/>
        <v>6856.9394000000002</v>
      </c>
      <c r="AO43" s="1096">
        <v>0</v>
      </c>
      <c r="AP43" s="1096">
        <v>0</v>
      </c>
      <c r="AQ43" s="1096">
        <v>0</v>
      </c>
      <c r="AR43" s="1096">
        <v>0</v>
      </c>
      <c r="AS43" s="1096">
        <v>0</v>
      </c>
      <c r="AT43" s="1096">
        <v>0</v>
      </c>
      <c r="AU43" s="1096">
        <v>0</v>
      </c>
      <c r="AV43" s="1096">
        <v>0</v>
      </c>
      <c r="AW43" s="1096">
        <v>0</v>
      </c>
      <c r="AX43" s="1098"/>
      <c r="AY43" s="1097">
        <v>7046.6414000000004</v>
      </c>
      <c r="AZ43" s="1092">
        <v>0</v>
      </c>
      <c r="BA43" s="1092">
        <v>0</v>
      </c>
      <c r="BB43" s="1092">
        <v>0</v>
      </c>
      <c r="BC43" s="1095">
        <f t="shared" si="4"/>
        <v>7046.6414000000004</v>
      </c>
      <c r="BD43" s="453">
        <f t="shared" si="10"/>
        <v>2.7665695864251071E-2</v>
      </c>
      <c r="BE43" s="1092"/>
      <c r="BF43" s="1095">
        <f t="shared" si="5"/>
        <v>7046.6414000000004</v>
      </c>
      <c r="BG43" s="1096">
        <v>0</v>
      </c>
      <c r="BH43" s="1096">
        <v>0</v>
      </c>
      <c r="BI43" s="1096">
        <v>0</v>
      </c>
      <c r="BJ43" s="1096">
        <v>0</v>
      </c>
      <c r="BK43" s="1096">
        <v>0</v>
      </c>
      <c r="BL43" s="1096">
        <v>0</v>
      </c>
      <c r="BM43" s="1096">
        <v>0</v>
      </c>
      <c r="BN43" s="1096">
        <v>0</v>
      </c>
      <c r="BO43" s="1096">
        <v>0</v>
      </c>
      <c r="BP43" s="1098"/>
      <c r="BQ43" s="1097">
        <v>7301.0115999999998</v>
      </c>
      <c r="BR43" s="1092">
        <v>0</v>
      </c>
      <c r="BS43" s="1092">
        <v>0</v>
      </c>
      <c r="BT43" s="1092">
        <v>0</v>
      </c>
      <c r="BU43" s="1095">
        <f t="shared" si="6"/>
        <v>7301.0115999999998</v>
      </c>
      <c r="BV43" s="453">
        <f t="shared" si="11"/>
        <v>3.6098076453840743E-2</v>
      </c>
      <c r="BW43" s="1092"/>
      <c r="BX43" s="1095">
        <f t="shared" si="7"/>
        <v>7301.0115999999998</v>
      </c>
      <c r="BY43" s="1096">
        <v>0</v>
      </c>
      <c r="BZ43" s="1096">
        <v>0</v>
      </c>
      <c r="CA43" s="1096">
        <v>0</v>
      </c>
      <c r="CB43" s="1096">
        <v>0</v>
      </c>
      <c r="CC43" s="1096">
        <v>0</v>
      </c>
      <c r="CD43" s="1096">
        <v>0</v>
      </c>
      <c r="CE43" s="1096">
        <v>0</v>
      </c>
      <c r="CF43" s="1096">
        <v>0</v>
      </c>
      <c r="CG43" s="1096">
        <v>0</v>
      </c>
      <c r="CH43" s="1098"/>
    </row>
    <row r="44" spans="2:86" s="12" customFormat="1">
      <c r="B44" s="249" t="s">
        <v>412</v>
      </c>
      <c r="C44" s="1099"/>
      <c r="D44" s="1091" t="s">
        <v>413</v>
      </c>
      <c r="E44" s="304" t="s">
        <v>20</v>
      </c>
      <c r="F44" s="1090" t="s">
        <v>24</v>
      </c>
      <c r="G44" s="1090" t="s">
        <v>22</v>
      </c>
      <c r="H44" s="173" t="s">
        <v>18</v>
      </c>
      <c r="I44" s="1091"/>
      <c r="J44" s="414">
        <v>1319483.1542000002</v>
      </c>
      <c r="K44" s="1091"/>
      <c r="L44" s="1092">
        <v>901913.32000000018</v>
      </c>
      <c r="M44" s="1092">
        <v>1598312.77534704</v>
      </c>
      <c r="N44" s="1092">
        <v>1877072.5169480001</v>
      </c>
      <c r="O44" s="1093">
        <v>123323.3628</v>
      </c>
      <c r="P44" s="1092">
        <v>89743.627800000002</v>
      </c>
      <c r="Q44" s="1092">
        <v>304319.7831</v>
      </c>
      <c r="R44" s="1092">
        <v>1090467.8524906556</v>
      </c>
      <c r="S44" s="1094">
        <f t="shared" si="12"/>
        <v>1607854.6261906556</v>
      </c>
      <c r="T44" s="453">
        <f t="shared" si="8"/>
        <v>-0.14342434206808138</v>
      </c>
      <c r="U44" s="1092"/>
      <c r="V44" s="1095">
        <f t="shared" si="13"/>
        <v>1607854.6261906556</v>
      </c>
      <c r="W44" s="1096">
        <v>399450.9777025595</v>
      </c>
      <c r="X44" s="1096">
        <v>34.948438585157987</v>
      </c>
      <c r="Y44" s="1096">
        <v>122800.27874968252</v>
      </c>
      <c r="Z44" s="1096">
        <v>45.175535531910931</v>
      </c>
      <c r="AA44" s="1096">
        <v>726.63518508564277</v>
      </c>
      <c r="AB44" s="1096">
        <v>3660704.8841323475</v>
      </c>
      <c r="AC44" s="1096">
        <v>2128629.3393740123</v>
      </c>
      <c r="AD44" s="1096">
        <v>490.07480852386823</v>
      </c>
      <c r="AE44" s="1096">
        <v>12535.017179337972</v>
      </c>
      <c r="AF44" s="1098"/>
      <c r="AG44" s="1097">
        <v>110050.0239</v>
      </c>
      <c r="AH44" s="1092">
        <v>80084.487800000003</v>
      </c>
      <c r="AI44" s="1092">
        <v>271565.73239999998</v>
      </c>
      <c r="AJ44" s="1092">
        <v>1144943.9730071363</v>
      </c>
      <c r="AK44" s="1095">
        <f t="shared" si="14"/>
        <v>1606644.2171071363</v>
      </c>
      <c r="AL44" s="453">
        <f t="shared" si="9"/>
        <v>-7.528100263560994E-4</v>
      </c>
      <c r="AM44" s="1092"/>
      <c r="AN44" s="1095">
        <f t="shared" si="15"/>
        <v>1606644.2171071363</v>
      </c>
      <c r="AO44" s="1096">
        <v>418190.10629351728</v>
      </c>
      <c r="AP44" s="1096">
        <v>36.654983470530006</v>
      </c>
      <c r="AQ44" s="1096">
        <v>128936.36691315785</v>
      </c>
      <c r="AR44" s="1096">
        <v>53.413227693856719</v>
      </c>
      <c r="AS44" s="1096">
        <v>762.82607064197339</v>
      </c>
      <c r="AT44" s="1096">
        <v>3831428.9582320866</v>
      </c>
      <c r="AU44" s="1096">
        <v>2235041.8254373893</v>
      </c>
      <c r="AV44" s="1096">
        <v>533.1222635293849</v>
      </c>
      <c r="AW44" s="1096">
        <v>13160.477920808729</v>
      </c>
      <c r="AX44" s="1098"/>
      <c r="AY44" s="1097">
        <v>96109.015299999999</v>
      </c>
      <c r="AZ44" s="1092">
        <v>69939.478600000002</v>
      </c>
      <c r="BA44" s="1092">
        <v>237164.10159999999</v>
      </c>
      <c r="BB44" s="1092">
        <v>1202166.6465237436</v>
      </c>
      <c r="BC44" s="1095">
        <f t="shared" si="4"/>
        <v>1605379.2420237437</v>
      </c>
      <c r="BD44" s="453">
        <f t="shared" si="10"/>
        <v>-7.8733989138568973E-4</v>
      </c>
      <c r="BE44" s="1092"/>
      <c r="BF44" s="1095">
        <f t="shared" si="5"/>
        <v>1605379.2420237437</v>
      </c>
      <c r="BG44" s="1096">
        <v>438069.95929267176</v>
      </c>
      <c r="BH44" s="1096">
        <v>38.48144121168</v>
      </c>
      <c r="BI44" s="1096">
        <v>135384.6740338846</v>
      </c>
      <c r="BJ44" s="1096">
        <v>59.472699327787751</v>
      </c>
      <c r="BK44" s="1096">
        <v>800.84343709822497</v>
      </c>
      <c r="BL44" s="1096">
        <v>4012693.1132673589</v>
      </c>
      <c r="BM44" s="1096">
        <v>2346799.4761194228</v>
      </c>
      <c r="BN44" s="1096">
        <v>575.65133337531552</v>
      </c>
      <c r="BO44" s="1096">
        <v>13817.207875298625</v>
      </c>
      <c r="BP44" s="1098"/>
      <c r="BQ44" s="1097">
        <v>81459.171499999997</v>
      </c>
      <c r="BR44" s="1092">
        <v>59278.643100000001</v>
      </c>
      <c r="BS44" s="1092">
        <v>201013.31270000001</v>
      </c>
      <c r="BT44" s="1092">
        <v>1262298.019598624</v>
      </c>
      <c r="BU44" s="1095">
        <f t="shared" si="6"/>
        <v>1604049.146898624</v>
      </c>
      <c r="BV44" s="453">
        <f t="shared" si="11"/>
        <v>-8.2852393397272745E-4</v>
      </c>
      <c r="BW44" s="1092"/>
      <c r="BX44" s="1095">
        <f t="shared" si="7"/>
        <v>1604049.146898624</v>
      </c>
      <c r="BY44" s="1096">
        <v>461160.53344543098</v>
      </c>
      <c r="BZ44" s="1096">
        <v>40.418952163607997</v>
      </c>
      <c r="CA44" s="1096">
        <v>142141.67825144733</v>
      </c>
      <c r="CB44" s="1096">
        <v>65.342096587198171</v>
      </c>
      <c r="CC44" s="1096">
        <v>840.96145137096687</v>
      </c>
      <c r="CD44" s="1096">
        <v>4225278.0620572045</v>
      </c>
      <c r="CE44" s="1096">
        <v>2464078.9006672376</v>
      </c>
      <c r="CF44" s="1096">
        <v>618.86696252004549</v>
      </c>
      <c r="CG44" s="1096">
        <v>14509.187904903338</v>
      </c>
      <c r="CH44" s="1098"/>
    </row>
    <row r="45" spans="2:86" s="12" customFormat="1">
      <c r="B45" s="249" t="s">
        <v>414</v>
      </c>
      <c r="C45" s="1099"/>
      <c r="D45" s="1091" t="s">
        <v>415</v>
      </c>
      <c r="E45" s="304" t="s">
        <v>20</v>
      </c>
      <c r="F45" s="1090" t="s">
        <v>16</v>
      </c>
      <c r="G45" s="1090" t="s">
        <v>22</v>
      </c>
      <c r="H45" s="173" t="s">
        <v>18</v>
      </c>
      <c r="I45" s="1091"/>
      <c r="J45" s="414">
        <v>25827.081200000001</v>
      </c>
      <c r="K45" s="1091"/>
      <c r="L45" s="1092">
        <v>76.911547894415747</v>
      </c>
      <c r="M45" s="1092">
        <v>8183.2860000000001</v>
      </c>
      <c r="N45" s="1092">
        <v>9797.2171999999991</v>
      </c>
      <c r="O45" s="1093">
        <v>8629.5720999999994</v>
      </c>
      <c r="P45" s="1092">
        <v>0</v>
      </c>
      <c r="Q45" s="1092">
        <v>0</v>
      </c>
      <c r="R45" s="1092">
        <v>0</v>
      </c>
      <c r="S45" s="1094">
        <f t="shared" si="12"/>
        <v>8629.5720999999994</v>
      </c>
      <c r="T45" s="453">
        <f t="shared" si="8"/>
        <v>-0.11918130180884423</v>
      </c>
      <c r="U45" s="1092"/>
      <c r="V45" s="1095">
        <f t="shared" si="13"/>
        <v>8629.5720999999994</v>
      </c>
      <c r="W45" s="1096">
        <v>0</v>
      </c>
      <c r="X45" s="1096">
        <v>0</v>
      </c>
      <c r="Y45" s="1096">
        <v>0</v>
      </c>
      <c r="Z45" s="1096">
        <v>0</v>
      </c>
      <c r="AA45" s="1096">
        <v>0</v>
      </c>
      <c r="AB45" s="1096">
        <v>0</v>
      </c>
      <c r="AC45" s="1096">
        <v>0</v>
      </c>
      <c r="AD45" s="1096">
        <v>0</v>
      </c>
      <c r="AE45" s="1096">
        <v>0</v>
      </c>
      <c r="AF45" s="1098"/>
      <c r="AG45" s="1097">
        <v>9001.9294000000009</v>
      </c>
      <c r="AH45" s="1092">
        <v>0</v>
      </c>
      <c r="AI45" s="1092">
        <v>0</v>
      </c>
      <c r="AJ45" s="1092">
        <v>0</v>
      </c>
      <c r="AK45" s="1095">
        <f t="shared" si="14"/>
        <v>9001.9294000000009</v>
      </c>
      <c r="AL45" s="453">
        <f t="shared" si="9"/>
        <v>4.3148987653744905E-2</v>
      </c>
      <c r="AM45" s="1092"/>
      <c r="AN45" s="1095">
        <f t="shared" si="15"/>
        <v>9001.9294000000009</v>
      </c>
      <c r="AO45" s="1096">
        <v>0</v>
      </c>
      <c r="AP45" s="1096">
        <v>0</v>
      </c>
      <c r="AQ45" s="1096">
        <v>0</v>
      </c>
      <c r="AR45" s="1096">
        <v>0</v>
      </c>
      <c r="AS45" s="1096">
        <v>0</v>
      </c>
      <c r="AT45" s="1096">
        <v>0</v>
      </c>
      <c r="AU45" s="1096">
        <v>0</v>
      </c>
      <c r="AV45" s="1096">
        <v>0</v>
      </c>
      <c r="AW45" s="1096">
        <v>0</v>
      </c>
      <c r="AX45" s="1098"/>
      <c r="AY45" s="1097">
        <v>9181.6013999999996</v>
      </c>
      <c r="AZ45" s="1092">
        <v>0</v>
      </c>
      <c r="BA45" s="1092">
        <v>0</v>
      </c>
      <c r="BB45" s="1092">
        <v>0</v>
      </c>
      <c r="BC45" s="1095">
        <f t="shared" si="4"/>
        <v>9181.6013999999996</v>
      </c>
      <c r="BD45" s="453">
        <f t="shared" si="10"/>
        <v>1.9959276730163941E-2</v>
      </c>
      <c r="BE45" s="1092"/>
      <c r="BF45" s="1095">
        <f t="shared" si="5"/>
        <v>9181.6013999999996</v>
      </c>
      <c r="BG45" s="1096">
        <v>0</v>
      </c>
      <c r="BH45" s="1096">
        <v>0</v>
      </c>
      <c r="BI45" s="1096">
        <v>0</v>
      </c>
      <c r="BJ45" s="1096">
        <v>0</v>
      </c>
      <c r="BK45" s="1096">
        <v>0</v>
      </c>
      <c r="BL45" s="1096">
        <v>0</v>
      </c>
      <c r="BM45" s="1096">
        <v>0</v>
      </c>
      <c r="BN45" s="1096">
        <v>0</v>
      </c>
      <c r="BO45" s="1096">
        <v>0</v>
      </c>
      <c r="BP45" s="1098"/>
      <c r="BQ45" s="1097">
        <v>9525.5316000000003</v>
      </c>
      <c r="BR45" s="1092">
        <v>0</v>
      </c>
      <c r="BS45" s="1092">
        <v>0</v>
      </c>
      <c r="BT45" s="1092">
        <v>0</v>
      </c>
      <c r="BU45" s="1095">
        <f t="shared" si="6"/>
        <v>9525.5316000000003</v>
      </c>
      <c r="BV45" s="453">
        <f t="shared" si="11"/>
        <v>3.7458628948976232E-2</v>
      </c>
      <c r="BW45" s="1092"/>
      <c r="BX45" s="1095">
        <f t="shared" si="7"/>
        <v>9525.5316000000003</v>
      </c>
      <c r="BY45" s="1096">
        <v>0</v>
      </c>
      <c r="BZ45" s="1096">
        <v>0</v>
      </c>
      <c r="CA45" s="1096">
        <v>0</v>
      </c>
      <c r="CB45" s="1096">
        <v>0</v>
      </c>
      <c r="CC45" s="1096">
        <v>0</v>
      </c>
      <c r="CD45" s="1096">
        <v>0</v>
      </c>
      <c r="CE45" s="1096">
        <v>0</v>
      </c>
      <c r="CF45" s="1096">
        <v>0</v>
      </c>
      <c r="CG45" s="1096">
        <v>0</v>
      </c>
      <c r="CH45" s="1098"/>
    </row>
    <row r="46" spans="2:86" s="12" customFormat="1">
      <c r="B46" s="249" t="s">
        <v>416</v>
      </c>
      <c r="C46" s="1099"/>
      <c r="D46" s="1091" t="s">
        <v>417</v>
      </c>
      <c r="E46" s="304" t="s">
        <v>20</v>
      </c>
      <c r="F46" s="1090" t="s">
        <v>24</v>
      </c>
      <c r="G46" s="1090" t="s">
        <v>22</v>
      </c>
      <c r="H46" s="173" t="s">
        <v>18</v>
      </c>
      <c r="I46" s="1091"/>
      <c r="J46" s="414">
        <v>1277862.1610000001</v>
      </c>
      <c r="K46" s="1091"/>
      <c r="L46" s="1092">
        <v>851909.32</v>
      </c>
      <c r="M46" s="1092">
        <v>1668258.6980000003</v>
      </c>
      <c r="N46" s="1092">
        <v>1995742.8280000004</v>
      </c>
      <c r="O46" s="1093">
        <v>149675.07199999999</v>
      </c>
      <c r="P46" s="1092">
        <v>114843.73119999999</v>
      </c>
      <c r="Q46" s="1092">
        <v>625096.14720000001</v>
      </c>
      <c r="R46" s="1092">
        <v>802366.81600000057</v>
      </c>
      <c r="S46" s="1094">
        <f t="shared" si="12"/>
        <v>1691981.7664000005</v>
      </c>
      <c r="T46" s="453">
        <f t="shared" si="8"/>
        <v>-0.15220451119165931</v>
      </c>
      <c r="U46" s="1092"/>
      <c r="V46" s="1095">
        <f t="shared" si="13"/>
        <v>1691981.7664000005</v>
      </c>
      <c r="W46" s="1096">
        <v>880089.69960999978</v>
      </c>
      <c r="X46" s="1096">
        <v>162.70295440000004</v>
      </c>
      <c r="Y46" s="1096">
        <v>128993.74179900007</v>
      </c>
      <c r="Z46" s="1096">
        <v>117.44376132753229</v>
      </c>
      <c r="AA46" s="1096">
        <v>754.61338952414974</v>
      </c>
      <c r="AB46" s="1096">
        <v>9952927.8899999913</v>
      </c>
      <c r="AC46" s="1096">
        <v>1466173.1620879199</v>
      </c>
      <c r="AD46" s="1096">
        <v>1715.3866655104657</v>
      </c>
      <c r="AE46" s="1096">
        <v>8577.112998214332</v>
      </c>
      <c r="AF46" s="1098"/>
      <c r="AG46" s="1097">
        <v>149675.07199999999</v>
      </c>
      <c r="AH46" s="1092">
        <v>114843.73119999999</v>
      </c>
      <c r="AI46" s="1092">
        <v>625096.14720000001</v>
      </c>
      <c r="AJ46" s="1092">
        <v>802366.81600000069</v>
      </c>
      <c r="AK46" s="1095">
        <f t="shared" si="14"/>
        <v>1691981.7664000005</v>
      </c>
      <c r="AL46" s="453">
        <f t="shared" si="9"/>
        <v>0</v>
      </c>
      <c r="AM46" s="1092"/>
      <c r="AN46" s="1095">
        <f t="shared" si="15"/>
        <v>1691981.7664000005</v>
      </c>
      <c r="AO46" s="1096">
        <v>880089.69960999943</v>
      </c>
      <c r="AP46" s="1096">
        <v>162.70295440000001</v>
      </c>
      <c r="AQ46" s="1096">
        <v>128993.741799</v>
      </c>
      <c r="AR46" s="1096">
        <v>133.93804494042075</v>
      </c>
      <c r="AS46" s="1096">
        <v>754.61338952415008</v>
      </c>
      <c r="AT46" s="1096">
        <v>9952927.8900000006</v>
      </c>
      <c r="AU46" s="1096">
        <v>1466173.1620879197</v>
      </c>
      <c r="AV46" s="1096">
        <v>1774.807391248509</v>
      </c>
      <c r="AW46" s="1096">
        <v>8577.112998214332</v>
      </c>
      <c r="AX46" s="1098"/>
      <c r="AY46" s="1097">
        <v>149675.07199999999</v>
      </c>
      <c r="AZ46" s="1092">
        <v>114843.73119999999</v>
      </c>
      <c r="BA46" s="1092">
        <v>625096.14720000001</v>
      </c>
      <c r="BB46" s="1092">
        <v>802366.81600000034</v>
      </c>
      <c r="BC46" s="1095">
        <f t="shared" si="4"/>
        <v>1691981.7664000003</v>
      </c>
      <c r="BD46" s="453">
        <f t="shared" si="10"/>
        <v>-1.3760824630472185E-16</v>
      </c>
      <c r="BE46" s="1092"/>
      <c r="BF46" s="1095">
        <f t="shared" si="5"/>
        <v>1691981.7664000003</v>
      </c>
      <c r="BG46" s="1096">
        <v>880089.69960999978</v>
      </c>
      <c r="BH46" s="1096">
        <v>162.70295440000004</v>
      </c>
      <c r="BI46" s="1096">
        <v>128993.741799</v>
      </c>
      <c r="BJ46" s="1096">
        <v>142.59666439308722</v>
      </c>
      <c r="BK46" s="1096">
        <v>754.61338952414985</v>
      </c>
      <c r="BL46" s="1096">
        <v>9952927.8900000025</v>
      </c>
      <c r="BM46" s="1096">
        <v>1466173.1620879204</v>
      </c>
      <c r="BN46" s="1096">
        <v>1822.4454991213684</v>
      </c>
      <c r="BO46" s="1096">
        <v>8577.1129982143302</v>
      </c>
      <c r="BP46" s="1098"/>
      <c r="BQ46" s="1097">
        <v>149675.07199999999</v>
      </c>
      <c r="BR46" s="1092">
        <v>114843.73119999999</v>
      </c>
      <c r="BS46" s="1092">
        <v>625096.14720000001</v>
      </c>
      <c r="BT46" s="1092">
        <v>802366.81600000069</v>
      </c>
      <c r="BU46" s="1095">
        <f t="shared" si="6"/>
        <v>1691981.7664000005</v>
      </c>
      <c r="BV46" s="453">
        <f t="shared" si="11"/>
        <v>1.3760824630472188E-16</v>
      </c>
      <c r="BW46" s="1092"/>
      <c r="BX46" s="1095">
        <f t="shared" si="7"/>
        <v>1691981.7664000005</v>
      </c>
      <c r="BY46" s="1096">
        <v>880089.69960999978</v>
      </c>
      <c r="BZ46" s="1096">
        <v>162.70295440000007</v>
      </c>
      <c r="CA46" s="1096">
        <v>128993.74179900001</v>
      </c>
      <c r="CB46" s="1096">
        <v>150.06641889865858</v>
      </c>
      <c r="CC46" s="1096">
        <v>754.61338952414997</v>
      </c>
      <c r="CD46" s="1096">
        <v>9952927.8900000025</v>
      </c>
      <c r="CE46" s="1096">
        <v>1466173.1620879197</v>
      </c>
      <c r="CF46" s="1096">
        <v>1866.7930066554648</v>
      </c>
      <c r="CG46" s="1096">
        <v>8577.112998214332</v>
      </c>
      <c r="CH46" s="1098"/>
    </row>
    <row r="47" spans="2:86" s="12" customFormat="1">
      <c r="B47" s="249" t="s">
        <v>418</v>
      </c>
      <c r="C47" s="1099"/>
      <c r="D47" s="1091" t="s">
        <v>419</v>
      </c>
      <c r="E47" s="304" t="s">
        <v>20</v>
      </c>
      <c r="F47" s="1090" t="s">
        <v>16</v>
      </c>
      <c r="G47" s="1090" t="s">
        <v>22</v>
      </c>
      <c r="H47" s="173" t="s">
        <v>18</v>
      </c>
      <c r="I47" s="1091"/>
      <c r="J47" s="414">
        <v>49147.770600000003</v>
      </c>
      <c r="K47" s="1091"/>
      <c r="L47" s="1092">
        <v>76.911547894415747</v>
      </c>
      <c r="M47" s="1092">
        <v>10218.1</v>
      </c>
      <c r="N47" s="1092">
        <v>11476.7708</v>
      </c>
      <c r="O47" s="1093">
        <v>8794.4820999999993</v>
      </c>
      <c r="P47" s="1092">
        <v>0</v>
      </c>
      <c r="Q47" s="1092">
        <v>0</v>
      </c>
      <c r="R47" s="1092">
        <v>0</v>
      </c>
      <c r="S47" s="1094">
        <f t="shared" si="12"/>
        <v>8794.4820999999993</v>
      </c>
      <c r="T47" s="453">
        <f t="shared" si="8"/>
        <v>-0.23371458285112751</v>
      </c>
      <c r="U47" s="1092"/>
      <c r="V47" s="1095">
        <f t="shared" si="13"/>
        <v>8794.4820999999993</v>
      </c>
      <c r="W47" s="1096">
        <v>0</v>
      </c>
      <c r="X47" s="1096">
        <v>0</v>
      </c>
      <c r="Y47" s="1096">
        <v>0</v>
      </c>
      <c r="Z47" s="1096">
        <v>0</v>
      </c>
      <c r="AA47" s="1096">
        <v>0</v>
      </c>
      <c r="AB47" s="1096">
        <v>0</v>
      </c>
      <c r="AC47" s="1096">
        <v>0</v>
      </c>
      <c r="AD47" s="1096">
        <v>0</v>
      </c>
      <c r="AE47" s="1096">
        <v>0</v>
      </c>
      <c r="AF47" s="1098"/>
      <c r="AG47" s="1097">
        <v>9176.5393999999997</v>
      </c>
      <c r="AH47" s="1092">
        <v>0</v>
      </c>
      <c r="AI47" s="1092">
        <v>0</v>
      </c>
      <c r="AJ47" s="1092">
        <v>0</v>
      </c>
      <c r="AK47" s="1095">
        <f t="shared" si="14"/>
        <v>9176.5393999999997</v>
      </c>
      <c r="AL47" s="453">
        <f t="shared" si="9"/>
        <v>4.34428424159281E-2</v>
      </c>
      <c r="AM47" s="1092"/>
      <c r="AN47" s="1095">
        <f t="shared" si="15"/>
        <v>9176.5393999999997</v>
      </c>
      <c r="AO47" s="1096">
        <v>0</v>
      </c>
      <c r="AP47" s="1096">
        <v>0</v>
      </c>
      <c r="AQ47" s="1096">
        <v>0</v>
      </c>
      <c r="AR47" s="1096">
        <v>0</v>
      </c>
      <c r="AS47" s="1096">
        <v>0</v>
      </c>
      <c r="AT47" s="1096">
        <v>0</v>
      </c>
      <c r="AU47" s="1096">
        <v>0</v>
      </c>
      <c r="AV47" s="1096">
        <v>0</v>
      </c>
      <c r="AW47" s="1096">
        <v>0</v>
      </c>
      <c r="AX47" s="1098"/>
      <c r="AY47" s="1097">
        <v>9358.1813999999995</v>
      </c>
      <c r="AZ47" s="1092">
        <v>0</v>
      </c>
      <c r="BA47" s="1092">
        <v>0</v>
      </c>
      <c r="BB47" s="1092">
        <v>0</v>
      </c>
      <c r="BC47" s="1095">
        <f t="shared" si="4"/>
        <v>9358.1813999999995</v>
      </c>
      <c r="BD47" s="453">
        <f t="shared" si="10"/>
        <v>1.9794172081907025E-2</v>
      </c>
      <c r="BE47" s="1092"/>
      <c r="BF47" s="1095">
        <f t="shared" si="5"/>
        <v>9358.1813999999995</v>
      </c>
      <c r="BG47" s="1096">
        <v>0</v>
      </c>
      <c r="BH47" s="1096">
        <v>0</v>
      </c>
      <c r="BI47" s="1096">
        <v>0</v>
      </c>
      <c r="BJ47" s="1096">
        <v>0</v>
      </c>
      <c r="BK47" s="1096">
        <v>0</v>
      </c>
      <c r="BL47" s="1096">
        <v>0</v>
      </c>
      <c r="BM47" s="1096">
        <v>0</v>
      </c>
      <c r="BN47" s="1096">
        <v>0</v>
      </c>
      <c r="BO47" s="1096">
        <v>0</v>
      </c>
      <c r="BP47" s="1098"/>
      <c r="BQ47" s="1097">
        <v>9712.6016</v>
      </c>
      <c r="BR47" s="1092">
        <v>0</v>
      </c>
      <c r="BS47" s="1092">
        <v>0</v>
      </c>
      <c r="BT47" s="1092">
        <v>0</v>
      </c>
      <c r="BU47" s="1095">
        <f t="shared" si="6"/>
        <v>9712.6016</v>
      </c>
      <c r="BV47" s="453">
        <f t="shared" si="11"/>
        <v>3.7872764466822632E-2</v>
      </c>
      <c r="BW47" s="1092"/>
      <c r="BX47" s="1095">
        <f t="shared" si="7"/>
        <v>9712.6016</v>
      </c>
      <c r="BY47" s="1096">
        <v>0</v>
      </c>
      <c r="BZ47" s="1096">
        <v>0</v>
      </c>
      <c r="CA47" s="1096">
        <v>0</v>
      </c>
      <c r="CB47" s="1096">
        <v>0</v>
      </c>
      <c r="CC47" s="1096">
        <v>0</v>
      </c>
      <c r="CD47" s="1096">
        <v>0</v>
      </c>
      <c r="CE47" s="1096">
        <v>0</v>
      </c>
      <c r="CF47" s="1096">
        <v>0</v>
      </c>
      <c r="CG47" s="1096">
        <v>0</v>
      </c>
      <c r="CH47" s="1098"/>
    </row>
    <row r="48" spans="2:86" s="12" customFormat="1">
      <c r="B48" s="249" t="s">
        <v>420</v>
      </c>
      <c r="C48" s="1099"/>
      <c r="D48" s="1091" t="s">
        <v>421</v>
      </c>
      <c r="E48" s="304" t="s">
        <v>20</v>
      </c>
      <c r="F48" s="1090" t="s">
        <v>24</v>
      </c>
      <c r="G48" s="1090" t="s">
        <v>22</v>
      </c>
      <c r="H48" s="173" t="s">
        <v>18</v>
      </c>
      <c r="I48" s="1091"/>
      <c r="J48" s="414">
        <v>1160650.8419999999</v>
      </c>
      <c r="K48" s="1091"/>
      <c r="L48" s="1092">
        <v>580320</v>
      </c>
      <c r="M48" s="1092">
        <v>2129327.9999615145</v>
      </c>
      <c r="N48" s="1092">
        <v>2176646.3999608839</v>
      </c>
      <c r="O48" s="1093">
        <v>63318.984799999998</v>
      </c>
      <c r="P48" s="1092">
        <v>37991.390899999999</v>
      </c>
      <c r="Q48" s="1092">
        <v>185072.35519999999</v>
      </c>
      <c r="R48" s="1092">
        <v>381015.01377999992</v>
      </c>
      <c r="S48" s="1094">
        <f t="shared" si="12"/>
        <v>667397.74467999989</v>
      </c>
      <c r="T48" s="453">
        <f t="shared" si="8"/>
        <v>-0.69338256103885609</v>
      </c>
      <c r="U48" s="1092"/>
      <c r="V48" s="1095">
        <f t="shared" si="13"/>
        <v>667397.74467999989</v>
      </c>
      <c r="W48" s="1096">
        <v>840466.57504736434</v>
      </c>
      <c r="X48" s="1096">
        <v>130.16036946805909</v>
      </c>
      <c r="Y48" s="1096">
        <v>-3969.138458565671</v>
      </c>
      <c r="Z48" s="1096">
        <v>132.70512603702971</v>
      </c>
      <c r="AA48" s="1096">
        <v>-23.219459982609337</v>
      </c>
      <c r="AB48" s="1096">
        <v>9619318.1467157714</v>
      </c>
      <c r="AC48" s="1096">
        <v>-43762.706692039588</v>
      </c>
      <c r="AD48" s="1096">
        <v>1634.0564592371454</v>
      </c>
      <c r="AE48" s="1096">
        <v>-256.01183414843126</v>
      </c>
      <c r="AF48" s="1098"/>
      <c r="AG48" s="1097">
        <v>0</v>
      </c>
      <c r="AH48" s="1092">
        <v>0</v>
      </c>
      <c r="AI48" s="1092">
        <v>0</v>
      </c>
      <c r="AJ48" s="1092">
        <v>0</v>
      </c>
      <c r="AK48" s="1095">
        <f t="shared" si="14"/>
        <v>0</v>
      </c>
      <c r="AL48" s="453">
        <f t="shared" si="9"/>
        <v>-1</v>
      </c>
      <c r="AM48" s="1092"/>
      <c r="AN48" s="1095">
        <f t="shared" si="15"/>
        <v>0</v>
      </c>
      <c r="AO48" s="1096">
        <v>0</v>
      </c>
      <c r="AP48" s="1096">
        <v>0</v>
      </c>
      <c r="AQ48" s="1096">
        <v>0</v>
      </c>
      <c r="AR48" s="1096">
        <v>0</v>
      </c>
      <c r="AS48" s="1096">
        <v>0</v>
      </c>
      <c r="AT48" s="1096">
        <v>0</v>
      </c>
      <c r="AU48" s="1096">
        <v>0</v>
      </c>
      <c r="AV48" s="1096">
        <v>0</v>
      </c>
      <c r="AW48" s="1096">
        <v>0</v>
      </c>
      <c r="AX48" s="1098"/>
      <c r="AY48" s="1097">
        <v>0</v>
      </c>
      <c r="AZ48" s="1092">
        <v>0</v>
      </c>
      <c r="BA48" s="1092">
        <v>0</v>
      </c>
      <c r="BB48" s="1092">
        <v>0</v>
      </c>
      <c r="BC48" s="1095">
        <f t="shared" si="4"/>
        <v>0</v>
      </c>
      <c r="BD48" s="453" t="e">
        <f t="shared" si="10"/>
        <v>#DIV/0!</v>
      </c>
      <c r="BE48" s="1092"/>
      <c r="BF48" s="1095">
        <f t="shared" si="5"/>
        <v>0</v>
      </c>
      <c r="BG48" s="1096">
        <v>0</v>
      </c>
      <c r="BH48" s="1096">
        <v>0</v>
      </c>
      <c r="BI48" s="1096">
        <v>0</v>
      </c>
      <c r="BJ48" s="1096">
        <v>0</v>
      </c>
      <c r="BK48" s="1096">
        <v>0</v>
      </c>
      <c r="BL48" s="1096">
        <v>0</v>
      </c>
      <c r="BM48" s="1096">
        <v>0</v>
      </c>
      <c r="BN48" s="1096">
        <v>0</v>
      </c>
      <c r="BO48" s="1096">
        <v>0</v>
      </c>
      <c r="BP48" s="1098"/>
      <c r="BQ48" s="1097">
        <v>0</v>
      </c>
      <c r="BR48" s="1092">
        <v>0</v>
      </c>
      <c r="BS48" s="1092">
        <v>0</v>
      </c>
      <c r="BT48" s="1092">
        <v>0</v>
      </c>
      <c r="BU48" s="1095">
        <f t="shared" si="6"/>
        <v>0</v>
      </c>
      <c r="BV48" s="453" t="e">
        <f t="shared" si="11"/>
        <v>#DIV/0!</v>
      </c>
      <c r="BW48" s="1092"/>
      <c r="BX48" s="1095">
        <f t="shared" si="7"/>
        <v>0</v>
      </c>
      <c r="BY48" s="1096">
        <v>0</v>
      </c>
      <c r="BZ48" s="1096">
        <v>0</v>
      </c>
      <c r="CA48" s="1096">
        <v>0</v>
      </c>
      <c r="CB48" s="1096">
        <v>0</v>
      </c>
      <c r="CC48" s="1096">
        <v>0</v>
      </c>
      <c r="CD48" s="1096">
        <v>0</v>
      </c>
      <c r="CE48" s="1096">
        <v>0</v>
      </c>
      <c r="CF48" s="1096">
        <v>0</v>
      </c>
      <c r="CG48" s="1096">
        <v>0</v>
      </c>
      <c r="CH48" s="1098"/>
    </row>
    <row r="49" spans="2:86" s="12" customFormat="1">
      <c r="B49" s="249" t="s">
        <v>422</v>
      </c>
      <c r="C49" s="1099"/>
      <c r="D49" s="1091" t="s">
        <v>423</v>
      </c>
      <c r="E49" s="304" t="s">
        <v>20</v>
      </c>
      <c r="F49" s="1090" t="s">
        <v>16</v>
      </c>
      <c r="G49" s="1090" t="s">
        <v>22</v>
      </c>
      <c r="H49" s="173" t="s">
        <v>18</v>
      </c>
      <c r="I49" s="1091"/>
      <c r="J49" s="414">
        <v>75117.354200000002</v>
      </c>
      <c r="K49" s="1091"/>
      <c r="L49" s="1092">
        <v>76.911547894415747</v>
      </c>
      <c r="M49" s="1092">
        <v>16795.41</v>
      </c>
      <c r="N49" s="1092">
        <v>16092.575999999999</v>
      </c>
      <c r="O49" s="1093">
        <v>6786.0520999999999</v>
      </c>
      <c r="P49" s="1092">
        <v>0</v>
      </c>
      <c r="Q49" s="1092">
        <v>0</v>
      </c>
      <c r="R49" s="1092">
        <v>0</v>
      </c>
      <c r="S49" s="1094">
        <f t="shared" si="12"/>
        <v>6786.0520999999999</v>
      </c>
      <c r="T49" s="453">
        <f t="shared" si="8"/>
        <v>-0.57831163264352459</v>
      </c>
      <c r="U49" s="1092"/>
      <c r="V49" s="1095">
        <f t="shared" si="13"/>
        <v>6786.0520999999999</v>
      </c>
      <c r="W49" s="1096">
        <v>0</v>
      </c>
      <c r="X49" s="1096">
        <v>0</v>
      </c>
      <c r="Y49" s="1096">
        <v>0</v>
      </c>
      <c r="Z49" s="1096">
        <v>0</v>
      </c>
      <c r="AA49" s="1096">
        <v>0</v>
      </c>
      <c r="AB49" s="1096">
        <v>0</v>
      </c>
      <c r="AC49" s="1096">
        <v>0</v>
      </c>
      <c r="AD49" s="1096">
        <v>0</v>
      </c>
      <c r="AE49" s="1096">
        <v>0</v>
      </c>
      <c r="AF49" s="1098"/>
      <c r="AG49" s="1097">
        <v>0</v>
      </c>
      <c r="AH49" s="1092">
        <v>0</v>
      </c>
      <c r="AI49" s="1092">
        <v>0</v>
      </c>
      <c r="AJ49" s="1092">
        <v>0</v>
      </c>
      <c r="AK49" s="1095">
        <f t="shared" si="14"/>
        <v>0</v>
      </c>
      <c r="AL49" s="453">
        <f t="shared" si="9"/>
        <v>-1</v>
      </c>
      <c r="AM49" s="1092"/>
      <c r="AN49" s="1095">
        <f t="shared" si="15"/>
        <v>0</v>
      </c>
      <c r="AO49" s="1096">
        <v>0</v>
      </c>
      <c r="AP49" s="1096">
        <v>0</v>
      </c>
      <c r="AQ49" s="1096">
        <v>0</v>
      </c>
      <c r="AR49" s="1096">
        <v>0</v>
      </c>
      <c r="AS49" s="1096">
        <v>0</v>
      </c>
      <c r="AT49" s="1096">
        <v>0</v>
      </c>
      <c r="AU49" s="1096">
        <v>0</v>
      </c>
      <c r="AV49" s="1096">
        <v>0</v>
      </c>
      <c r="AW49" s="1096">
        <v>0</v>
      </c>
      <c r="AX49" s="1098"/>
      <c r="AY49" s="1097">
        <v>0</v>
      </c>
      <c r="AZ49" s="1092">
        <v>0</v>
      </c>
      <c r="BA49" s="1092">
        <v>0</v>
      </c>
      <c r="BB49" s="1092">
        <v>0</v>
      </c>
      <c r="BC49" s="1095">
        <f t="shared" si="4"/>
        <v>0</v>
      </c>
      <c r="BD49" s="453" t="e">
        <f t="shared" si="10"/>
        <v>#DIV/0!</v>
      </c>
      <c r="BE49" s="1092"/>
      <c r="BF49" s="1095">
        <f t="shared" si="5"/>
        <v>0</v>
      </c>
      <c r="BG49" s="1096">
        <v>0</v>
      </c>
      <c r="BH49" s="1096">
        <v>0</v>
      </c>
      <c r="BI49" s="1096">
        <v>0</v>
      </c>
      <c r="BJ49" s="1096">
        <v>0</v>
      </c>
      <c r="BK49" s="1096">
        <v>0</v>
      </c>
      <c r="BL49" s="1096">
        <v>0</v>
      </c>
      <c r="BM49" s="1096">
        <v>0</v>
      </c>
      <c r="BN49" s="1096">
        <v>0</v>
      </c>
      <c r="BO49" s="1096">
        <v>0</v>
      </c>
      <c r="BP49" s="1098"/>
      <c r="BQ49" s="1097">
        <v>0</v>
      </c>
      <c r="BR49" s="1092">
        <v>0</v>
      </c>
      <c r="BS49" s="1092">
        <v>0</v>
      </c>
      <c r="BT49" s="1092">
        <v>0</v>
      </c>
      <c r="BU49" s="1095">
        <f t="shared" si="6"/>
        <v>0</v>
      </c>
      <c r="BV49" s="453" t="e">
        <f t="shared" si="11"/>
        <v>#DIV/0!</v>
      </c>
      <c r="BW49" s="1092"/>
      <c r="BX49" s="1095">
        <f t="shared" si="7"/>
        <v>0</v>
      </c>
      <c r="BY49" s="1096">
        <v>0</v>
      </c>
      <c r="BZ49" s="1096">
        <v>0</v>
      </c>
      <c r="CA49" s="1096">
        <v>0</v>
      </c>
      <c r="CB49" s="1096">
        <v>0</v>
      </c>
      <c r="CC49" s="1096">
        <v>0</v>
      </c>
      <c r="CD49" s="1096">
        <v>0</v>
      </c>
      <c r="CE49" s="1096">
        <v>0</v>
      </c>
      <c r="CF49" s="1096">
        <v>0</v>
      </c>
      <c r="CG49" s="1096">
        <v>0</v>
      </c>
      <c r="CH49" s="1098"/>
    </row>
    <row r="50" spans="2:86" s="12" customFormat="1">
      <c r="B50" s="249" t="s">
        <v>424</v>
      </c>
      <c r="C50" s="1099"/>
      <c r="D50" s="1091" t="s">
        <v>425</v>
      </c>
      <c r="E50" s="304" t="s">
        <v>20</v>
      </c>
      <c r="F50" s="1090" t="s">
        <v>24</v>
      </c>
      <c r="G50" s="1090" t="s">
        <v>17</v>
      </c>
      <c r="H50" s="173" t="s">
        <v>18</v>
      </c>
      <c r="I50" s="1091"/>
      <c r="J50" s="414">
        <v>1012100.91</v>
      </c>
      <c r="K50" s="1091"/>
      <c r="L50" s="1092">
        <v>0</v>
      </c>
      <c r="M50" s="1092">
        <v>2057006.5256000001</v>
      </c>
      <c r="N50" s="1092">
        <v>2130524.5719999997</v>
      </c>
      <c r="O50" s="1093">
        <v>90826.334199999998</v>
      </c>
      <c r="P50" s="1092">
        <v>215034.5729</v>
      </c>
      <c r="Q50" s="1092">
        <v>780681.8162</v>
      </c>
      <c r="R50" s="1092">
        <v>1393117.26</v>
      </c>
      <c r="S50" s="1094">
        <f t="shared" si="12"/>
        <v>2479659.9833</v>
      </c>
      <c r="T50" s="453">
        <f t="shared" si="8"/>
        <v>0.16387298033941677</v>
      </c>
      <c r="U50" s="1092"/>
      <c r="V50" s="1095">
        <f t="shared" si="13"/>
        <v>2479659.9833</v>
      </c>
      <c r="W50" s="1096">
        <v>4446405.392</v>
      </c>
      <c r="X50" s="1096">
        <v>798.94749999999999</v>
      </c>
      <c r="Y50" s="1096">
        <v>29492.6463</v>
      </c>
      <c r="Z50" s="1096">
        <v>807.86360472595402</v>
      </c>
      <c r="AA50" s="1096">
        <v>172.531980855</v>
      </c>
      <c r="AB50" s="1096">
        <v>44464053.920000002</v>
      </c>
      <c r="AC50" s="1096">
        <v>294926.46299999999</v>
      </c>
      <c r="AD50" s="1096">
        <v>9623.8487249652808</v>
      </c>
      <c r="AE50" s="1096">
        <v>1725.3198085500001</v>
      </c>
      <c r="AF50" s="1098"/>
      <c r="AG50" s="1097">
        <v>69993.513500000001</v>
      </c>
      <c r="AH50" s="1092">
        <v>157485.4068</v>
      </c>
      <c r="AI50" s="1092">
        <v>647440.00560000003</v>
      </c>
      <c r="AJ50" s="1092">
        <v>1109411.67</v>
      </c>
      <c r="AK50" s="1095">
        <f t="shared" si="14"/>
        <v>1984330.5959000001</v>
      </c>
      <c r="AL50" s="453">
        <f t="shared" si="9"/>
        <v>-0.19975697907614007</v>
      </c>
      <c r="AM50" s="1092"/>
      <c r="AN50" s="1095">
        <f t="shared" si="15"/>
        <v>1984330.5959000001</v>
      </c>
      <c r="AO50" s="1096">
        <v>3697307.1784999999</v>
      </c>
      <c r="AP50" s="1096">
        <v>391.41374999999999</v>
      </c>
      <c r="AQ50" s="1096">
        <v>13683.2202</v>
      </c>
      <c r="AR50" s="1096">
        <v>763.96404361530404</v>
      </c>
      <c r="AS50" s="1096">
        <v>80.046838170000001</v>
      </c>
      <c r="AT50" s="1096">
        <v>36973071.784999996</v>
      </c>
      <c r="AU50" s="1096">
        <v>136832.20199999999</v>
      </c>
      <c r="AV50" s="1096">
        <v>8236.4153593222909</v>
      </c>
      <c r="AW50" s="1096">
        <v>800.46838170000001</v>
      </c>
      <c r="AX50" s="1098"/>
      <c r="AY50" s="1097">
        <v>80699.2742</v>
      </c>
      <c r="AZ50" s="1092">
        <v>125854.52190000001</v>
      </c>
      <c r="BA50" s="1092">
        <v>706118.64879999997</v>
      </c>
      <c r="BB50" s="1092">
        <v>1287262.7679999999</v>
      </c>
      <c r="BC50" s="1095">
        <f t="shared" si="4"/>
        <v>2199935.2128999997</v>
      </c>
      <c r="BD50" s="453">
        <f t="shared" si="10"/>
        <v>0.10865357690169132</v>
      </c>
      <c r="BE50" s="1092"/>
      <c r="BF50" s="1095">
        <f t="shared" si="5"/>
        <v>2199935.2128999997</v>
      </c>
      <c r="BG50" s="1096">
        <v>4533750</v>
      </c>
      <c r="BH50" s="1096">
        <v>503.75</v>
      </c>
      <c r="BI50" s="1096">
        <v>11353.555200000001</v>
      </c>
      <c r="BJ50" s="1096">
        <v>962.07173470574696</v>
      </c>
      <c r="BK50" s="1096">
        <v>66.418297920000001</v>
      </c>
      <c r="BL50" s="1096">
        <v>45337500</v>
      </c>
      <c r="BM50" s="1096">
        <v>113535.552</v>
      </c>
      <c r="BN50" s="1096">
        <v>10298.9766639431</v>
      </c>
      <c r="BO50" s="1096">
        <v>664.18297919999998</v>
      </c>
      <c r="BP50" s="1098"/>
      <c r="BQ50" s="1097">
        <v>89275.068299999999</v>
      </c>
      <c r="BR50" s="1092">
        <v>133912.6011</v>
      </c>
      <c r="BS50" s="1092">
        <v>892750.67749999999</v>
      </c>
      <c r="BT50" s="1092">
        <v>1508944.7760000001</v>
      </c>
      <c r="BU50" s="1095">
        <f t="shared" si="6"/>
        <v>2624883.1228999998</v>
      </c>
      <c r="BV50" s="453">
        <f t="shared" si="11"/>
        <v>0.1931638293292397</v>
      </c>
      <c r="BW50" s="1092"/>
      <c r="BX50" s="1095">
        <f t="shared" si="7"/>
        <v>2624883.1228999998</v>
      </c>
      <c r="BY50" s="1096">
        <v>5239000</v>
      </c>
      <c r="BZ50" s="1096">
        <v>604.5</v>
      </c>
      <c r="CA50" s="1096">
        <v>9457.3245000000006</v>
      </c>
      <c r="CB50" s="1096">
        <v>1133.9556891038001</v>
      </c>
      <c r="CC50" s="1096">
        <v>55.325348325</v>
      </c>
      <c r="CD50" s="1096">
        <v>52390000</v>
      </c>
      <c r="CE50" s="1096">
        <v>94573.244999999995</v>
      </c>
      <c r="CF50" s="1096">
        <v>12130.8436712005</v>
      </c>
      <c r="CG50" s="1096">
        <v>553.25348325000004</v>
      </c>
      <c r="CH50" s="1098"/>
    </row>
    <row r="51" spans="2:86" s="12" customFormat="1">
      <c r="B51" s="249" t="s">
        <v>426</v>
      </c>
      <c r="C51" s="1099"/>
      <c r="D51" s="1091" t="s">
        <v>427</v>
      </c>
      <c r="E51" s="304" t="s">
        <v>20</v>
      </c>
      <c r="F51" s="1090" t="s">
        <v>16</v>
      </c>
      <c r="G51" s="1090" t="s">
        <v>17</v>
      </c>
      <c r="H51" s="173" t="s">
        <v>18</v>
      </c>
      <c r="I51" s="1091"/>
      <c r="J51" s="414">
        <v>886465.1017</v>
      </c>
      <c r="K51" s="1091"/>
      <c r="L51" s="1092">
        <v>0</v>
      </c>
      <c r="M51" s="1092">
        <v>1366041.21</v>
      </c>
      <c r="N51" s="1092">
        <v>1481970.014</v>
      </c>
      <c r="O51" s="1093">
        <v>588898.49890000001</v>
      </c>
      <c r="P51" s="1092">
        <v>0</v>
      </c>
      <c r="Q51" s="1092">
        <v>1020687.5853</v>
      </c>
      <c r="R51" s="1092">
        <v>0</v>
      </c>
      <c r="S51" s="1094">
        <f t="shared" si="12"/>
        <v>1609586.0841999999</v>
      </c>
      <c r="T51" s="453">
        <f t="shared" si="8"/>
        <v>8.6112450990523184E-2</v>
      </c>
      <c r="U51" s="1092"/>
      <c r="V51" s="1095">
        <f t="shared" si="13"/>
        <v>1609586.0841999999</v>
      </c>
      <c r="W51" s="1096">
        <v>0</v>
      </c>
      <c r="X51" s="1096">
        <v>0</v>
      </c>
      <c r="Y51" s="1096">
        <v>0</v>
      </c>
      <c r="Z51" s="1096">
        <v>0</v>
      </c>
      <c r="AA51" s="1096">
        <v>0</v>
      </c>
      <c r="AB51" s="1096">
        <v>0</v>
      </c>
      <c r="AC51" s="1096">
        <v>0</v>
      </c>
      <c r="AD51" s="1096">
        <v>0</v>
      </c>
      <c r="AE51" s="1096">
        <v>0</v>
      </c>
      <c r="AF51" s="1098"/>
      <c r="AG51" s="1097">
        <v>605655.30330000003</v>
      </c>
      <c r="AH51" s="1092">
        <v>0</v>
      </c>
      <c r="AI51" s="1092">
        <v>1000693.3914</v>
      </c>
      <c r="AJ51" s="1092">
        <v>0</v>
      </c>
      <c r="AK51" s="1095">
        <f t="shared" si="14"/>
        <v>1606348.6946999999</v>
      </c>
      <c r="AL51" s="453">
        <f t="shared" si="9"/>
        <v>-2.0113180225518061E-3</v>
      </c>
      <c r="AM51" s="1092"/>
      <c r="AN51" s="1095">
        <f t="shared" si="15"/>
        <v>1606348.6946999999</v>
      </c>
      <c r="AO51" s="1096">
        <v>0</v>
      </c>
      <c r="AP51" s="1096">
        <v>0</v>
      </c>
      <c r="AQ51" s="1096">
        <v>0</v>
      </c>
      <c r="AR51" s="1096">
        <v>0</v>
      </c>
      <c r="AS51" s="1096">
        <v>0</v>
      </c>
      <c r="AT51" s="1096">
        <v>0</v>
      </c>
      <c r="AU51" s="1096">
        <v>0</v>
      </c>
      <c r="AV51" s="1096">
        <v>0</v>
      </c>
      <c r="AW51" s="1096">
        <v>0</v>
      </c>
      <c r="AX51" s="1098"/>
      <c r="AY51" s="1097">
        <v>612775.44460000005</v>
      </c>
      <c r="AZ51" s="1092">
        <v>0</v>
      </c>
      <c r="BA51" s="1092">
        <v>1008792.5839</v>
      </c>
      <c r="BB51" s="1092">
        <v>0</v>
      </c>
      <c r="BC51" s="1095">
        <f t="shared" si="4"/>
        <v>1621568.0285</v>
      </c>
      <c r="BD51" s="453">
        <f t="shared" si="10"/>
        <v>9.4744894743058802E-3</v>
      </c>
      <c r="BE51" s="1092"/>
      <c r="BF51" s="1095">
        <f t="shared" si="5"/>
        <v>1621568.0285</v>
      </c>
      <c r="BG51" s="1096">
        <v>0</v>
      </c>
      <c r="BH51" s="1096">
        <v>0</v>
      </c>
      <c r="BI51" s="1096">
        <v>0</v>
      </c>
      <c r="BJ51" s="1096">
        <v>0</v>
      </c>
      <c r="BK51" s="1096">
        <v>0</v>
      </c>
      <c r="BL51" s="1096">
        <v>0</v>
      </c>
      <c r="BM51" s="1096">
        <v>0</v>
      </c>
      <c r="BN51" s="1096">
        <v>0</v>
      </c>
      <c r="BO51" s="1096">
        <v>0</v>
      </c>
      <c r="BP51" s="1098"/>
      <c r="BQ51" s="1097">
        <v>635885.54460000002</v>
      </c>
      <c r="BR51" s="1092">
        <v>0</v>
      </c>
      <c r="BS51" s="1092">
        <v>1053847.0061000001</v>
      </c>
      <c r="BT51" s="1092">
        <v>0</v>
      </c>
      <c r="BU51" s="1095">
        <f t="shared" si="6"/>
        <v>1689732.5507</v>
      </c>
      <c r="BV51" s="453">
        <f t="shared" si="11"/>
        <v>4.203617794749831E-2</v>
      </c>
      <c r="BW51" s="1092"/>
      <c r="BX51" s="1095">
        <f t="shared" si="7"/>
        <v>1689732.5507</v>
      </c>
      <c r="BY51" s="1096">
        <v>0</v>
      </c>
      <c r="BZ51" s="1096">
        <v>0</v>
      </c>
      <c r="CA51" s="1096">
        <v>0</v>
      </c>
      <c r="CB51" s="1096">
        <v>0</v>
      </c>
      <c r="CC51" s="1096">
        <v>0</v>
      </c>
      <c r="CD51" s="1096">
        <v>0</v>
      </c>
      <c r="CE51" s="1096">
        <v>0</v>
      </c>
      <c r="CF51" s="1096">
        <v>0</v>
      </c>
      <c r="CG51" s="1096">
        <v>0</v>
      </c>
      <c r="CH51" s="1098"/>
    </row>
    <row r="52" spans="2:86" s="12" customFormat="1">
      <c r="B52" s="249" t="s">
        <v>428</v>
      </c>
      <c r="C52" s="1099"/>
      <c r="D52" s="1091" t="s">
        <v>429</v>
      </c>
      <c r="E52" s="304" t="s">
        <v>15</v>
      </c>
      <c r="F52" s="1090" t="s">
        <v>24</v>
      </c>
      <c r="G52" s="1090" t="s">
        <v>32</v>
      </c>
      <c r="H52" s="173" t="s">
        <v>23</v>
      </c>
      <c r="I52" s="1091"/>
      <c r="J52" s="414">
        <v>81433</v>
      </c>
      <c r="K52" s="1091"/>
      <c r="L52" s="1092">
        <v>0</v>
      </c>
      <c r="M52" s="1092">
        <v>139600</v>
      </c>
      <c r="N52" s="1092">
        <v>139600</v>
      </c>
      <c r="O52" s="1093">
        <v>1396</v>
      </c>
      <c r="P52" s="1092">
        <v>8725</v>
      </c>
      <c r="Q52" s="1092">
        <v>129479</v>
      </c>
      <c r="R52" s="1092">
        <v>0</v>
      </c>
      <c r="S52" s="1094">
        <f t="shared" si="12"/>
        <v>139600</v>
      </c>
      <c r="T52" s="453">
        <f t="shared" si="8"/>
        <v>0</v>
      </c>
      <c r="U52" s="1092"/>
      <c r="V52" s="1095">
        <f t="shared" si="13"/>
        <v>139600</v>
      </c>
      <c r="W52" s="1096">
        <v>0</v>
      </c>
      <c r="X52" s="1096">
        <v>0</v>
      </c>
      <c r="Y52" s="1096">
        <v>0</v>
      </c>
      <c r="Z52" s="1096">
        <v>0</v>
      </c>
      <c r="AA52" s="1096">
        <v>0</v>
      </c>
      <c r="AB52" s="1096">
        <v>0</v>
      </c>
      <c r="AC52" s="1096">
        <v>0</v>
      </c>
      <c r="AD52" s="1096">
        <v>0</v>
      </c>
      <c r="AE52" s="1096">
        <v>0</v>
      </c>
      <c r="AF52" s="1098"/>
      <c r="AG52" s="1097">
        <v>1396</v>
      </c>
      <c r="AH52" s="1092">
        <v>8725</v>
      </c>
      <c r="AI52" s="1092">
        <v>129479</v>
      </c>
      <c r="AJ52" s="1092">
        <v>0</v>
      </c>
      <c r="AK52" s="1095">
        <f t="shared" si="14"/>
        <v>139600</v>
      </c>
      <c r="AL52" s="453">
        <f t="shared" si="9"/>
        <v>0</v>
      </c>
      <c r="AM52" s="1092"/>
      <c r="AN52" s="1095">
        <f t="shared" si="15"/>
        <v>139600</v>
      </c>
      <c r="AO52" s="1096">
        <v>0</v>
      </c>
      <c r="AP52" s="1096">
        <v>0</v>
      </c>
      <c r="AQ52" s="1096">
        <v>0</v>
      </c>
      <c r="AR52" s="1096">
        <v>0</v>
      </c>
      <c r="AS52" s="1096">
        <v>0</v>
      </c>
      <c r="AT52" s="1096">
        <v>0</v>
      </c>
      <c r="AU52" s="1096">
        <v>0</v>
      </c>
      <c r="AV52" s="1096">
        <v>0</v>
      </c>
      <c r="AW52" s="1096">
        <v>0</v>
      </c>
      <c r="AX52" s="1098"/>
      <c r="AY52" s="1097">
        <v>1396</v>
      </c>
      <c r="AZ52" s="1092">
        <v>8725</v>
      </c>
      <c r="BA52" s="1092">
        <v>129479</v>
      </c>
      <c r="BB52" s="1092">
        <v>0</v>
      </c>
      <c r="BC52" s="1095">
        <f t="shared" si="4"/>
        <v>139600</v>
      </c>
      <c r="BD52" s="453">
        <f t="shared" si="10"/>
        <v>0</v>
      </c>
      <c r="BE52" s="1092"/>
      <c r="BF52" s="1095">
        <f t="shared" si="5"/>
        <v>139600</v>
      </c>
      <c r="BG52" s="1096">
        <v>0</v>
      </c>
      <c r="BH52" s="1096">
        <v>0</v>
      </c>
      <c r="BI52" s="1096">
        <v>0</v>
      </c>
      <c r="BJ52" s="1096">
        <v>0</v>
      </c>
      <c r="BK52" s="1096">
        <v>0</v>
      </c>
      <c r="BL52" s="1096">
        <v>0</v>
      </c>
      <c r="BM52" s="1096">
        <v>0</v>
      </c>
      <c r="BN52" s="1096">
        <v>0</v>
      </c>
      <c r="BO52" s="1096">
        <v>0</v>
      </c>
      <c r="BP52" s="1098"/>
      <c r="BQ52" s="1097">
        <v>1396</v>
      </c>
      <c r="BR52" s="1092">
        <v>8725</v>
      </c>
      <c r="BS52" s="1092">
        <v>129479</v>
      </c>
      <c r="BT52" s="1092">
        <v>0</v>
      </c>
      <c r="BU52" s="1095">
        <f t="shared" si="6"/>
        <v>139600</v>
      </c>
      <c r="BV52" s="453">
        <f t="shared" si="11"/>
        <v>0</v>
      </c>
      <c r="BW52" s="1092"/>
      <c r="BX52" s="1095">
        <f t="shared" si="7"/>
        <v>139600</v>
      </c>
      <c r="BY52" s="1096">
        <v>0</v>
      </c>
      <c r="BZ52" s="1096">
        <v>0</v>
      </c>
      <c r="CA52" s="1096">
        <v>0</v>
      </c>
      <c r="CB52" s="1096">
        <v>0</v>
      </c>
      <c r="CC52" s="1096">
        <v>0</v>
      </c>
      <c r="CD52" s="1096">
        <v>0</v>
      </c>
      <c r="CE52" s="1096">
        <v>0</v>
      </c>
      <c r="CF52" s="1096">
        <v>0</v>
      </c>
      <c r="CG52" s="1096">
        <v>0</v>
      </c>
      <c r="CH52" s="1098"/>
    </row>
    <row r="53" spans="2:86" s="12" customFormat="1">
      <c r="B53" s="249" t="s">
        <v>430</v>
      </c>
      <c r="C53" s="171"/>
      <c r="D53" s="172" t="s">
        <v>431</v>
      </c>
      <c r="E53" s="304" t="s">
        <v>15</v>
      </c>
      <c r="F53" s="1090" t="s">
        <v>16</v>
      </c>
      <c r="G53" s="1090" t="s">
        <v>32</v>
      </c>
      <c r="H53" s="173" t="s">
        <v>23</v>
      </c>
      <c r="I53" s="172"/>
      <c r="J53" s="414">
        <v>25236.7808</v>
      </c>
      <c r="K53" s="172"/>
      <c r="L53" s="1092">
        <v>0</v>
      </c>
      <c r="M53" s="1092">
        <v>2900.68</v>
      </c>
      <c r="N53" s="1092">
        <v>3143.3468000000003</v>
      </c>
      <c r="O53" s="414">
        <v>20101.6554</v>
      </c>
      <c r="P53" s="174">
        <v>0</v>
      </c>
      <c r="Q53" s="174">
        <v>0</v>
      </c>
      <c r="R53" s="174">
        <v>0</v>
      </c>
      <c r="S53" s="223">
        <f t="shared" si="12"/>
        <v>20101.6554</v>
      </c>
      <c r="T53" s="453">
        <f t="shared" si="8"/>
        <v>5.3949849249850503</v>
      </c>
      <c r="U53" s="174"/>
      <c r="V53" s="1095">
        <f t="shared" si="13"/>
        <v>20101.6554</v>
      </c>
      <c r="W53" s="1096">
        <v>0</v>
      </c>
      <c r="X53" s="1096">
        <v>0</v>
      </c>
      <c r="Y53" s="1096">
        <v>0</v>
      </c>
      <c r="Z53" s="1096">
        <v>0</v>
      </c>
      <c r="AA53" s="1096">
        <v>0</v>
      </c>
      <c r="AB53" s="1096">
        <v>0</v>
      </c>
      <c r="AC53" s="1096">
        <v>0</v>
      </c>
      <c r="AD53" s="1096">
        <v>0</v>
      </c>
      <c r="AE53" s="1096">
        <v>0</v>
      </c>
      <c r="AF53" s="250"/>
      <c r="AG53" s="273">
        <v>20969.744200000001</v>
      </c>
      <c r="AH53" s="174">
        <v>0</v>
      </c>
      <c r="AI53" s="174">
        <v>0</v>
      </c>
      <c r="AJ53" s="174">
        <v>0</v>
      </c>
      <c r="AK53" s="1095">
        <f t="shared" si="14"/>
        <v>20969.744200000001</v>
      </c>
      <c r="AL53" s="453">
        <f t="shared" si="9"/>
        <v>4.3184940878053323E-2</v>
      </c>
      <c r="AM53" s="174"/>
      <c r="AN53" s="1095">
        <f t="shared" si="15"/>
        <v>20969.744200000001</v>
      </c>
      <c r="AO53" s="1096">
        <v>0</v>
      </c>
      <c r="AP53" s="1096">
        <v>0</v>
      </c>
      <c r="AQ53" s="1096">
        <v>0</v>
      </c>
      <c r="AR53" s="1096">
        <v>0</v>
      </c>
      <c r="AS53" s="1096">
        <v>0</v>
      </c>
      <c r="AT53" s="1096">
        <v>0</v>
      </c>
      <c r="AU53" s="1096">
        <v>0</v>
      </c>
      <c r="AV53" s="1096">
        <v>0</v>
      </c>
      <c r="AW53" s="1096">
        <v>0</v>
      </c>
      <c r="AX53" s="250"/>
      <c r="AY53" s="273">
        <v>21669.7261</v>
      </c>
      <c r="AZ53" s="174">
        <v>0</v>
      </c>
      <c r="BA53" s="174">
        <v>0</v>
      </c>
      <c r="BB53" s="174">
        <v>0</v>
      </c>
      <c r="BC53" s="1095">
        <f t="shared" si="4"/>
        <v>21669.7261</v>
      </c>
      <c r="BD53" s="453">
        <f t="shared" si="10"/>
        <v>3.3380564556433588E-2</v>
      </c>
      <c r="BE53" s="174"/>
      <c r="BF53" s="1095">
        <f t="shared" si="5"/>
        <v>21669.7261</v>
      </c>
      <c r="BG53" s="1096">
        <v>0</v>
      </c>
      <c r="BH53" s="1096">
        <v>0</v>
      </c>
      <c r="BI53" s="1096">
        <v>0</v>
      </c>
      <c r="BJ53" s="1096">
        <v>0</v>
      </c>
      <c r="BK53" s="1096">
        <v>0</v>
      </c>
      <c r="BL53" s="1096">
        <v>0</v>
      </c>
      <c r="BM53" s="1096">
        <v>0</v>
      </c>
      <c r="BN53" s="1096">
        <v>0</v>
      </c>
      <c r="BO53" s="1096">
        <v>0</v>
      </c>
      <c r="BP53" s="250"/>
      <c r="BQ53" s="273">
        <v>22424.411599999999</v>
      </c>
      <c r="BR53" s="174">
        <v>0</v>
      </c>
      <c r="BS53" s="174">
        <v>0</v>
      </c>
      <c r="BT53" s="174">
        <v>0</v>
      </c>
      <c r="BU53" s="1095">
        <f t="shared" si="6"/>
        <v>22424.411599999999</v>
      </c>
      <c r="BV53" s="453">
        <f t="shared" si="11"/>
        <v>3.4826720767827314E-2</v>
      </c>
      <c r="BW53" s="174"/>
      <c r="BX53" s="1095">
        <f t="shared" si="7"/>
        <v>22424.411599999999</v>
      </c>
      <c r="BY53" s="1096">
        <v>0</v>
      </c>
      <c r="BZ53" s="1096">
        <v>0</v>
      </c>
      <c r="CA53" s="1096">
        <v>0</v>
      </c>
      <c r="CB53" s="1096">
        <v>0</v>
      </c>
      <c r="CC53" s="1096">
        <v>0</v>
      </c>
      <c r="CD53" s="1096">
        <v>0</v>
      </c>
      <c r="CE53" s="1096">
        <v>0</v>
      </c>
      <c r="CF53" s="1096">
        <v>0</v>
      </c>
      <c r="CG53" s="1096">
        <v>0</v>
      </c>
      <c r="CH53" s="250"/>
    </row>
    <row r="54" spans="2:86" s="12" customFormat="1">
      <c r="B54" s="249" t="s">
        <v>432</v>
      </c>
      <c r="C54" s="1099"/>
      <c r="D54" s="1091" t="s">
        <v>433</v>
      </c>
      <c r="E54" s="304" t="s">
        <v>15</v>
      </c>
      <c r="F54" s="1090" t="s">
        <v>24</v>
      </c>
      <c r="G54" s="1090" t="s">
        <v>32</v>
      </c>
      <c r="H54" s="173" t="s">
        <v>26</v>
      </c>
      <c r="I54" s="1091"/>
      <c r="J54" s="414">
        <v>172034</v>
      </c>
      <c r="K54" s="1091"/>
      <c r="L54" s="1092">
        <v>0</v>
      </c>
      <c r="M54" s="1092">
        <v>245145.1384</v>
      </c>
      <c r="N54" s="1092">
        <v>264023.80489999999</v>
      </c>
      <c r="O54" s="1093">
        <v>31549.599999999999</v>
      </c>
      <c r="P54" s="1092">
        <v>9772</v>
      </c>
      <c r="Q54" s="1092">
        <v>237878.39999999999</v>
      </c>
      <c r="R54" s="1092">
        <v>0</v>
      </c>
      <c r="S54" s="1094">
        <f t="shared" si="12"/>
        <v>279200</v>
      </c>
      <c r="T54" s="453">
        <f t="shared" si="8"/>
        <v>5.7480404487572828E-2</v>
      </c>
      <c r="U54" s="1092"/>
      <c r="V54" s="1095">
        <f t="shared" si="13"/>
        <v>279200</v>
      </c>
      <c r="W54" s="1096">
        <v>0</v>
      </c>
      <c r="X54" s="1096">
        <v>0</v>
      </c>
      <c r="Y54" s="1096">
        <v>0</v>
      </c>
      <c r="Z54" s="1096">
        <v>0</v>
      </c>
      <c r="AA54" s="1096">
        <v>0</v>
      </c>
      <c r="AB54" s="1096">
        <v>0</v>
      </c>
      <c r="AC54" s="1096">
        <v>0</v>
      </c>
      <c r="AD54" s="1096">
        <v>0</v>
      </c>
      <c r="AE54" s="1096">
        <v>0</v>
      </c>
      <c r="AF54" s="1098"/>
      <c r="AG54" s="1097">
        <v>31549.599999999999</v>
      </c>
      <c r="AH54" s="1092">
        <v>9772</v>
      </c>
      <c r="AI54" s="1092">
        <v>237878.39999999999</v>
      </c>
      <c r="AJ54" s="1092">
        <v>0</v>
      </c>
      <c r="AK54" s="1095">
        <f t="shared" si="14"/>
        <v>279200</v>
      </c>
      <c r="AL54" s="453">
        <f t="shared" si="9"/>
        <v>0</v>
      </c>
      <c r="AM54" s="1092"/>
      <c r="AN54" s="1095">
        <f t="shared" si="15"/>
        <v>279200</v>
      </c>
      <c r="AO54" s="1096">
        <v>0</v>
      </c>
      <c r="AP54" s="1096">
        <v>0</v>
      </c>
      <c r="AQ54" s="1096">
        <v>0</v>
      </c>
      <c r="AR54" s="1096">
        <v>0</v>
      </c>
      <c r="AS54" s="1096">
        <v>0</v>
      </c>
      <c r="AT54" s="1096">
        <v>0</v>
      </c>
      <c r="AU54" s="1096">
        <v>0</v>
      </c>
      <c r="AV54" s="1096">
        <v>0</v>
      </c>
      <c r="AW54" s="1096">
        <v>0</v>
      </c>
      <c r="AX54" s="1098"/>
      <c r="AY54" s="1097">
        <v>31549.599999999999</v>
      </c>
      <c r="AZ54" s="1092">
        <v>9772</v>
      </c>
      <c r="BA54" s="1092">
        <v>237878.39999999999</v>
      </c>
      <c r="BB54" s="1092">
        <v>0</v>
      </c>
      <c r="BC54" s="1095">
        <f t="shared" si="4"/>
        <v>279200</v>
      </c>
      <c r="BD54" s="453">
        <f t="shared" si="10"/>
        <v>0</v>
      </c>
      <c r="BE54" s="1092"/>
      <c r="BF54" s="1095">
        <f t="shared" si="5"/>
        <v>279200</v>
      </c>
      <c r="BG54" s="1096">
        <v>0</v>
      </c>
      <c r="BH54" s="1096">
        <v>0</v>
      </c>
      <c r="BI54" s="1096">
        <v>0</v>
      </c>
      <c r="BJ54" s="1096">
        <v>0</v>
      </c>
      <c r="BK54" s="1096">
        <v>0</v>
      </c>
      <c r="BL54" s="1096">
        <v>0</v>
      </c>
      <c r="BM54" s="1096">
        <v>0</v>
      </c>
      <c r="BN54" s="1096">
        <v>0</v>
      </c>
      <c r="BO54" s="1096">
        <v>0</v>
      </c>
      <c r="BP54" s="1098"/>
      <c r="BQ54" s="1097">
        <v>31549.599999999999</v>
      </c>
      <c r="BR54" s="1092">
        <v>9772</v>
      </c>
      <c r="BS54" s="1092">
        <v>237878.39999999999</v>
      </c>
      <c r="BT54" s="1092">
        <v>0</v>
      </c>
      <c r="BU54" s="1095">
        <f t="shared" si="6"/>
        <v>279200</v>
      </c>
      <c r="BV54" s="453">
        <f t="shared" si="11"/>
        <v>0</v>
      </c>
      <c r="BW54" s="1092"/>
      <c r="BX54" s="1095">
        <f t="shared" si="7"/>
        <v>279200</v>
      </c>
      <c r="BY54" s="1096">
        <v>0</v>
      </c>
      <c r="BZ54" s="1096">
        <v>0</v>
      </c>
      <c r="CA54" s="1096">
        <v>0</v>
      </c>
      <c r="CB54" s="1096">
        <v>0</v>
      </c>
      <c r="CC54" s="1096">
        <v>0</v>
      </c>
      <c r="CD54" s="1096">
        <v>0</v>
      </c>
      <c r="CE54" s="1096">
        <v>0</v>
      </c>
      <c r="CF54" s="1096">
        <v>0</v>
      </c>
      <c r="CG54" s="1096">
        <v>0</v>
      </c>
      <c r="CH54" s="1098"/>
    </row>
    <row r="55" spans="2:86" s="12" customFormat="1">
      <c r="B55" s="249" t="s">
        <v>434</v>
      </c>
      <c r="C55" s="171"/>
      <c r="D55" s="172" t="s">
        <v>435</v>
      </c>
      <c r="E55" s="304" t="s">
        <v>15</v>
      </c>
      <c r="F55" s="1090" t="s">
        <v>16</v>
      </c>
      <c r="G55" s="1090" t="s">
        <v>32</v>
      </c>
      <c r="H55" s="173" t="s">
        <v>26</v>
      </c>
      <c r="I55" s="172"/>
      <c r="J55" s="414">
        <v>25236.7808</v>
      </c>
      <c r="K55" s="172"/>
      <c r="L55" s="1092">
        <v>0</v>
      </c>
      <c r="M55" s="1092">
        <v>3250.35</v>
      </c>
      <c r="N55" s="1092">
        <v>3535.8568</v>
      </c>
      <c r="O55" s="414">
        <v>27550.397099999998</v>
      </c>
      <c r="P55" s="174">
        <v>0</v>
      </c>
      <c r="Q55" s="174">
        <v>0</v>
      </c>
      <c r="R55" s="174">
        <v>0</v>
      </c>
      <c r="S55" s="223">
        <f t="shared" si="12"/>
        <v>27550.397099999998</v>
      </c>
      <c r="T55" s="453">
        <f t="shared" si="8"/>
        <v>6.7917174417244492</v>
      </c>
      <c r="U55" s="174"/>
      <c r="V55" s="1095">
        <f t="shared" si="13"/>
        <v>27550.397099999998</v>
      </c>
      <c r="W55" s="1096">
        <v>0</v>
      </c>
      <c r="X55" s="1096">
        <v>0</v>
      </c>
      <c r="Y55" s="1096">
        <v>0</v>
      </c>
      <c r="Z55" s="1096">
        <v>0</v>
      </c>
      <c r="AA55" s="1096">
        <v>0</v>
      </c>
      <c r="AB55" s="1096">
        <v>0</v>
      </c>
      <c r="AC55" s="1096">
        <v>0</v>
      </c>
      <c r="AD55" s="1096">
        <v>0</v>
      </c>
      <c r="AE55" s="1096">
        <v>0</v>
      </c>
      <c r="AF55" s="250"/>
      <c r="AG55" s="273">
        <v>21255.404200000001</v>
      </c>
      <c r="AH55" s="174">
        <v>0</v>
      </c>
      <c r="AI55" s="174">
        <v>0</v>
      </c>
      <c r="AJ55" s="174">
        <v>0</v>
      </c>
      <c r="AK55" s="1095">
        <f t="shared" si="14"/>
        <v>21255.404200000001</v>
      </c>
      <c r="AL55" s="453">
        <f t="shared" si="9"/>
        <v>-0.22849009679065563</v>
      </c>
      <c r="AM55" s="174"/>
      <c r="AN55" s="1095">
        <f t="shared" si="15"/>
        <v>21255.404200000001</v>
      </c>
      <c r="AO55" s="1096">
        <v>0</v>
      </c>
      <c r="AP55" s="1096">
        <v>0</v>
      </c>
      <c r="AQ55" s="1096">
        <v>0</v>
      </c>
      <c r="AR55" s="1096">
        <v>0</v>
      </c>
      <c r="AS55" s="1096">
        <v>0</v>
      </c>
      <c r="AT55" s="1096">
        <v>0</v>
      </c>
      <c r="AU55" s="1096">
        <v>0</v>
      </c>
      <c r="AV55" s="1096">
        <v>0</v>
      </c>
      <c r="AW55" s="1096">
        <v>0</v>
      </c>
      <c r="AX55" s="250"/>
      <c r="AY55" s="273">
        <v>21954.416099999999</v>
      </c>
      <c r="AZ55" s="174">
        <v>0</v>
      </c>
      <c r="BA55" s="174">
        <v>0</v>
      </c>
      <c r="BB55" s="174">
        <v>0</v>
      </c>
      <c r="BC55" s="1095">
        <f t="shared" si="4"/>
        <v>21954.416099999999</v>
      </c>
      <c r="BD55" s="453">
        <f t="shared" si="10"/>
        <v>3.2886314154402088E-2</v>
      </c>
      <c r="BE55" s="174"/>
      <c r="BF55" s="1095">
        <f t="shared" si="5"/>
        <v>21954.416099999999</v>
      </c>
      <c r="BG55" s="1096">
        <v>0</v>
      </c>
      <c r="BH55" s="1096">
        <v>0</v>
      </c>
      <c r="BI55" s="1096">
        <v>0</v>
      </c>
      <c r="BJ55" s="1096">
        <v>0</v>
      </c>
      <c r="BK55" s="1096">
        <v>0</v>
      </c>
      <c r="BL55" s="1096">
        <v>0</v>
      </c>
      <c r="BM55" s="1096">
        <v>0</v>
      </c>
      <c r="BN55" s="1096">
        <v>0</v>
      </c>
      <c r="BO55" s="1096">
        <v>0</v>
      </c>
      <c r="BP55" s="250"/>
      <c r="BQ55" s="273">
        <v>22721.391599999999</v>
      </c>
      <c r="BR55" s="174">
        <v>0</v>
      </c>
      <c r="BS55" s="174">
        <v>0</v>
      </c>
      <c r="BT55" s="174">
        <v>0</v>
      </c>
      <c r="BU55" s="1095">
        <f t="shared" si="6"/>
        <v>22721.391599999999</v>
      </c>
      <c r="BV55" s="453">
        <f t="shared" si="11"/>
        <v>3.4934907697226368E-2</v>
      </c>
      <c r="BW55" s="174"/>
      <c r="BX55" s="1095">
        <f t="shared" si="7"/>
        <v>22721.391599999999</v>
      </c>
      <c r="BY55" s="1096">
        <v>0</v>
      </c>
      <c r="BZ55" s="1096">
        <v>0</v>
      </c>
      <c r="CA55" s="1096">
        <v>0</v>
      </c>
      <c r="CB55" s="1096">
        <v>0</v>
      </c>
      <c r="CC55" s="1096">
        <v>0</v>
      </c>
      <c r="CD55" s="1096">
        <v>0</v>
      </c>
      <c r="CE55" s="1096">
        <v>0</v>
      </c>
      <c r="CF55" s="1096">
        <v>0</v>
      </c>
      <c r="CG55" s="1096">
        <v>0</v>
      </c>
      <c r="CH55" s="250"/>
    </row>
    <row r="56" spans="2:86" s="12" customFormat="1">
      <c r="B56" s="249" t="s">
        <v>436</v>
      </c>
      <c r="C56" s="1099"/>
      <c r="D56" s="1091" t="s">
        <v>437</v>
      </c>
      <c r="E56" s="304" t="s">
        <v>20</v>
      </c>
      <c r="F56" s="1090" t="s">
        <v>24</v>
      </c>
      <c r="G56" s="1090" t="s">
        <v>30</v>
      </c>
      <c r="H56" s="173" t="s">
        <v>18</v>
      </c>
      <c r="I56" s="1091"/>
      <c r="J56" s="414">
        <v>0</v>
      </c>
      <c r="K56" s="1091"/>
      <c r="L56" s="1092">
        <v>0</v>
      </c>
      <c r="M56" s="1092">
        <v>277628.39390000002</v>
      </c>
      <c r="N56" s="1092">
        <v>856489.44315750001</v>
      </c>
      <c r="O56" s="1093">
        <v>0</v>
      </c>
      <c r="P56" s="1092">
        <v>0</v>
      </c>
      <c r="Q56" s="1092">
        <v>295033.22930000001</v>
      </c>
      <c r="R56" s="1092">
        <v>444846.7708</v>
      </c>
      <c r="S56" s="1094">
        <f t="shared" si="12"/>
        <v>739880.00010000006</v>
      </c>
      <c r="T56" s="453">
        <f t="shared" si="8"/>
        <v>-0.13614813818091231</v>
      </c>
      <c r="U56" s="1092"/>
      <c r="V56" s="1095">
        <f t="shared" si="13"/>
        <v>739880.00010000006</v>
      </c>
      <c r="W56" s="1096">
        <v>740880.18758999999</v>
      </c>
      <c r="X56" s="1096">
        <v>90.138447142949801</v>
      </c>
      <c r="Y56" s="1096">
        <v>14151.4893114853</v>
      </c>
      <c r="Z56" s="1096">
        <v>102.223922119775</v>
      </c>
      <c r="AA56" s="1096">
        <v>82.786212472189206</v>
      </c>
      <c r="AB56" s="1096">
        <v>9409178.3823930006</v>
      </c>
      <c r="AC56" s="1096">
        <v>179723.91425586399</v>
      </c>
      <c r="AD56" s="1096">
        <v>1691.0402879784101</v>
      </c>
      <c r="AE56" s="1096">
        <v>1051.3848983968001</v>
      </c>
      <c r="AF56" s="1098"/>
      <c r="AG56" s="1097">
        <v>0</v>
      </c>
      <c r="AH56" s="1092">
        <v>0</v>
      </c>
      <c r="AI56" s="1092">
        <v>281687.82610000001</v>
      </c>
      <c r="AJ56" s="1092">
        <v>458192.17400000006</v>
      </c>
      <c r="AK56" s="1095">
        <f t="shared" si="14"/>
        <v>739880.00010000006</v>
      </c>
      <c r="AL56" s="453">
        <f t="shared" si="9"/>
        <v>0</v>
      </c>
      <c r="AM56" s="1092"/>
      <c r="AN56" s="1095">
        <f t="shared" si="15"/>
        <v>739880.00010000006</v>
      </c>
      <c r="AO56" s="1096">
        <v>763106.59322699998</v>
      </c>
      <c r="AP56" s="1096">
        <v>92.842600558369796</v>
      </c>
      <c r="AQ56" s="1096">
        <v>14576.0339910076</v>
      </c>
      <c r="AR56" s="1096">
        <v>118.46602782197201</v>
      </c>
      <c r="AS56" s="1096">
        <v>85.269798847394497</v>
      </c>
      <c r="AT56" s="1096">
        <v>9615143.0746602006</v>
      </c>
      <c r="AU56" s="1096">
        <v>183658.02828669499</v>
      </c>
      <c r="AV56" s="1096">
        <v>1792.64815327005</v>
      </c>
      <c r="AW56" s="1096">
        <v>1074.39946547717</v>
      </c>
      <c r="AX56" s="1098"/>
      <c r="AY56" s="1097">
        <v>0</v>
      </c>
      <c r="AZ56" s="1092">
        <v>0</v>
      </c>
      <c r="BA56" s="1092">
        <v>267942.06099999999</v>
      </c>
      <c r="BB56" s="1092">
        <v>471937.93920000002</v>
      </c>
      <c r="BC56" s="1095">
        <f t="shared" si="4"/>
        <v>739880.00020000001</v>
      </c>
      <c r="BD56" s="453">
        <f t="shared" si="10"/>
        <v>1.3515698022458847E-10</v>
      </c>
      <c r="BE56" s="1092"/>
      <c r="BF56" s="1095">
        <f t="shared" si="5"/>
        <v>739880.00020000001</v>
      </c>
      <c r="BG56" s="1096">
        <v>785999.79100800003</v>
      </c>
      <c r="BH56" s="1096">
        <v>95.627878573197293</v>
      </c>
      <c r="BI56" s="1096">
        <v>15013.315010435799</v>
      </c>
      <c r="BJ56" s="1096">
        <v>130.95224100985999</v>
      </c>
      <c r="BK56" s="1096">
        <v>87.827892811049793</v>
      </c>
      <c r="BL56" s="1096">
        <v>9431997.4920959994</v>
      </c>
      <c r="BM56" s="1096">
        <v>180159.78012523</v>
      </c>
      <c r="BN56" s="1096">
        <v>1779.02731891351</v>
      </c>
      <c r="BO56" s="1096">
        <v>1053.9347137325899</v>
      </c>
      <c r="BP56" s="1098"/>
      <c r="BQ56" s="1097">
        <v>0</v>
      </c>
      <c r="BR56" s="1092">
        <v>0</v>
      </c>
      <c r="BS56" s="1092">
        <v>253783.9228</v>
      </c>
      <c r="BT56" s="1092">
        <v>486096.0772</v>
      </c>
      <c r="BU56" s="1095">
        <f t="shared" si="6"/>
        <v>739880</v>
      </c>
      <c r="BV56" s="453">
        <f t="shared" si="11"/>
        <v>-2.703141177561597E-10</v>
      </c>
      <c r="BW56" s="1092"/>
      <c r="BX56" s="1095">
        <f t="shared" si="7"/>
        <v>739880</v>
      </c>
      <c r="BY56" s="1096">
        <v>809579.78476800001</v>
      </c>
      <c r="BZ56" s="1096">
        <v>98.496714934013895</v>
      </c>
      <c r="CA56" s="1096">
        <v>15463.7144613173</v>
      </c>
      <c r="CB56" s="1096">
        <v>142.390231825065</v>
      </c>
      <c r="CC56" s="1096">
        <v>90.462729598706403</v>
      </c>
      <c r="CD56" s="1096">
        <v>9714957.4172159992</v>
      </c>
      <c r="CE56" s="1096">
        <v>185564.57353580801</v>
      </c>
      <c r="CF56" s="1096">
        <v>1877.0057888746501</v>
      </c>
      <c r="CG56" s="1096">
        <v>1085.55275518448</v>
      </c>
      <c r="CH56" s="1098"/>
    </row>
    <row r="57" spans="2:86" s="12" customFormat="1">
      <c r="B57" s="249" t="s">
        <v>438</v>
      </c>
      <c r="C57" s="1099"/>
      <c r="D57" s="1091" t="s">
        <v>439</v>
      </c>
      <c r="E57" s="304" t="s">
        <v>20</v>
      </c>
      <c r="F57" s="1090" t="s">
        <v>16</v>
      </c>
      <c r="G57" s="1090" t="s">
        <v>30</v>
      </c>
      <c r="H57" s="173" t="s">
        <v>18</v>
      </c>
      <c r="I57" s="1091"/>
      <c r="J57" s="414">
        <v>0</v>
      </c>
      <c r="K57" s="1091"/>
      <c r="L57" s="1092">
        <v>0</v>
      </c>
      <c r="M57" s="1092">
        <v>3974.4</v>
      </c>
      <c r="N57" s="1092">
        <v>5911.1072000000004</v>
      </c>
      <c r="O57" s="414">
        <v>6928.1320999999998</v>
      </c>
      <c r="P57" s="174">
        <v>0</v>
      </c>
      <c r="Q57" s="174">
        <v>0</v>
      </c>
      <c r="R57" s="174">
        <v>0</v>
      </c>
      <c r="S57" s="223">
        <f t="shared" si="12"/>
        <v>6928.1320999999998</v>
      </c>
      <c r="T57" s="453">
        <f t="shared" si="8"/>
        <v>0.17205319842617631</v>
      </c>
      <c r="U57" s="1092"/>
      <c r="V57" s="1095">
        <f t="shared" si="13"/>
        <v>6928.1320999999998</v>
      </c>
      <c r="W57" s="1096">
        <v>0</v>
      </c>
      <c r="X57" s="1096">
        <v>0</v>
      </c>
      <c r="Y57" s="1096">
        <v>0</v>
      </c>
      <c r="Z57" s="1096">
        <v>0</v>
      </c>
      <c r="AA57" s="1096">
        <v>0</v>
      </c>
      <c r="AB57" s="1096">
        <v>0</v>
      </c>
      <c r="AC57" s="1096">
        <v>0</v>
      </c>
      <c r="AD57" s="1096">
        <v>0</v>
      </c>
      <c r="AE57" s="1096">
        <v>0</v>
      </c>
      <c r="AF57" s="250"/>
      <c r="AG57" s="273">
        <v>7228.2893999999997</v>
      </c>
      <c r="AH57" s="174">
        <v>0</v>
      </c>
      <c r="AI57" s="174">
        <v>0</v>
      </c>
      <c r="AJ57" s="174">
        <v>0</v>
      </c>
      <c r="AK57" s="1095">
        <f t="shared" si="14"/>
        <v>7228.2893999999997</v>
      </c>
      <c r="AL57" s="453">
        <f t="shared" si="9"/>
        <v>4.3324419290446246E-2</v>
      </c>
      <c r="AM57" s="1092"/>
      <c r="AN57" s="1095">
        <f t="shared" si="15"/>
        <v>7228.2893999999997</v>
      </c>
      <c r="AO57" s="1096">
        <v>0</v>
      </c>
      <c r="AP57" s="1096">
        <v>0</v>
      </c>
      <c r="AQ57" s="1096">
        <v>0</v>
      </c>
      <c r="AR57" s="1096">
        <v>0</v>
      </c>
      <c r="AS57" s="1096">
        <v>0</v>
      </c>
      <c r="AT57" s="1096">
        <v>0</v>
      </c>
      <c r="AU57" s="1096">
        <v>0</v>
      </c>
      <c r="AV57" s="1096">
        <v>0</v>
      </c>
      <c r="AW57" s="1096">
        <v>0</v>
      </c>
      <c r="AX57" s="250"/>
      <c r="AY57" s="273">
        <v>7416.6913999999997</v>
      </c>
      <c r="AZ57" s="174">
        <v>0</v>
      </c>
      <c r="BA57" s="174">
        <v>0</v>
      </c>
      <c r="BB57" s="174">
        <v>0</v>
      </c>
      <c r="BC57" s="1095">
        <f t="shared" si="4"/>
        <v>7416.6913999999997</v>
      </c>
      <c r="BD57" s="453">
        <f t="shared" si="10"/>
        <v>2.6064534715502682E-2</v>
      </c>
      <c r="BE57" s="1092"/>
      <c r="BF57" s="1095">
        <f t="shared" si="5"/>
        <v>7416.6913999999997</v>
      </c>
      <c r="BG57" s="1096">
        <v>0</v>
      </c>
      <c r="BH57" s="1096">
        <v>0</v>
      </c>
      <c r="BI57" s="1096">
        <v>0</v>
      </c>
      <c r="BJ57" s="1096">
        <v>0</v>
      </c>
      <c r="BK57" s="1096">
        <v>0</v>
      </c>
      <c r="BL57" s="1096">
        <v>0</v>
      </c>
      <c r="BM57" s="1096">
        <v>0</v>
      </c>
      <c r="BN57" s="1096">
        <v>0</v>
      </c>
      <c r="BO57" s="1096">
        <v>0</v>
      </c>
      <c r="BP57" s="250"/>
      <c r="BQ57" s="273">
        <v>7687.1016</v>
      </c>
      <c r="BR57" s="174">
        <v>0</v>
      </c>
      <c r="BS57" s="174">
        <v>0</v>
      </c>
      <c r="BT57" s="174">
        <v>0</v>
      </c>
      <c r="BU57" s="1095">
        <f t="shared" si="6"/>
        <v>7687.1016</v>
      </c>
      <c r="BV57" s="453">
        <f t="shared" si="11"/>
        <v>3.6459680660300933E-2</v>
      </c>
      <c r="BW57" s="1092"/>
      <c r="BX57" s="1095">
        <f t="shared" si="7"/>
        <v>7687.1016</v>
      </c>
      <c r="BY57" s="1096">
        <v>0</v>
      </c>
      <c r="BZ57" s="1096">
        <v>0</v>
      </c>
      <c r="CA57" s="1096">
        <v>0</v>
      </c>
      <c r="CB57" s="1096">
        <v>0</v>
      </c>
      <c r="CC57" s="1096">
        <v>0</v>
      </c>
      <c r="CD57" s="1096">
        <v>0</v>
      </c>
      <c r="CE57" s="1096">
        <v>0</v>
      </c>
      <c r="CF57" s="1096">
        <v>0</v>
      </c>
      <c r="CG57" s="1096">
        <v>0</v>
      </c>
      <c r="CH57" s="250"/>
    </row>
    <row r="58" spans="2:86" s="12" customFormat="1">
      <c r="B58" s="249" t="s">
        <v>440</v>
      </c>
      <c r="C58" s="1102"/>
      <c r="D58" s="1101" t="s">
        <v>441</v>
      </c>
      <c r="E58" s="304" t="s">
        <v>20</v>
      </c>
      <c r="F58" s="1090" t="s">
        <v>24</v>
      </c>
      <c r="G58" s="1090" t="s">
        <v>17</v>
      </c>
      <c r="H58" s="173" t="s">
        <v>23</v>
      </c>
      <c r="I58" s="1101"/>
      <c r="J58" s="414">
        <v>0</v>
      </c>
      <c r="K58" s="1101"/>
      <c r="L58" s="1092">
        <v>0</v>
      </c>
      <c r="M58" s="1092">
        <v>0</v>
      </c>
      <c r="N58" s="1092">
        <v>963240</v>
      </c>
      <c r="O58" s="1093">
        <v>96324</v>
      </c>
      <c r="P58" s="1092">
        <v>57794.400000000001</v>
      </c>
      <c r="Q58" s="1092">
        <v>327501.59999999998</v>
      </c>
      <c r="R58" s="1092">
        <v>481620</v>
      </c>
      <c r="S58" s="1094">
        <f t="shared" si="12"/>
        <v>963240</v>
      </c>
      <c r="T58" s="453">
        <f t="shared" si="8"/>
        <v>0</v>
      </c>
      <c r="U58" s="1092"/>
      <c r="V58" s="1095">
        <f t="shared" si="13"/>
        <v>963240</v>
      </c>
      <c r="W58" s="1096">
        <v>798412.45550000004</v>
      </c>
      <c r="X58" s="1096">
        <v>260.26825000000002</v>
      </c>
      <c r="Y58" s="1096">
        <v>8655.8901000000005</v>
      </c>
      <c r="Z58" s="1096">
        <v>140.35598104052801</v>
      </c>
      <c r="AA58" s="1096">
        <v>50.636957084999999</v>
      </c>
      <c r="AB58" s="1096">
        <v>11976186.8325</v>
      </c>
      <c r="AC58" s="1096">
        <v>129838.3515</v>
      </c>
      <c r="AD58" s="1096">
        <v>2786.69426674441</v>
      </c>
      <c r="AE58" s="1096">
        <v>759.55435627500003</v>
      </c>
      <c r="AF58" s="1098"/>
      <c r="AG58" s="1097">
        <v>96324</v>
      </c>
      <c r="AH58" s="1092">
        <v>57794.400000000001</v>
      </c>
      <c r="AI58" s="1092">
        <v>327501.59999999998</v>
      </c>
      <c r="AJ58" s="1092">
        <v>481620</v>
      </c>
      <c r="AK58" s="1095">
        <f t="shared" si="14"/>
        <v>963240</v>
      </c>
      <c r="AL58" s="453">
        <f t="shared" si="9"/>
        <v>0</v>
      </c>
      <c r="AM58" s="1092"/>
      <c r="AN58" s="1095">
        <f t="shared" si="15"/>
        <v>963240</v>
      </c>
      <c r="AO58" s="1096">
        <v>965945.24399999995</v>
      </c>
      <c r="AP58" s="1096">
        <v>304.25725</v>
      </c>
      <c r="AQ58" s="1096">
        <v>8826.4176000000007</v>
      </c>
      <c r="AR58" s="1096">
        <v>181.851137790884</v>
      </c>
      <c r="AS58" s="1096">
        <v>51.634542959999997</v>
      </c>
      <c r="AT58" s="1096">
        <v>14489178.66</v>
      </c>
      <c r="AU58" s="1096">
        <v>132396.264</v>
      </c>
      <c r="AV58" s="1096">
        <v>3474.66145958691</v>
      </c>
      <c r="AW58" s="1096">
        <v>774.51814439999998</v>
      </c>
      <c r="AX58" s="1098"/>
      <c r="AY58" s="1097">
        <v>96324</v>
      </c>
      <c r="AZ58" s="1092">
        <v>57794.400000000001</v>
      </c>
      <c r="BA58" s="1092">
        <v>327501.59999999998</v>
      </c>
      <c r="BB58" s="1092">
        <v>481620</v>
      </c>
      <c r="BC58" s="1095">
        <f t="shared" si="4"/>
        <v>963240</v>
      </c>
      <c r="BD58" s="453">
        <f t="shared" si="10"/>
        <v>0</v>
      </c>
      <c r="BE58" s="1092"/>
      <c r="BF58" s="1095">
        <f t="shared" si="5"/>
        <v>963240</v>
      </c>
      <c r="BG58" s="1096">
        <v>1062539.71725</v>
      </c>
      <c r="BH58" s="1096">
        <v>334.60624999999999</v>
      </c>
      <c r="BI58" s="1096">
        <v>9708.9563999999991</v>
      </c>
      <c r="BJ58" s="1096">
        <v>208.51168647274099</v>
      </c>
      <c r="BK58" s="1096">
        <v>56.797394939999997</v>
      </c>
      <c r="BL58" s="1096">
        <v>15938095.758749999</v>
      </c>
      <c r="BM58" s="1096">
        <v>145634.34599999999</v>
      </c>
      <c r="BN58" s="1096">
        <v>3928.0785891095002</v>
      </c>
      <c r="BO58" s="1096">
        <v>851.96092410000006</v>
      </c>
      <c r="BP58" s="1098"/>
      <c r="BQ58" s="1097">
        <v>96324</v>
      </c>
      <c r="BR58" s="1092">
        <v>57794.400000000001</v>
      </c>
      <c r="BS58" s="1092">
        <v>327501.59999999998</v>
      </c>
      <c r="BT58" s="1092">
        <v>481620</v>
      </c>
      <c r="BU58" s="1095">
        <f t="shared" si="6"/>
        <v>963240</v>
      </c>
      <c r="BV58" s="453">
        <f t="shared" si="11"/>
        <v>0</v>
      </c>
      <c r="BW58" s="1092"/>
      <c r="BX58" s="1095">
        <f t="shared" si="7"/>
        <v>963240</v>
      </c>
      <c r="BY58" s="1096">
        <v>1168793.78275</v>
      </c>
      <c r="BZ58" s="1096">
        <v>368.10950000000003</v>
      </c>
      <c r="CA58" s="1096">
        <v>10679.9121</v>
      </c>
      <c r="CB58" s="1096">
        <v>241.55862712597801</v>
      </c>
      <c r="CC58" s="1096">
        <v>62.477485784999999</v>
      </c>
      <c r="CD58" s="1096">
        <v>17531906.741250001</v>
      </c>
      <c r="CE58" s="1096">
        <v>160198.68150000001</v>
      </c>
      <c r="CF58" s="1096">
        <v>4434.3383913853004</v>
      </c>
      <c r="CG58" s="1096">
        <v>937.16228677499998</v>
      </c>
      <c r="CH58" s="1098"/>
    </row>
    <row r="59" spans="2:86" s="12" customFormat="1">
      <c r="B59" s="249" t="s">
        <v>442</v>
      </c>
      <c r="C59" s="1099"/>
      <c r="D59" s="1101" t="s">
        <v>443</v>
      </c>
      <c r="E59" s="304" t="s">
        <v>20</v>
      </c>
      <c r="F59" s="1090" t="s">
        <v>16</v>
      </c>
      <c r="G59" s="1090" t="s">
        <v>17</v>
      </c>
      <c r="H59" s="173" t="s">
        <v>23</v>
      </c>
      <c r="I59" s="1101"/>
      <c r="J59" s="414">
        <v>0</v>
      </c>
      <c r="K59" s="1101"/>
      <c r="L59" s="1092">
        <v>0</v>
      </c>
      <c r="M59" s="1092">
        <v>0</v>
      </c>
      <c r="N59" s="1092">
        <v>668183.04319999996</v>
      </c>
      <c r="O59" s="1093">
        <v>417888.8823</v>
      </c>
      <c r="P59" s="1092">
        <v>0</v>
      </c>
      <c r="Q59" s="1092">
        <v>472608.84789999999</v>
      </c>
      <c r="R59" s="1092">
        <v>0</v>
      </c>
      <c r="S59" s="1094">
        <f t="shared" si="12"/>
        <v>890497.73019999999</v>
      </c>
      <c r="T59" s="453">
        <f t="shared" si="8"/>
        <v>0.33271524810822983</v>
      </c>
      <c r="U59" s="1092"/>
      <c r="V59" s="1095">
        <f t="shared" si="13"/>
        <v>890497.73019999999</v>
      </c>
      <c r="W59" s="1096">
        <v>0</v>
      </c>
      <c r="X59" s="1096">
        <v>0</v>
      </c>
      <c r="Y59" s="1096">
        <v>0</v>
      </c>
      <c r="Z59" s="1096">
        <v>0</v>
      </c>
      <c r="AA59" s="1096">
        <v>0</v>
      </c>
      <c r="AB59" s="1096">
        <v>0</v>
      </c>
      <c r="AC59" s="1096">
        <v>0</v>
      </c>
      <c r="AD59" s="1096">
        <v>0</v>
      </c>
      <c r="AE59" s="1096">
        <v>0</v>
      </c>
      <c r="AF59" s="1098"/>
      <c r="AG59" s="1097">
        <v>430948.07819999999</v>
      </c>
      <c r="AH59" s="1092">
        <v>0</v>
      </c>
      <c r="AI59" s="1092">
        <v>480009.51539999997</v>
      </c>
      <c r="AJ59" s="1092">
        <v>0</v>
      </c>
      <c r="AK59" s="1095">
        <f t="shared" si="14"/>
        <v>910957.59360000002</v>
      </c>
      <c r="AL59" s="453">
        <f t="shared" si="9"/>
        <v>2.2975761426595527E-2</v>
      </c>
      <c r="AM59" s="1092"/>
      <c r="AN59" s="1095">
        <f t="shared" si="15"/>
        <v>910957.59360000002</v>
      </c>
      <c r="AO59" s="1096">
        <v>0</v>
      </c>
      <c r="AP59" s="1096">
        <v>0</v>
      </c>
      <c r="AQ59" s="1096">
        <v>0</v>
      </c>
      <c r="AR59" s="1096">
        <v>0</v>
      </c>
      <c r="AS59" s="1096">
        <v>0</v>
      </c>
      <c r="AT59" s="1096">
        <v>0</v>
      </c>
      <c r="AU59" s="1096">
        <v>0</v>
      </c>
      <c r="AV59" s="1096">
        <v>0</v>
      </c>
      <c r="AW59" s="1096">
        <v>0</v>
      </c>
      <c r="AX59" s="1098"/>
      <c r="AY59" s="1097">
        <v>440826.4743</v>
      </c>
      <c r="AZ59" s="1092">
        <v>0</v>
      </c>
      <c r="BA59" s="1092">
        <v>485920.8211</v>
      </c>
      <c r="BB59" s="1092">
        <v>0</v>
      </c>
      <c r="BC59" s="1095">
        <f t="shared" si="4"/>
        <v>926747.29539999994</v>
      </c>
      <c r="BD59" s="453">
        <f t="shared" si="10"/>
        <v>1.7333081046726699E-2</v>
      </c>
      <c r="BE59" s="1092"/>
      <c r="BF59" s="1095">
        <f t="shared" si="5"/>
        <v>926747.29539999994</v>
      </c>
      <c r="BG59" s="1096">
        <v>0</v>
      </c>
      <c r="BH59" s="1096">
        <v>0</v>
      </c>
      <c r="BI59" s="1096">
        <v>0</v>
      </c>
      <c r="BJ59" s="1096">
        <v>0</v>
      </c>
      <c r="BK59" s="1096">
        <v>0</v>
      </c>
      <c r="BL59" s="1096">
        <v>0</v>
      </c>
      <c r="BM59" s="1096">
        <v>0</v>
      </c>
      <c r="BN59" s="1096">
        <v>0</v>
      </c>
      <c r="BO59" s="1096">
        <v>0</v>
      </c>
      <c r="BP59" s="1098"/>
      <c r="BQ59" s="1097">
        <v>450598.68440000003</v>
      </c>
      <c r="BR59" s="1092">
        <v>0</v>
      </c>
      <c r="BS59" s="1092">
        <v>488915.13419999997</v>
      </c>
      <c r="BT59" s="1092">
        <v>0</v>
      </c>
      <c r="BU59" s="1095">
        <f t="shared" si="6"/>
        <v>939513.8186</v>
      </c>
      <c r="BV59" s="453">
        <f t="shared" si="11"/>
        <v>1.3775624987920581E-2</v>
      </c>
      <c r="BW59" s="1092"/>
      <c r="BX59" s="1095">
        <f t="shared" si="7"/>
        <v>939513.8186</v>
      </c>
      <c r="BY59" s="1096">
        <v>0</v>
      </c>
      <c r="BZ59" s="1096">
        <v>0</v>
      </c>
      <c r="CA59" s="1096">
        <v>0</v>
      </c>
      <c r="CB59" s="1096">
        <v>0</v>
      </c>
      <c r="CC59" s="1096">
        <v>0</v>
      </c>
      <c r="CD59" s="1096">
        <v>0</v>
      </c>
      <c r="CE59" s="1096">
        <v>0</v>
      </c>
      <c r="CF59" s="1096">
        <v>0</v>
      </c>
      <c r="CG59" s="1096">
        <v>0</v>
      </c>
      <c r="CH59" s="1098"/>
    </row>
    <row r="60" spans="2:86" s="12" customFormat="1">
      <c r="B60" s="249" t="s">
        <v>444</v>
      </c>
      <c r="C60" s="171"/>
      <c r="D60" s="176" t="s">
        <v>445</v>
      </c>
      <c r="E60" s="304" t="s">
        <v>15</v>
      </c>
      <c r="F60" s="1090" t="s">
        <v>24</v>
      </c>
      <c r="G60" s="1090" t="s">
        <v>29</v>
      </c>
      <c r="H60" s="173" t="s">
        <v>23</v>
      </c>
      <c r="I60" s="176"/>
      <c r="J60" s="414">
        <v>136500</v>
      </c>
      <c r="K60" s="176"/>
      <c r="L60" s="1092">
        <v>0</v>
      </c>
      <c r="M60" s="1092">
        <v>160211.37600000002</v>
      </c>
      <c r="N60" s="1092">
        <v>338502.52799999999</v>
      </c>
      <c r="O60" s="414">
        <v>0</v>
      </c>
      <c r="P60" s="174">
        <v>0</v>
      </c>
      <c r="Q60" s="174">
        <v>234000</v>
      </c>
      <c r="R60" s="174">
        <v>0</v>
      </c>
      <c r="S60" s="223">
        <f t="shared" si="12"/>
        <v>234000</v>
      </c>
      <c r="T60" s="453">
        <f t="shared" si="8"/>
        <v>-0.30872008140512319</v>
      </c>
      <c r="U60" s="174"/>
      <c r="V60" s="1095">
        <f t="shared" si="13"/>
        <v>234000</v>
      </c>
      <c r="W60" s="1096">
        <v>0</v>
      </c>
      <c r="X60" s="1096">
        <v>0</v>
      </c>
      <c r="Y60" s="1096">
        <v>0</v>
      </c>
      <c r="Z60" s="1096">
        <v>0</v>
      </c>
      <c r="AA60" s="1096">
        <v>0</v>
      </c>
      <c r="AB60" s="1096">
        <v>0</v>
      </c>
      <c r="AC60" s="1096">
        <v>0</v>
      </c>
      <c r="AD60" s="1096">
        <v>0</v>
      </c>
      <c r="AE60" s="1096">
        <v>0</v>
      </c>
      <c r="AF60" s="250"/>
      <c r="AG60" s="273">
        <v>0</v>
      </c>
      <c r="AH60" s="174">
        <v>0</v>
      </c>
      <c r="AI60" s="174">
        <v>234000</v>
      </c>
      <c r="AJ60" s="174">
        <v>0</v>
      </c>
      <c r="AK60" s="1095">
        <f t="shared" si="14"/>
        <v>234000</v>
      </c>
      <c r="AL60" s="453">
        <f t="shared" si="9"/>
        <v>0</v>
      </c>
      <c r="AM60" s="174"/>
      <c r="AN60" s="1095">
        <f t="shared" si="15"/>
        <v>234000</v>
      </c>
      <c r="AO60" s="1096">
        <v>0</v>
      </c>
      <c r="AP60" s="1096">
        <v>0</v>
      </c>
      <c r="AQ60" s="1096">
        <v>0</v>
      </c>
      <c r="AR60" s="1096">
        <v>0</v>
      </c>
      <c r="AS60" s="1096">
        <v>0</v>
      </c>
      <c r="AT60" s="1096">
        <v>0</v>
      </c>
      <c r="AU60" s="1096">
        <v>0</v>
      </c>
      <c r="AV60" s="1096">
        <v>0</v>
      </c>
      <c r="AW60" s="1096">
        <v>0</v>
      </c>
      <c r="AX60" s="250"/>
      <c r="AY60" s="273">
        <v>0</v>
      </c>
      <c r="AZ60" s="174">
        <v>0</v>
      </c>
      <c r="BA60" s="174">
        <v>234000</v>
      </c>
      <c r="BB60" s="174">
        <v>0</v>
      </c>
      <c r="BC60" s="1095">
        <f t="shared" si="4"/>
        <v>234000</v>
      </c>
      <c r="BD60" s="453">
        <f t="shared" si="10"/>
        <v>0</v>
      </c>
      <c r="BE60" s="174"/>
      <c r="BF60" s="1095">
        <f t="shared" si="5"/>
        <v>234000</v>
      </c>
      <c r="BG60" s="1096">
        <v>0</v>
      </c>
      <c r="BH60" s="1096">
        <v>0</v>
      </c>
      <c r="BI60" s="1096">
        <v>0</v>
      </c>
      <c r="BJ60" s="1096">
        <v>0</v>
      </c>
      <c r="BK60" s="1096">
        <v>0</v>
      </c>
      <c r="BL60" s="1096">
        <v>0</v>
      </c>
      <c r="BM60" s="1096">
        <v>0</v>
      </c>
      <c r="BN60" s="1096">
        <v>0</v>
      </c>
      <c r="BO60" s="1096">
        <v>0</v>
      </c>
      <c r="BP60" s="250"/>
      <c r="BQ60" s="273">
        <v>0</v>
      </c>
      <c r="BR60" s="174">
        <v>0</v>
      </c>
      <c r="BS60" s="174">
        <v>234000</v>
      </c>
      <c r="BT60" s="174">
        <v>0</v>
      </c>
      <c r="BU60" s="1095">
        <f t="shared" si="6"/>
        <v>234000</v>
      </c>
      <c r="BV60" s="453">
        <f t="shared" si="11"/>
        <v>0</v>
      </c>
      <c r="BW60" s="174"/>
      <c r="BX60" s="1095">
        <f t="shared" si="7"/>
        <v>234000</v>
      </c>
      <c r="BY60" s="1096">
        <v>0</v>
      </c>
      <c r="BZ60" s="1096">
        <v>0</v>
      </c>
      <c r="CA60" s="1096">
        <v>0</v>
      </c>
      <c r="CB60" s="1096">
        <v>0</v>
      </c>
      <c r="CC60" s="1096">
        <v>0</v>
      </c>
      <c r="CD60" s="1096">
        <v>0</v>
      </c>
      <c r="CE60" s="1096">
        <v>0</v>
      </c>
      <c r="CF60" s="1096">
        <v>0</v>
      </c>
      <c r="CG60" s="1096">
        <v>0</v>
      </c>
      <c r="CH60" s="250"/>
    </row>
    <row r="61" spans="2:86" s="12" customFormat="1">
      <c r="B61" s="249" t="s">
        <v>446</v>
      </c>
      <c r="C61" s="1099"/>
      <c r="D61" s="1101" t="s">
        <v>447</v>
      </c>
      <c r="E61" s="304" t="s">
        <v>15</v>
      </c>
      <c r="F61" s="1090" t="s">
        <v>16</v>
      </c>
      <c r="G61" s="1090" t="s">
        <v>29</v>
      </c>
      <c r="H61" s="173" t="s">
        <v>23</v>
      </c>
      <c r="I61" s="1101"/>
      <c r="J61" s="414">
        <v>26321.011200000001</v>
      </c>
      <c r="K61" s="1101"/>
      <c r="L61" s="1092">
        <v>0</v>
      </c>
      <c r="M61" s="1092">
        <v>15811.558000000001</v>
      </c>
      <c r="N61" s="1092">
        <v>20641.501700000001</v>
      </c>
      <c r="O61" s="1093">
        <v>71813.972699999998</v>
      </c>
      <c r="P61" s="1092">
        <v>0</v>
      </c>
      <c r="Q61" s="1092">
        <v>0</v>
      </c>
      <c r="R61" s="1092">
        <v>0</v>
      </c>
      <c r="S61" s="1094">
        <f t="shared" si="12"/>
        <v>71813.972699999998</v>
      </c>
      <c r="T61" s="453">
        <f t="shared" si="8"/>
        <v>2.479106013880763</v>
      </c>
      <c r="U61" s="1092"/>
      <c r="V61" s="1095">
        <f t="shared" si="13"/>
        <v>71813.972699999998</v>
      </c>
      <c r="W61" s="1096">
        <v>0</v>
      </c>
      <c r="X61" s="1096">
        <v>0</v>
      </c>
      <c r="Y61" s="1096">
        <v>0</v>
      </c>
      <c r="Z61" s="1096">
        <v>0</v>
      </c>
      <c r="AA61" s="1096">
        <v>0</v>
      </c>
      <c r="AB61" s="1096">
        <v>0</v>
      </c>
      <c r="AC61" s="1096">
        <v>0</v>
      </c>
      <c r="AD61" s="1096">
        <v>0</v>
      </c>
      <c r="AE61" s="1096">
        <v>0</v>
      </c>
      <c r="AF61" s="1098"/>
      <c r="AG61" s="1097">
        <v>73323.213499999998</v>
      </c>
      <c r="AH61" s="1092">
        <v>0</v>
      </c>
      <c r="AI61" s="1092">
        <v>0</v>
      </c>
      <c r="AJ61" s="1092">
        <v>0</v>
      </c>
      <c r="AK61" s="1095">
        <f t="shared" si="14"/>
        <v>73323.213499999998</v>
      </c>
      <c r="AL61" s="453">
        <f t="shared" si="9"/>
        <v>2.1015977020304846E-2</v>
      </c>
      <c r="AM61" s="1092"/>
      <c r="AN61" s="1095">
        <f t="shared" si="15"/>
        <v>73323.213499999998</v>
      </c>
      <c r="AO61" s="1096">
        <v>0</v>
      </c>
      <c r="AP61" s="1096">
        <v>0</v>
      </c>
      <c r="AQ61" s="1096">
        <v>0</v>
      </c>
      <c r="AR61" s="1096">
        <v>0</v>
      </c>
      <c r="AS61" s="1096">
        <v>0</v>
      </c>
      <c r="AT61" s="1096">
        <v>0</v>
      </c>
      <c r="AU61" s="1096">
        <v>0</v>
      </c>
      <c r="AV61" s="1096">
        <v>0</v>
      </c>
      <c r="AW61" s="1096">
        <v>0</v>
      </c>
      <c r="AX61" s="1098"/>
      <c r="AY61" s="1097">
        <v>74144.375199999995</v>
      </c>
      <c r="AZ61" s="1092">
        <v>0</v>
      </c>
      <c r="BA61" s="1092">
        <v>0</v>
      </c>
      <c r="BB61" s="1092">
        <v>0</v>
      </c>
      <c r="BC61" s="1095">
        <f t="shared" si="4"/>
        <v>74144.375199999995</v>
      </c>
      <c r="BD61" s="453">
        <f t="shared" si="10"/>
        <v>1.1199205010293185E-2</v>
      </c>
      <c r="BE61" s="1092"/>
      <c r="BF61" s="1095">
        <f t="shared" si="5"/>
        <v>74144.375199999995</v>
      </c>
      <c r="BG61" s="1096">
        <v>0</v>
      </c>
      <c r="BH61" s="1096">
        <v>0</v>
      </c>
      <c r="BI61" s="1096">
        <v>0</v>
      </c>
      <c r="BJ61" s="1096">
        <v>0</v>
      </c>
      <c r="BK61" s="1096">
        <v>0</v>
      </c>
      <c r="BL61" s="1096">
        <v>0</v>
      </c>
      <c r="BM61" s="1096">
        <v>0</v>
      </c>
      <c r="BN61" s="1096">
        <v>0</v>
      </c>
      <c r="BO61" s="1096">
        <v>0</v>
      </c>
      <c r="BP61" s="1098"/>
      <c r="BQ61" s="1097">
        <v>75058.296499999997</v>
      </c>
      <c r="BR61" s="1092">
        <v>0</v>
      </c>
      <c r="BS61" s="1092">
        <v>0</v>
      </c>
      <c r="BT61" s="1092">
        <v>0</v>
      </c>
      <c r="BU61" s="1095">
        <f t="shared" si="6"/>
        <v>75058.296499999997</v>
      </c>
      <c r="BV61" s="453">
        <f t="shared" si="11"/>
        <v>1.2326239145380266E-2</v>
      </c>
      <c r="BW61" s="1092"/>
      <c r="BX61" s="1095">
        <f t="shared" si="7"/>
        <v>75058.296499999997</v>
      </c>
      <c r="BY61" s="1096">
        <v>0</v>
      </c>
      <c r="BZ61" s="1096">
        <v>0</v>
      </c>
      <c r="CA61" s="1096">
        <v>0</v>
      </c>
      <c r="CB61" s="1096">
        <v>0</v>
      </c>
      <c r="CC61" s="1096">
        <v>0</v>
      </c>
      <c r="CD61" s="1096">
        <v>0</v>
      </c>
      <c r="CE61" s="1096">
        <v>0</v>
      </c>
      <c r="CF61" s="1096">
        <v>0</v>
      </c>
      <c r="CG61" s="1096">
        <v>0</v>
      </c>
      <c r="CH61" s="1098"/>
    </row>
    <row r="62" spans="2:86" s="12" customFormat="1">
      <c r="B62" s="249" t="s">
        <v>448</v>
      </c>
      <c r="C62" s="1099"/>
      <c r="D62" s="1101" t="s">
        <v>449</v>
      </c>
      <c r="E62" s="304" t="s">
        <v>20</v>
      </c>
      <c r="F62" s="1090" t="s">
        <v>24</v>
      </c>
      <c r="G62" s="1090" t="s">
        <v>27</v>
      </c>
      <c r="H62" s="173" t="s">
        <v>23</v>
      </c>
      <c r="I62" s="1101"/>
      <c r="J62" s="414">
        <v>0</v>
      </c>
      <c r="K62" s="1101"/>
      <c r="L62" s="1092">
        <v>0</v>
      </c>
      <c r="M62" s="1092">
        <v>3766.9580263132475</v>
      </c>
      <c r="N62" s="1092">
        <v>37830.297634117167</v>
      </c>
      <c r="O62" s="1093">
        <v>13581.188399999999</v>
      </c>
      <c r="P62" s="1092">
        <v>10185.891299999999</v>
      </c>
      <c r="Q62" s="1092">
        <v>44138.862300000001</v>
      </c>
      <c r="R62" s="1092">
        <v>94284.67429445876</v>
      </c>
      <c r="S62" s="1094">
        <f t="shared" si="12"/>
        <v>162190.61629445874</v>
      </c>
      <c r="T62" s="453">
        <f t="shared" si="8"/>
        <v>3.2873206513762003</v>
      </c>
      <c r="U62" s="1092"/>
      <c r="V62" s="1095">
        <f t="shared" si="13"/>
        <v>162190.61629445874</v>
      </c>
      <c r="W62" s="1096">
        <v>171694.67683048645</v>
      </c>
      <c r="X62" s="1096">
        <v>18.235832576092825</v>
      </c>
      <c r="Y62" s="1096">
        <v>10516.465357331857</v>
      </c>
      <c r="Z62" s="1096">
        <v>21.780527294416657</v>
      </c>
      <c r="AA62" s="1096">
        <v>61.521322340391336</v>
      </c>
      <c r="AB62" s="1096">
        <v>2575420.152457295</v>
      </c>
      <c r="AC62" s="1096">
        <v>157746.98035997761</v>
      </c>
      <c r="AD62" s="1096">
        <v>439.93862990316245</v>
      </c>
      <c r="AE62" s="1096">
        <v>922.81983510586997</v>
      </c>
      <c r="AF62" s="1098"/>
      <c r="AG62" s="1097">
        <v>20027.9948</v>
      </c>
      <c r="AH62" s="1092">
        <v>15020.9961</v>
      </c>
      <c r="AI62" s="1092">
        <v>65090.983200000002</v>
      </c>
      <c r="AJ62" s="1092">
        <v>153014.95049888379</v>
      </c>
      <c r="AK62" s="1095">
        <f t="shared" si="14"/>
        <v>253154.92459888378</v>
      </c>
      <c r="AL62" s="453">
        <f t="shared" si="9"/>
        <v>0.56084815744998706</v>
      </c>
      <c r="AM62" s="1092"/>
      <c r="AN62" s="1095">
        <f t="shared" si="15"/>
        <v>253154.92459888378</v>
      </c>
      <c r="AO62" s="1096">
        <v>278643.9332017753</v>
      </c>
      <c r="AP62" s="1096">
        <v>29.595000891878364</v>
      </c>
      <c r="AQ62" s="1096">
        <v>17067.210962080801</v>
      </c>
      <c r="AR62" s="1096">
        <v>40.835215375828021</v>
      </c>
      <c r="AS62" s="1096">
        <v>99.843184128172709</v>
      </c>
      <c r="AT62" s="1096">
        <v>4179658.9980266299</v>
      </c>
      <c r="AU62" s="1096">
        <v>256008.1644312118</v>
      </c>
      <c r="AV62" s="1096">
        <v>737.12994284033277</v>
      </c>
      <c r="AW62" s="1096">
        <v>1497.6477619225902</v>
      </c>
      <c r="AX62" s="1098"/>
      <c r="AY62" s="1097">
        <v>32362.4503</v>
      </c>
      <c r="AZ62" s="1092">
        <v>24271.8377</v>
      </c>
      <c r="BA62" s="1092">
        <v>105177.9633</v>
      </c>
      <c r="BB62" s="1092">
        <v>179624.26024466188</v>
      </c>
      <c r="BC62" s="1095">
        <f t="shared" si="4"/>
        <v>341436.51154466189</v>
      </c>
      <c r="BD62" s="453">
        <f t="shared" si="10"/>
        <v>0.34872553668729761</v>
      </c>
      <c r="BE62" s="1092"/>
      <c r="BF62" s="1095">
        <f t="shared" si="5"/>
        <v>341436.51154466189</v>
      </c>
      <c r="BG62" s="1096">
        <v>310745.1248416364</v>
      </c>
      <c r="BH62" s="1096">
        <v>33.004494790480891</v>
      </c>
      <c r="BI62" s="1096">
        <v>19033.440054097555</v>
      </c>
      <c r="BJ62" s="1096">
        <v>48.694667718468409</v>
      </c>
      <c r="BK62" s="1096">
        <v>111.34562431647072</v>
      </c>
      <c r="BL62" s="1096">
        <v>4661176.8726245482</v>
      </c>
      <c r="BM62" s="1096">
        <v>285501.60081146332</v>
      </c>
      <c r="BN62" s="1096">
        <v>843.40235107485842</v>
      </c>
      <c r="BO62" s="1096">
        <v>1670.1843647470616</v>
      </c>
      <c r="BP62" s="1098"/>
      <c r="BQ62" s="1097">
        <v>40453.0628</v>
      </c>
      <c r="BR62" s="1092">
        <v>30339.7971</v>
      </c>
      <c r="BS62" s="1092">
        <v>131472.4541</v>
      </c>
      <c r="BT62" s="1092">
        <v>224530.32535726466</v>
      </c>
      <c r="BU62" s="1095">
        <f t="shared" si="6"/>
        <v>426795.63935726468</v>
      </c>
      <c r="BV62" s="453">
        <f t="shared" si="11"/>
        <v>0.24999999978454945</v>
      </c>
      <c r="BW62" s="1092"/>
      <c r="BX62" s="1095">
        <f t="shared" si="7"/>
        <v>426795.63935726468</v>
      </c>
      <c r="BY62" s="1096">
        <v>388431.4060118518</v>
      </c>
      <c r="BZ62" s="1096">
        <v>41.255618491012186</v>
      </c>
      <c r="CA62" s="1096">
        <v>23791.800064387076</v>
      </c>
      <c r="CB62" s="1096">
        <v>65.035921459426447</v>
      </c>
      <c r="CC62" s="1096">
        <v>139.18203037666444</v>
      </c>
      <c r="CD62" s="1096">
        <v>5826471.0901777735</v>
      </c>
      <c r="CE62" s="1096">
        <v>356877.00096580613</v>
      </c>
      <c r="CF62" s="1096">
        <v>1079.0686867866575</v>
      </c>
      <c r="CG62" s="1096">
        <v>2087.7304556499698</v>
      </c>
      <c r="CH62" s="1098"/>
    </row>
    <row r="63" spans="2:86" s="12" customFormat="1">
      <c r="B63" s="249" t="s">
        <v>450</v>
      </c>
      <c r="C63" s="1099"/>
      <c r="D63" s="1100" t="s">
        <v>451</v>
      </c>
      <c r="E63" s="304" t="s">
        <v>20</v>
      </c>
      <c r="F63" s="1090" t="s">
        <v>16</v>
      </c>
      <c r="G63" s="1090" t="s">
        <v>27</v>
      </c>
      <c r="H63" s="173" t="s">
        <v>23</v>
      </c>
      <c r="I63" s="1100"/>
      <c r="J63" s="414">
        <v>0</v>
      </c>
      <c r="K63" s="1100"/>
      <c r="L63" s="1092">
        <v>0</v>
      </c>
      <c r="M63" s="1092">
        <v>477.52599999999995</v>
      </c>
      <c r="N63" s="1092">
        <v>112.31</v>
      </c>
      <c r="O63" s="1093">
        <v>2427.7516999999998</v>
      </c>
      <c r="P63" s="1092">
        <v>0</v>
      </c>
      <c r="Q63" s="1092">
        <v>0</v>
      </c>
      <c r="R63" s="1092">
        <v>0</v>
      </c>
      <c r="S63" s="1094">
        <f t="shared" si="12"/>
        <v>2427.7516999999998</v>
      </c>
      <c r="T63" s="453">
        <f t="shared" si="8"/>
        <v>20.616523016650341</v>
      </c>
      <c r="U63" s="1092"/>
      <c r="V63" s="1095">
        <f t="shared" si="13"/>
        <v>2427.7516999999998</v>
      </c>
      <c r="W63" s="1096">
        <v>0</v>
      </c>
      <c r="X63" s="1096">
        <v>0</v>
      </c>
      <c r="Y63" s="1096">
        <v>0</v>
      </c>
      <c r="Z63" s="1096">
        <v>0</v>
      </c>
      <c r="AA63" s="1096">
        <v>0</v>
      </c>
      <c r="AB63" s="1096">
        <v>0</v>
      </c>
      <c r="AC63" s="1096">
        <v>0</v>
      </c>
      <c r="AD63" s="1096">
        <v>0</v>
      </c>
      <c r="AE63" s="1096">
        <v>0</v>
      </c>
      <c r="AF63" s="1098"/>
      <c r="AG63" s="1097">
        <v>2718.9092999999998</v>
      </c>
      <c r="AH63" s="1092">
        <v>0</v>
      </c>
      <c r="AI63" s="1092">
        <v>0</v>
      </c>
      <c r="AJ63" s="1092">
        <v>0</v>
      </c>
      <c r="AK63" s="1095">
        <f t="shared" si="14"/>
        <v>2718.9092999999998</v>
      </c>
      <c r="AL63" s="453">
        <f t="shared" si="9"/>
        <v>0.11992890376721806</v>
      </c>
      <c r="AM63" s="1092"/>
      <c r="AN63" s="1095">
        <f t="shared" si="15"/>
        <v>2718.9092999999998</v>
      </c>
      <c r="AO63" s="1096">
        <v>0</v>
      </c>
      <c r="AP63" s="1096">
        <v>0</v>
      </c>
      <c r="AQ63" s="1096">
        <v>0</v>
      </c>
      <c r="AR63" s="1096">
        <v>0</v>
      </c>
      <c r="AS63" s="1096">
        <v>0</v>
      </c>
      <c r="AT63" s="1096">
        <v>0</v>
      </c>
      <c r="AU63" s="1096">
        <v>0</v>
      </c>
      <c r="AV63" s="1096">
        <v>0</v>
      </c>
      <c r="AW63" s="1096">
        <v>0</v>
      </c>
      <c r="AX63" s="1098"/>
      <c r="AY63" s="1097">
        <v>2971.7334000000001</v>
      </c>
      <c r="AZ63" s="1092">
        <v>0</v>
      </c>
      <c r="BA63" s="1092">
        <v>0</v>
      </c>
      <c r="BB63" s="1092">
        <v>0</v>
      </c>
      <c r="BC63" s="1095">
        <f t="shared" si="4"/>
        <v>2971.7334000000001</v>
      </c>
      <c r="BD63" s="453">
        <f t="shared" si="10"/>
        <v>9.2987323997898816E-2</v>
      </c>
      <c r="BE63" s="1092"/>
      <c r="BF63" s="1095">
        <f t="shared" si="5"/>
        <v>2971.7334000000001</v>
      </c>
      <c r="BG63" s="1096">
        <v>0</v>
      </c>
      <c r="BH63" s="1096">
        <v>0</v>
      </c>
      <c r="BI63" s="1096">
        <v>0</v>
      </c>
      <c r="BJ63" s="1096">
        <v>0</v>
      </c>
      <c r="BK63" s="1096">
        <v>0</v>
      </c>
      <c r="BL63" s="1096">
        <v>0</v>
      </c>
      <c r="BM63" s="1096">
        <v>0</v>
      </c>
      <c r="BN63" s="1096">
        <v>0</v>
      </c>
      <c r="BO63" s="1096">
        <v>0</v>
      </c>
      <c r="BP63" s="1098"/>
      <c r="BQ63" s="1097">
        <v>3262.4331999999999</v>
      </c>
      <c r="BR63" s="1092">
        <v>0</v>
      </c>
      <c r="BS63" s="1092">
        <v>0</v>
      </c>
      <c r="BT63" s="1092">
        <v>0</v>
      </c>
      <c r="BU63" s="1095">
        <f t="shared" si="6"/>
        <v>3262.4331999999999</v>
      </c>
      <c r="BV63" s="453">
        <f t="shared" si="11"/>
        <v>9.7821628279306572E-2</v>
      </c>
      <c r="BW63" s="1092"/>
      <c r="BX63" s="1095">
        <f t="shared" si="7"/>
        <v>3262.4331999999999</v>
      </c>
      <c r="BY63" s="1096">
        <v>0</v>
      </c>
      <c r="BZ63" s="1096">
        <v>0</v>
      </c>
      <c r="CA63" s="1096">
        <v>0</v>
      </c>
      <c r="CB63" s="1096">
        <v>0</v>
      </c>
      <c r="CC63" s="1096">
        <v>0</v>
      </c>
      <c r="CD63" s="1096">
        <v>0</v>
      </c>
      <c r="CE63" s="1096">
        <v>0</v>
      </c>
      <c r="CF63" s="1096">
        <v>0</v>
      </c>
      <c r="CG63" s="1096">
        <v>0</v>
      </c>
      <c r="CH63" s="1098"/>
    </row>
    <row r="64" spans="2:86" s="12" customFormat="1">
      <c r="B64" s="249" t="s">
        <v>452</v>
      </c>
      <c r="C64" s="1099"/>
      <c r="D64" s="1091" t="s">
        <v>453</v>
      </c>
      <c r="E64" s="304" t="s">
        <v>20</v>
      </c>
      <c r="F64" s="1090" t="s">
        <v>24</v>
      </c>
      <c r="G64" s="1090" t="s">
        <v>22</v>
      </c>
      <c r="H64" s="173" t="s">
        <v>23</v>
      </c>
      <c r="I64" s="1091"/>
      <c r="J64" s="414">
        <v>0</v>
      </c>
      <c r="K64" s="1091"/>
      <c r="L64" s="1092">
        <v>0</v>
      </c>
      <c r="M64" s="1092">
        <v>17177.741967724378</v>
      </c>
      <c r="N64" s="1092">
        <v>168463.82634323166</v>
      </c>
      <c r="O64" s="1093">
        <v>36809.0455</v>
      </c>
      <c r="P64" s="1092">
        <v>27606.784100000001</v>
      </c>
      <c r="Q64" s="1092">
        <v>119629.3979</v>
      </c>
      <c r="R64" s="1092">
        <v>22657.657421759857</v>
      </c>
      <c r="S64" s="1094">
        <f t="shared" si="12"/>
        <v>206702.88492175983</v>
      </c>
      <c r="T64" s="453">
        <f t="shared" si="8"/>
        <v>0.22698676272862953</v>
      </c>
      <c r="U64" s="1092"/>
      <c r="V64" s="1095">
        <f t="shared" si="13"/>
        <v>206702.88492175983</v>
      </c>
      <c r="W64" s="1096">
        <v>50558.406045485266</v>
      </c>
      <c r="X64" s="1096">
        <v>4.4380425196226625</v>
      </c>
      <c r="Y64" s="1096">
        <v>4148.8617508369716</v>
      </c>
      <c r="Z64" s="1096">
        <v>0.46432426933653481</v>
      </c>
      <c r="AA64" s="1096">
        <v>33.681200923447292</v>
      </c>
      <c r="AB64" s="1096">
        <v>498786.87422523997</v>
      </c>
      <c r="AC64" s="1096">
        <v>62232.926262554553</v>
      </c>
      <c r="AD64" s="1096">
        <v>5.8604032145281906</v>
      </c>
      <c r="AE64" s="1096">
        <v>458.16621544645454</v>
      </c>
      <c r="AF64" s="1098"/>
      <c r="AG64" s="1097">
        <v>59181.495699999999</v>
      </c>
      <c r="AH64" s="1092">
        <v>44386.121800000001</v>
      </c>
      <c r="AI64" s="1092">
        <v>192339.861</v>
      </c>
      <c r="AJ64" s="1092">
        <v>36771.198415553168</v>
      </c>
      <c r="AK64" s="1095">
        <f t="shared" si="14"/>
        <v>332678.67691555317</v>
      </c>
      <c r="AL64" s="453">
        <f t="shared" si="9"/>
        <v>0.60945347734975774</v>
      </c>
      <c r="AM64" s="1092"/>
      <c r="AN64" s="1095">
        <f t="shared" si="15"/>
        <v>332678.67691555317</v>
      </c>
      <c r="AO64" s="1096">
        <v>82051.426275869788</v>
      </c>
      <c r="AP64" s="1096">
        <v>7.2025158064608439</v>
      </c>
      <c r="AQ64" s="1096">
        <v>6733.2032503130595</v>
      </c>
      <c r="AR64" s="1096">
        <v>0.7820258237201696</v>
      </c>
      <c r="AS64" s="1096">
        <v>54.661346938814589</v>
      </c>
      <c r="AT64" s="1096">
        <v>809483.08381100453</v>
      </c>
      <c r="AU64" s="1096">
        <v>100998.04875469596</v>
      </c>
      <c r="AV64" s="1096">
        <v>9.9950057400180885</v>
      </c>
      <c r="AW64" s="1096">
        <v>743.55966445980312</v>
      </c>
      <c r="AX64" s="1098"/>
      <c r="AY64" s="1097">
        <v>29935.032599999999</v>
      </c>
      <c r="AZ64" s="1092">
        <v>22451.274399999998</v>
      </c>
      <c r="BA64" s="1092">
        <v>97288.855800000005</v>
      </c>
      <c r="BB64" s="1092">
        <v>122398.64589676925</v>
      </c>
      <c r="BC64" s="1095">
        <f t="shared" si="4"/>
        <v>272073.80869676924</v>
      </c>
      <c r="BD64" s="453">
        <f t="shared" si="10"/>
        <v>-0.18217238562051818</v>
      </c>
      <c r="BE64" s="1092"/>
      <c r="BF64" s="1095">
        <f t="shared" si="5"/>
        <v>272073.80869676924</v>
      </c>
      <c r="BG64" s="1096">
        <v>324927.24624085106</v>
      </c>
      <c r="BH64" s="1096">
        <v>63.668581465290771</v>
      </c>
      <c r="BI64" s="1096">
        <v>0</v>
      </c>
      <c r="BJ64" s="1096">
        <v>51.152621392876071</v>
      </c>
      <c r="BK64" s="1096">
        <v>0</v>
      </c>
      <c r="BL64" s="1096">
        <v>3723383.9131357819</v>
      </c>
      <c r="BM64" s="1096">
        <v>0</v>
      </c>
      <c r="BN64" s="1096">
        <v>660.19211228391964</v>
      </c>
      <c r="BO64" s="1096">
        <v>0</v>
      </c>
      <c r="BP64" s="1098"/>
      <c r="BQ64" s="1097">
        <v>37418.790699999998</v>
      </c>
      <c r="BR64" s="1092">
        <v>28064.093000000001</v>
      </c>
      <c r="BS64" s="1092">
        <v>121611.0698</v>
      </c>
      <c r="BT64" s="1092">
        <v>152998.30733884132</v>
      </c>
      <c r="BU64" s="1095">
        <f t="shared" si="6"/>
        <v>340092.26083884132</v>
      </c>
      <c r="BV64" s="453">
        <f t="shared" si="11"/>
        <v>0.24999999988194296</v>
      </c>
      <c r="BW64" s="1092"/>
      <c r="BX64" s="1095">
        <f t="shared" si="7"/>
        <v>340092.26083884132</v>
      </c>
      <c r="BY64" s="1096">
        <v>406159.05776065151</v>
      </c>
      <c r="BZ64" s="1096">
        <v>79.585726807835144</v>
      </c>
      <c r="CA64" s="1096">
        <v>0</v>
      </c>
      <c r="CB64" s="1096">
        <v>67.097102436564072</v>
      </c>
      <c r="CC64" s="1096">
        <v>0</v>
      </c>
      <c r="CD64" s="1096">
        <v>4654229.8909216393</v>
      </c>
      <c r="CE64" s="1096">
        <v>0</v>
      </c>
      <c r="CF64" s="1096">
        <v>845.90864923219169</v>
      </c>
      <c r="CG64" s="1096">
        <v>0</v>
      </c>
      <c r="CH64" s="1098"/>
    </row>
    <row r="65" spans="2:86" s="12" customFormat="1" ht="26.45">
      <c r="B65" s="249" t="s">
        <v>454</v>
      </c>
      <c r="C65" s="1099"/>
      <c r="D65" s="1091" t="s">
        <v>455</v>
      </c>
      <c r="E65" s="304" t="s">
        <v>20</v>
      </c>
      <c r="F65" s="1090" t="s">
        <v>16</v>
      </c>
      <c r="G65" s="1090" t="s">
        <v>22</v>
      </c>
      <c r="H65" s="173" t="s">
        <v>23</v>
      </c>
      <c r="I65" s="1091"/>
      <c r="J65" s="414">
        <v>0</v>
      </c>
      <c r="K65" s="1091"/>
      <c r="L65" s="1092">
        <v>0</v>
      </c>
      <c r="M65" s="1092">
        <v>1593.61</v>
      </c>
      <c r="N65" s="1092">
        <v>2214.5736000000002</v>
      </c>
      <c r="O65" s="1093">
        <v>2515.0016999999998</v>
      </c>
      <c r="P65" s="1092">
        <v>0</v>
      </c>
      <c r="Q65" s="1092">
        <v>0</v>
      </c>
      <c r="R65" s="1092">
        <v>0</v>
      </c>
      <c r="S65" s="1094">
        <f t="shared" si="12"/>
        <v>2515.0016999999998</v>
      </c>
      <c r="T65" s="453">
        <f t="shared" si="8"/>
        <v>0.13565956895720224</v>
      </c>
      <c r="U65" s="1092"/>
      <c r="V65" s="1095">
        <f t="shared" si="13"/>
        <v>2515.0016999999998</v>
      </c>
      <c r="W65" s="1096">
        <v>0</v>
      </c>
      <c r="X65" s="1096">
        <v>0</v>
      </c>
      <c r="Y65" s="1096">
        <v>0</v>
      </c>
      <c r="Z65" s="1096">
        <v>0</v>
      </c>
      <c r="AA65" s="1096">
        <v>0</v>
      </c>
      <c r="AB65" s="1096">
        <v>0</v>
      </c>
      <c r="AC65" s="1096">
        <v>0</v>
      </c>
      <c r="AD65" s="1096">
        <v>0</v>
      </c>
      <c r="AE65" s="1096">
        <v>0</v>
      </c>
      <c r="AF65" s="1098"/>
      <c r="AG65" s="1097">
        <v>2881.6493</v>
      </c>
      <c r="AH65" s="1092">
        <v>0</v>
      </c>
      <c r="AI65" s="1092">
        <v>0</v>
      </c>
      <c r="AJ65" s="1092">
        <v>0</v>
      </c>
      <c r="AK65" s="1095">
        <f t="shared" si="14"/>
        <v>2881.6493</v>
      </c>
      <c r="AL65" s="453">
        <f t="shared" si="9"/>
        <v>0.14578423545399602</v>
      </c>
      <c r="AM65" s="1092"/>
      <c r="AN65" s="1095">
        <f t="shared" si="15"/>
        <v>2881.6493</v>
      </c>
      <c r="AO65" s="1096">
        <v>0</v>
      </c>
      <c r="AP65" s="1096">
        <v>0</v>
      </c>
      <c r="AQ65" s="1096">
        <v>0</v>
      </c>
      <c r="AR65" s="1096">
        <v>0</v>
      </c>
      <c r="AS65" s="1096">
        <v>0</v>
      </c>
      <c r="AT65" s="1096">
        <v>0</v>
      </c>
      <c r="AU65" s="1096">
        <v>0</v>
      </c>
      <c r="AV65" s="1096">
        <v>0</v>
      </c>
      <c r="AW65" s="1096">
        <v>0</v>
      </c>
      <c r="AX65" s="1098"/>
      <c r="AY65" s="1097">
        <v>2830.2934</v>
      </c>
      <c r="AZ65" s="1092">
        <v>0</v>
      </c>
      <c r="BA65" s="1092">
        <v>0</v>
      </c>
      <c r="BB65" s="1092">
        <v>0</v>
      </c>
      <c r="BC65" s="1095">
        <f t="shared" si="4"/>
        <v>2830.2934</v>
      </c>
      <c r="BD65" s="453">
        <f t="shared" si="10"/>
        <v>-1.7821703702806592E-2</v>
      </c>
      <c r="BE65" s="1092"/>
      <c r="BF65" s="1095">
        <f t="shared" si="5"/>
        <v>2830.2934</v>
      </c>
      <c r="BG65" s="1096">
        <v>0</v>
      </c>
      <c r="BH65" s="1096">
        <v>0</v>
      </c>
      <c r="BI65" s="1096">
        <v>0</v>
      </c>
      <c r="BJ65" s="1096">
        <v>0</v>
      </c>
      <c r="BK65" s="1096">
        <v>0</v>
      </c>
      <c r="BL65" s="1096">
        <v>0</v>
      </c>
      <c r="BM65" s="1096">
        <v>0</v>
      </c>
      <c r="BN65" s="1096">
        <v>0</v>
      </c>
      <c r="BO65" s="1096">
        <v>0</v>
      </c>
      <c r="BP65" s="1098"/>
      <c r="BQ65" s="1097">
        <v>3077.9731999999999</v>
      </c>
      <c r="BR65" s="1092">
        <v>0</v>
      </c>
      <c r="BS65" s="1092">
        <v>0</v>
      </c>
      <c r="BT65" s="1092">
        <v>0</v>
      </c>
      <c r="BU65" s="1095">
        <f t="shared" si="6"/>
        <v>3077.9731999999999</v>
      </c>
      <c r="BV65" s="453">
        <f t="shared" si="11"/>
        <v>8.7510291335873472E-2</v>
      </c>
      <c r="BW65" s="1092"/>
      <c r="BX65" s="1095">
        <f t="shared" si="7"/>
        <v>3077.9731999999999</v>
      </c>
      <c r="BY65" s="1096">
        <v>0</v>
      </c>
      <c r="BZ65" s="1096">
        <v>0</v>
      </c>
      <c r="CA65" s="1096">
        <v>0</v>
      </c>
      <c r="CB65" s="1096">
        <v>0</v>
      </c>
      <c r="CC65" s="1096">
        <v>0</v>
      </c>
      <c r="CD65" s="1096">
        <v>0</v>
      </c>
      <c r="CE65" s="1096">
        <v>0</v>
      </c>
      <c r="CF65" s="1096">
        <v>0</v>
      </c>
      <c r="CG65" s="1096">
        <v>0</v>
      </c>
      <c r="CH65" s="1098"/>
    </row>
    <row r="66" spans="2:86" s="12" customFormat="1">
      <c r="B66" s="249" t="s">
        <v>456</v>
      </c>
      <c r="C66" s="1099"/>
      <c r="D66" s="1091" t="s">
        <v>457</v>
      </c>
      <c r="E66" s="304" t="s">
        <v>20</v>
      </c>
      <c r="F66" s="1090" t="s">
        <v>24</v>
      </c>
      <c r="G66" s="1090" t="s">
        <v>25</v>
      </c>
      <c r="H66" s="173" t="s">
        <v>23</v>
      </c>
      <c r="I66" s="1091"/>
      <c r="J66" s="414">
        <v>0</v>
      </c>
      <c r="K66" s="1091"/>
      <c r="L66" s="1092">
        <v>0</v>
      </c>
      <c r="M66" s="1092">
        <v>9714.0405197025339</v>
      </c>
      <c r="N66" s="1092">
        <v>93508.064956995368</v>
      </c>
      <c r="O66" s="1093">
        <v>30011.316900000002</v>
      </c>
      <c r="P66" s="1092">
        <v>22508.487700000001</v>
      </c>
      <c r="Q66" s="1092">
        <v>97536.78</v>
      </c>
      <c r="R66" s="1092">
        <v>208351.84619138722</v>
      </c>
      <c r="S66" s="1094">
        <f t="shared" ref="S66:S95" si="16">SUM(O66:R66)</f>
        <v>358408.43079138722</v>
      </c>
      <c r="T66" s="453">
        <f t="shared" si="8"/>
        <v>2.8329146363601931</v>
      </c>
      <c r="U66" s="1092"/>
      <c r="V66" s="1095">
        <f t="shared" ref="V66:V95" si="17">S66+U66</f>
        <v>358408.43079138722</v>
      </c>
      <c r="W66" s="1096">
        <v>15625.233096051295</v>
      </c>
      <c r="X66" s="1096">
        <v>30.374050686313733</v>
      </c>
      <c r="Y66" s="1096">
        <v>59260.93960903032</v>
      </c>
      <c r="Z66" s="1096">
        <v>1.7691879613869346</v>
      </c>
      <c r="AA66" s="1096">
        <v>346.67649671282726</v>
      </c>
      <c r="AB66" s="1096">
        <v>234378.49644076999</v>
      </c>
      <c r="AC66" s="1096">
        <v>888914.09413545427</v>
      </c>
      <c r="AD66" s="1096">
        <v>38.378177921165083</v>
      </c>
      <c r="AE66" s="1096">
        <v>5200.1474506924078</v>
      </c>
      <c r="AF66" s="1098"/>
      <c r="AG66" s="1097">
        <v>44335.984299999996</v>
      </c>
      <c r="AH66" s="1092">
        <v>33251.9882</v>
      </c>
      <c r="AI66" s="1092">
        <v>144091.94899999999</v>
      </c>
      <c r="AJ66" s="1092">
        <v>338134.99054857966</v>
      </c>
      <c r="AK66" s="1095">
        <f t="shared" ref="AK66:AK95" si="18">SUM(AG66:AJ66)</f>
        <v>559814.91204857966</v>
      </c>
      <c r="AL66" s="453">
        <f t="shared" si="9"/>
        <v>0.56194682924303674</v>
      </c>
      <c r="AM66" s="1092"/>
      <c r="AN66" s="1095">
        <f t="shared" ref="AN66:AN95" si="19">AK66+AM66</f>
        <v>559814.91204857966</v>
      </c>
      <c r="AO66" s="1096">
        <v>25358.249240749617</v>
      </c>
      <c r="AP66" s="1096">
        <v>49.294160476304626</v>
      </c>
      <c r="AQ66" s="1096">
        <v>96174.800550115673</v>
      </c>
      <c r="AR66" s="1096">
        <v>3.4278937816884523</v>
      </c>
      <c r="AS66" s="1096">
        <v>562.62258321817649</v>
      </c>
      <c r="AT66" s="1096">
        <v>380373.73861124524</v>
      </c>
      <c r="AU66" s="1096">
        <v>1442622.0082517355</v>
      </c>
      <c r="AV66" s="1096">
        <v>64.564157933814698</v>
      </c>
      <c r="AW66" s="1096">
        <v>8439.3387482726539</v>
      </c>
      <c r="AX66" s="1098"/>
      <c r="AY66" s="1097">
        <v>70496.149300000005</v>
      </c>
      <c r="AZ66" s="1092">
        <v>52872.112000000001</v>
      </c>
      <c r="BA66" s="1092">
        <v>229112.4852</v>
      </c>
      <c r="BB66" s="1092">
        <v>396936.68723746511</v>
      </c>
      <c r="BC66" s="1095">
        <f t="shared" ref="BC66:BC161" si="20">SUM(AY66:BB66)</f>
        <v>749417.43373746518</v>
      </c>
      <c r="BD66" s="453">
        <f t="shared" si="10"/>
        <v>0.33868787273825279</v>
      </c>
      <c r="BE66" s="1092"/>
      <c r="BF66" s="1095">
        <f t="shared" ref="BF66:BF161" si="21">BC66+BE66</f>
        <v>749417.43373746518</v>
      </c>
      <c r="BG66" s="1096">
        <v>28279.647904300535</v>
      </c>
      <c r="BH66" s="1096">
        <v>54.973097283695473</v>
      </c>
      <c r="BI66" s="1096">
        <v>107254.62439343422</v>
      </c>
      <c r="BJ66" s="1096">
        <v>4.1383446516933136</v>
      </c>
      <c r="BK66" s="1096">
        <v>627.43955270158983</v>
      </c>
      <c r="BL66" s="1096">
        <v>424194.71856450709</v>
      </c>
      <c r="BM66" s="1096">
        <v>1608819.3659015128</v>
      </c>
      <c r="BN66" s="1096">
        <v>74.074550004733993</v>
      </c>
      <c r="BO66" s="1096">
        <v>9411.5932905238333</v>
      </c>
      <c r="BP66" s="1098"/>
      <c r="BQ66" s="1097">
        <v>88120.186600000001</v>
      </c>
      <c r="BR66" s="1092">
        <v>66090.14</v>
      </c>
      <c r="BS66" s="1092">
        <v>286390.60649999999</v>
      </c>
      <c r="BT66" s="1092">
        <v>496170.85919330601</v>
      </c>
      <c r="BU66" s="1095">
        <f t="shared" ref="BU66:BU161" si="22">SUM(BQ66:BT66)</f>
        <v>936771.79229330597</v>
      </c>
      <c r="BV66" s="453">
        <f t="shared" si="11"/>
        <v>0.2500000001620919</v>
      </c>
      <c r="BW66" s="1092"/>
      <c r="BX66" s="1095">
        <f t="shared" ref="BX66:BX161" si="23">BU66+BW66</f>
        <v>936771.79229330597</v>
      </c>
      <c r="BY66" s="1096">
        <v>35349.559877184322</v>
      </c>
      <c r="BZ66" s="1096">
        <v>68.716371601681658</v>
      </c>
      <c r="CA66" s="1096">
        <v>134068.28048923469</v>
      </c>
      <c r="CB66" s="1096">
        <v>5.8140041649022605</v>
      </c>
      <c r="CC66" s="1096">
        <v>784.29944086202295</v>
      </c>
      <c r="CD66" s="1096">
        <v>530243.39815776504</v>
      </c>
      <c r="CE66" s="1096">
        <v>2011024.2073385178</v>
      </c>
      <c r="CF66" s="1096">
        <v>94.977532783854642</v>
      </c>
      <c r="CG66" s="1096">
        <v>11764.491612930338</v>
      </c>
      <c r="CH66" s="1098"/>
    </row>
    <row r="67" spans="2:86" s="12" customFormat="1" ht="26.45">
      <c r="B67" s="249" t="s">
        <v>458</v>
      </c>
      <c r="C67" s="1099"/>
      <c r="D67" s="1091" t="s">
        <v>459</v>
      </c>
      <c r="E67" s="304" t="s">
        <v>20</v>
      </c>
      <c r="F67" s="1090" t="s">
        <v>16</v>
      </c>
      <c r="G67" s="1090" t="s">
        <v>25</v>
      </c>
      <c r="H67" s="173" t="s">
        <v>23</v>
      </c>
      <c r="I67" s="1091"/>
      <c r="J67" s="414">
        <v>0</v>
      </c>
      <c r="K67" s="1091"/>
      <c r="L67" s="1092">
        <v>0</v>
      </c>
      <c r="M67" s="1092">
        <v>489.62599999999998</v>
      </c>
      <c r="N67" s="1092">
        <v>272.43</v>
      </c>
      <c r="O67" s="1093">
        <v>2812.3717000000001</v>
      </c>
      <c r="P67" s="1092">
        <v>0</v>
      </c>
      <c r="Q67" s="1092">
        <v>0</v>
      </c>
      <c r="R67" s="1092">
        <v>0</v>
      </c>
      <c r="S67" s="1094">
        <f t="shared" si="16"/>
        <v>2812.3717000000001</v>
      </c>
      <c r="T67" s="453">
        <f t="shared" si="8"/>
        <v>9.3232819439856112</v>
      </c>
      <c r="U67" s="1092"/>
      <c r="V67" s="1095">
        <f t="shared" si="17"/>
        <v>2812.3717000000001</v>
      </c>
      <c r="W67" s="1096">
        <v>0</v>
      </c>
      <c r="X67" s="1096">
        <v>0</v>
      </c>
      <c r="Y67" s="1096">
        <v>0</v>
      </c>
      <c r="Z67" s="1096">
        <v>0</v>
      </c>
      <c r="AA67" s="1096">
        <v>0</v>
      </c>
      <c r="AB67" s="1096">
        <v>0</v>
      </c>
      <c r="AC67" s="1096">
        <v>0</v>
      </c>
      <c r="AD67" s="1096">
        <v>0</v>
      </c>
      <c r="AE67" s="1096">
        <v>0</v>
      </c>
      <c r="AF67" s="1098"/>
      <c r="AG67" s="1097">
        <v>3346.4193</v>
      </c>
      <c r="AH67" s="1092">
        <v>0</v>
      </c>
      <c r="AI67" s="1092">
        <v>0</v>
      </c>
      <c r="AJ67" s="1092">
        <v>0</v>
      </c>
      <c r="AK67" s="1095">
        <f t="shared" si="18"/>
        <v>3346.4193</v>
      </c>
      <c r="AL67" s="453">
        <f t="shared" ref="AL67:AL162" si="24">(AK67-S67)/S67</f>
        <v>0.18989225357373629</v>
      </c>
      <c r="AM67" s="1092"/>
      <c r="AN67" s="1095">
        <f t="shared" si="19"/>
        <v>3346.4193</v>
      </c>
      <c r="AO67" s="1096">
        <v>0</v>
      </c>
      <c r="AP67" s="1096">
        <v>0</v>
      </c>
      <c r="AQ67" s="1096">
        <v>0</v>
      </c>
      <c r="AR67" s="1096">
        <v>0</v>
      </c>
      <c r="AS67" s="1096">
        <v>0</v>
      </c>
      <c r="AT67" s="1096">
        <v>0</v>
      </c>
      <c r="AU67" s="1096">
        <v>0</v>
      </c>
      <c r="AV67" s="1096">
        <v>0</v>
      </c>
      <c r="AW67" s="1096">
        <v>0</v>
      </c>
      <c r="AX67" s="1098"/>
      <c r="AY67" s="1097">
        <v>3803.6633999999999</v>
      </c>
      <c r="AZ67" s="1092">
        <v>0</v>
      </c>
      <c r="BA67" s="1092">
        <v>0</v>
      </c>
      <c r="BB67" s="1092">
        <v>0</v>
      </c>
      <c r="BC67" s="1095">
        <f t="shared" si="20"/>
        <v>3803.6633999999999</v>
      </c>
      <c r="BD67" s="453">
        <f t="shared" ref="BD67:BD162" si="25">(BC67-AK67)/AK67</f>
        <v>0.13663682252848586</v>
      </c>
      <c r="BE67" s="1092"/>
      <c r="BF67" s="1095">
        <f t="shared" si="21"/>
        <v>3803.6633999999999</v>
      </c>
      <c r="BG67" s="1096">
        <v>0</v>
      </c>
      <c r="BH67" s="1096">
        <v>0</v>
      </c>
      <c r="BI67" s="1096">
        <v>0</v>
      </c>
      <c r="BJ67" s="1096">
        <v>0</v>
      </c>
      <c r="BK67" s="1096">
        <v>0</v>
      </c>
      <c r="BL67" s="1096">
        <v>0</v>
      </c>
      <c r="BM67" s="1096">
        <v>0</v>
      </c>
      <c r="BN67" s="1096">
        <v>0</v>
      </c>
      <c r="BO67" s="1096">
        <v>0</v>
      </c>
      <c r="BP67" s="1098"/>
      <c r="BQ67" s="1097">
        <v>4347.3631999999998</v>
      </c>
      <c r="BR67" s="1092">
        <v>0</v>
      </c>
      <c r="BS67" s="1092">
        <v>0</v>
      </c>
      <c r="BT67" s="1092">
        <v>0</v>
      </c>
      <c r="BU67" s="1095">
        <f t="shared" si="22"/>
        <v>4347.3631999999998</v>
      </c>
      <c r="BV67" s="453">
        <f t="shared" ref="BV67:BV162" si="26">(BU67-BC67)/BC67</f>
        <v>0.1429410920009378</v>
      </c>
      <c r="BW67" s="1092"/>
      <c r="BX67" s="1095">
        <f t="shared" si="23"/>
        <v>4347.3631999999998</v>
      </c>
      <c r="BY67" s="1096">
        <v>0</v>
      </c>
      <c r="BZ67" s="1096">
        <v>0</v>
      </c>
      <c r="CA67" s="1096">
        <v>0</v>
      </c>
      <c r="CB67" s="1096">
        <v>0</v>
      </c>
      <c r="CC67" s="1096">
        <v>0</v>
      </c>
      <c r="CD67" s="1096">
        <v>0</v>
      </c>
      <c r="CE67" s="1096">
        <v>0</v>
      </c>
      <c r="CF67" s="1096">
        <v>0</v>
      </c>
      <c r="CG67" s="1096">
        <v>0</v>
      </c>
      <c r="CH67" s="1098"/>
    </row>
    <row r="68" spans="2:86" s="12" customFormat="1">
      <c r="B68" s="249" t="s">
        <v>460</v>
      </c>
      <c r="C68" s="1099"/>
      <c r="D68" s="1091" t="s">
        <v>461</v>
      </c>
      <c r="E68" s="304" t="s">
        <v>20</v>
      </c>
      <c r="F68" s="1090" t="s">
        <v>24</v>
      </c>
      <c r="G68" s="1090" t="s">
        <v>30</v>
      </c>
      <c r="H68" s="173" t="s">
        <v>23</v>
      </c>
      <c r="I68" s="1091"/>
      <c r="J68" s="414">
        <v>0</v>
      </c>
      <c r="K68" s="1091"/>
      <c r="L68" s="1092">
        <v>0</v>
      </c>
      <c r="M68" s="1092">
        <v>8550.3966620967112</v>
      </c>
      <c r="N68" s="1092">
        <v>82181.152470969522</v>
      </c>
      <c r="O68" s="1093">
        <v>33281.018199999999</v>
      </c>
      <c r="P68" s="1092">
        <v>24960.7637</v>
      </c>
      <c r="Q68" s="1092">
        <v>108163.3092</v>
      </c>
      <c r="R68" s="1092">
        <v>182313.85854141667</v>
      </c>
      <c r="S68" s="1094">
        <f t="shared" si="16"/>
        <v>348718.94964141666</v>
      </c>
      <c r="T68" s="453">
        <f t="shared" si="8"/>
        <v>3.2432959280365599</v>
      </c>
      <c r="U68" s="1092"/>
      <c r="V68" s="1095">
        <f t="shared" si="17"/>
        <v>348718.94964141666</v>
      </c>
      <c r="W68" s="1096">
        <v>106105.8021458101</v>
      </c>
      <c r="X68" s="1096">
        <v>-75.850187060139291</v>
      </c>
      <c r="Y68" s="1096">
        <v>51040.595081487074</v>
      </c>
      <c r="Z68" s="1096">
        <v>11.865122022212669</v>
      </c>
      <c r="AA68" s="1096">
        <v>298.58748122669948</v>
      </c>
      <c r="AB68" s="1096">
        <v>1591587.0321871494</v>
      </c>
      <c r="AC68" s="1096">
        <v>765608.92622230586</v>
      </c>
      <c r="AD68" s="1096">
        <v>253.19872765255045</v>
      </c>
      <c r="AE68" s="1096">
        <v>4478.8122184004897</v>
      </c>
      <c r="AF68" s="1098"/>
      <c r="AG68" s="1097">
        <v>49937.906300000002</v>
      </c>
      <c r="AH68" s="1092">
        <v>37453.429700000001</v>
      </c>
      <c r="AI68" s="1092">
        <v>162298.19529999999</v>
      </c>
      <c r="AJ68" s="1092">
        <v>295877.84323793201</v>
      </c>
      <c r="AK68" s="1095">
        <f t="shared" si="18"/>
        <v>545567.37453793199</v>
      </c>
      <c r="AL68" s="453">
        <f t="shared" si="24"/>
        <v>0.56449018643504201</v>
      </c>
      <c r="AM68" s="1092"/>
      <c r="AN68" s="1095">
        <f t="shared" si="19"/>
        <v>545567.37453793199</v>
      </c>
      <c r="AO68" s="1096">
        <v>172199.50317977549</v>
      </c>
      <c r="AP68" s="1096">
        <v>-123.09755227911087</v>
      </c>
      <c r="AQ68" s="1096">
        <v>82833.972666388217</v>
      </c>
      <c r="AR68" s="1096">
        <v>23.102198316189341</v>
      </c>
      <c r="AS68" s="1096">
        <v>484.5787400983711</v>
      </c>
      <c r="AT68" s="1096">
        <v>2582992.5476966342</v>
      </c>
      <c r="AU68" s="1096">
        <v>1242509.5899958238</v>
      </c>
      <c r="AV68" s="1096">
        <v>425.63980095670576</v>
      </c>
      <c r="AW68" s="1096">
        <v>7268.6811014755685</v>
      </c>
      <c r="AX68" s="1098"/>
      <c r="AY68" s="1097">
        <v>44150.931499999999</v>
      </c>
      <c r="AZ68" s="1092">
        <v>33113.198600000003</v>
      </c>
      <c r="BA68" s="1092">
        <v>143490.52729999999</v>
      </c>
      <c r="BB68" s="1092">
        <v>110335.94040196051</v>
      </c>
      <c r="BC68" s="1095">
        <f t="shared" si="20"/>
        <v>331090.59780196054</v>
      </c>
      <c r="BD68" s="453">
        <f t="shared" si="25"/>
        <v>-0.39312610457621744</v>
      </c>
      <c r="BE68" s="1092"/>
      <c r="BF68" s="1095">
        <f t="shared" si="21"/>
        <v>331090.59780196054</v>
      </c>
      <c r="BG68" s="1096">
        <v>491826.5526483265</v>
      </c>
      <c r="BH68" s="1096">
        <v>175.01162561692718</v>
      </c>
      <c r="BI68" s="1096">
        <v>0</v>
      </c>
      <c r="BJ68" s="1096">
        <v>71.143639842039192</v>
      </c>
      <c r="BK68" s="1096">
        <v>0</v>
      </c>
      <c r="BL68" s="1096">
        <v>7377398.2897249041</v>
      </c>
      <c r="BM68" s="1096">
        <v>0</v>
      </c>
      <c r="BN68" s="1096">
        <v>1238.0180284755315</v>
      </c>
      <c r="BO68" s="1096">
        <v>0</v>
      </c>
      <c r="BP68" s="1098"/>
      <c r="BQ68" s="1097">
        <v>55188.664400000001</v>
      </c>
      <c r="BR68" s="1092">
        <v>41391.498299999999</v>
      </c>
      <c r="BS68" s="1092">
        <v>179363.15919999999</v>
      </c>
      <c r="BT68" s="1092">
        <v>137919.92546659464</v>
      </c>
      <c r="BU68" s="1095">
        <f t="shared" si="22"/>
        <v>413863.24736659462</v>
      </c>
      <c r="BV68" s="453">
        <f t="shared" si="26"/>
        <v>0.25000000034475139</v>
      </c>
      <c r="BW68" s="1092"/>
      <c r="BX68" s="1095">
        <f t="shared" si="23"/>
        <v>413863.24736659462</v>
      </c>
      <c r="BY68" s="1096">
        <v>614783.1907944812</v>
      </c>
      <c r="BZ68" s="1096">
        <v>218.76453201549134</v>
      </c>
      <c r="CA68" s="1096">
        <v>0</v>
      </c>
      <c r="CB68" s="1096">
        <v>98.831033030687223</v>
      </c>
      <c r="CC68" s="1096">
        <v>0</v>
      </c>
      <c r="CD68" s="1096">
        <v>9221747.8619172238</v>
      </c>
      <c r="CE68" s="1096">
        <v>0</v>
      </c>
      <c r="CF68" s="1096">
        <v>1585.2345780092005</v>
      </c>
      <c r="CG68" s="1096">
        <v>0</v>
      </c>
      <c r="CH68" s="1098"/>
    </row>
    <row r="69" spans="2:86" s="12" customFormat="1" ht="26.45">
      <c r="B69" s="249" t="s">
        <v>462</v>
      </c>
      <c r="C69" s="171"/>
      <c r="D69" s="172" t="s">
        <v>463</v>
      </c>
      <c r="E69" s="304" t="s">
        <v>20</v>
      </c>
      <c r="F69" s="1090" t="s">
        <v>16</v>
      </c>
      <c r="G69" s="1090" t="s">
        <v>30</v>
      </c>
      <c r="H69" s="173" t="s">
        <v>23</v>
      </c>
      <c r="I69" s="172"/>
      <c r="J69" s="414">
        <v>0</v>
      </c>
      <c r="K69" s="172"/>
      <c r="L69" s="1092">
        <v>0</v>
      </c>
      <c r="M69" s="1092">
        <v>487.15599999999995</v>
      </c>
      <c r="N69" s="1092">
        <v>239.29000000000002</v>
      </c>
      <c r="O69" s="414">
        <v>2793.3816999999999</v>
      </c>
      <c r="P69" s="174">
        <v>0</v>
      </c>
      <c r="Q69" s="174">
        <v>0</v>
      </c>
      <c r="R69" s="174">
        <v>0</v>
      </c>
      <c r="S69" s="223">
        <f t="shared" si="16"/>
        <v>2793.3816999999999</v>
      </c>
      <c r="T69" s="453">
        <f t="shared" si="8"/>
        <v>10.673624890300472</v>
      </c>
      <c r="U69" s="174"/>
      <c r="V69" s="1095">
        <f t="shared" si="17"/>
        <v>2793.3816999999999</v>
      </c>
      <c r="W69" s="1096">
        <v>0</v>
      </c>
      <c r="X69" s="1096">
        <v>0</v>
      </c>
      <c r="Y69" s="1096">
        <v>0</v>
      </c>
      <c r="Z69" s="1096">
        <v>0</v>
      </c>
      <c r="AA69" s="1096">
        <v>0</v>
      </c>
      <c r="AB69" s="1096">
        <v>0</v>
      </c>
      <c r="AC69" s="1096">
        <v>0</v>
      </c>
      <c r="AD69" s="1096">
        <v>0</v>
      </c>
      <c r="AE69" s="1096">
        <v>0</v>
      </c>
      <c r="AF69" s="250"/>
      <c r="AG69" s="273">
        <v>3317.2692999999999</v>
      </c>
      <c r="AH69" s="174">
        <v>0</v>
      </c>
      <c r="AI69" s="174">
        <v>0</v>
      </c>
      <c r="AJ69" s="174">
        <v>0</v>
      </c>
      <c r="AK69" s="1095">
        <f t="shared" si="18"/>
        <v>3317.2692999999999</v>
      </c>
      <c r="AL69" s="453">
        <f t="shared" si="24"/>
        <v>0.18754601277727281</v>
      </c>
      <c r="AM69" s="174"/>
      <c r="AN69" s="1095">
        <f t="shared" si="19"/>
        <v>3317.2692999999999</v>
      </c>
      <c r="AO69" s="1096">
        <v>0</v>
      </c>
      <c r="AP69" s="1096">
        <v>0</v>
      </c>
      <c r="AQ69" s="1096">
        <v>0</v>
      </c>
      <c r="AR69" s="1096">
        <v>0</v>
      </c>
      <c r="AS69" s="1096">
        <v>0</v>
      </c>
      <c r="AT69" s="1096">
        <v>0</v>
      </c>
      <c r="AU69" s="1096">
        <v>0</v>
      </c>
      <c r="AV69" s="1096">
        <v>0</v>
      </c>
      <c r="AW69" s="1096">
        <v>0</v>
      </c>
      <c r="AX69" s="250"/>
      <c r="AY69" s="273">
        <v>2950.6233999999999</v>
      </c>
      <c r="AZ69" s="174">
        <v>0</v>
      </c>
      <c r="BA69" s="174">
        <v>0</v>
      </c>
      <c r="BB69" s="174">
        <v>0</v>
      </c>
      <c r="BC69" s="1095">
        <f t="shared" si="20"/>
        <v>2950.6233999999999</v>
      </c>
      <c r="BD69" s="453">
        <f t="shared" si="25"/>
        <v>-0.11052642002866635</v>
      </c>
      <c r="BE69" s="174"/>
      <c r="BF69" s="1095">
        <f t="shared" si="21"/>
        <v>2950.6233999999999</v>
      </c>
      <c r="BG69" s="1096">
        <v>0</v>
      </c>
      <c r="BH69" s="1096">
        <v>0</v>
      </c>
      <c r="BI69" s="1096">
        <v>0</v>
      </c>
      <c r="BJ69" s="1096">
        <v>0</v>
      </c>
      <c r="BK69" s="1096">
        <v>0</v>
      </c>
      <c r="BL69" s="1096">
        <v>0</v>
      </c>
      <c r="BM69" s="1096">
        <v>0</v>
      </c>
      <c r="BN69" s="1096">
        <v>0</v>
      </c>
      <c r="BO69" s="1096">
        <v>0</v>
      </c>
      <c r="BP69" s="250"/>
      <c r="BQ69" s="273">
        <v>3234.9432000000002</v>
      </c>
      <c r="BR69" s="174">
        <v>0</v>
      </c>
      <c r="BS69" s="174">
        <v>0</v>
      </c>
      <c r="BT69" s="174">
        <v>0</v>
      </c>
      <c r="BU69" s="1095">
        <f t="shared" si="22"/>
        <v>3234.9432000000002</v>
      </c>
      <c r="BV69" s="453">
        <f t="shared" si="26"/>
        <v>9.6359230391787787E-2</v>
      </c>
      <c r="BW69" s="174"/>
      <c r="BX69" s="1095">
        <f t="shared" si="23"/>
        <v>3234.9432000000002</v>
      </c>
      <c r="BY69" s="1096">
        <v>0</v>
      </c>
      <c r="BZ69" s="1096">
        <v>0</v>
      </c>
      <c r="CA69" s="1096">
        <v>0</v>
      </c>
      <c r="CB69" s="1096">
        <v>0</v>
      </c>
      <c r="CC69" s="1096">
        <v>0</v>
      </c>
      <c r="CD69" s="1096">
        <v>0</v>
      </c>
      <c r="CE69" s="1096">
        <v>0</v>
      </c>
      <c r="CF69" s="1096">
        <v>0</v>
      </c>
      <c r="CG69" s="1096">
        <v>0</v>
      </c>
      <c r="CH69" s="250"/>
    </row>
    <row r="70" spans="2:86" s="12" customFormat="1">
      <c r="B70" s="249" t="s">
        <v>464</v>
      </c>
      <c r="C70" s="171"/>
      <c r="D70" s="172" t="s">
        <v>465</v>
      </c>
      <c r="E70" s="304" t="s">
        <v>20</v>
      </c>
      <c r="F70" s="1090" t="s">
        <v>24</v>
      </c>
      <c r="G70" s="1090" t="s">
        <v>17</v>
      </c>
      <c r="H70" s="173" t="s">
        <v>23</v>
      </c>
      <c r="I70" s="172"/>
      <c r="J70" s="414">
        <v>0</v>
      </c>
      <c r="K70" s="172"/>
      <c r="L70" s="1092">
        <v>0</v>
      </c>
      <c r="M70" s="1092">
        <v>14867.146078844697</v>
      </c>
      <c r="N70" s="1092">
        <v>146419.40464574011</v>
      </c>
      <c r="O70" s="414">
        <v>39798.476900000001</v>
      </c>
      <c r="P70" s="174">
        <v>29848.857599999999</v>
      </c>
      <c r="Q70" s="174">
        <v>129345.04979999999</v>
      </c>
      <c r="R70" s="174">
        <v>347305.54902890429</v>
      </c>
      <c r="S70" s="223">
        <f t="shared" si="16"/>
        <v>546297.93332890421</v>
      </c>
      <c r="T70" s="453">
        <f t="shared" si="8"/>
        <v>2.7310487271182744</v>
      </c>
      <c r="U70" s="174"/>
      <c r="V70" s="1095">
        <f t="shared" si="17"/>
        <v>546297.93332890421</v>
      </c>
      <c r="W70" s="1096">
        <v>20837.49487084501</v>
      </c>
      <c r="X70" s="1096">
        <v>114.66675777572547</v>
      </c>
      <c r="Y70" s="1096">
        <v>89065.089671794543</v>
      </c>
      <c r="Z70" s="1096">
        <v>2.5849228057411526</v>
      </c>
      <c r="AA70" s="1096">
        <v>521.03077457999825</v>
      </c>
      <c r="AB70" s="1096">
        <v>312562.42306267773</v>
      </c>
      <c r="AC70" s="1096">
        <v>1335976.3450769184</v>
      </c>
      <c r="AD70" s="1096">
        <v>63.584348453113428</v>
      </c>
      <c r="AE70" s="1096">
        <v>7815.461618699961</v>
      </c>
      <c r="AF70" s="250"/>
      <c r="AG70" s="273">
        <v>57589.575799999999</v>
      </c>
      <c r="AH70" s="174">
        <v>43192.181799999998</v>
      </c>
      <c r="AI70" s="174">
        <v>187166.1213</v>
      </c>
      <c r="AJ70" s="174">
        <v>563643.4743467404</v>
      </c>
      <c r="AK70" s="1095">
        <f t="shared" si="18"/>
        <v>851591.35324674041</v>
      </c>
      <c r="AL70" s="453">
        <f t="shared" si="24"/>
        <v>0.55884051776932353</v>
      </c>
      <c r="AM70" s="174"/>
      <c r="AN70" s="1095">
        <f t="shared" si="19"/>
        <v>851591.35324674041</v>
      </c>
      <c r="AO70" s="1096">
        <v>33817.248395727438</v>
      </c>
      <c r="AP70" s="1096">
        <v>186.09311007109838</v>
      </c>
      <c r="AQ70" s="1096">
        <v>144544.06714395966</v>
      </c>
      <c r="AR70" s="1096">
        <v>4.8024978623575327</v>
      </c>
      <c r="AS70" s="1096">
        <v>845.58279279216413</v>
      </c>
      <c r="AT70" s="1096">
        <v>507258.72593591374</v>
      </c>
      <c r="AU70" s="1096">
        <v>2168161.0071593965</v>
      </c>
      <c r="AV70" s="1096">
        <v>107.60243603388527</v>
      </c>
      <c r="AW70" s="1096">
        <v>12683.741891882468</v>
      </c>
      <c r="AX70" s="250"/>
      <c r="AY70" s="273">
        <v>44053.382899999997</v>
      </c>
      <c r="AZ70" s="174">
        <v>33040.037199999999</v>
      </c>
      <c r="BA70" s="174">
        <v>143173.49429999999</v>
      </c>
      <c r="BB70" s="174">
        <v>148768.44578496795</v>
      </c>
      <c r="BC70" s="1095">
        <f t="shared" si="20"/>
        <v>369035.36018496793</v>
      </c>
      <c r="BD70" s="453">
        <f t="shared" si="25"/>
        <v>-0.56665205819904152</v>
      </c>
      <c r="BE70" s="174"/>
      <c r="BF70" s="1095">
        <f t="shared" si="21"/>
        <v>369035.36018496793</v>
      </c>
      <c r="BG70" s="1096">
        <v>523137.35587387619</v>
      </c>
      <c r="BH70" s="1096">
        <v>314.69173152456193</v>
      </c>
      <c r="BI70" s="1096">
        <v>0</v>
      </c>
      <c r="BJ70" s="1096">
        <v>75.672806670972705</v>
      </c>
      <c r="BK70" s="1096">
        <v>0</v>
      </c>
      <c r="BL70" s="1096">
        <v>7847060.3381081363</v>
      </c>
      <c r="BM70" s="1096">
        <v>0</v>
      </c>
      <c r="BN70" s="1096">
        <v>1316.8330877084109</v>
      </c>
      <c r="BO70" s="1096">
        <v>0</v>
      </c>
      <c r="BP70" s="250"/>
      <c r="BQ70" s="273">
        <v>55066.728600000002</v>
      </c>
      <c r="BR70" s="174">
        <v>41300.046399999999</v>
      </c>
      <c r="BS70" s="174">
        <v>178966.86790000001</v>
      </c>
      <c r="BT70" s="174">
        <v>185960.55722738191</v>
      </c>
      <c r="BU70" s="1095">
        <f t="shared" si="22"/>
        <v>461294.20012738189</v>
      </c>
      <c r="BV70" s="453">
        <f t="shared" si="26"/>
        <v>0.24999999971865022</v>
      </c>
      <c r="BW70" s="174"/>
      <c r="BX70" s="1095">
        <f t="shared" si="23"/>
        <v>461294.20012738189</v>
      </c>
      <c r="BY70" s="1096">
        <v>653921.69484877877</v>
      </c>
      <c r="BZ70" s="1096">
        <v>393.36466440957338</v>
      </c>
      <c r="CA70" s="1096">
        <v>0</v>
      </c>
      <c r="CB70" s="1096">
        <v>105.12284263915009</v>
      </c>
      <c r="CC70" s="1096">
        <v>0</v>
      </c>
      <c r="CD70" s="1096">
        <v>9808825.4227316976</v>
      </c>
      <c r="CE70" s="1096">
        <v>0</v>
      </c>
      <c r="CF70" s="1096">
        <v>1686.1542369840131</v>
      </c>
      <c r="CG70" s="1096">
        <v>0</v>
      </c>
      <c r="CH70" s="250"/>
    </row>
    <row r="71" spans="2:86" s="12" customFormat="1" ht="26.45">
      <c r="B71" s="249" t="s">
        <v>466</v>
      </c>
      <c r="C71" s="1099"/>
      <c r="D71" s="1091" t="s">
        <v>467</v>
      </c>
      <c r="E71" s="304" t="s">
        <v>20</v>
      </c>
      <c r="F71" s="1090" t="s">
        <v>16</v>
      </c>
      <c r="G71" s="1090" t="s">
        <v>17</v>
      </c>
      <c r="H71" s="173" t="s">
        <v>23</v>
      </c>
      <c r="I71" s="1091"/>
      <c r="J71" s="414">
        <v>0</v>
      </c>
      <c r="K71" s="1091"/>
      <c r="L71" s="1092">
        <v>0</v>
      </c>
      <c r="M71" s="1092">
        <v>501.43599999999998</v>
      </c>
      <c r="N71" s="1092">
        <v>428.36</v>
      </c>
      <c r="O71" s="1093">
        <v>3180.6916999999999</v>
      </c>
      <c r="P71" s="1092">
        <v>0</v>
      </c>
      <c r="Q71" s="1092">
        <v>0</v>
      </c>
      <c r="R71" s="1092">
        <v>0</v>
      </c>
      <c r="S71" s="1094">
        <f t="shared" si="16"/>
        <v>3180.6916999999999</v>
      </c>
      <c r="T71" s="453">
        <f t="shared" si="8"/>
        <v>6.4252771033709957</v>
      </c>
      <c r="U71" s="1092"/>
      <c r="V71" s="1095">
        <f t="shared" si="17"/>
        <v>3180.6916999999999</v>
      </c>
      <c r="W71" s="1096">
        <v>0</v>
      </c>
      <c r="X71" s="1096">
        <v>0</v>
      </c>
      <c r="Y71" s="1096">
        <v>0</v>
      </c>
      <c r="Z71" s="1096">
        <v>0</v>
      </c>
      <c r="AA71" s="1096">
        <v>0</v>
      </c>
      <c r="AB71" s="1096">
        <v>0</v>
      </c>
      <c r="AC71" s="1096">
        <v>0</v>
      </c>
      <c r="AD71" s="1096">
        <v>0</v>
      </c>
      <c r="AE71" s="1096">
        <v>0</v>
      </c>
      <c r="AF71" s="1098"/>
      <c r="AG71" s="1097">
        <v>3943.4593</v>
      </c>
      <c r="AH71" s="1092">
        <v>0</v>
      </c>
      <c r="AI71" s="1092">
        <v>0</v>
      </c>
      <c r="AJ71" s="1092">
        <v>0</v>
      </c>
      <c r="AK71" s="1095">
        <f t="shared" si="18"/>
        <v>3943.4593</v>
      </c>
      <c r="AL71" s="453">
        <f t="shared" si="24"/>
        <v>0.23981186230655432</v>
      </c>
      <c r="AM71" s="1092"/>
      <c r="AN71" s="1095">
        <f t="shared" si="19"/>
        <v>3943.4593</v>
      </c>
      <c r="AO71" s="1096">
        <v>0</v>
      </c>
      <c r="AP71" s="1096">
        <v>0</v>
      </c>
      <c r="AQ71" s="1096">
        <v>0</v>
      </c>
      <c r="AR71" s="1096">
        <v>0</v>
      </c>
      <c r="AS71" s="1096">
        <v>0</v>
      </c>
      <c r="AT71" s="1096">
        <v>0</v>
      </c>
      <c r="AU71" s="1096">
        <v>0</v>
      </c>
      <c r="AV71" s="1096">
        <v>0</v>
      </c>
      <c r="AW71" s="1096">
        <v>0</v>
      </c>
      <c r="AX71" s="1098"/>
      <c r="AY71" s="1097">
        <v>3028.0034000000001</v>
      </c>
      <c r="AZ71" s="1092">
        <v>0</v>
      </c>
      <c r="BA71" s="1092">
        <v>0</v>
      </c>
      <c r="BB71" s="1092">
        <v>0</v>
      </c>
      <c r="BC71" s="1095">
        <f t="shared" si="20"/>
        <v>3028.0034000000001</v>
      </c>
      <c r="BD71" s="453">
        <f t="shared" si="25"/>
        <v>-0.23214539072331744</v>
      </c>
      <c r="BE71" s="1092"/>
      <c r="BF71" s="1095">
        <f t="shared" si="21"/>
        <v>3028.0034000000001</v>
      </c>
      <c r="BG71" s="1096">
        <v>0</v>
      </c>
      <c r="BH71" s="1096">
        <v>0</v>
      </c>
      <c r="BI71" s="1096">
        <v>0</v>
      </c>
      <c r="BJ71" s="1096">
        <v>0</v>
      </c>
      <c r="BK71" s="1096">
        <v>0</v>
      </c>
      <c r="BL71" s="1096">
        <v>0</v>
      </c>
      <c r="BM71" s="1096">
        <v>0</v>
      </c>
      <c r="BN71" s="1096">
        <v>0</v>
      </c>
      <c r="BO71" s="1096">
        <v>0</v>
      </c>
      <c r="BP71" s="1098"/>
      <c r="BQ71" s="1097">
        <v>3335.8231999999998</v>
      </c>
      <c r="BR71" s="1092">
        <v>0</v>
      </c>
      <c r="BS71" s="1092">
        <v>0</v>
      </c>
      <c r="BT71" s="1092">
        <v>0</v>
      </c>
      <c r="BU71" s="1095">
        <f t="shared" si="22"/>
        <v>3335.8231999999998</v>
      </c>
      <c r="BV71" s="453">
        <f t="shared" si="26"/>
        <v>0.10165767977671351</v>
      </c>
      <c r="BW71" s="1092"/>
      <c r="BX71" s="1095">
        <f t="shared" si="23"/>
        <v>3335.8231999999998</v>
      </c>
      <c r="BY71" s="1096">
        <v>0</v>
      </c>
      <c r="BZ71" s="1096">
        <v>0</v>
      </c>
      <c r="CA71" s="1096">
        <v>0</v>
      </c>
      <c r="CB71" s="1096">
        <v>0</v>
      </c>
      <c r="CC71" s="1096">
        <v>0</v>
      </c>
      <c r="CD71" s="1096">
        <v>0</v>
      </c>
      <c r="CE71" s="1096">
        <v>0</v>
      </c>
      <c r="CF71" s="1096">
        <v>0</v>
      </c>
      <c r="CG71" s="1096">
        <v>0</v>
      </c>
      <c r="CH71" s="1098"/>
    </row>
    <row r="72" spans="2:86" s="12" customFormat="1">
      <c r="B72" s="249" t="s">
        <v>468</v>
      </c>
      <c r="C72" s="1099"/>
      <c r="D72" s="1091" t="s">
        <v>469</v>
      </c>
      <c r="E72" s="304" t="s">
        <v>20</v>
      </c>
      <c r="F72" s="1090" t="s">
        <v>24</v>
      </c>
      <c r="G72" s="1090" t="s">
        <v>27</v>
      </c>
      <c r="H72" s="173" t="s">
        <v>23</v>
      </c>
      <c r="I72" s="1091"/>
      <c r="J72" s="414">
        <v>0</v>
      </c>
      <c r="K72" s="1091"/>
      <c r="L72" s="1092">
        <v>0</v>
      </c>
      <c r="M72" s="1092">
        <v>13349.92974738593</v>
      </c>
      <c r="N72" s="1092">
        <v>102083.35861836816</v>
      </c>
      <c r="O72" s="1093">
        <v>12298.7071</v>
      </c>
      <c r="P72" s="1092">
        <v>10248.9226</v>
      </c>
      <c r="Q72" s="1092">
        <v>45778.521000000001</v>
      </c>
      <c r="R72" s="1092">
        <v>65138.242202565314</v>
      </c>
      <c r="S72" s="1094">
        <f t="shared" si="16"/>
        <v>133464.39290256531</v>
      </c>
      <c r="T72" s="453">
        <f t="shared" ref="T72:T131" si="27">IF(N72=0,"",(S72-N72)/N72)</f>
        <v>0.30740597398948294</v>
      </c>
      <c r="U72" s="1092"/>
      <c r="V72" s="1095">
        <f t="shared" si="17"/>
        <v>133464.39290256531</v>
      </c>
      <c r="W72" s="1096">
        <v>364970.31620518042</v>
      </c>
      <c r="X72" s="1096">
        <v>116.26603523329551</v>
      </c>
      <c r="Y72" s="1096">
        <v>1408.5576242769912</v>
      </c>
      <c r="Z72" s="1096">
        <v>40.244474096744746</v>
      </c>
      <c r="AA72" s="1096">
        <v>8.2400621020203992</v>
      </c>
      <c r="AB72" s="1096">
        <v>5474554.7430777103</v>
      </c>
      <c r="AC72" s="1096">
        <v>21128.364364154877</v>
      </c>
      <c r="AD72" s="1096">
        <v>839.12442147883485</v>
      </c>
      <c r="AE72" s="1096">
        <v>123.60093153030586</v>
      </c>
      <c r="AF72" s="1098"/>
      <c r="AG72" s="1097">
        <v>11755.491</v>
      </c>
      <c r="AH72" s="1092">
        <v>9796.2425000000003</v>
      </c>
      <c r="AI72" s="1092">
        <v>43756.549899999998</v>
      </c>
      <c r="AJ72" s="1092">
        <v>66377.287332074397</v>
      </c>
      <c r="AK72" s="1095">
        <f t="shared" si="18"/>
        <v>131685.57073207438</v>
      </c>
      <c r="AL72" s="453">
        <f t="shared" si="24"/>
        <v>-1.3328065499758717E-2</v>
      </c>
      <c r="AM72" s="1092"/>
      <c r="AN72" s="1095">
        <f t="shared" si="19"/>
        <v>131685.57073207438</v>
      </c>
      <c r="AO72" s="1096">
        <v>371912.70043414767</v>
      </c>
      <c r="AP72" s="1096">
        <v>118.47762191285697</v>
      </c>
      <c r="AQ72" s="1096">
        <v>1435.3508943035799</v>
      </c>
      <c r="AR72" s="1096">
        <v>49.541124811678301</v>
      </c>
      <c r="AS72" s="1096">
        <v>8.3968027316759439</v>
      </c>
      <c r="AT72" s="1096">
        <v>5578690.5065122172</v>
      </c>
      <c r="AU72" s="1096">
        <v>21530.263414553694</v>
      </c>
      <c r="AV72" s="1096">
        <v>884.65001630127426</v>
      </c>
      <c r="AW72" s="1096">
        <v>125.95204097513908</v>
      </c>
      <c r="AX72" s="1098"/>
      <c r="AY72" s="1097">
        <v>8856.2502000000004</v>
      </c>
      <c r="AZ72" s="1092">
        <v>7380.2084999999997</v>
      </c>
      <c r="BA72" s="1092">
        <v>32964.931199999999</v>
      </c>
      <c r="BB72" s="1092">
        <v>52053.568690852189</v>
      </c>
      <c r="BC72" s="1095">
        <f t="shared" si="20"/>
        <v>101254.95859085218</v>
      </c>
      <c r="BD72" s="453">
        <f t="shared" si="25"/>
        <v>-0.23108539509720388</v>
      </c>
      <c r="BE72" s="1092"/>
      <c r="BF72" s="1095">
        <f t="shared" si="21"/>
        <v>101254.95859085218</v>
      </c>
      <c r="BG72" s="1096">
        <v>277073.90392967715</v>
      </c>
      <c r="BH72" s="1096">
        <v>88.265491369502712</v>
      </c>
      <c r="BI72" s="1096">
        <v>1069.3323338527043</v>
      </c>
      <c r="BJ72" s="1096">
        <v>39.504205844160943</v>
      </c>
      <c r="BK72" s="1096">
        <v>6.2555941530383121</v>
      </c>
      <c r="BL72" s="1096">
        <v>4156108.5589451655</v>
      </c>
      <c r="BM72" s="1096">
        <v>16039.98500779055</v>
      </c>
      <c r="BN72" s="1096">
        <v>676.204046361976</v>
      </c>
      <c r="BO72" s="1096">
        <v>93.833912295574706</v>
      </c>
      <c r="BP72" s="1098"/>
      <c r="BQ72" s="1097">
        <v>6678.0029000000004</v>
      </c>
      <c r="BR72" s="1092">
        <v>5565.0024000000003</v>
      </c>
      <c r="BS72" s="1092">
        <v>24857.0108</v>
      </c>
      <c r="BT72" s="1092">
        <v>39250.684619911983</v>
      </c>
      <c r="BU72" s="1095">
        <f t="shared" si="22"/>
        <v>76350.700719911983</v>
      </c>
      <c r="BV72" s="453">
        <f t="shared" si="26"/>
        <v>-0.24595593359108994</v>
      </c>
      <c r="BW72" s="1092"/>
      <c r="BX72" s="1095">
        <f t="shared" si="23"/>
        <v>76350.700719911983</v>
      </c>
      <c r="BY72" s="1096">
        <v>208925.93324992422</v>
      </c>
      <c r="BZ72" s="1096">
        <v>66.556070047214376</v>
      </c>
      <c r="CA72" s="1096">
        <v>806.3237014909339</v>
      </c>
      <c r="CB72" s="1096">
        <v>32.895900294110533</v>
      </c>
      <c r="CC72" s="1096">
        <v>4.7169936537219677</v>
      </c>
      <c r="CD72" s="1096">
        <v>3133888.9987488696</v>
      </c>
      <c r="CE72" s="1096">
        <v>12094.855522364001</v>
      </c>
      <c r="CF72" s="1096">
        <v>521.96974721792355</v>
      </c>
      <c r="CG72" s="1096">
        <v>70.754904805829469</v>
      </c>
      <c r="CH72" s="1098"/>
    </row>
    <row r="73" spans="2:86" s="12" customFormat="1" ht="26.45">
      <c r="B73" s="249" t="s">
        <v>470</v>
      </c>
      <c r="C73" s="1099"/>
      <c r="D73" s="1091" t="s">
        <v>471</v>
      </c>
      <c r="E73" s="304" t="s">
        <v>20</v>
      </c>
      <c r="F73" s="1090" t="s">
        <v>16</v>
      </c>
      <c r="G73" s="1090" t="s">
        <v>27</v>
      </c>
      <c r="H73" s="173" t="s">
        <v>23</v>
      </c>
      <c r="I73" s="1091"/>
      <c r="J73" s="414">
        <v>0</v>
      </c>
      <c r="K73" s="1091"/>
      <c r="L73" s="1092">
        <v>0</v>
      </c>
      <c r="M73" s="1092">
        <v>491.37599999999998</v>
      </c>
      <c r="N73" s="1092">
        <v>280.51</v>
      </c>
      <c r="O73" s="1093">
        <v>2371.4317000000001</v>
      </c>
      <c r="P73" s="1092">
        <v>0</v>
      </c>
      <c r="Q73" s="1092">
        <v>0</v>
      </c>
      <c r="R73" s="1092">
        <v>0</v>
      </c>
      <c r="S73" s="1094">
        <f t="shared" si="16"/>
        <v>2371.4317000000001</v>
      </c>
      <c r="T73" s="453">
        <f t="shared" si="27"/>
        <v>7.4540005703896473</v>
      </c>
      <c r="U73" s="1092"/>
      <c r="V73" s="1095">
        <f t="shared" si="17"/>
        <v>2371.4317000000001</v>
      </c>
      <c r="W73" s="1096">
        <v>0</v>
      </c>
      <c r="X73" s="1096">
        <v>0</v>
      </c>
      <c r="Y73" s="1096">
        <v>0</v>
      </c>
      <c r="Z73" s="1096">
        <v>0</v>
      </c>
      <c r="AA73" s="1096">
        <v>0</v>
      </c>
      <c r="AB73" s="1096">
        <v>0</v>
      </c>
      <c r="AC73" s="1096">
        <v>0</v>
      </c>
      <c r="AD73" s="1096">
        <v>0</v>
      </c>
      <c r="AE73" s="1096">
        <v>0</v>
      </c>
      <c r="AF73" s="1098"/>
      <c r="AG73" s="1097">
        <v>2470.3593000000001</v>
      </c>
      <c r="AH73" s="1092">
        <v>0</v>
      </c>
      <c r="AI73" s="1092">
        <v>0</v>
      </c>
      <c r="AJ73" s="1092">
        <v>0</v>
      </c>
      <c r="AK73" s="1095">
        <f t="shared" si="18"/>
        <v>2470.3593000000001</v>
      </c>
      <c r="AL73" s="453">
        <f t="shared" si="24"/>
        <v>4.171640279583004E-2</v>
      </c>
      <c r="AM73" s="1092"/>
      <c r="AN73" s="1095">
        <f t="shared" si="19"/>
        <v>2470.3593000000001</v>
      </c>
      <c r="AO73" s="1096">
        <v>0</v>
      </c>
      <c r="AP73" s="1096">
        <v>0</v>
      </c>
      <c r="AQ73" s="1096">
        <v>0</v>
      </c>
      <c r="AR73" s="1096">
        <v>0</v>
      </c>
      <c r="AS73" s="1096">
        <v>0</v>
      </c>
      <c r="AT73" s="1096">
        <v>0</v>
      </c>
      <c r="AU73" s="1096">
        <v>0</v>
      </c>
      <c r="AV73" s="1096">
        <v>0</v>
      </c>
      <c r="AW73" s="1096">
        <v>0</v>
      </c>
      <c r="AX73" s="1098"/>
      <c r="AY73" s="1097">
        <v>2481.9733999999999</v>
      </c>
      <c r="AZ73" s="1092">
        <v>0</v>
      </c>
      <c r="BA73" s="1092">
        <v>0</v>
      </c>
      <c r="BB73" s="1092">
        <v>0</v>
      </c>
      <c r="BC73" s="1095">
        <f t="shared" si="20"/>
        <v>2481.9733999999999</v>
      </c>
      <c r="BD73" s="453">
        <f t="shared" si="25"/>
        <v>4.7013808881970244E-3</v>
      </c>
      <c r="BE73" s="1092"/>
      <c r="BF73" s="1095">
        <f t="shared" si="21"/>
        <v>2481.9733999999999</v>
      </c>
      <c r="BG73" s="1096">
        <v>0</v>
      </c>
      <c r="BH73" s="1096">
        <v>0</v>
      </c>
      <c r="BI73" s="1096">
        <v>0</v>
      </c>
      <c r="BJ73" s="1096">
        <v>0</v>
      </c>
      <c r="BK73" s="1096">
        <v>0</v>
      </c>
      <c r="BL73" s="1096">
        <v>0</v>
      </c>
      <c r="BM73" s="1096">
        <v>0</v>
      </c>
      <c r="BN73" s="1096">
        <v>0</v>
      </c>
      <c r="BO73" s="1096">
        <v>0</v>
      </c>
      <c r="BP73" s="1098"/>
      <c r="BQ73" s="1097">
        <v>2516.8932</v>
      </c>
      <c r="BR73" s="1092">
        <v>0</v>
      </c>
      <c r="BS73" s="1092">
        <v>0</v>
      </c>
      <c r="BT73" s="1092">
        <v>0</v>
      </c>
      <c r="BU73" s="1095">
        <f t="shared" si="22"/>
        <v>2516.8932</v>
      </c>
      <c r="BV73" s="453">
        <f t="shared" si="26"/>
        <v>1.406936915601115E-2</v>
      </c>
      <c r="BW73" s="1092"/>
      <c r="BX73" s="1095">
        <f t="shared" si="23"/>
        <v>2516.8932</v>
      </c>
      <c r="BY73" s="1096">
        <v>0</v>
      </c>
      <c r="BZ73" s="1096">
        <v>0</v>
      </c>
      <c r="CA73" s="1096">
        <v>0</v>
      </c>
      <c r="CB73" s="1096">
        <v>0</v>
      </c>
      <c r="CC73" s="1096">
        <v>0</v>
      </c>
      <c r="CD73" s="1096">
        <v>0</v>
      </c>
      <c r="CE73" s="1096">
        <v>0</v>
      </c>
      <c r="CF73" s="1096">
        <v>0</v>
      </c>
      <c r="CG73" s="1096">
        <v>0</v>
      </c>
      <c r="CH73" s="1098"/>
    </row>
    <row r="74" spans="2:86" s="12" customFormat="1">
      <c r="B74" s="249" t="s">
        <v>472</v>
      </c>
      <c r="C74" s="1099"/>
      <c r="D74" s="1091" t="s">
        <v>473</v>
      </c>
      <c r="E74" s="304" t="s">
        <v>20</v>
      </c>
      <c r="F74" s="1090" t="s">
        <v>24</v>
      </c>
      <c r="G74" s="1090" t="s">
        <v>22</v>
      </c>
      <c r="H74" s="173" t="s">
        <v>23</v>
      </c>
      <c r="I74" s="1091"/>
      <c r="J74" s="414">
        <v>0</v>
      </c>
      <c r="K74" s="1091"/>
      <c r="L74" s="1092">
        <v>0</v>
      </c>
      <c r="M74" s="1092">
        <v>36310.518682522554</v>
      </c>
      <c r="N74" s="1092">
        <v>360431.98101320746</v>
      </c>
      <c r="O74" s="414">
        <v>29693.439699999999</v>
      </c>
      <c r="P74" s="174">
        <v>24744.533100000001</v>
      </c>
      <c r="Q74" s="174">
        <v>110525.5811</v>
      </c>
      <c r="R74" s="174">
        <v>173208.41838230184</v>
      </c>
      <c r="S74" s="223">
        <f t="shared" si="16"/>
        <v>338171.97228230187</v>
      </c>
      <c r="T74" s="453">
        <f t="shared" si="27"/>
        <v>-6.1759249743406963E-2</v>
      </c>
      <c r="U74" s="1092"/>
      <c r="V74" s="1095">
        <f t="shared" si="17"/>
        <v>338171.97228230187</v>
      </c>
      <c r="W74" s="1096">
        <v>779923.17919697624</v>
      </c>
      <c r="X74" s="1096">
        <v>194.21868154720207</v>
      </c>
      <c r="Y74" s="1096">
        <v>8364.1160428203802</v>
      </c>
      <c r="Z74" s="1096">
        <v>55.647032826001734</v>
      </c>
      <c r="AA74" s="1096">
        <v>80.251489631763036</v>
      </c>
      <c r="AB74" s="1096">
        <v>9965572.6535893325</v>
      </c>
      <c r="AC74" s="1096">
        <v>115476.14007262411</v>
      </c>
      <c r="AD74" s="1096">
        <v>1097.5109959401277</v>
      </c>
      <c r="AE74" s="1096">
        <v>988.74952723748879</v>
      </c>
      <c r="AF74" s="250"/>
      <c r="AG74" s="273">
        <v>28370.69</v>
      </c>
      <c r="AH74" s="174">
        <v>23642.241699999999</v>
      </c>
      <c r="AI74" s="174">
        <v>105602.01300000001</v>
      </c>
      <c r="AJ74" s="174">
        <v>176503.25604935692</v>
      </c>
      <c r="AK74" s="1095">
        <f t="shared" si="18"/>
        <v>334118.20074935688</v>
      </c>
      <c r="AL74" s="453">
        <f t="shared" si="24"/>
        <v>-1.1987307835082638E-2</v>
      </c>
      <c r="AM74" s="1092"/>
      <c r="AN74" s="1095">
        <f t="shared" si="19"/>
        <v>334118.20074935688</v>
      </c>
      <c r="AO74" s="1096">
        <v>794758.70443594037</v>
      </c>
      <c r="AP74" s="1096">
        <v>197.91306611389004</v>
      </c>
      <c r="AQ74" s="1096">
        <v>8523.2163986480555</v>
      </c>
      <c r="AR74" s="1096">
        <v>66.829668645816525</v>
      </c>
      <c r="AS74" s="1096">
        <v>81.778015622278588</v>
      </c>
      <c r="AT74" s="1096">
        <v>10155135.559983624</v>
      </c>
      <c r="AU74" s="1096">
        <v>117672.70153619123</v>
      </c>
      <c r="AV74" s="1096">
        <v>1155.9209904665624</v>
      </c>
      <c r="AW74" s="1096">
        <v>1007.5573008885934</v>
      </c>
      <c r="AX74" s="250"/>
      <c r="AY74" s="273">
        <v>22427.1669</v>
      </c>
      <c r="AZ74" s="174">
        <v>18689.305700000001</v>
      </c>
      <c r="BA74" s="174">
        <v>83478.8989</v>
      </c>
      <c r="BB74" s="174">
        <v>133303.85061601663</v>
      </c>
      <c r="BC74" s="1095">
        <f t="shared" si="20"/>
        <v>257899.22211601664</v>
      </c>
      <c r="BD74" s="453">
        <f t="shared" si="25"/>
        <v>-0.22811980449552613</v>
      </c>
      <c r="BE74" s="1092"/>
      <c r="BF74" s="1095">
        <f t="shared" si="21"/>
        <v>257899.22211601664</v>
      </c>
      <c r="BG74" s="1096">
        <v>592092.97445093712</v>
      </c>
      <c r="BH74" s="1096">
        <v>146.11732570238146</v>
      </c>
      <c r="BI74" s="1096">
        <v>6361.1878652995902</v>
      </c>
      <c r="BJ74" s="1096">
        <v>52.396023238803913</v>
      </c>
      <c r="BK74" s="1096">
        <v>61.318371847297286</v>
      </c>
      <c r="BL74" s="1096">
        <v>7547440.4126026025</v>
      </c>
      <c r="BM74" s="1096">
        <v>87732.751503851381</v>
      </c>
      <c r="BN74" s="1096">
        <v>873.68752657899165</v>
      </c>
      <c r="BO74" s="1096">
        <v>754.29082465047804</v>
      </c>
      <c r="BP74" s="250"/>
      <c r="BQ74" s="273">
        <v>16911.072100000001</v>
      </c>
      <c r="BR74" s="174">
        <v>14092.560100000001</v>
      </c>
      <c r="BS74" s="174">
        <v>62946.768400000001</v>
      </c>
      <c r="BT74" s="174">
        <v>100516.97758922435</v>
      </c>
      <c r="BU74" s="1095">
        <f t="shared" si="22"/>
        <v>194467.37818922434</v>
      </c>
      <c r="BV74" s="453">
        <f t="shared" si="26"/>
        <v>-0.24595593350900963</v>
      </c>
      <c r="BW74" s="1092"/>
      <c r="BX74" s="1095">
        <f t="shared" si="23"/>
        <v>194467.37818922434</v>
      </c>
      <c r="BY74" s="1096">
        <v>446464.19429054798</v>
      </c>
      <c r="BZ74" s="1096">
        <v>110.17890247896612</v>
      </c>
      <c r="CA74" s="1096">
        <v>4796.6159667056827</v>
      </c>
      <c r="CB74" s="1096">
        <v>42.392232796403356</v>
      </c>
      <c r="CC74" s="1096">
        <v>46.23675447045823</v>
      </c>
      <c r="CD74" s="1096">
        <v>5691102.6614837814</v>
      </c>
      <c r="CE74" s="1096">
        <v>66154.36072152789</v>
      </c>
      <c r="CF74" s="1096">
        <v>674.39811429605777</v>
      </c>
      <c r="CG74" s="1096">
        <v>568.76852087323823</v>
      </c>
      <c r="CH74" s="250"/>
    </row>
    <row r="75" spans="2:86" s="12" customFormat="1" ht="26.45">
      <c r="B75" s="249" t="s">
        <v>474</v>
      </c>
      <c r="C75" s="1099"/>
      <c r="D75" s="1091" t="s">
        <v>475</v>
      </c>
      <c r="E75" s="304" t="s">
        <v>20</v>
      </c>
      <c r="F75" s="1090" t="s">
        <v>16</v>
      </c>
      <c r="G75" s="1090" t="s">
        <v>22</v>
      </c>
      <c r="H75" s="173" t="s">
        <v>23</v>
      </c>
      <c r="I75" s="1091"/>
      <c r="J75" s="414">
        <v>0</v>
      </c>
      <c r="K75" s="1091"/>
      <c r="L75" s="1092">
        <v>0</v>
      </c>
      <c r="M75" s="1092">
        <v>1641.6</v>
      </c>
      <c r="N75" s="1092">
        <v>2792.2836000000002</v>
      </c>
      <c r="O75" s="1093">
        <v>2772.7217000000001</v>
      </c>
      <c r="P75" s="1092">
        <v>0</v>
      </c>
      <c r="Q75" s="1092">
        <v>0</v>
      </c>
      <c r="R75" s="1092">
        <v>0</v>
      </c>
      <c r="S75" s="1094">
        <f t="shared" si="16"/>
        <v>2772.7217000000001</v>
      </c>
      <c r="T75" s="453">
        <f t="shared" si="27"/>
        <v>-7.0056995643279748E-3</v>
      </c>
      <c r="U75" s="1092"/>
      <c r="V75" s="1095">
        <f t="shared" si="17"/>
        <v>2772.7217000000001</v>
      </c>
      <c r="W75" s="1096">
        <v>0</v>
      </c>
      <c r="X75" s="1096">
        <v>0</v>
      </c>
      <c r="Y75" s="1096">
        <v>0</v>
      </c>
      <c r="Z75" s="1096">
        <v>0</v>
      </c>
      <c r="AA75" s="1096">
        <v>0</v>
      </c>
      <c r="AB75" s="1096">
        <v>0</v>
      </c>
      <c r="AC75" s="1096">
        <v>0</v>
      </c>
      <c r="AD75" s="1096">
        <v>0</v>
      </c>
      <c r="AE75" s="1096">
        <v>0</v>
      </c>
      <c r="AF75" s="1098"/>
      <c r="AG75" s="1097">
        <v>2884.5992999999999</v>
      </c>
      <c r="AH75" s="1092">
        <v>0</v>
      </c>
      <c r="AI75" s="1092">
        <v>0</v>
      </c>
      <c r="AJ75" s="1092">
        <v>0</v>
      </c>
      <c r="AK75" s="1095">
        <f t="shared" si="18"/>
        <v>2884.5992999999999</v>
      </c>
      <c r="AL75" s="453">
        <f t="shared" si="24"/>
        <v>4.0349379456293723E-2</v>
      </c>
      <c r="AM75" s="1092"/>
      <c r="AN75" s="1095">
        <f t="shared" si="19"/>
        <v>2884.5992999999999</v>
      </c>
      <c r="AO75" s="1096">
        <v>0</v>
      </c>
      <c r="AP75" s="1096">
        <v>0</v>
      </c>
      <c r="AQ75" s="1096">
        <v>0</v>
      </c>
      <c r="AR75" s="1096">
        <v>0</v>
      </c>
      <c r="AS75" s="1096">
        <v>0</v>
      </c>
      <c r="AT75" s="1096">
        <v>0</v>
      </c>
      <c r="AU75" s="1096">
        <v>0</v>
      </c>
      <c r="AV75" s="1096">
        <v>0</v>
      </c>
      <c r="AW75" s="1096">
        <v>0</v>
      </c>
      <c r="AX75" s="1098"/>
      <c r="AY75" s="1097">
        <v>2801.3733999999999</v>
      </c>
      <c r="AZ75" s="1092">
        <v>0</v>
      </c>
      <c r="BA75" s="1092">
        <v>0</v>
      </c>
      <c r="BB75" s="1092">
        <v>0</v>
      </c>
      <c r="BC75" s="1095">
        <f t="shared" si="20"/>
        <v>2801.3733999999999</v>
      </c>
      <c r="BD75" s="453">
        <f t="shared" si="25"/>
        <v>-2.8851806211004735E-2</v>
      </c>
      <c r="BE75" s="1092"/>
      <c r="BF75" s="1095">
        <f t="shared" si="21"/>
        <v>2801.3733999999999</v>
      </c>
      <c r="BG75" s="1096">
        <v>0</v>
      </c>
      <c r="BH75" s="1096">
        <v>0</v>
      </c>
      <c r="BI75" s="1096">
        <v>0</v>
      </c>
      <c r="BJ75" s="1096">
        <v>0</v>
      </c>
      <c r="BK75" s="1096">
        <v>0</v>
      </c>
      <c r="BL75" s="1096">
        <v>0</v>
      </c>
      <c r="BM75" s="1096">
        <v>0</v>
      </c>
      <c r="BN75" s="1096">
        <v>0</v>
      </c>
      <c r="BO75" s="1096">
        <v>0</v>
      </c>
      <c r="BP75" s="1098"/>
      <c r="BQ75" s="1097">
        <v>2768.1632</v>
      </c>
      <c r="BR75" s="1092">
        <v>0</v>
      </c>
      <c r="BS75" s="1092">
        <v>0</v>
      </c>
      <c r="BT75" s="1092">
        <v>0</v>
      </c>
      <c r="BU75" s="1095">
        <f t="shared" si="22"/>
        <v>2768.1632</v>
      </c>
      <c r="BV75" s="453">
        <f t="shared" si="26"/>
        <v>-1.1854970851083254E-2</v>
      </c>
      <c r="BW75" s="1092"/>
      <c r="BX75" s="1095">
        <f t="shared" si="23"/>
        <v>2768.1632</v>
      </c>
      <c r="BY75" s="1096">
        <v>0</v>
      </c>
      <c r="BZ75" s="1096">
        <v>0</v>
      </c>
      <c r="CA75" s="1096">
        <v>0</v>
      </c>
      <c r="CB75" s="1096">
        <v>0</v>
      </c>
      <c r="CC75" s="1096">
        <v>0</v>
      </c>
      <c r="CD75" s="1096">
        <v>0</v>
      </c>
      <c r="CE75" s="1096">
        <v>0</v>
      </c>
      <c r="CF75" s="1096">
        <v>0</v>
      </c>
      <c r="CG75" s="1096">
        <v>0</v>
      </c>
      <c r="CH75" s="1098"/>
    </row>
    <row r="76" spans="2:86" s="12" customFormat="1">
      <c r="B76" s="249" t="s">
        <v>476</v>
      </c>
      <c r="C76" s="1099"/>
      <c r="D76" s="1091" t="s">
        <v>477</v>
      </c>
      <c r="E76" s="304" t="s">
        <v>20</v>
      </c>
      <c r="F76" s="1090" t="s">
        <v>24</v>
      </c>
      <c r="G76" s="1090" t="s">
        <v>25</v>
      </c>
      <c r="H76" s="173" t="s">
        <v>23</v>
      </c>
      <c r="I76" s="1091"/>
      <c r="J76" s="414">
        <v>0</v>
      </c>
      <c r="K76" s="1091"/>
      <c r="L76" s="1092">
        <v>0</v>
      </c>
      <c r="M76" s="1092">
        <v>46094.763906701875</v>
      </c>
      <c r="N76" s="1092">
        <v>396453.37701821531</v>
      </c>
      <c r="O76" s="1093">
        <v>91796.846799999999</v>
      </c>
      <c r="P76" s="1092">
        <v>76497.372399999993</v>
      </c>
      <c r="Q76" s="1092">
        <v>341688.26319999999</v>
      </c>
      <c r="R76" s="1092">
        <v>469762.77629981615</v>
      </c>
      <c r="S76" s="1094">
        <f t="shared" si="16"/>
        <v>979745.25869981619</v>
      </c>
      <c r="T76" s="453">
        <f t="shared" si="27"/>
        <v>1.4712748471677191</v>
      </c>
      <c r="U76" s="1092"/>
      <c r="V76" s="1095">
        <f t="shared" si="17"/>
        <v>979745.25869981619</v>
      </c>
      <c r="W76" s="1096">
        <v>2046421.617252379</v>
      </c>
      <c r="X76" s="1096">
        <v>318.39463671648537</v>
      </c>
      <c r="Y76" s="1096">
        <v>72754.933084684875</v>
      </c>
      <c r="Z76" s="1096">
        <v>225.61983587044699</v>
      </c>
      <c r="AA76" s="1096">
        <v>425.61635854540691</v>
      </c>
      <c r="AB76" s="1096">
        <v>30696324.258785725</v>
      </c>
      <c r="AC76" s="1096">
        <v>1091323.9962702729</v>
      </c>
      <c r="AD76" s="1096">
        <v>4703.4057343633158</v>
      </c>
      <c r="AE76" s="1096">
        <v>6384.2453781811046</v>
      </c>
      <c r="AF76" s="1098"/>
      <c r="AG76" s="1097">
        <v>88171.541200000007</v>
      </c>
      <c r="AH76" s="1092">
        <v>73476.284400000004</v>
      </c>
      <c r="AI76" s="1092">
        <v>328194.07020000002</v>
      </c>
      <c r="AJ76" s="1092">
        <v>478698.49944808369</v>
      </c>
      <c r="AK76" s="1095">
        <f t="shared" si="18"/>
        <v>968540.39524808375</v>
      </c>
      <c r="AL76" s="453">
        <f t="shared" si="24"/>
        <v>-1.1436506941204289E-2</v>
      </c>
      <c r="AM76" s="1092"/>
      <c r="AN76" s="1095">
        <f t="shared" si="19"/>
        <v>968540.39524808375</v>
      </c>
      <c r="AO76" s="1096">
        <v>2085348.1941879115</v>
      </c>
      <c r="AP76" s="1096">
        <v>324.45106869105177</v>
      </c>
      <c r="AQ76" s="1096">
        <v>74138.861243140476</v>
      </c>
      <c r="AR76" s="1096">
        <v>277.75445187949282</v>
      </c>
      <c r="AS76" s="1096">
        <v>433.71233827237171</v>
      </c>
      <c r="AT76" s="1096">
        <v>31280222.912818667</v>
      </c>
      <c r="AU76" s="1096">
        <v>1112082.918647107</v>
      </c>
      <c r="AV76" s="1096">
        <v>4958.5392725304473</v>
      </c>
      <c r="AW76" s="1096">
        <v>6505.6850740855734</v>
      </c>
      <c r="AX76" s="1098"/>
      <c r="AY76" s="1097">
        <v>65958.621599999999</v>
      </c>
      <c r="AZ76" s="1092">
        <v>54965.517999999996</v>
      </c>
      <c r="BA76" s="1092">
        <v>245512.6471</v>
      </c>
      <c r="BB76" s="1092">
        <v>375398.96883005707</v>
      </c>
      <c r="BC76" s="1095">
        <f t="shared" si="20"/>
        <v>741835.75553005701</v>
      </c>
      <c r="BD76" s="453">
        <f t="shared" si="25"/>
        <v>-0.23406833708774552</v>
      </c>
      <c r="BE76" s="1092"/>
      <c r="BF76" s="1095">
        <f t="shared" si="21"/>
        <v>741835.75553005701</v>
      </c>
      <c r="BG76" s="1096">
        <v>1553578.4737885483</v>
      </c>
      <c r="BH76" s="1096">
        <v>241.71512339663255</v>
      </c>
      <c r="BI76" s="1096">
        <v>55233.240762737747</v>
      </c>
      <c r="BJ76" s="1096">
        <v>221.46421381707967</v>
      </c>
      <c r="BK76" s="1096">
        <v>323.11445846201593</v>
      </c>
      <c r="BL76" s="1096">
        <v>23303677.106828179</v>
      </c>
      <c r="BM76" s="1096">
        <v>828498.61144106649</v>
      </c>
      <c r="BN76" s="1096">
        <v>3790.1345152825329</v>
      </c>
      <c r="BO76" s="1096">
        <v>4846.7168769302398</v>
      </c>
      <c r="BP76" s="1098"/>
      <c r="BQ76" s="1097">
        <v>49735.707300000002</v>
      </c>
      <c r="BR76" s="1092">
        <v>41446.422700000003</v>
      </c>
      <c r="BS76" s="1092">
        <v>185127.35490000001</v>
      </c>
      <c r="BT76" s="1092">
        <v>283067.36526418861</v>
      </c>
      <c r="BU76" s="1095">
        <f t="shared" si="22"/>
        <v>559376.85016418865</v>
      </c>
      <c r="BV76" s="453">
        <f t="shared" si="26"/>
        <v>-0.24595593297534937</v>
      </c>
      <c r="BW76" s="1092"/>
      <c r="BX76" s="1095">
        <f t="shared" si="23"/>
        <v>559376.85016418865</v>
      </c>
      <c r="BY76" s="1096">
        <v>1171466.6302282584</v>
      </c>
      <c r="BZ76" s="1096">
        <v>182.26385461443974</v>
      </c>
      <c r="CA76" s="1096">
        <v>41648.297478750683</v>
      </c>
      <c r="CB76" s="1096">
        <v>184.40398305058577</v>
      </c>
      <c r="CC76" s="1096">
        <v>243.6425402506915</v>
      </c>
      <c r="CD76" s="1096">
        <v>17571999.45342388</v>
      </c>
      <c r="CE76" s="1096">
        <v>624724.46218126081</v>
      </c>
      <c r="CF76" s="1096">
        <v>2925.6268623648143</v>
      </c>
      <c r="CG76" s="1096">
        <v>3654.6381037603719</v>
      </c>
      <c r="CH76" s="1098"/>
    </row>
    <row r="77" spans="2:86" s="12" customFormat="1" ht="26.45">
      <c r="B77" s="249" t="s">
        <v>478</v>
      </c>
      <c r="C77" s="171"/>
      <c r="D77" s="172" t="s">
        <v>479</v>
      </c>
      <c r="E77" s="304" t="s">
        <v>20</v>
      </c>
      <c r="F77" s="1090" t="s">
        <v>16</v>
      </c>
      <c r="G77" s="1090" t="s">
        <v>25</v>
      </c>
      <c r="H77" s="173" t="s">
        <v>23</v>
      </c>
      <c r="I77" s="172"/>
      <c r="J77" s="414">
        <v>0</v>
      </c>
      <c r="K77" s="172"/>
      <c r="L77" s="1092">
        <v>0</v>
      </c>
      <c r="M77" s="1092">
        <v>558.976</v>
      </c>
      <c r="N77" s="1092">
        <v>1129.78</v>
      </c>
      <c r="O77" s="414">
        <v>4030.3416999999999</v>
      </c>
      <c r="P77" s="174">
        <v>0</v>
      </c>
      <c r="Q77" s="174">
        <v>0</v>
      </c>
      <c r="R77" s="174">
        <v>0</v>
      </c>
      <c r="S77" s="223">
        <f t="shared" si="16"/>
        <v>4030.3416999999999</v>
      </c>
      <c r="T77" s="453">
        <f t="shared" si="27"/>
        <v>2.5673686027368161</v>
      </c>
      <c r="U77" s="174"/>
      <c r="V77" s="1095">
        <f t="shared" si="17"/>
        <v>4030.3416999999999</v>
      </c>
      <c r="W77" s="1096">
        <v>0</v>
      </c>
      <c r="X77" s="1096">
        <v>0</v>
      </c>
      <c r="Y77" s="1096">
        <v>0</v>
      </c>
      <c r="Z77" s="1096">
        <v>0</v>
      </c>
      <c r="AA77" s="1096">
        <v>0</v>
      </c>
      <c r="AB77" s="1096">
        <v>0</v>
      </c>
      <c r="AC77" s="1096">
        <v>0</v>
      </c>
      <c r="AD77" s="1096">
        <v>0</v>
      </c>
      <c r="AE77" s="1096">
        <v>0</v>
      </c>
      <c r="AF77" s="250"/>
      <c r="AG77" s="273">
        <v>4182.7592999999997</v>
      </c>
      <c r="AH77" s="174">
        <v>0</v>
      </c>
      <c r="AI77" s="174">
        <v>0</v>
      </c>
      <c r="AJ77" s="174">
        <v>0</v>
      </c>
      <c r="AK77" s="1095">
        <f t="shared" si="18"/>
        <v>4182.7592999999997</v>
      </c>
      <c r="AL77" s="453">
        <f t="shared" si="24"/>
        <v>3.7817537902555452E-2</v>
      </c>
      <c r="AM77" s="174"/>
      <c r="AN77" s="1095">
        <f t="shared" si="19"/>
        <v>4182.7592999999997</v>
      </c>
      <c r="AO77" s="1096">
        <v>0</v>
      </c>
      <c r="AP77" s="1096">
        <v>0</v>
      </c>
      <c r="AQ77" s="1096">
        <v>0</v>
      </c>
      <c r="AR77" s="1096">
        <v>0</v>
      </c>
      <c r="AS77" s="1096">
        <v>0</v>
      </c>
      <c r="AT77" s="1096">
        <v>0</v>
      </c>
      <c r="AU77" s="1096">
        <v>0</v>
      </c>
      <c r="AV77" s="1096">
        <v>0</v>
      </c>
      <c r="AW77" s="1096">
        <v>0</v>
      </c>
      <c r="AX77" s="250"/>
      <c r="AY77" s="273">
        <v>3788.2033999999999</v>
      </c>
      <c r="AZ77" s="174">
        <v>0</v>
      </c>
      <c r="BA77" s="174">
        <v>0</v>
      </c>
      <c r="BB77" s="174">
        <v>0</v>
      </c>
      <c r="BC77" s="1095">
        <f t="shared" si="20"/>
        <v>3788.2033999999999</v>
      </c>
      <c r="BD77" s="453">
        <f t="shared" si="25"/>
        <v>-9.4329095150179898E-2</v>
      </c>
      <c r="BE77" s="174"/>
      <c r="BF77" s="1095">
        <f t="shared" si="21"/>
        <v>3788.2033999999999</v>
      </c>
      <c r="BG77" s="1096">
        <v>0</v>
      </c>
      <c r="BH77" s="1096">
        <v>0</v>
      </c>
      <c r="BI77" s="1096">
        <v>0</v>
      </c>
      <c r="BJ77" s="1096">
        <v>0</v>
      </c>
      <c r="BK77" s="1096">
        <v>0</v>
      </c>
      <c r="BL77" s="1096">
        <v>0</v>
      </c>
      <c r="BM77" s="1096">
        <v>0</v>
      </c>
      <c r="BN77" s="1096">
        <v>0</v>
      </c>
      <c r="BO77" s="1096">
        <v>0</v>
      </c>
      <c r="BP77" s="250"/>
      <c r="BQ77" s="273">
        <v>3544.4931999999999</v>
      </c>
      <c r="BR77" s="174">
        <v>0</v>
      </c>
      <c r="BS77" s="174">
        <v>0</v>
      </c>
      <c r="BT77" s="174">
        <v>0</v>
      </c>
      <c r="BU77" s="1095">
        <f t="shared" si="22"/>
        <v>3544.4931999999999</v>
      </c>
      <c r="BV77" s="453">
        <f t="shared" si="26"/>
        <v>-6.4333979532355631E-2</v>
      </c>
      <c r="BW77" s="174"/>
      <c r="BX77" s="1095">
        <f t="shared" si="23"/>
        <v>3544.4931999999999</v>
      </c>
      <c r="BY77" s="1096">
        <v>0</v>
      </c>
      <c r="BZ77" s="1096">
        <v>0</v>
      </c>
      <c r="CA77" s="1096">
        <v>0</v>
      </c>
      <c r="CB77" s="1096">
        <v>0</v>
      </c>
      <c r="CC77" s="1096">
        <v>0</v>
      </c>
      <c r="CD77" s="1096">
        <v>0</v>
      </c>
      <c r="CE77" s="1096">
        <v>0</v>
      </c>
      <c r="CF77" s="1096">
        <v>0</v>
      </c>
      <c r="CG77" s="1096">
        <v>0</v>
      </c>
      <c r="CH77" s="250"/>
    </row>
    <row r="78" spans="2:86" s="12" customFormat="1">
      <c r="B78" s="249" t="s">
        <v>480</v>
      </c>
      <c r="C78" s="1099"/>
      <c r="D78" s="1100" t="s">
        <v>481</v>
      </c>
      <c r="E78" s="304" t="s">
        <v>20</v>
      </c>
      <c r="F78" s="1090" t="s">
        <v>24</v>
      </c>
      <c r="G78" s="1090" t="s">
        <v>30</v>
      </c>
      <c r="H78" s="173" t="s">
        <v>23</v>
      </c>
      <c r="I78" s="1100"/>
      <c r="J78" s="414">
        <v>0</v>
      </c>
      <c r="K78" s="1100"/>
      <c r="L78" s="1092">
        <v>0</v>
      </c>
      <c r="M78" s="1092">
        <v>10925.098388943141</v>
      </c>
      <c r="N78" s="1092">
        <v>94476.695950927911</v>
      </c>
      <c r="O78" s="1093">
        <v>19180.669699999999</v>
      </c>
      <c r="P78" s="1092">
        <v>15983.8914</v>
      </c>
      <c r="Q78" s="1092">
        <v>71394.715100000001</v>
      </c>
      <c r="R78" s="1092">
        <v>114220.32056434083</v>
      </c>
      <c r="S78" s="1094">
        <f t="shared" si="16"/>
        <v>220779.59676434082</v>
      </c>
      <c r="T78" s="453">
        <f t="shared" si="27"/>
        <v>1.3368683096095553</v>
      </c>
      <c r="U78" s="1092"/>
      <c r="V78" s="1095">
        <f t="shared" si="17"/>
        <v>220779.59676434082</v>
      </c>
      <c r="W78" s="1096">
        <v>546316.26552707818</v>
      </c>
      <c r="X78" s="1096">
        <v>280.37983065535769</v>
      </c>
      <c r="Y78" s="1096">
        <v>5328.9433740748864</v>
      </c>
      <c r="Z78" s="1096">
        <v>60.215547039640114</v>
      </c>
      <c r="AA78" s="1096">
        <v>31.174318738338087</v>
      </c>
      <c r="AB78" s="1096">
        <v>8194743.9829061674</v>
      </c>
      <c r="AC78" s="1096">
        <v>79934.150611123245</v>
      </c>
      <c r="AD78" s="1096">
        <v>1255.6050006719531</v>
      </c>
      <c r="AE78" s="1096">
        <v>467.61478107507071</v>
      </c>
      <c r="AF78" s="1098"/>
      <c r="AG78" s="1097">
        <v>18266.871500000001</v>
      </c>
      <c r="AH78" s="1092">
        <v>15222.392900000001</v>
      </c>
      <c r="AI78" s="1092">
        <v>67993.354900000006</v>
      </c>
      <c r="AJ78" s="1092">
        <v>116392.99419514061</v>
      </c>
      <c r="AK78" s="1095">
        <f t="shared" si="18"/>
        <v>217875.61349514063</v>
      </c>
      <c r="AL78" s="453">
        <f t="shared" si="24"/>
        <v>-1.3153313584044153E-2</v>
      </c>
      <c r="AM78" s="1092"/>
      <c r="AN78" s="1095">
        <f t="shared" si="19"/>
        <v>217875.61349514063</v>
      </c>
      <c r="AO78" s="1096">
        <v>556708.17206225661</v>
      </c>
      <c r="AP78" s="1096">
        <v>285.71315345450773</v>
      </c>
      <c r="AQ78" s="1096">
        <v>5430.309350115117</v>
      </c>
      <c r="AR78" s="1096">
        <v>74.122965046067776</v>
      </c>
      <c r="AS78" s="1096">
        <v>31.767309698173399</v>
      </c>
      <c r="AT78" s="1096">
        <v>8350622.5809338531</v>
      </c>
      <c r="AU78" s="1096">
        <v>81454.640251726785</v>
      </c>
      <c r="AV78" s="1096">
        <v>1323.755497006076</v>
      </c>
      <c r="AW78" s="1096">
        <v>476.50964547260077</v>
      </c>
      <c r="AX78" s="1098"/>
      <c r="AY78" s="1097">
        <v>13769.356400000001</v>
      </c>
      <c r="AZ78" s="1092">
        <v>11474.463599999999</v>
      </c>
      <c r="BA78" s="1092">
        <v>51252.604200000002</v>
      </c>
      <c r="BB78" s="1092">
        <v>91276.262820986245</v>
      </c>
      <c r="BC78" s="1095">
        <f t="shared" si="20"/>
        <v>167772.68702098625</v>
      </c>
      <c r="BD78" s="453">
        <f t="shared" si="25"/>
        <v>-0.229961149255797</v>
      </c>
      <c r="BE78" s="1092"/>
      <c r="BF78" s="1095">
        <f t="shared" si="21"/>
        <v>167772.68702098625</v>
      </c>
      <c r="BG78" s="1096">
        <v>414746.00483463577</v>
      </c>
      <c r="BH78" s="1096">
        <v>212.8554867174754</v>
      </c>
      <c r="BI78" s="1096">
        <v>4045.5650213009599</v>
      </c>
      <c r="BJ78" s="1096">
        <v>59.080327082077801</v>
      </c>
      <c r="BK78" s="1096">
        <v>23.666555374610621</v>
      </c>
      <c r="BL78" s="1096">
        <v>6221190.072519538</v>
      </c>
      <c r="BM78" s="1096">
        <v>60683.475319514349</v>
      </c>
      <c r="BN78" s="1096">
        <v>1011.869710256012</v>
      </c>
      <c r="BO78" s="1096">
        <v>354.99833061915905</v>
      </c>
      <c r="BP78" s="1098"/>
      <c r="BQ78" s="1097">
        <v>10382.701499999999</v>
      </c>
      <c r="BR78" s="1092">
        <v>8652.2512000000006</v>
      </c>
      <c r="BS78" s="1092">
        <v>38646.722099999999</v>
      </c>
      <c r="BT78" s="1092">
        <v>68826.324385523316</v>
      </c>
      <c r="BU78" s="1095">
        <f t="shared" si="22"/>
        <v>126507.99918552331</v>
      </c>
      <c r="BV78" s="453">
        <f t="shared" si="26"/>
        <v>-0.2459559334011337</v>
      </c>
      <c r="BW78" s="1092"/>
      <c r="BX78" s="1095">
        <f t="shared" si="23"/>
        <v>126507.99918552331</v>
      </c>
      <c r="BY78" s="1096">
        <v>312736.76410948025</v>
      </c>
      <c r="BZ78" s="1096">
        <v>160.50241681029107</v>
      </c>
      <c r="CA78" s="1096">
        <v>3050.5343004133083</v>
      </c>
      <c r="CB78" s="1096">
        <v>49.209464834782324</v>
      </c>
      <c r="CC78" s="1096">
        <v>17.845625657417859</v>
      </c>
      <c r="CD78" s="1096">
        <v>4691051.4616422094</v>
      </c>
      <c r="CE78" s="1096">
        <v>45758.014506199623</v>
      </c>
      <c r="CF78" s="1096">
        <v>781.11218282015341</v>
      </c>
      <c r="CG78" s="1096">
        <v>267.68438486126797</v>
      </c>
      <c r="CH78" s="1098"/>
    </row>
    <row r="79" spans="2:86" s="12" customFormat="1">
      <c r="B79" s="249" t="s">
        <v>482</v>
      </c>
      <c r="C79" s="1099"/>
      <c r="D79" s="1100" t="s">
        <v>483</v>
      </c>
      <c r="E79" s="304" t="s">
        <v>20</v>
      </c>
      <c r="F79" s="1090" t="s">
        <v>16</v>
      </c>
      <c r="G79" s="1090" t="s">
        <v>30</v>
      </c>
      <c r="H79" s="173" t="s">
        <v>23</v>
      </c>
      <c r="I79" s="1100"/>
      <c r="J79" s="414">
        <v>0</v>
      </c>
      <c r="K79" s="1100"/>
      <c r="L79" s="1092">
        <v>0</v>
      </c>
      <c r="M79" s="1092">
        <v>490.58599999999996</v>
      </c>
      <c r="N79" s="1092">
        <v>270.64999999999998</v>
      </c>
      <c r="O79" s="1093">
        <v>2542.5916999999999</v>
      </c>
      <c r="P79" s="1092">
        <v>0</v>
      </c>
      <c r="Q79" s="1092">
        <v>0</v>
      </c>
      <c r="R79" s="1092">
        <v>0</v>
      </c>
      <c r="S79" s="1094">
        <f t="shared" si="16"/>
        <v>2542.5916999999999</v>
      </c>
      <c r="T79" s="453">
        <f t="shared" si="27"/>
        <v>8.3943901718086096</v>
      </c>
      <c r="U79" s="1092"/>
      <c r="V79" s="1095">
        <f t="shared" si="17"/>
        <v>2542.5916999999999</v>
      </c>
      <c r="W79" s="1096">
        <v>0</v>
      </c>
      <c r="X79" s="1096">
        <v>0</v>
      </c>
      <c r="Y79" s="1096">
        <v>0</v>
      </c>
      <c r="Z79" s="1096">
        <v>0</v>
      </c>
      <c r="AA79" s="1096">
        <v>0</v>
      </c>
      <c r="AB79" s="1096">
        <v>0</v>
      </c>
      <c r="AC79" s="1096">
        <v>0</v>
      </c>
      <c r="AD79" s="1096">
        <v>0</v>
      </c>
      <c r="AE79" s="1096">
        <v>0</v>
      </c>
      <c r="AF79" s="1098"/>
      <c r="AG79" s="1097">
        <v>2646.7193000000002</v>
      </c>
      <c r="AH79" s="1092">
        <v>0</v>
      </c>
      <c r="AI79" s="1092">
        <v>0</v>
      </c>
      <c r="AJ79" s="1092">
        <v>0</v>
      </c>
      <c r="AK79" s="1095">
        <f t="shared" si="18"/>
        <v>2646.7193000000002</v>
      </c>
      <c r="AL79" s="453">
        <f t="shared" si="24"/>
        <v>4.0953331201388041E-2</v>
      </c>
      <c r="AM79" s="1092"/>
      <c r="AN79" s="1095">
        <f t="shared" si="19"/>
        <v>2646.7193000000002</v>
      </c>
      <c r="AO79" s="1096">
        <v>0</v>
      </c>
      <c r="AP79" s="1096">
        <v>0</v>
      </c>
      <c r="AQ79" s="1096">
        <v>0</v>
      </c>
      <c r="AR79" s="1096">
        <v>0</v>
      </c>
      <c r="AS79" s="1096">
        <v>0</v>
      </c>
      <c r="AT79" s="1096">
        <v>0</v>
      </c>
      <c r="AU79" s="1096">
        <v>0</v>
      </c>
      <c r="AV79" s="1096">
        <v>0</v>
      </c>
      <c r="AW79" s="1096">
        <v>0</v>
      </c>
      <c r="AX79" s="1098"/>
      <c r="AY79" s="1097">
        <v>2617.6134000000002</v>
      </c>
      <c r="AZ79" s="1092">
        <v>0</v>
      </c>
      <c r="BA79" s="1092">
        <v>0</v>
      </c>
      <c r="BB79" s="1092">
        <v>0</v>
      </c>
      <c r="BC79" s="1095">
        <f t="shared" si="20"/>
        <v>2617.6134000000002</v>
      </c>
      <c r="BD79" s="453">
        <f t="shared" si="25"/>
        <v>-1.0996972742821657E-2</v>
      </c>
      <c r="BE79" s="1092"/>
      <c r="BF79" s="1095">
        <f t="shared" si="21"/>
        <v>2617.6134000000002</v>
      </c>
      <c r="BG79" s="1096">
        <v>0</v>
      </c>
      <c r="BH79" s="1096">
        <v>0</v>
      </c>
      <c r="BI79" s="1096">
        <v>0</v>
      </c>
      <c r="BJ79" s="1096">
        <v>0</v>
      </c>
      <c r="BK79" s="1096">
        <v>0</v>
      </c>
      <c r="BL79" s="1096">
        <v>0</v>
      </c>
      <c r="BM79" s="1096">
        <v>0</v>
      </c>
      <c r="BN79" s="1096">
        <v>0</v>
      </c>
      <c r="BO79" s="1096">
        <v>0</v>
      </c>
      <c r="BP79" s="1098"/>
      <c r="BQ79" s="1097">
        <v>2623.6131999999998</v>
      </c>
      <c r="BR79" s="1092">
        <v>0</v>
      </c>
      <c r="BS79" s="1092">
        <v>0</v>
      </c>
      <c r="BT79" s="1092">
        <v>0</v>
      </c>
      <c r="BU79" s="1095">
        <f t="shared" si="22"/>
        <v>2623.6131999999998</v>
      </c>
      <c r="BV79" s="453">
        <f t="shared" si="26"/>
        <v>2.292087899610995E-3</v>
      </c>
      <c r="BW79" s="1092"/>
      <c r="BX79" s="1095">
        <f t="shared" si="23"/>
        <v>2623.6131999999998</v>
      </c>
      <c r="BY79" s="1096">
        <v>0</v>
      </c>
      <c r="BZ79" s="1096">
        <v>0</v>
      </c>
      <c r="CA79" s="1096">
        <v>0</v>
      </c>
      <c r="CB79" s="1096">
        <v>0</v>
      </c>
      <c r="CC79" s="1096">
        <v>0</v>
      </c>
      <c r="CD79" s="1096">
        <v>0</v>
      </c>
      <c r="CE79" s="1096">
        <v>0</v>
      </c>
      <c r="CF79" s="1096">
        <v>0</v>
      </c>
      <c r="CG79" s="1096">
        <v>0</v>
      </c>
      <c r="CH79" s="1098"/>
    </row>
    <row r="80" spans="2:86" s="12" customFormat="1">
      <c r="B80" s="249" t="s">
        <v>484</v>
      </c>
      <c r="C80" s="1099"/>
      <c r="D80" s="1100" t="s">
        <v>485</v>
      </c>
      <c r="E80" s="304" t="s">
        <v>20</v>
      </c>
      <c r="F80" s="1090" t="s">
        <v>24</v>
      </c>
      <c r="G80" s="1090" t="s">
        <v>17</v>
      </c>
      <c r="H80" s="173" t="s">
        <v>23</v>
      </c>
      <c r="I80" s="1100"/>
      <c r="J80" s="414">
        <v>0</v>
      </c>
      <c r="K80" s="1100"/>
      <c r="L80" s="1092">
        <v>0</v>
      </c>
      <c r="M80" s="1092">
        <v>30615.11435409898</v>
      </c>
      <c r="N80" s="1092">
        <v>267622.43110959255</v>
      </c>
      <c r="O80" s="1093">
        <v>56360.217100000002</v>
      </c>
      <c r="P80" s="1092">
        <v>46966.847600000001</v>
      </c>
      <c r="Q80" s="1092">
        <v>209785.2524</v>
      </c>
      <c r="R80" s="1092">
        <v>335948.07707413717</v>
      </c>
      <c r="S80" s="1094">
        <f t="shared" si="16"/>
        <v>649060.39417413715</v>
      </c>
      <c r="T80" s="453">
        <f t="shared" si="27"/>
        <v>1.4252839774418762</v>
      </c>
      <c r="U80" s="1092"/>
      <c r="V80" s="1095">
        <f t="shared" si="17"/>
        <v>649060.39417413715</v>
      </c>
      <c r="W80" s="1096">
        <v>1499618.0162950184</v>
      </c>
      <c r="X80" s="1096">
        <v>385.43582208410146</v>
      </c>
      <c r="Y80" s="1096">
        <v>32953.030128219063</v>
      </c>
      <c r="Z80" s="1096">
        <v>165.15319715459037</v>
      </c>
      <c r="AA80" s="1096">
        <v>192.77522625008157</v>
      </c>
      <c r="AB80" s="1096">
        <v>22494270.244425278</v>
      </c>
      <c r="AC80" s="1096">
        <v>494295.45192328596</v>
      </c>
      <c r="AD80" s="1096">
        <v>3441.7956995059094</v>
      </c>
      <c r="AE80" s="1096">
        <v>2891.6283937512235</v>
      </c>
      <c r="AF80" s="1098"/>
      <c r="AG80" s="1097">
        <v>53676.113299999997</v>
      </c>
      <c r="AH80" s="1092">
        <v>44730.094400000002</v>
      </c>
      <c r="AI80" s="1092">
        <v>199794.42180000001</v>
      </c>
      <c r="AJ80" s="1092">
        <v>342338.40660395293</v>
      </c>
      <c r="AK80" s="1095">
        <f t="shared" si="18"/>
        <v>640539.03610395291</v>
      </c>
      <c r="AL80" s="453">
        <f t="shared" si="24"/>
        <v>-1.3128759891484057E-2</v>
      </c>
      <c r="AM80" s="1092"/>
      <c r="AN80" s="1095">
        <f t="shared" si="19"/>
        <v>640539.03610395291</v>
      </c>
      <c r="AO80" s="1096">
        <v>1528143.4166437646</v>
      </c>
      <c r="AP80" s="1096">
        <v>392.76749655900335</v>
      </c>
      <c r="AQ80" s="1096">
        <v>33579.855337851601</v>
      </c>
      <c r="AR80" s="1096">
        <v>203.32658661373148</v>
      </c>
      <c r="AS80" s="1096">
        <v>196.44215372643191</v>
      </c>
      <c r="AT80" s="1096">
        <v>22922151.249656465</v>
      </c>
      <c r="AU80" s="1096">
        <v>503697.83006777422</v>
      </c>
      <c r="AV80" s="1096">
        <v>3628.5716707029014</v>
      </c>
      <c r="AW80" s="1096">
        <v>2946.6323058964763</v>
      </c>
      <c r="AX80" s="1098"/>
      <c r="AY80" s="1097">
        <v>40214.687899999997</v>
      </c>
      <c r="AZ80" s="1092">
        <v>33512.2399</v>
      </c>
      <c r="BA80" s="1092">
        <v>149688.005</v>
      </c>
      <c r="BB80" s="1092">
        <v>268464.35710499261</v>
      </c>
      <c r="BC80" s="1095">
        <f t="shared" si="20"/>
        <v>491879.28990499262</v>
      </c>
      <c r="BD80" s="453">
        <f t="shared" si="25"/>
        <v>-0.23208538093661843</v>
      </c>
      <c r="BE80" s="1092"/>
      <c r="BF80" s="1095">
        <f t="shared" si="21"/>
        <v>491879.28990499262</v>
      </c>
      <c r="BG80" s="1096">
        <v>1138462.4990757552</v>
      </c>
      <c r="BH80" s="1096">
        <v>292.61066787441621</v>
      </c>
      <c r="BI80" s="1096">
        <v>25016.896722348636</v>
      </c>
      <c r="BJ80" s="1096">
        <v>161.9653761154816</v>
      </c>
      <c r="BK80" s="1096">
        <v>146.34884582573957</v>
      </c>
      <c r="BL80" s="1096">
        <v>17076937.486136325</v>
      </c>
      <c r="BM80" s="1096">
        <v>375253.45083522936</v>
      </c>
      <c r="BN80" s="1096">
        <v>2773.6021959112686</v>
      </c>
      <c r="BO80" s="1096">
        <v>2195.2326873860911</v>
      </c>
      <c r="BP80" s="1098"/>
      <c r="BQ80" s="1097">
        <v>30323.646799999999</v>
      </c>
      <c r="BR80" s="1092">
        <v>25269.705699999999</v>
      </c>
      <c r="BS80" s="1092">
        <v>112871.35189999999</v>
      </c>
      <c r="BT80" s="1092">
        <v>202433.95558775135</v>
      </c>
      <c r="BU80" s="1095">
        <f t="shared" si="22"/>
        <v>370898.65998775134</v>
      </c>
      <c r="BV80" s="453">
        <f t="shared" si="26"/>
        <v>-0.24595593349866166</v>
      </c>
      <c r="BW80" s="1092"/>
      <c r="BX80" s="1095">
        <f t="shared" si="23"/>
        <v>370898.65998775134</v>
      </c>
      <c r="BY80" s="1096">
        <v>858450.89254563488</v>
      </c>
      <c r="BZ80" s="1096">
        <v>220.64133795291011</v>
      </c>
      <c r="CA80" s="1096">
        <v>18863.842539737503</v>
      </c>
      <c r="CB80" s="1096">
        <v>134.90126371895744</v>
      </c>
      <c r="CC80" s="1096">
        <v>110.35347885746442</v>
      </c>
      <c r="CD80" s="1096">
        <v>12876763.388184527</v>
      </c>
      <c r="CE80" s="1096">
        <v>282957.63809606241</v>
      </c>
      <c r="CF80" s="1096">
        <v>2141.1155659908754</v>
      </c>
      <c r="CG80" s="1096">
        <v>1655.3021828619674</v>
      </c>
      <c r="CH80" s="1098"/>
    </row>
    <row r="81" spans="2:86" s="12" customFormat="1" ht="26.45">
      <c r="B81" s="249" t="s">
        <v>486</v>
      </c>
      <c r="C81" s="1099"/>
      <c r="D81" s="1091" t="s">
        <v>487</v>
      </c>
      <c r="E81" s="304" t="s">
        <v>20</v>
      </c>
      <c r="F81" s="1090" t="s">
        <v>16</v>
      </c>
      <c r="G81" s="1090" t="s">
        <v>17</v>
      </c>
      <c r="H81" s="173" t="s">
        <v>23</v>
      </c>
      <c r="I81" s="1091"/>
      <c r="J81" s="414">
        <v>0</v>
      </c>
      <c r="K81" s="1091"/>
      <c r="L81" s="1092">
        <v>0</v>
      </c>
      <c r="M81" s="1092">
        <v>530.07600000000002</v>
      </c>
      <c r="N81" s="1092">
        <v>766.81999999999994</v>
      </c>
      <c r="O81" s="1093">
        <v>3382.1217000000001</v>
      </c>
      <c r="P81" s="1092">
        <v>0</v>
      </c>
      <c r="Q81" s="1092">
        <v>0</v>
      </c>
      <c r="R81" s="1092">
        <v>0</v>
      </c>
      <c r="S81" s="1094">
        <f t="shared" si="16"/>
        <v>3382.1217000000001</v>
      </c>
      <c r="T81" s="453">
        <f t="shared" si="27"/>
        <v>3.4105809707623695</v>
      </c>
      <c r="U81" s="1092"/>
      <c r="V81" s="1095">
        <f t="shared" si="17"/>
        <v>3382.1217000000001</v>
      </c>
      <c r="W81" s="1096">
        <v>0</v>
      </c>
      <c r="X81" s="1096">
        <v>0</v>
      </c>
      <c r="Y81" s="1096">
        <v>0</v>
      </c>
      <c r="Z81" s="1096">
        <v>0</v>
      </c>
      <c r="AA81" s="1096">
        <v>0</v>
      </c>
      <c r="AB81" s="1096">
        <v>0</v>
      </c>
      <c r="AC81" s="1096">
        <v>0</v>
      </c>
      <c r="AD81" s="1096">
        <v>0</v>
      </c>
      <c r="AE81" s="1096">
        <v>0</v>
      </c>
      <c r="AF81" s="1098"/>
      <c r="AG81" s="1097">
        <v>3511.5992999999999</v>
      </c>
      <c r="AH81" s="1092">
        <v>0</v>
      </c>
      <c r="AI81" s="1092">
        <v>0</v>
      </c>
      <c r="AJ81" s="1092">
        <v>0</v>
      </c>
      <c r="AK81" s="1095">
        <f t="shared" si="18"/>
        <v>3511.5992999999999</v>
      </c>
      <c r="AL81" s="453">
        <f t="shared" si="24"/>
        <v>3.8282951201903732E-2</v>
      </c>
      <c r="AM81" s="1092"/>
      <c r="AN81" s="1095">
        <f t="shared" si="19"/>
        <v>3511.5992999999999</v>
      </c>
      <c r="AO81" s="1096">
        <v>0</v>
      </c>
      <c r="AP81" s="1096">
        <v>0</v>
      </c>
      <c r="AQ81" s="1096">
        <v>0</v>
      </c>
      <c r="AR81" s="1096">
        <v>0</v>
      </c>
      <c r="AS81" s="1096">
        <v>0</v>
      </c>
      <c r="AT81" s="1096">
        <v>0</v>
      </c>
      <c r="AU81" s="1096">
        <v>0</v>
      </c>
      <c r="AV81" s="1096">
        <v>0</v>
      </c>
      <c r="AW81" s="1096">
        <v>0</v>
      </c>
      <c r="AX81" s="1098"/>
      <c r="AY81" s="1097">
        <v>3278.4933999999998</v>
      </c>
      <c r="AZ81" s="1092">
        <v>0</v>
      </c>
      <c r="BA81" s="1092">
        <v>0</v>
      </c>
      <c r="BB81" s="1092">
        <v>0</v>
      </c>
      <c r="BC81" s="1095">
        <f t="shared" si="20"/>
        <v>3278.4933999999998</v>
      </c>
      <c r="BD81" s="453">
        <f t="shared" si="25"/>
        <v>-6.6381691100120682E-2</v>
      </c>
      <c r="BE81" s="1092"/>
      <c r="BF81" s="1095">
        <f t="shared" si="21"/>
        <v>3278.4933999999998</v>
      </c>
      <c r="BG81" s="1096">
        <v>0</v>
      </c>
      <c r="BH81" s="1096">
        <v>0</v>
      </c>
      <c r="BI81" s="1096">
        <v>0</v>
      </c>
      <c r="BJ81" s="1096">
        <v>0</v>
      </c>
      <c r="BK81" s="1096">
        <v>0</v>
      </c>
      <c r="BL81" s="1096">
        <v>0</v>
      </c>
      <c r="BM81" s="1096">
        <v>0</v>
      </c>
      <c r="BN81" s="1096">
        <v>0</v>
      </c>
      <c r="BO81" s="1096">
        <v>0</v>
      </c>
      <c r="BP81" s="1098"/>
      <c r="BQ81" s="1097">
        <v>3143.5232000000001</v>
      </c>
      <c r="BR81" s="1092">
        <v>0</v>
      </c>
      <c r="BS81" s="1092">
        <v>0</v>
      </c>
      <c r="BT81" s="1092">
        <v>0</v>
      </c>
      <c r="BU81" s="1095">
        <f t="shared" si="22"/>
        <v>3143.5232000000001</v>
      </c>
      <c r="BV81" s="453">
        <f t="shared" si="26"/>
        <v>-4.1168361052671257E-2</v>
      </c>
      <c r="BW81" s="1092"/>
      <c r="BX81" s="1095">
        <f t="shared" si="23"/>
        <v>3143.5232000000001</v>
      </c>
      <c r="BY81" s="1096">
        <v>0</v>
      </c>
      <c r="BZ81" s="1096">
        <v>0</v>
      </c>
      <c r="CA81" s="1096">
        <v>0</v>
      </c>
      <c r="CB81" s="1096">
        <v>0</v>
      </c>
      <c r="CC81" s="1096">
        <v>0</v>
      </c>
      <c r="CD81" s="1096">
        <v>0</v>
      </c>
      <c r="CE81" s="1096">
        <v>0</v>
      </c>
      <c r="CF81" s="1096">
        <v>0</v>
      </c>
      <c r="CG81" s="1096">
        <v>0</v>
      </c>
      <c r="CH81" s="1098"/>
    </row>
    <row r="82" spans="2:86" s="12" customFormat="1">
      <c r="B82" s="249" t="s">
        <v>488</v>
      </c>
      <c r="C82" s="1099"/>
      <c r="D82" s="1091" t="s">
        <v>489</v>
      </c>
      <c r="E82" s="304" t="s">
        <v>20</v>
      </c>
      <c r="F82" s="1090" t="s">
        <v>24</v>
      </c>
      <c r="G82" s="1090" t="s">
        <v>17</v>
      </c>
      <c r="H82" s="173" t="s">
        <v>23</v>
      </c>
      <c r="I82" s="1091"/>
      <c r="J82" s="414">
        <v>0</v>
      </c>
      <c r="K82" s="1091"/>
      <c r="L82" s="1092">
        <v>0</v>
      </c>
      <c r="M82" s="1092">
        <v>501694.72322850203</v>
      </c>
      <c r="N82" s="1092">
        <v>1047728.0838062833</v>
      </c>
      <c r="O82" s="1093">
        <v>56475.644999999997</v>
      </c>
      <c r="P82" s="1092">
        <v>47063.114999999998</v>
      </c>
      <c r="Q82" s="1092">
        <v>367092.23499999999</v>
      </c>
      <c r="R82" s="1092">
        <v>869772.15463675978</v>
      </c>
      <c r="S82" s="1094">
        <f t="shared" si="16"/>
        <v>1340403.1496367599</v>
      </c>
      <c r="T82" s="453">
        <f t="shared" si="27"/>
        <v>0.27934257977243443</v>
      </c>
      <c r="U82" s="1092"/>
      <c r="V82" s="1095">
        <f t="shared" si="17"/>
        <v>1340403.1496367599</v>
      </c>
      <c r="W82" s="1096">
        <v>1267397.9382767114</v>
      </c>
      <c r="X82" s="1096">
        <v>-16.500415381186304</v>
      </c>
      <c r="Y82" s="1096">
        <v>59684.949970813352</v>
      </c>
      <c r="Z82" s="1096">
        <v>-202.60446151494764</v>
      </c>
      <c r="AA82" s="1096">
        <v>781.38862134467024</v>
      </c>
      <c r="AB82" s="1096">
        <v>14852784.633057876</v>
      </c>
      <c r="AC82" s="1096">
        <v>1074329.0994746392</v>
      </c>
      <c r="AD82" s="1096">
        <v>-3726.7675551349134</v>
      </c>
      <c r="AE82" s="1096">
        <v>12100.619640316552</v>
      </c>
      <c r="AF82" s="1098"/>
      <c r="AG82" s="1097">
        <v>56196.800000000003</v>
      </c>
      <c r="AH82" s="1092">
        <v>46830.77</v>
      </c>
      <c r="AI82" s="1092">
        <v>365279.51</v>
      </c>
      <c r="AJ82" s="1092">
        <v>864835.48125115829</v>
      </c>
      <c r="AK82" s="1095">
        <f t="shared" si="18"/>
        <v>1333142.5612511584</v>
      </c>
      <c r="AL82" s="453">
        <f t="shared" si="24"/>
        <v>-5.4167198783210092E-3</v>
      </c>
      <c r="AM82" s="1092"/>
      <c r="AN82" s="1095">
        <f t="shared" si="19"/>
        <v>1333142.5612511584</v>
      </c>
      <c r="AO82" s="1096">
        <v>1183788.0529082799</v>
      </c>
      <c r="AP82" s="1096">
        <v>-19.837922388242418</v>
      </c>
      <c r="AQ82" s="1096">
        <v>66120.502493894863</v>
      </c>
      <c r="AR82" s="1096">
        <v>-218.95854883446859</v>
      </c>
      <c r="AS82" s="1096">
        <v>819.03660360470064</v>
      </c>
      <c r="AT82" s="1096">
        <v>13347806.696426129</v>
      </c>
      <c r="AU82" s="1096">
        <v>1190169.044890106</v>
      </c>
      <c r="AV82" s="1096">
        <v>-4206.3379340741758</v>
      </c>
      <c r="AW82" s="1096">
        <v>12778.283320997014</v>
      </c>
      <c r="AX82" s="1098"/>
      <c r="AY82" s="1097">
        <v>55582.69</v>
      </c>
      <c r="AZ82" s="1092">
        <v>46318.96</v>
      </c>
      <c r="BA82" s="1092">
        <v>361287.79499999998</v>
      </c>
      <c r="BB82" s="1092">
        <v>864757.98125115829</v>
      </c>
      <c r="BC82" s="1095">
        <f t="shared" si="20"/>
        <v>1327947.4262511581</v>
      </c>
      <c r="BD82" s="453">
        <f t="shared" si="25"/>
        <v>-3.8969088160568455E-3</v>
      </c>
      <c r="BE82" s="1092"/>
      <c r="BF82" s="1095">
        <f t="shared" si="21"/>
        <v>1327947.4262511581</v>
      </c>
      <c r="BG82" s="1096">
        <v>1183739.3184317215</v>
      </c>
      <c r="BH82" s="1096">
        <v>-19.837922388242415</v>
      </c>
      <c r="BI82" s="1096">
        <v>66120.502493894877</v>
      </c>
      <c r="BJ82" s="1096">
        <v>-240.37519982656494</v>
      </c>
      <c r="BK82" s="1096">
        <v>819.02523156510063</v>
      </c>
      <c r="BL82" s="1096">
        <v>13347221.882707436</v>
      </c>
      <c r="BM82" s="1096">
        <v>1190169.0448901064</v>
      </c>
      <c r="BN82" s="1096">
        <v>-4285.696377989203</v>
      </c>
      <c r="BO82" s="1096">
        <v>12778.146856521826</v>
      </c>
      <c r="BP82" s="1098"/>
      <c r="BQ82" s="1097">
        <v>55232.544999999998</v>
      </c>
      <c r="BR82" s="1092">
        <v>46027.095000000001</v>
      </c>
      <c r="BS82" s="1092">
        <v>359011.31</v>
      </c>
      <c r="BT82" s="1092">
        <v>845219.4354811582</v>
      </c>
      <c r="BU82" s="1095">
        <f t="shared" si="22"/>
        <v>1305490.3854811583</v>
      </c>
      <c r="BV82" s="453">
        <f t="shared" si="26"/>
        <v>-1.6911091754134314E-2</v>
      </c>
      <c r="BW82" s="1092"/>
      <c r="BX82" s="1095">
        <f t="shared" si="23"/>
        <v>1305490.3854811583</v>
      </c>
      <c r="BY82" s="1096">
        <v>1141934.3757475058</v>
      </c>
      <c r="BZ82" s="1096">
        <v>-21.506624487552294</v>
      </c>
      <c r="CA82" s="1096">
        <v>69338.278755435662</v>
      </c>
      <c r="CB82" s="1096">
        <v>-251.98993290174283</v>
      </c>
      <c r="CC82" s="1096">
        <v>837.84922269511435</v>
      </c>
      <c r="CD82" s="1096">
        <v>12594732.914391551</v>
      </c>
      <c r="CE82" s="1096">
        <v>1248089.017597839</v>
      </c>
      <c r="CF82" s="1096">
        <v>-4563.2950021117604</v>
      </c>
      <c r="CG82" s="1096">
        <v>13116.978696862059</v>
      </c>
      <c r="CH82" s="1098"/>
    </row>
    <row r="83" spans="2:86" s="12" customFormat="1">
      <c r="B83" s="249" t="s">
        <v>490</v>
      </c>
      <c r="C83" s="1099"/>
      <c r="D83" s="1091" t="s">
        <v>491</v>
      </c>
      <c r="E83" s="304" t="s">
        <v>20</v>
      </c>
      <c r="F83" s="1090" t="s">
        <v>16</v>
      </c>
      <c r="G83" s="1090" t="s">
        <v>17</v>
      </c>
      <c r="H83" s="173" t="s">
        <v>23</v>
      </c>
      <c r="I83" s="1091"/>
      <c r="J83" s="414">
        <v>0</v>
      </c>
      <c r="K83" s="1091"/>
      <c r="L83" s="1092">
        <v>0</v>
      </c>
      <c r="M83" s="1092">
        <v>3224.34</v>
      </c>
      <c r="N83" s="1092">
        <v>5032.4336000000003</v>
      </c>
      <c r="O83" s="1093">
        <v>4737.3017</v>
      </c>
      <c r="P83" s="1092">
        <v>0</v>
      </c>
      <c r="Q83" s="1092">
        <v>0</v>
      </c>
      <c r="R83" s="1092">
        <v>0</v>
      </c>
      <c r="S83" s="1094">
        <f t="shared" si="16"/>
        <v>4737.3017</v>
      </c>
      <c r="T83" s="453">
        <f t="shared" si="27"/>
        <v>-5.8645960077843909E-2</v>
      </c>
      <c r="U83" s="1092"/>
      <c r="V83" s="1095">
        <f t="shared" si="17"/>
        <v>4737.3017</v>
      </c>
      <c r="W83" s="1096">
        <v>0</v>
      </c>
      <c r="X83" s="1096">
        <v>0</v>
      </c>
      <c r="Y83" s="1096">
        <v>0</v>
      </c>
      <c r="Z83" s="1096">
        <v>0</v>
      </c>
      <c r="AA83" s="1096">
        <v>0</v>
      </c>
      <c r="AB83" s="1096">
        <v>0</v>
      </c>
      <c r="AC83" s="1096">
        <v>0</v>
      </c>
      <c r="AD83" s="1096">
        <v>0</v>
      </c>
      <c r="AE83" s="1096">
        <v>0</v>
      </c>
      <c r="AF83" s="1098"/>
      <c r="AG83" s="1097">
        <v>4928.8293000000003</v>
      </c>
      <c r="AH83" s="1092">
        <v>0</v>
      </c>
      <c r="AI83" s="1092">
        <v>0</v>
      </c>
      <c r="AJ83" s="1092">
        <v>0</v>
      </c>
      <c r="AK83" s="1095">
        <f t="shared" si="18"/>
        <v>4928.8293000000003</v>
      </c>
      <c r="AL83" s="453">
        <f t="shared" si="24"/>
        <v>4.0429681732113525E-2</v>
      </c>
      <c r="AM83" s="1092"/>
      <c r="AN83" s="1095">
        <f t="shared" si="19"/>
        <v>4928.8293000000003</v>
      </c>
      <c r="AO83" s="1096">
        <v>0</v>
      </c>
      <c r="AP83" s="1096">
        <v>0</v>
      </c>
      <c r="AQ83" s="1096">
        <v>0</v>
      </c>
      <c r="AR83" s="1096">
        <v>0</v>
      </c>
      <c r="AS83" s="1096">
        <v>0</v>
      </c>
      <c r="AT83" s="1096">
        <v>0</v>
      </c>
      <c r="AU83" s="1096">
        <v>0</v>
      </c>
      <c r="AV83" s="1096">
        <v>0</v>
      </c>
      <c r="AW83" s="1096">
        <v>0</v>
      </c>
      <c r="AX83" s="1098"/>
      <c r="AY83" s="1097">
        <v>4983.3634000000002</v>
      </c>
      <c r="AZ83" s="1092">
        <v>0</v>
      </c>
      <c r="BA83" s="1092">
        <v>0</v>
      </c>
      <c r="BB83" s="1092">
        <v>0</v>
      </c>
      <c r="BC83" s="1095">
        <f t="shared" si="20"/>
        <v>4983.3634000000002</v>
      </c>
      <c r="BD83" s="453">
        <f t="shared" si="25"/>
        <v>1.1064310951081192E-2</v>
      </c>
      <c r="BE83" s="1092"/>
      <c r="BF83" s="1095">
        <f t="shared" si="21"/>
        <v>4983.3634000000002</v>
      </c>
      <c r="BG83" s="1096">
        <v>0</v>
      </c>
      <c r="BH83" s="1096">
        <v>0</v>
      </c>
      <c r="BI83" s="1096">
        <v>0</v>
      </c>
      <c r="BJ83" s="1096">
        <v>0</v>
      </c>
      <c r="BK83" s="1096">
        <v>0</v>
      </c>
      <c r="BL83" s="1096">
        <v>0</v>
      </c>
      <c r="BM83" s="1096">
        <v>0</v>
      </c>
      <c r="BN83" s="1096">
        <v>0</v>
      </c>
      <c r="BO83" s="1096">
        <v>0</v>
      </c>
      <c r="BP83" s="1098"/>
      <c r="BQ83" s="1097">
        <v>5131.7831999999999</v>
      </c>
      <c r="BR83" s="1092">
        <v>0</v>
      </c>
      <c r="BS83" s="1092">
        <v>0</v>
      </c>
      <c r="BT83" s="1092">
        <v>0</v>
      </c>
      <c r="BU83" s="1095">
        <f t="shared" si="22"/>
        <v>5131.7831999999999</v>
      </c>
      <c r="BV83" s="453">
        <f t="shared" si="26"/>
        <v>2.978305776375844E-2</v>
      </c>
      <c r="BW83" s="1092"/>
      <c r="BX83" s="1095">
        <f t="shared" si="23"/>
        <v>5131.7831999999999</v>
      </c>
      <c r="BY83" s="1096">
        <v>0</v>
      </c>
      <c r="BZ83" s="1096">
        <v>0</v>
      </c>
      <c r="CA83" s="1096">
        <v>0</v>
      </c>
      <c r="CB83" s="1096">
        <v>0</v>
      </c>
      <c r="CC83" s="1096">
        <v>0</v>
      </c>
      <c r="CD83" s="1096">
        <v>0</v>
      </c>
      <c r="CE83" s="1096">
        <v>0</v>
      </c>
      <c r="CF83" s="1096">
        <v>0</v>
      </c>
      <c r="CG83" s="1096">
        <v>0</v>
      </c>
      <c r="CH83" s="1098"/>
    </row>
    <row r="84" spans="2:86" s="12" customFormat="1">
      <c r="B84" s="249" t="s">
        <v>492</v>
      </c>
      <c r="C84" s="1099"/>
      <c r="D84" s="1091" t="s">
        <v>493</v>
      </c>
      <c r="E84" s="304" t="s">
        <v>20</v>
      </c>
      <c r="F84" s="1090" t="s">
        <v>24</v>
      </c>
      <c r="G84" s="1090" t="s">
        <v>17</v>
      </c>
      <c r="H84" s="173" t="s">
        <v>23</v>
      </c>
      <c r="I84" s="1091"/>
      <c r="J84" s="414">
        <v>0</v>
      </c>
      <c r="K84" s="1091"/>
      <c r="L84" s="1092">
        <v>0</v>
      </c>
      <c r="M84" s="1092">
        <v>264659.26699999999</v>
      </c>
      <c r="N84" s="1092">
        <v>355357.51173056563</v>
      </c>
      <c r="O84" s="1093">
        <v>24877.418000000001</v>
      </c>
      <c r="P84" s="1092">
        <v>21560.522000000001</v>
      </c>
      <c r="Q84" s="1092">
        <v>119411.746</v>
      </c>
      <c r="R84" s="1092">
        <v>265940.56440224015</v>
      </c>
      <c r="S84" s="1094">
        <f t="shared" si="16"/>
        <v>431790.25040224014</v>
      </c>
      <c r="T84" s="453">
        <f t="shared" si="27"/>
        <v>0.21508688053181302</v>
      </c>
      <c r="U84" s="1092"/>
      <c r="V84" s="1095">
        <f t="shared" si="17"/>
        <v>431790.25040224014</v>
      </c>
      <c r="W84" s="1096">
        <v>2445446.6406848459</v>
      </c>
      <c r="X84" s="1096">
        <v>3.9268920393181594</v>
      </c>
      <c r="Y84" s="1096">
        <v>1236.9467515569002</v>
      </c>
      <c r="Z84" s="1096">
        <v>-49.218201535865497</v>
      </c>
      <c r="AA84" s="1096">
        <v>278.73801914198032</v>
      </c>
      <c r="AB84" s="1096">
        <v>35704989.411309637</v>
      </c>
      <c r="AC84" s="1096">
        <v>22265.041528024183</v>
      </c>
      <c r="AD84" s="1096">
        <v>-815.63150593133844</v>
      </c>
      <c r="AE84" s="1096">
        <v>4068.7695652570005</v>
      </c>
      <c r="AF84" s="1098"/>
      <c r="AG84" s="1097">
        <v>25015.761600000002</v>
      </c>
      <c r="AH84" s="1092">
        <v>21680.2988</v>
      </c>
      <c r="AI84" s="1092">
        <v>120075.54399999999</v>
      </c>
      <c r="AJ84" s="1092">
        <v>273819.46456795611</v>
      </c>
      <c r="AK84" s="1095">
        <f t="shared" si="18"/>
        <v>440591.06896795612</v>
      </c>
      <c r="AL84" s="453">
        <f t="shared" si="24"/>
        <v>2.038216137932122E-2</v>
      </c>
      <c r="AM84" s="1092"/>
      <c r="AN84" s="1095">
        <f t="shared" si="19"/>
        <v>440591.06896795612</v>
      </c>
      <c r="AO84" s="1096">
        <v>2445011.2364809862</v>
      </c>
      <c r="AP84" s="1096">
        <v>4.0584351081457788</v>
      </c>
      <c r="AQ84" s="1096">
        <v>1179.6523501974757</v>
      </c>
      <c r="AR84" s="1096">
        <v>-51.40293698338256</v>
      </c>
      <c r="AS84" s="1096">
        <v>278.40284689402796</v>
      </c>
      <c r="AT84" s="1096">
        <v>35697152.135640211</v>
      </c>
      <c r="AU84" s="1096">
        <v>21233.742303554551</v>
      </c>
      <c r="AV84" s="1096">
        <v>-838.85034128243842</v>
      </c>
      <c r="AW84" s="1096">
        <v>4062.7364647938575</v>
      </c>
      <c r="AX84" s="1098"/>
      <c r="AY84" s="1097">
        <v>24927.2552</v>
      </c>
      <c r="AZ84" s="1092">
        <v>21603.6584</v>
      </c>
      <c r="BA84" s="1092">
        <v>119650.60159999999</v>
      </c>
      <c r="BB84" s="1092">
        <v>267073.59536611557</v>
      </c>
      <c r="BC84" s="1095">
        <f t="shared" si="20"/>
        <v>433255.11056611559</v>
      </c>
      <c r="BD84" s="453">
        <f t="shared" si="25"/>
        <v>-1.6650265787330493E-2</v>
      </c>
      <c r="BE84" s="1092"/>
      <c r="BF84" s="1095">
        <f t="shared" si="21"/>
        <v>433255.11056611559</v>
      </c>
      <c r="BG84" s="1096">
        <v>2445002.6346120625</v>
      </c>
      <c r="BH84" s="1096">
        <v>3.7497540216032994</v>
      </c>
      <c r="BI84" s="1096">
        <v>1103.5763824869957</v>
      </c>
      <c r="BJ84" s="1096">
        <v>-53.901004688802914</v>
      </c>
      <c r="BK84" s="1096">
        <v>277.95780248292181</v>
      </c>
      <c r="BL84" s="1096">
        <v>35696997.301999487</v>
      </c>
      <c r="BM84" s="1096">
        <v>19864.37488476593</v>
      </c>
      <c r="BN84" s="1096">
        <v>-859.25363842837578</v>
      </c>
      <c r="BO84" s="1096">
        <v>4054.725665393943</v>
      </c>
      <c r="BP84" s="1098"/>
      <c r="BQ84" s="1097">
        <v>24045.820800000001</v>
      </c>
      <c r="BR84" s="1092">
        <v>20839.767199999998</v>
      </c>
      <c r="BS84" s="1092">
        <v>115420.1632</v>
      </c>
      <c r="BT84" s="1092">
        <v>306793.42749644787</v>
      </c>
      <c r="BU84" s="1095">
        <f t="shared" si="22"/>
        <v>467099.17869644787</v>
      </c>
      <c r="BV84" s="453">
        <f t="shared" si="26"/>
        <v>7.8115796686413483E-2</v>
      </c>
      <c r="BW84" s="1092"/>
      <c r="BX84" s="1095">
        <f t="shared" si="23"/>
        <v>467099.17869644787</v>
      </c>
      <c r="BY84" s="1096">
        <v>2445350.2498743837</v>
      </c>
      <c r="BZ84" s="1096">
        <v>5.7199261340485963</v>
      </c>
      <c r="CA84" s="1096">
        <v>1648.9457679846328</v>
      </c>
      <c r="CB84" s="1096">
        <v>-54.484701667047084</v>
      </c>
      <c r="CC84" s="1096">
        <v>281.14821338808258</v>
      </c>
      <c r="CD84" s="1096">
        <v>35703254.376721345</v>
      </c>
      <c r="CE84" s="1096">
        <v>29681.02382372339</v>
      </c>
      <c r="CF84" s="1096">
        <v>-876.78151449102199</v>
      </c>
      <c r="CG84" s="1096">
        <v>4112.1530616868431</v>
      </c>
      <c r="CH84" s="1098"/>
    </row>
    <row r="85" spans="2:86" s="12" customFormat="1">
      <c r="B85" s="249" t="s">
        <v>494</v>
      </c>
      <c r="C85" s="1099"/>
      <c r="D85" s="1100" t="s">
        <v>495</v>
      </c>
      <c r="E85" s="304" t="s">
        <v>20</v>
      </c>
      <c r="F85" s="1090" t="s">
        <v>16</v>
      </c>
      <c r="G85" s="1090" t="s">
        <v>17</v>
      </c>
      <c r="H85" s="173" t="s">
        <v>23</v>
      </c>
      <c r="I85" s="1100"/>
      <c r="J85" s="414">
        <v>0</v>
      </c>
      <c r="K85" s="1100"/>
      <c r="L85" s="1092">
        <v>0</v>
      </c>
      <c r="M85" s="1092">
        <v>2439.0899999999997</v>
      </c>
      <c r="N85" s="1092">
        <v>2847.8535999999999</v>
      </c>
      <c r="O85" s="1093">
        <v>2956.2116999999998</v>
      </c>
      <c r="P85" s="1092">
        <v>0</v>
      </c>
      <c r="Q85" s="1092">
        <v>0</v>
      </c>
      <c r="R85" s="1092">
        <v>0</v>
      </c>
      <c r="S85" s="1094">
        <f t="shared" si="16"/>
        <v>2956.2116999999998</v>
      </c>
      <c r="T85" s="453">
        <f t="shared" si="27"/>
        <v>3.8049041565900693E-2</v>
      </c>
      <c r="U85" s="1092"/>
      <c r="V85" s="1095">
        <f t="shared" si="17"/>
        <v>2956.2116999999998</v>
      </c>
      <c r="W85" s="1096">
        <v>0</v>
      </c>
      <c r="X85" s="1096">
        <v>0</v>
      </c>
      <c r="Y85" s="1096">
        <v>0</v>
      </c>
      <c r="Z85" s="1096">
        <v>0</v>
      </c>
      <c r="AA85" s="1096">
        <v>0</v>
      </c>
      <c r="AB85" s="1096">
        <v>0</v>
      </c>
      <c r="AC85" s="1096">
        <v>0</v>
      </c>
      <c r="AD85" s="1096">
        <v>0</v>
      </c>
      <c r="AE85" s="1096">
        <v>0</v>
      </c>
      <c r="AF85" s="1098"/>
      <c r="AG85" s="1097">
        <v>3102.4593</v>
      </c>
      <c r="AH85" s="1092">
        <v>0</v>
      </c>
      <c r="AI85" s="1092">
        <v>0</v>
      </c>
      <c r="AJ85" s="1092">
        <v>0</v>
      </c>
      <c r="AK85" s="1095">
        <f t="shared" si="18"/>
        <v>3102.4593</v>
      </c>
      <c r="AL85" s="453">
        <f t="shared" si="24"/>
        <v>4.9471287864803509E-2</v>
      </c>
      <c r="AM85" s="1092"/>
      <c r="AN85" s="1095">
        <f t="shared" si="19"/>
        <v>3102.4593</v>
      </c>
      <c r="AO85" s="1096">
        <v>0</v>
      </c>
      <c r="AP85" s="1096">
        <v>0</v>
      </c>
      <c r="AQ85" s="1096">
        <v>0</v>
      </c>
      <c r="AR85" s="1096">
        <v>0</v>
      </c>
      <c r="AS85" s="1096">
        <v>0</v>
      </c>
      <c r="AT85" s="1096">
        <v>0</v>
      </c>
      <c r="AU85" s="1096">
        <v>0</v>
      </c>
      <c r="AV85" s="1096">
        <v>0</v>
      </c>
      <c r="AW85" s="1096">
        <v>0</v>
      </c>
      <c r="AX85" s="1098"/>
      <c r="AY85" s="1097">
        <v>3158.9634000000001</v>
      </c>
      <c r="AZ85" s="1092">
        <v>0</v>
      </c>
      <c r="BA85" s="1092">
        <v>0</v>
      </c>
      <c r="BB85" s="1092">
        <v>0</v>
      </c>
      <c r="BC85" s="1095">
        <f t="shared" si="20"/>
        <v>3158.9634000000001</v>
      </c>
      <c r="BD85" s="453">
        <f t="shared" si="25"/>
        <v>1.8212680501562134E-2</v>
      </c>
      <c r="BE85" s="1092"/>
      <c r="BF85" s="1095">
        <f t="shared" si="21"/>
        <v>3158.9634000000001</v>
      </c>
      <c r="BG85" s="1096">
        <v>0</v>
      </c>
      <c r="BH85" s="1096">
        <v>0</v>
      </c>
      <c r="BI85" s="1096">
        <v>0</v>
      </c>
      <c r="BJ85" s="1096">
        <v>0</v>
      </c>
      <c r="BK85" s="1096">
        <v>0</v>
      </c>
      <c r="BL85" s="1096">
        <v>0</v>
      </c>
      <c r="BM85" s="1096">
        <v>0</v>
      </c>
      <c r="BN85" s="1096">
        <v>0</v>
      </c>
      <c r="BO85" s="1096">
        <v>0</v>
      </c>
      <c r="BP85" s="1098"/>
      <c r="BQ85" s="1097">
        <v>3348.1732000000002</v>
      </c>
      <c r="BR85" s="1092">
        <v>0</v>
      </c>
      <c r="BS85" s="1092">
        <v>0</v>
      </c>
      <c r="BT85" s="1092">
        <v>0</v>
      </c>
      <c r="BU85" s="1095">
        <f t="shared" si="22"/>
        <v>3348.1732000000002</v>
      </c>
      <c r="BV85" s="453">
        <f t="shared" si="26"/>
        <v>5.989616720472294E-2</v>
      </c>
      <c r="BW85" s="1092"/>
      <c r="BX85" s="1095">
        <f t="shared" si="23"/>
        <v>3348.1732000000002</v>
      </c>
      <c r="BY85" s="1096">
        <v>0</v>
      </c>
      <c r="BZ85" s="1096">
        <v>0</v>
      </c>
      <c r="CA85" s="1096">
        <v>0</v>
      </c>
      <c r="CB85" s="1096">
        <v>0</v>
      </c>
      <c r="CC85" s="1096">
        <v>0</v>
      </c>
      <c r="CD85" s="1096">
        <v>0</v>
      </c>
      <c r="CE85" s="1096">
        <v>0</v>
      </c>
      <c r="CF85" s="1096">
        <v>0</v>
      </c>
      <c r="CG85" s="1096">
        <v>0</v>
      </c>
      <c r="CH85" s="1098"/>
    </row>
    <row r="86" spans="2:86" s="12" customFormat="1">
      <c r="B86" s="249" t="s">
        <v>496</v>
      </c>
      <c r="C86" s="1099"/>
      <c r="D86" s="1100" t="s">
        <v>497</v>
      </c>
      <c r="E86" s="304" t="s">
        <v>20</v>
      </c>
      <c r="F86" s="1090" t="s">
        <v>21</v>
      </c>
      <c r="G86" s="1090" t="s">
        <v>22</v>
      </c>
      <c r="H86" s="173" t="s">
        <v>18</v>
      </c>
      <c r="I86" s="1100"/>
      <c r="J86" s="414">
        <v>0</v>
      </c>
      <c r="K86" s="1100"/>
      <c r="L86" s="1092">
        <v>0</v>
      </c>
      <c r="M86" s="1092">
        <v>0</v>
      </c>
      <c r="N86" s="1092">
        <v>0</v>
      </c>
      <c r="O86" s="1093">
        <v>0</v>
      </c>
      <c r="P86" s="1092">
        <v>0</v>
      </c>
      <c r="Q86" s="1092">
        <v>0</v>
      </c>
      <c r="R86" s="1092">
        <v>0</v>
      </c>
      <c r="S86" s="1094">
        <f t="shared" si="16"/>
        <v>0</v>
      </c>
      <c r="T86" s="453" t="str">
        <f t="shared" si="27"/>
        <v/>
      </c>
      <c r="U86" s="1092"/>
      <c r="V86" s="1095">
        <f t="shared" si="17"/>
        <v>0</v>
      </c>
      <c r="W86" s="1096">
        <v>0</v>
      </c>
      <c r="X86" s="1096">
        <v>0</v>
      </c>
      <c r="Y86" s="1096">
        <v>0</v>
      </c>
      <c r="Z86" s="1096">
        <v>0</v>
      </c>
      <c r="AA86" s="1096">
        <v>0</v>
      </c>
      <c r="AB86" s="1096">
        <v>0</v>
      </c>
      <c r="AC86" s="1096">
        <v>0</v>
      </c>
      <c r="AD86" s="1096">
        <v>0</v>
      </c>
      <c r="AE86" s="1096">
        <v>0</v>
      </c>
      <c r="AF86" s="1098"/>
      <c r="AG86" s="1097">
        <v>34806.959999999999</v>
      </c>
      <c r="AH86" s="1092">
        <v>23204.639999999999</v>
      </c>
      <c r="AI86" s="1092">
        <v>127625.51</v>
      </c>
      <c r="AJ86" s="1092">
        <v>300829.87</v>
      </c>
      <c r="AK86" s="1095">
        <f t="shared" si="18"/>
        <v>486466.98</v>
      </c>
      <c r="AL86" s="453" t="e">
        <f t="shared" si="24"/>
        <v>#DIV/0!</v>
      </c>
      <c r="AM86" s="1092"/>
      <c r="AN86" s="1095">
        <f t="shared" si="19"/>
        <v>486466.98</v>
      </c>
      <c r="AO86" s="1096">
        <v>1835764.8803999999</v>
      </c>
      <c r="AP86" s="1096">
        <v>254.9227152</v>
      </c>
      <c r="AQ86" s="1096">
        <v>36517.857521999998</v>
      </c>
      <c r="AR86" s="1096">
        <v>229.79588380256999</v>
      </c>
      <c r="AS86" s="1096">
        <v>213.6294665037</v>
      </c>
      <c r="AT86" s="1096">
        <v>18357648.804000001</v>
      </c>
      <c r="AU86" s="1096">
        <v>365178.57522</v>
      </c>
      <c r="AV86" s="1096">
        <v>2635.7721785516201</v>
      </c>
      <c r="AW86" s="1096">
        <v>2136.294665037</v>
      </c>
      <c r="AX86" s="1098"/>
      <c r="AY86" s="1097">
        <v>36853.14</v>
      </c>
      <c r="AZ86" s="1092">
        <v>24568.76</v>
      </c>
      <c r="BA86" s="1092">
        <v>135128.20000000001</v>
      </c>
      <c r="BB86" s="1092">
        <v>326365.47009999998</v>
      </c>
      <c r="BC86" s="1095">
        <f t="shared" si="20"/>
        <v>522915.57010000001</v>
      </c>
      <c r="BD86" s="453">
        <f t="shared" si="25"/>
        <v>7.4925106119227314E-2</v>
      </c>
      <c r="BE86" s="1092"/>
      <c r="BF86" s="1095">
        <f t="shared" si="21"/>
        <v>522915.57010000001</v>
      </c>
      <c r="BG86" s="1096">
        <v>2045859.1764</v>
      </c>
      <c r="BH86" s="1096">
        <v>233.94915900000001</v>
      </c>
      <c r="BI86" s="1096">
        <v>33271.158084000002</v>
      </c>
      <c r="BJ86" s="1096">
        <v>271.21907850245299</v>
      </c>
      <c r="BK86" s="1096">
        <v>194.63627479140001</v>
      </c>
      <c r="BL86" s="1096">
        <v>20458591.763999999</v>
      </c>
      <c r="BM86" s="1096">
        <v>332711.58084000001</v>
      </c>
      <c r="BN86" s="1096">
        <v>3020.2099375171902</v>
      </c>
      <c r="BO86" s="1096">
        <v>1946.362747914</v>
      </c>
      <c r="BP86" s="1098"/>
      <c r="BQ86" s="1097">
        <v>43375.65</v>
      </c>
      <c r="BR86" s="1092">
        <v>28917.1</v>
      </c>
      <c r="BS86" s="1092">
        <v>159044.06</v>
      </c>
      <c r="BT86" s="1092">
        <v>397941.71</v>
      </c>
      <c r="BU86" s="1095">
        <f t="shared" si="22"/>
        <v>629278.52</v>
      </c>
      <c r="BV86" s="453">
        <f t="shared" si="26"/>
        <v>0.20340367734634415</v>
      </c>
      <c r="BW86" s="1092"/>
      <c r="BX86" s="1095">
        <f t="shared" si="23"/>
        <v>629278.52</v>
      </c>
      <c r="BY86" s="1096">
        <v>2183713.9192619999</v>
      </c>
      <c r="BZ86" s="1096">
        <v>215.49049500000001</v>
      </c>
      <c r="CA86" s="1096">
        <v>36745.522126199998</v>
      </c>
      <c r="CB86" s="1096">
        <v>333.09859062900102</v>
      </c>
      <c r="CC86" s="1096">
        <v>214.96130443826999</v>
      </c>
      <c r="CD86" s="1096">
        <v>21837139.192620002</v>
      </c>
      <c r="CE86" s="1096">
        <v>367455.22126199998</v>
      </c>
      <c r="CF86" s="1096">
        <v>3307.9317446158402</v>
      </c>
      <c r="CG86" s="1096">
        <v>2149.6130443827001</v>
      </c>
      <c r="CH86" s="1098"/>
    </row>
    <row r="87" spans="2:86" s="12" customFormat="1">
      <c r="B87" s="249" t="s">
        <v>496</v>
      </c>
      <c r="C87" s="1099"/>
      <c r="D87" s="1100" t="s">
        <v>498</v>
      </c>
      <c r="E87" s="304" t="s">
        <v>20</v>
      </c>
      <c r="F87" s="1090" t="s">
        <v>16</v>
      </c>
      <c r="G87" s="1090" t="s">
        <v>22</v>
      </c>
      <c r="H87" s="173" t="s">
        <v>18</v>
      </c>
      <c r="I87" s="1100"/>
      <c r="J87" s="414">
        <v>0</v>
      </c>
      <c r="K87" s="1100"/>
      <c r="L87" s="1092">
        <v>0</v>
      </c>
      <c r="M87" s="1092">
        <v>0</v>
      </c>
      <c r="N87" s="1092">
        <v>0</v>
      </c>
      <c r="O87" s="1093">
        <v>0</v>
      </c>
      <c r="P87" s="1092">
        <v>0</v>
      </c>
      <c r="Q87" s="1092">
        <v>0</v>
      </c>
      <c r="R87" s="1092">
        <v>0</v>
      </c>
      <c r="S87" s="1094">
        <f t="shared" si="16"/>
        <v>0</v>
      </c>
      <c r="T87" s="453" t="str">
        <f t="shared" si="27"/>
        <v/>
      </c>
      <c r="U87" s="1092"/>
      <c r="V87" s="1095">
        <f t="shared" si="17"/>
        <v>0</v>
      </c>
      <c r="W87" s="1096">
        <v>0</v>
      </c>
      <c r="X87" s="1096">
        <v>0</v>
      </c>
      <c r="Y87" s="1096">
        <v>0</v>
      </c>
      <c r="Z87" s="1096">
        <v>0</v>
      </c>
      <c r="AA87" s="1096">
        <v>0</v>
      </c>
      <c r="AB87" s="1096">
        <v>0</v>
      </c>
      <c r="AC87" s="1096">
        <v>0</v>
      </c>
      <c r="AD87" s="1096">
        <v>0</v>
      </c>
      <c r="AE87" s="1096">
        <v>0</v>
      </c>
      <c r="AF87" s="1098"/>
      <c r="AG87" s="1097">
        <v>249001.49129999999</v>
      </c>
      <c r="AH87" s="1092">
        <v>0</v>
      </c>
      <c r="AI87" s="1092">
        <v>91354.172600000005</v>
      </c>
      <c r="AJ87" s="1092">
        <v>0</v>
      </c>
      <c r="AK87" s="1095">
        <f t="shared" si="18"/>
        <v>340355.66389999999</v>
      </c>
      <c r="AL87" s="453" t="e">
        <f t="shared" si="24"/>
        <v>#DIV/0!</v>
      </c>
      <c r="AM87" s="1092"/>
      <c r="AN87" s="1095">
        <f t="shared" si="19"/>
        <v>340355.66389999999</v>
      </c>
      <c r="AO87" s="1096">
        <v>0</v>
      </c>
      <c r="AP87" s="1096">
        <v>0</v>
      </c>
      <c r="AQ87" s="1096">
        <v>0</v>
      </c>
      <c r="AR87" s="1096">
        <v>0</v>
      </c>
      <c r="AS87" s="1096">
        <v>0</v>
      </c>
      <c r="AT87" s="1096">
        <v>0</v>
      </c>
      <c r="AU87" s="1096">
        <v>0</v>
      </c>
      <c r="AV87" s="1096">
        <v>0</v>
      </c>
      <c r="AW87" s="1096">
        <v>0</v>
      </c>
      <c r="AX87" s="1098"/>
      <c r="AY87" s="1097">
        <v>248154.05319999999</v>
      </c>
      <c r="AZ87" s="1092">
        <v>0</v>
      </c>
      <c r="BA87" s="1092">
        <v>73743.217600000004</v>
      </c>
      <c r="BB87" s="1092">
        <v>0</v>
      </c>
      <c r="BC87" s="1095">
        <f t="shared" si="20"/>
        <v>321897.2708</v>
      </c>
      <c r="BD87" s="453">
        <f t="shared" si="25"/>
        <v>-5.4232660295681911E-2</v>
      </c>
      <c r="BE87" s="1092"/>
      <c r="BF87" s="1095">
        <f t="shared" si="21"/>
        <v>321897.2708</v>
      </c>
      <c r="BG87" s="1096">
        <v>0</v>
      </c>
      <c r="BH87" s="1096">
        <v>0</v>
      </c>
      <c r="BI87" s="1096">
        <v>0</v>
      </c>
      <c r="BJ87" s="1096">
        <v>0</v>
      </c>
      <c r="BK87" s="1096">
        <v>0</v>
      </c>
      <c r="BL87" s="1096">
        <v>0</v>
      </c>
      <c r="BM87" s="1096">
        <v>0</v>
      </c>
      <c r="BN87" s="1096">
        <v>0</v>
      </c>
      <c r="BO87" s="1096">
        <v>0</v>
      </c>
      <c r="BP87" s="1098"/>
      <c r="BQ87" s="1097">
        <v>257392.1256</v>
      </c>
      <c r="BR87" s="1092">
        <v>0</v>
      </c>
      <c r="BS87" s="1092">
        <v>78186.968500000003</v>
      </c>
      <c r="BT87" s="1092">
        <v>0</v>
      </c>
      <c r="BU87" s="1095">
        <f t="shared" si="22"/>
        <v>335579.09409999999</v>
      </c>
      <c r="BV87" s="453">
        <f t="shared" si="26"/>
        <v>4.2503694629025694E-2</v>
      </c>
      <c r="BW87" s="1092"/>
      <c r="BX87" s="1095">
        <f t="shared" si="23"/>
        <v>335579.09409999999</v>
      </c>
      <c r="BY87" s="1096">
        <v>0</v>
      </c>
      <c r="BZ87" s="1096">
        <v>0</v>
      </c>
      <c r="CA87" s="1096">
        <v>0</v>
      </c>
      <c r="CB87" s="1096">
        <v>0</v>
      </c>
      <c r="CC87" s="1096">
        <v>0</v>
      </c>
      <c r="CD87" s="1096">
        <v>0</v>
      </c>
      <c r="CE87" s="1096">
        <v>0</v>
      </c>
      <c r="CF87" s="1096">
        <v>0</v>
      </c>
      <c r="CG87" s="1096">
        <v>0</v>
      </c>
      <c r="CH87" s="1098"/>
    </row>
    <row r="88" spans="2:86" s="12" customFormat="1">
      <c r="B88" s="249" t="s">
        <v>499</v>
      </c>
      <c r="C88" s="171"/>
      <c r="D88" s="175" t="s">
        <v>500</v>
      </c>
      <c r="E88" s="304" t="s">
        <v>20</v>
      </c>
      <c r="F88" s="1090" t="s">
        <v>21</v>
      </c>
      <c r="G88" s="1090" t="s">
        <v>22</v>
      </c>
      <c r="H88" s="173" t="s">
        <v>18</v>
      </c>
      <c r="I88" s="175"/>
      <c r="J88" s="414">
        <v>0</v>
      </c>
      <c r="K88" s="175"/>
      <c r="L88" s="1092">
        <v>0</v>
      </c>
      <c r="M88" s="1092">
        <v>0</v>
      </c>
      <c r="N88" s="1092">
        <v>0</v>
      </c>
      <c r="O88" s="414">
        <v>0</v>
      </c>
      <c r="P88" s="174">
        <v>0</v>
      </c>
      <c r="Q88" s="174">
        <v>0</v>
      </c>
      <c r="R88" s="174">
        <v>0</v>
      </c>
      <c r="S88" s="223">
        <f t="shared" si="16"/>
        <v>0</v>
      </c>
      <c r="T88" s="453" t="str">
        <f t="shared" si="27"/>
        <v/>
      </c>
      <c r="U88" s="174"/>
      <c r="V88" s="1095">
        <f t="shared" si="17"/>
        <v>0</v>
      </c>
      <c r="W88" s="1096">
        <v>0</v>
      </c>
      <c r="X88" s="1096">
        <v>0</v>
      </c>
      <c r="Y88" s="1096">
        <v>0</v>
      </c>
      <c r="Z88" s="1096">
        <v>0</v>
      </c>
      <c r="AA88" s="1096">
        <v>0</v>
      </c>
      <c r="AB88" s="1096">
        <v>0</v>
      </c>
      <c r="AC88" s="1096">
        <v>0</v>
      </c>
      <c r="AD88" s="1096">
        <v>0</v>
      </c>
      <c r="AE88" s="1096">
        <v>0</v>
      </c>
      <c r="AF88" s="250"/>
      <c r="AG88" s="273">
        <v>135198.57999999999</v>
      </c>
      <c r="AH88" s="174">
        <v>90132.39</v>
      </c>
      <c r="AI88" s="174">
        <v>495728.13</v>
      </c>
      <c r="AJ88" s="174">
        <v>1065254.4100000001</v>
      </c>
      <c r="AK88" s="1095">
        <f t="shared" si="18"/>
        <v>1786313.5100000002</v>
      </c>
      <c r="AL88" s="453" t="e">
        <f t="shared" si="24"/>
        <v>#DIV/0!</v>
      </c>
      <c r="AM88" s="174"/>
      <c r="AN88" s="1095">
        <f t="shared" si="19"/>
        <v>1786313.5100000002</v>
      </c>
      <c r="AO88" s="1096">
        <v>5414363.2092000004</v>
      </c>
      <c r="AP88" s="1096">
        <v>588.49711500000001</v>
      </c>
      <c r="AQ88" s="1096">
        <v>115884.28164</v>
      </c>
      <c r="AR88" s="1096">
        <v>677.75475616198196</v>
      </c>
      <c r="AS88" s="1096">
        <v>677.92304759399997</v>
      </c>
      <c r="AT88" s="1096">
        <v>54143632.092</v>
      </c>
      <c r="AU88" s="1096">
        <v>1158842.8163999999</v>
      </c>
      <c r="AV88" s="1096">
        <v>7773.8865492803598</v>
      </c>
      <c r="AW88" s="1096">
        <v>6779.2304759400004</v>
      </c>
      <c r="AX88" s="250"/>
      <c r="AY88" s="273">
        <v>142945.79999999999</v>
      </c>
      <c r="AZ88" s="174">
        <v>95297.2</v>
      </c>
      <c r="BA88" s="174">
        <v>524134.59</v>
      </c>
      <c r="BB88" s="174">
        <v>964804.7906999999</v>
      </c>
      <c r="BC88" s="1095">
        <f t="shared" si="20"/>
        <v>1727182.3807000001</v>
      </c>
      <c r="BD88" s="453">
        <f t="shared" si="25"/>
        <v>-3.3102324406649168E-2</v>
      </c>
      <c r="BE88" s="174"/>
      <c r="BF88" s="1095">
        <f t="shared" si="21"/>
        <v>1727182.3807000001</v>
      </c>
      <c r="BG88" s="1096">
        <v>5239171.7898000004</v>
      </c>
      <c r="BH88" s="1096">
        <v>506.94389699999999</v>
      </c>
      <c r="BI88" s="1096">
        <v>38699.617109999999</v>
      </c>
      <c r="BJ88" s="1096">
        <v>694.55579413144505</v>
      </c>
      <c r="BK88" s="1096">
        <v>226.39276009349999</v>
      </c>
      <c r="BL88" s="1096">
        <v>62870061.477600001</v>
      </c>
      <c r="BM88" s="1096">
        <v>464395.40532000002</v>
      </c>
      <c r="BN88" s="1096">
        <v>9555.8770930724295</v>
      </c>
      <c r="BO88" s="1096">
        <v>2716.7131211219998</v>
      </c>
      <c r="BP88" s="250"/>
      <c r="BQ88" s="273">
        <v>168296.45</v>
      </c>
      <c r="BR88" s="174">
        <v>112197.64</v>
      </c>
      <c r="BS88" s="174">
        <v>617087</v>
      </c>
      <c r="BT88" s="174">
        <v>1122990.5299999998</v>
      </c>
      <c r="BU88" s="1095">
        <f t="shared" si="22"/>
        <v>2020571.6199999999</v>
      </c>
      <c r="BV88" s="453">
        <f t="shared" si="26"/>
        <v>0.1698658130018057</v>
      </c>
      <c r="BW88" s="174"/>
      <c r="BX88" s="1095">
        <f t="shared" si="23"/>
        <v>2020571.6199999999</v>
      </c>
      <c r="BY88" s="1096">
        <v>5893997.0299979998</v>
      </c>
      <c r="BZ88" s="1096">
        <v>560.92300799999998</v>
      </c>
      <c r="CA88" s="1096">
        <v>151867.06155360001</v>
      </c>
      <c r="CB88" s="1096">
        <v>899.05645906555196</v>
      </c>
      <c r="CC88" s="1096">
        <v>888.42231008856004</v>
      </c>
      <c r="CD88" s="1096">
        <v>58939970.29998</v>
      </c>
      <c r="CE88" s="1096">
        <v>1518670.6155360001</v>
      </c>
      <c r="CF88" s="1096">
        <v>8928.3397913179997</v>
      </c>
      <c r="CG88" s="1096">
        <v>8884.2231008855997</v>
      </c>
      <c r="CH88" s="250"/>
    </row>
    <row r="89" spans="2:86" s="12" customFormat="1">
      <c r="B89" s="249" t="s">
        <v>499</v>
      </c>
      <c r="C89" s="1099"/>
      <c r="D89" s="1100" t="s">
        <v>501</v>
      </c>
      <c r="E89" s="304" t="s">
        <v>20</v>
      </c>
      <c r="F89" s="1090" t="s">
        <v>16</v>
      </c>
      <c r="G89" s="1090" t="s">
        <v>22</v>
      </c>
      <c r="H89" s="173" t="s">
        <v>18</v>
      </c>
      <c r="I89" s="1100"/>
      <c r="J89" s="414">
        <v>0</v>
      </c>
      <c r="K89" s="1100"/>
      <c r="L89" s="1092">
        <v>0</v>
      </c>
      <c r="M89" s="1092">
        <v>0</v>
      </c>
      <c r="N89" s="1092">
        <v>0</v>
      </c>
      <c r="O89" s="1093">
        <v>0</v>
      </c>
      <c r="P89" s="1092">
        <v>0</v>
      </c>
      <c r="Q89" s="1092">
        <v>0</v>
      </c>
      <c r="R89" s="1092">
        <v>0</v>
      </c>
      <c r="S89" s="1094">
        <f t="shared" si="16"/>
        <v>0</v>
      </c>
      <c r="T89" s="453" t="str">
        <f t="shared" si="27"/>
        <v/>
      </c>
      <c r="U89" s="1092"/>
      <c r="V89" s="1095">
        <f t="shared" si="17"/>
        <v>0</v>
      </c>
      <c r="W89" s="1096">
        <v>0</v>
      </c>
      <c r="X89" s="1096">
        <v>0</v>
      </c>
      <c r="Y89" s="1096">
        <v>0</v>
      </c>
      <c r="Z89" s="1096">
        <v>0</v>
      </c>
      <c r="AA89" s="1096">
        <v>0</v>
      </c>
      <c r="AB89" s="1096">
        <v>0</v>
      </c>
      <c r="AC89" s="1096">
        <v>0</v>
      </c>
      <c r="AD89" s="1096">
        <v>0</v>
      </c>
      <c r="AE89" s="1096">
        <v>0</v>
      </c>
      <c r="AF89" s="1098"/>
      <c r="AG89" s="1097">
        <v>266863.54629999999</v>
      </c>
      <c r="AH89" s="1092">
        <v>0</v>
      </c>
      <c r="AI89" s="1092">
        <v>126366.6364</v>
      </c>
      <c r="AJ89" s="1092">
        <v>0</v>
      </c>
      <c r="AK89" s="1095">
        <f t="shared" si="18"/>
        <v>393230.1827</v>
      </c>
      <c r="AL89" s="453" t="e">
        <f t="shared" si="24"/>
        <v>#DIV/0!</v>
      </c>
      <c r="AM89" s="1092"/>
      <c r="AN89" s="1095">
        <f t="shared" si="19"/>
        <v>393230.1827</v>
      </c>
      <c r="AO89" s="1096">
        <v>0</v>
      </c>
      <c r="AP89" s="1096">
        <v>0</v>
      </c>
      <c r="AQ89" s="1096">
        <v>0</v>
      </c>
      <c r="AR89" s="1096">
        <v>0</v>
      </c>
      <c r="AS89" s="1096">
        <v>0</v>
      </c>
      <c r="AT89" s="1096">
        <v>0</v>
      </c>
      <c r="AU89" s="1096">
        <v>0</v>
      </c>
      <c r="AV89" s="1096">
        <v>0</v>
      </c>
      <c r="AW89" s="1096">
        <v>0</v>
      </c>
      <c r="AX89" s="1098"/>
      <c r="AY89" s="1097">
        <v>274114.57539999997</v>
      </c>
      <c r="AZ89" s="1092">
        <v>0</v>
      </c>
      <c r="BA89" s="1092">
        <v>122521.6455</v>
      </c>
      <c r="BB89" s="1092">
        <v>0</v>
      </c>
      <c r="BC89" s="1095">
        <f t="shared" si="20"/>
        <v>396636.22089999996</v>
      </c>
      <c r="BD89" s="453">
        <f t="shared" si="25"/>
        <v>8.6616906581620644E-3</v>
      </c>
      <c r="BE89" s="1092"/>
      <c r="BF89" s="1095">
        <f t="shared" si="21"/>
        <v>396636.22089999996</v>
      </c>
      <c r="BG89" s="1096">
        <v>0</v>
      </c>
      <c r="BH89" s="1096">
        <v>0</v>
      </c>
      <c r="BI89" s="1096">
        <v>0</v>
      </c>
      <c r="BJ89" s="1096">
        <v>0</v>
      </c>
      <c r="BK89" s="1096">
        <v>0</v>
      </c>
      <c r="BL89" s="1096">
        <v>0</v>
      </c>
      <c r="BM89" s="1096">
        <v>0</v>
      </c>
      <c r="BN89" s="1096">
        <v>0</v>
      </c>
      <c r="BO89" s="1096">
        <v>0</v>
      </c>
      <c r="BP89" s="1098"/>
      <c r="BQ89" s="1097">
        <v>285170.9816</v>
      </c>
      <c r="BR89" s="1092">
        <v>0</v>
      </c>
      <c r="BS89" s="1092">
        <v>130625.5382</v>
      </c>
      <c r="BT89" s="1092">
        <v>0</v>
      </c>
      <c r="BU89" s="1095">
        <f t="shared" si="22"/>
        <v>415796.51980000001</v>
      </c>
      <c r="BV89" s="453">
        <f t="shared" si="26"/>
        <v>4.8306982293557989E-2</v>
      </c>
      <c r="BW89" s="1092"/>
      <c r="BX89" s="1095">
        <f t="shared" si="23"/>
        <v>415796.51980000001</v>
      </c>
      <c r="BY89" s="1096">
        <v>0</v>
      </c>
      <c r="BZ89" s="1096">
        <v>0</v>
      </c>
      <c r="CA89" s="1096">
        <v>0</v>
      </c>
      <c r="CB89" s="1096">
        <v>0</v>
      </c>
      <c r="CC89" s="1096">
        <v>0</v>
      </c>
      <c r="CD89" s="1096">
        <v>0</v>
      </c>
      <c r="CE89" s="1096">
        <v>0</v>
      </c>
      <c r="CF89" s="1096">
        <v>0</v>
      </c>
      <c r="CG89" s="1096">
        <v>0</v>
      </c>
      <c r="CH89" s="1098"/>
    </row>
    <row r="90" spans="2:86" s="12" customFormat="1">
      <c r="B90" s="249" t="s">
        <v>502</v>
      </c>
      <c r="C90" s="1099"/>
      <c r="D90" s="1100" t="s">
        <v>503</v>
      </c>
      <c r="E90" s="304" t="s">
        <v>20</v>
      </c>
      <c r="F90" s="1090" t="s">
        <v>21</v>
      </c>
      <c r="G90" s="1090" t="s">
        <v>22</v>
      </c>
      <c r="H90" s="173" t="s">
        <v>18</v>
      </c>
      <c r="I90" s="1100"/>
      <c r="J90" s="414">
        <v>0</v>
      </c>
      <c r="K90" s="1100"/>
      <c r="L90" s="1092">
        <v>0</v>
      </c>
      <c r="M90" s="1092">
        <v>0</v>
      </c>
      <c r="N90" s="1092">
        <v>0</v>
      </c>
      <c r="O90" s="1093">
        <v>0</v>
      </c>
      <c r="P90" s="1092">
        <v>0</v>
      </c>
      <c r="Q90" s="1092">
        <v>0</v>
      </c>
      <c r="R90" s="1092">
        <v>0</v>
      </c>
      <c r="S90" s="1094">
        <f t="shared" si="16"/>
        <v>0</v>
      </c>
      <c r="T90" s="453" t="str">
        <f t="shared" si="27"/>
        <v/>
      </c>
      <c r="U90" s="1092"/>
      <c r="V90" s="1095">
        <f t="shared" si="17"/>
        <v>0</v>
      </c>
      <c r="W90" s="1096">
        <v>0</v>
      </c>
      <c r="X90" s="1096">
        <v>0</v>
      </c>
      <c r="Y90" s="1096">
        <v>0</v>
      </c>
      <c r="Z90" s="1096">
        <v>0</v>
      </c>
      <c r="AA90" s="1096">
        <v>0</v>
      </c>
      <c r="AB90" s="1096">
        <v>0</v>
      </c>
      <c r="AC90" s="1096">
        <v>0</v>
      </c>
      <c r="AD90" s="1096">
        <v>0</v>
      </c>
      <c r="AE90" s="1096">
        <v>0</v>
      </c>
      <c r="AF90" s="1098"/>
      <c r="AG90" s="1097">
        <v>490433.38</v>
      </c>
      <c r="AH90" s="1092">
        <v>326955.59000000003</v>
      </c>
      <c r="AI90" s="1092">
        <v>1982355.72</v>
      </c>
      <c r="AJ90" s="1092">
        <v>1668893.01</v>
      </c>
      <c r="AK90" s="1095">
        <f t="shared" si="18"/>
        <v>4468637.7</v>
      </c>
      <c r="AL90" s="453" t="e">
        <f t="shared" si="24"/>
        <v>#DIV/0!</v>
      </c>
      <c r="AM90" s="1092"/>
      <c r="AN90" s="1095">
        <f t="shared" si="19"/>
        <v>4468637.7</v>
      </c>
      <c r="AO90" s="1096">
        <v>9006817.2119999994</v>
      </c>
      <c r="AP90" s="1096">
        <v>1164.1379340000001</v>
      </c>
      <c r="AQ90" s="1096">
        <v>180568.84224</v>
      </c>
      <c r="AR90" s="1096">
        <v>1127.4480428173099</v>
      </c>
      <c r="AS90" s="1096">
        <v>1056.3277271039999</v>
      </c>
      <c r="AT90" s="1096">
        <v>90068172.120000005</v>
      </c>
      <c r="AU90" s="1096">
        <v>1805688.4224</v>
      </c>
      <c r="AV90" s="1096">
        <v>12931.8947530561</v>
      </c>
      <c r="AW90" s="1096">
        <v>10563.27727104</v>
      </c>
      <c r="AX90" s="1098"/>
      <c r="AY90" s="1097">
        <v>522193.96</v>
      </c>
      <c r="AZ90" s="1092">
        <v>348129.31</v>
      </c>
      <c r="BA90" s="1092">
        <v>1914711.2</v>
      </c>
      <c r="BB90" s="1092">
        <v>1633009.6603999999</v>
      </c>
      <c r="BC90" s="1095">
        <f t="shared" si="20"/>
        <v>4418044.1304000001</v>
      </c>
      <c r="BD90" s="453">
        <f t="shared" si="25"/>
        <v>-1.1321922473151055E-2</v>
      </c>
      <c r="BE90" s="1092"/>
      <c r="BF90" s="1095">
        <f t="shared" si="21"/>
        <v>4418044.1304000001</v>
      </c>
      <c r="BG90" s="1096">
        <v>8729290.4700000007</v>
      </c>
      <c r="BH90" s="1096">
        <v>1154.8520880000001</v>
      </c>
      <c r="BI90" s="1096">
        <v>174259.94526000001</v>
      </c>
      <c r="BJ90" s="1096">
        <v>1157.2400214856</v>
      </c>
      <c r="BK90" s="1096">
        <v>1019.420679771</v>
      </c>
      <c r="BL90" s="1096">
        <v>87292904.700000003</v>
      </c>
      <c r="BM90" s="1096">
        <v>1742599.4526</v>
      </c>
      <c r="BN90" s="1096">
        <v>12886.6591254634</v>
      </c>
      <c r="BO90" s="1096">
        <v>10194.20679771</v>
      </c>
      <c r="BP90" s="1098"/>
      <c r="BQ90" s="1097">
        <v>613868</v>
      </c>
      <c r="BR90" s="1092">
        <v>409245.34</v>
      </c>
      <c r="BS90" s="1092">
        <v>2250849.35</v>
      </c>
      <c r="BT90" s="1092">
        <v>2207093.91</v>
      </c>
      <c r="BU90" s="1095">
        <f t="shared" si="22"/>
        <v>5481056.6000000006</v>
      </c>
      <c r="BV90" s="453">
        <f t="shared" si="26"/>
        <v>0.24060702841004841</v>
      </c>
      <c r="BW90" s="1092"/>
      <c r="BX90" s="1095">
        <f t="shared" si="23"/>
        <v>5481056.6000000006</v>
      </c>
      <c r="BY90" s="1096">
        <v>10344783.390000001</v>
      </c>
      <c r="BZ90" s="1096">
        <v>1065.9300450000001</v>
      </c>
      <c r="CA90" s="1096">
        <v>236514.11898</v>
      </c>
      <c r="CB90" s="1096">
        <v>1577.96895333975</v>
      </c>
      <c r="CC90" s="1096">
        <v>1383.6075960329999</v>
      </c>
      <c r="CD90" s="1096">
        <v>103447833.90000001</v>
      </c>
      <c r="CE90" s="1096">
        <v>2365141.1897999998</v>
      </c>
      <c r="CF90" s="1096">
        <v>15670.476368314999</v>
      </c>
      <c r="CG90" s="1096">
        <v>13836.075960329999</v>
      </c>
      <c r="CH90" s="1098"/>
    </row>
    <row r="91" spans="2:86" s="12" customFormat="1">
      <c r="B91" s="249" t="s">
        <v>502</v>
      </c>
      <c r="C91" s="1099"/>
      <c r="D91" s="1100" t="s">
        <v>504</v>
      </c>
      <c r="E91" s="304" t="s">
        <v>20</v>
      </c>
      <c r="F91" s="1090" t="s">
        <v>16</v>
      </c>
      <c r="G91" s="1090" t="s">
        <v>22</v>
      </c>
      <c r="H91" s="173" t="s">
        <v>18</v>
      </c>
      <c r="I91" s="1100"/>
      <c r="J91" s="414">
        <v>0</v>
      </c>
      <c r="K91" s="1100"/>
      <c r="L91" s="1092">
        <v>0</v>
      </c>
      <c r="M91" s="1092">
        <v>0</v>
      </c>
      <c r="N91" s="1092">
        <v>0</v>
      </c>
      <c r="O91" s="1093">
        <v>0</v>
      </c>
      <c r="P91" s="1092">
        <v>0</v>
      </c>
      <c r="Q91" s="1092">
        <v>0</v>
      </c>
      <c r="R91" s="1092">
        <v>0</v>
      </c>
      <c r="S91" s="1094">
        <f t="shared" si="16"/>
        <v>0</v>
      </c>
      <c r="T91" s="453" t="str">
        <f t="shared" si="27"/>
        <v/>
      </c>
      <c r="U91" s="1092"/>
      <c r="V91" s="1095">
        <f t="shared" si="17"/>
        <v>0</v>
      </c>
      <c r="W91" s="1096">
        <v>0</v>
      </c>
      <c r="X91" s="1096">
        <v>0</v>
      </c>
      <c r="Y91" s="1096">
        <v>0</v>
      </c>
      <c r="Z91" s="1096">
        <v>0</v>
      </c>
      <c r="AA91" s="1096">
        <v>0</v>
      </c>
      <c r="AB91" s="1096">
        <v>0</v>
      </c>
      <c r="AC91" s="1096">
        <v>0</v>
      </c>
      <c r="AD91" s="1096">
        <v>0</v>
      </c>
      <c r="AE91" s="1096">
        <v>0</v>
      </c>
      <c r="AF91" s="1098"/>
      <c r="AG91" s="1097">
        <v>328006.60200000001</v>
      </c>
      <c r="AH91" s="1092">
        <v>0</v>
      </c>
      <c r="AI91" s="1092">
        <v>233694.6759</v>
      </c>
      <c r="AJ91" s="1092">
        <v>0</v>
      </c>
      <c r="AK91" s="1095">
        <f t="shared" si="18"/>
        <v>561701.27789999999</v>
      </c>
      <c r="AL91" s="453" t="e">
        <f t="shared" si="24"/>
        <v>#DIV/0!</v>
      </c>
      <c r="AM91" s="1092"/>
      <c r="AN91" s="1095">
        <f t="shared" si="19"/>
        <v>561701.27789999999</v>
      </c>
      <c r="AO91" s="1096">
        <v>0</v>
      </c>
      <c r="AP91" s="1096">
        <v>0</v>
      </c>
      <c r="AQ91" s="1096">
        <v>0</v>
      </c>
      <c r="AR91" s="1096">
        <v>0</v>
      </c>
      <c r="AS91" s="1096">
        <v>0</v>
      </c>
      <c r="AT91" s="1096">
        <v>0</v>
      </c>
      <c r="AU91" s="1096">
        <v>0</v>
      </c>
      <c r="AV91" s="1096">
        <v>0</v>
      </c>
      <c r="AW91" s="1096">
        <v>0</v>
      </c>
      <c r="AX91" s="1098"/>
      <c r="AY91" s="1097">
        <v>340128.92820000002</v>
      </c>
      <c r="AZ91" s="1092">
        <v>0</v>
      </c>
      <c r="BA91" s="1092">
        <v>240534.73740000001</v>
      </c>
      <c r="BB91" s="1092">
        <v>0</v>
      </c>
      <c r="BC91" s="1095">
        <f t="shared" si="20"/>
        <v>580663.66560000007</v>
      </c>
      <c r="BD91" s="453">
        <f t="shared" si="25"/>
        <v>3.375884735547275E-2</v>
      </c>
      <c r="BE91" s="1092"/>
      <c r="BF91" s="1095">
        <f t="shared" si="21"/>
        <v>580663.66560000007</v>
      </c>
      <c r="BG91" s="1096">
        <v>0</v>
      </c>
      <c r="BH91" s="1096">
        <v>0</v>
      </c>
      <c r="BI91" s="1096">
        <v>0</v>
      </c>
      <c r="BJ91" s="1096">
        <v>0</v>
      </c>
      <c r="BK91" s="1096">
        <v>0</v>
      </c>
      <c r="BL91" s="1096">
        <v>0</v>
      </c>
      <c r="BM91" s="1096">
        <v>0</v>
      </c>
      <c r="BN91" s="1096">
        <v>0</v>
      </c>
      <c r="BO91" s="1096">
        <v>0</v>
      </c>
      <c r="BP91" s="1098"/>
      <c r="BQ91" s="1097">
        <v>358517.63569999998</v>
      </c>
      <c r="BR91" s="1092">
        <v>0</v>
      </c>
      <c r="BS91" s="1092">
        <v>267359.84220000001</v>
      </c>
      <c r="BT91" s="1092">
        <v>0</v>
      </c>
      <c r="BU91" s="1095">
        <f t="shared" si="22"/>
        <v>625877.47790000006</v>
      </c>
      <c r="BV91" s="453">
        <f t="shared" si="26"/>
        <v>7.7865750827168664E-2</v>
      </c>
      <c r="BW91" s="1092"/>
      <c r="BX91" s="1095">
        <f t="shared" si="23"/>
        <v>625877.47790000006</v>
      </c>
      <c r="BY91" s="1096">
        <v>0</v>
      </c>
      <c r="BZ91" s="1096">
        <v>0</v>
      </c>
      <c r="CA91" s="1096">
        <v>0</v>
      </c>
      <c r="CB91" s="1096">
        <v>0</v>
      </c>
      <c r="CC91" s="1096">
        <v>0</v>
      </c>
      <c r="CD91" s="1096">
        <v>0</v>
      </c>
      <c r="CE91" s="1096">
        <v>0</v>
      </c>
      <c r="CF91" s="1096">
        <v>0</v>
      </c>
      <c r="CG91" s="1096">
        <v>0</v>
      </c>
      <c r="CH91" s="1098"/>
    </row>
    <row r="92" spans="2:86" s="12" customFormat="1">
      <c r="B92" s="249" t="s">
        <v>505</v>
      </c>
      <c r="C92" s="1099"/>
      <c r="D92" s="1101" t="s">
        <v>506</v>
      </c>
      <c r="E92" s="304" t="s">
        <v>20</v>
      </c>
      <c r="F92" s="1090" t="s">
        <v>21</v>
      </c>
      <c r="G92" s="1090" t="s">
        <v>22</v>
      </c>
      <c r="H92" s="173" t="s">
        <v>18</v>
      </c>
      <c r="I92" s="1101"/>
      <c r="J92" s="414">
        <v>0</v>
      </c>
      <c r="K92" s="1101"/>
      <c r="L92" s="1092">
        <v>0</v>
      </c>
      <c r="M92" s="1092">
        <v>0</v>
      </c>
      <c r="N92" s="1092">
        <v>0</v>
      </c>
      <c r="O92" s="1093">
        <v>0</v>
      </c>
      <c r="P92" s="1092">
        <v>0</v>
      </c>
      <c r="Q92" s="1092">
        <v>0</v>
      </c>
      <c r="R92" s="1092">
        <v>0</v>
      </c>
      <c r="S92" s="1094">
        <f t="shared" si="16"/>
        <v>0</v>
      </c>
      <c r="T92" s="453" t="str">
        <f t="shared" si="27"/>
        <v/>
      </c>
      <c r="U92" s="1092"/>
      <c r="V92" s="1095">
        <f t="shared" si="17"/>
        <v>0</v>
      </c>
      <c r="W92" s="1096">
        <v>0</v>
      </c>
      <c r="X92" s="1096">
        <v>0</v>
      </c>
      <c r="Y92" s="1096">
        <v>0</v>
      </c>
      <c r="Z92" s="1096">
        <v>0</v>
      </c>
      <c r="AA92" s="1096">
        <v>0</v>
      </c>
      <c r="AB92" s="1096">
        <v>0</v>
      </c>
      <c r="AC92" s="1096">
        <v>0</v>
      </c>
      <c r="AD92" s="1096">
        <v>0</v>
      </c>
      <c r="AE92" s="1096">
        <v>0</v>
      </c>
      <c r="AF92" s="1098"/>
      <c r="AG92" s="1097">
        <v>89423.62</v>
      </c>
      <c r="AH92" s="1092">
        <v>59615.75</v>
      </c>
      <c r="AI92" s="1092">
        <v>327886.62</v>
      </c>
      <c r="AJ92" s="1092">
        <v>565496.00329999998</v>
      </c>
      <c r="AK92" s="1095">
        <f t="shared" si="18"/>
        <v>1042421.9933</v>
      </c>
      <c r="AL92" s="453" t="e">
        <f t="shared" si="24"/>
        <v>#DIV/0!</v>
      </c>
      <c r="AM92" s="1092"/>
      <c r="AN92" s="1095">
        <f t="shared" si="19"/>
        <v>1042421.9933</v>
      </c>
      <c r="AO92" s="1096">
        <v>3305079.7122</v>
      </c>
      <c r="AP92" s="1096">
        <v>349.74115499999999</v>
      </c>
      <c r="AQ92" s="1096">
        <v>60442.586364000003</v>
      </c>
      <c r="AR92" s="1096">
        <v>413.72058132926799</v>
      </c>
      <c r="AS92" s="1096">
        <v>353.58913022939998</v>
      </c>
      <c r="AT92" s="1096">
        <v>33050797.122000001</v>
      </c>
      <c r="AU92" s="1096">
        <v>604425.86364</v>
      </c>
      <c r="AV92" s="1096">
        <v>4745.3991773794096</v>
      </c>
      <c r="AW92" s="1096">
        <v>3535.8913022940001</v>
      </c>
      <c r="AX92" s="1098"/>
      <c r="AY92" s="1097">
        <v>94627.03</v>
      </c>
      <c r="AZ92" s="1092">
        <v>63084.69</v>
      </c>
      <c r="BA92" s="1092">
        <v>346965.79</v>
      </c>
      <c r="BB92" s="1092">
        <v>1233669.0402000002</v>
      </c>
      <c r="BC92" s="1095">
        <f t="shared" si="20"/>
        <v>1738346.5502000002</v>
      </c>
      <c r="BD92" s="453">
        <f t="shared" si="25"/>
        <v>0.66760348627805588</v>
      </c>
      <c r="BE92" s="1092"/>
      <c r="BF92" s="1095">
        <f t="shared" si="21"/>
        <v>1738346.5502000002</v>
      </c>
      <c r="BG92" s="1096">
        <v>4499107.1453999998</v>
      </c>
      <c r="BH92" s="1096">
        <v>448.96964700000001</v>
      </c>
      <c r="BI92" s="1096">
        <v>39211.953456000003</v>
      </c>
      <c r="BJ92" s="1096">
        <v>596.44559514912203</v>
      </c>
      <c r="BK92" s="1096">
        <v>229.38992771759999</v>
      </c>
      <c r="BL92" s="1096">
        <v>44991071.454000004</v>
      </c>
      <c r="BM92" s="1096">
        <v>392119.53456</v>
      </c>
      <c r="BN92" s="1096">
        <v>6641.8296367799203</v>
      </c>
      <c r="BO92" s="1096">
        <v>2293.8992771759999</v>
      </c>
      <c r="BP92" s="1098"/>
      <c r="BQ92" s="1097">
        <v>111388.39</v>
      </c>
      <c r="BR92" s="1092">
        <v>74258.929999999993</v>
      </c>
      <c r="BS92" s="1092">
        <v>408424.09</v>
      </c>
      <c r="BT92" s="1092">
        <v>728257.70660000003</v>
      </c>
      <c r="BU92" s="1095">
        <f t="shared" si="22"/>
        <v>1322329.1166000001</v>
      </c>
      <c r="BV92" s="453">
        <f t="shared" si="26"/>
        <v>-0.23931789294380715</v>
      </c>
      <c r="BW92" s="1092"/>
      <c r="BX92" s="1095">
        <f t="shared" si="23"/>
        <v>1322329.1166000001</v>
      </c>
      <c r="BY92" s="1096">
        <v>4609631.5559999999</v>
      </c>
      <c r="BZ92" s="1096">
        <v>483.058266</v>
      </c>
      <c r="CA92" s="1096">
        <v>98685.030719999995</v>
      </c>
      <c r="CB92" s="1096">
        <v>703.14236726644504</v>
      </c>
      <c r="CC92" s="1096">
        <v>577.30742971200004</v>
      </c>
      <c r="CD92" s="1096">
        <v>46096315.560000002</v>
      </c>
      <c r="CE92" s="1096">
        <v>986850.30720000004</v>
      </c>
      <c r="CF92" s="1096">
        <v>6982.75832771566</v>
      </c>
      <c r="CG92" s="1096">
        <v>5773.0742971199998</v>
      </c>
      <c r="CH92" s="1098"/>
    </row>
    <row r="93" spans="2:86" s="12" customFormat="1">
      <c r="B93" s="249" t="s">
        <v>505</v>
      </c>
      <c r="C93" s="1099"/>
      <c r="D93" s="1100" t="s">
        <v>507</v>
      </c>
      <c r="E93" s="304" t="s">
        <v>20</v>
      </c>
      <c r="F93" s="1090" t="s">
        <v>16</v>
      </c>
      <c r="G93" s="1090" t="s">
        <v>22</v>
      </c>
      <c r="H93" s="173" t="s">
        <v>18</v>
      </c>
      <c r="I93" s="1100"/>
      <c r="J93" s="414">
        <v>0</v>
      </c>
      <c r="K93" s="1100"/>
      <c r="L93" s="1092">
        <v>0</v>
      </c>
      <c r="M93" s="1092">
        <v>0</v>
      </c>
      <c r="N93" s="1092">
        <v>0</v>
      </c>
      <c r="O93" s="1093">
        <v>0</v>
      </c>
      <c r="P93" s="1092">
        <v>0</v>
      </c>
      <c r="Q93" s="1092">
        <v>0</v>
      </c>
      <c r="R93" s="1092">
        <v>0</v>
      </c>
      <c r="S93" s="1094">
        <f t="shared" si="16"/>
        <v>0</v>
      </c>
      <c r="T93" s="453" t="str">
        <f t="shared" si="27"/>
        <v/>
      </c>
      <c r="U93" s="1092"/>
      <c r="V93" s="1095">
        <f t="shared" si="17"/>
        <v>0</v>
      </c>
      <c r="W93" s="1096">
        <v>0</v>
      </c>
      <c r="X93" s="1096">
        <v>0</v>
      </c>
      <c r="Y93" s="1096">
        <v>0</v>
      </c>
      <c r="Z93" s="1096">
        <v>0</v>
      </c>
      <c r="AA93" s="1096">
        <v>0</v>
      </c>
      <c r="AB93" s="1096">
        <v>0</v>
      </c>
      <c r="AC93" s="1096">
        <v>0</v>
      </c>
      <c r="AD93" s="1096">
        <v>0</v>
      </c>
      <c r="AE93" s="1096">
        <v>0</v>
      </c>
      <c r="AF93" s="1098"/>
      <c r="AG93" s="1097">
        <v>250162.27050000001</v>
      </c>
      <c r="AH93" s="1092">
        <v>0</v>
      </c>
      <c r="AI93" s="1092">
        <v>90924.845600000001</v>
      </c>
      <c r="AJ93" s="1092">
        <v>0</v>
      </c>
      <c r="AK93" s="1095">
        <f t="shared" si="18"/>
        <v>341087.11609999998</v>
      </c>
      <c r="AL93" s="453" t="e">
        <f t="shared" si="24"/>
        <v>#DIV/0!</v>
      </c>
      <c r="AM93" s="1092"/>
      <c r="AN93" s="1095">
        <f t="shared" si="19"/>
        <v>341087.11609999998</v>
      </c>
      <c r="AO93" s="1096">
        <v>0</v>
      </c>
      <c r="AP93" s="1096">
        <v>0</v>
      </c>
      <c r="AQ93" s="1096">
        <v>0</v>
      </c>
      <c r="AR93" s="1096">
        <v>0</v>
      </c>
      <c r="AS93" s="1096">
        <v>0</v>
      </c>
      <c r="AT93" s="1096">
        <v>0</v>
      </c>
      <c r="AU93" s="1096">
        <v>0</v>
      </c>
      <c r="AV93" s="1096">
        <v>0</v>
      </c>
      <c r="AW93" s="1096">
        <v>0</v>
      </c>
      <c r="AX93" s="1098"/>
      <c r="AY93" s="1097">
        <v>268334.86090000003</v>
      </c>
      <c r="AZ93" s="1092">
        <v>0</v>
      </c>
      <c r="BA93" s="1092">
        <v>121192.3576</v>
      </c>
      <c r="BB93" s="1092">
        <v>0</v>
      </c>
      <c r="BC93" s="1095">
        <f t="shared" si="20"/>
        <v>389527.21850000002</v>
      </c>
      <c r="BD93" s="453">
        <f t="shared" si="25"/>
        <v>0.14201680483820547</v>
      </c>
      <c r="BE93" s="1092"/>
      <c r="BF93" s="1095">
        <f t="shared" si="21"/>
        <v>389527.21850000002</v>
      </c>
      <c r="BG93" s="1096">
        <v>0</v>
      </c>
      <c r="BH93" s="1096">
        <v>0</v>
      </c>
      <c r="BI93" s="1096">
        <v>0</v>
      </c>
      <c r="BJ93" s="1096">
        <v>0</v>
      </c>
      <c r="BK93" s="1096">
        <v>0</v>
      </c>
      <c r="BL93" s="1096">
        <v>0</v>
      </c>
      <c r="BM93" s="1096">
        <v>0</v>
      </c>
      <c r="BN93" s="1096">
        <v>0</v>
      </c>
      <c r="BO93" s="1096">
        <v>0</v>
      </c>
      <c r="BP93" s="1098"/>
      <c r="BQ93" s="1097">
        <v>269506.8579</v>
      </c>
      <c r="BR93" s="1092">
        <v>0</v>
      </c>
      <c r="BS93" s="1092">
        <v>103396.6885</v>
      </c>
      <c r="BT93" s="1092">
        <v>0</v>
      </c>
      <c r="BU93" s="1095">
        <f t="shared" si="22"/>
        <v>372903.54639999999</v>
      </c>
      <c r="BV93" s="453">
        <f t="shared" si="26"/>
        <v>-4.2676535324064971E-2</v>
      </c>
      <c r="BW93" s="1092"/>
      <c r="BX93" s="1095">
        <f t="shared" si="23"/>
        <v>372903.54639999999</v>
      </c>
      <c r="BY93" s="1096">
        <v>0</v>
      </c>
      <c r="BZ93" s="1096">
        <v>0</v>
      </c>
      <c r="CA93" s="1096">
        <v>0</v>
      </c>
      <c r="CB93" s="1096">
        <v>0</v>
      </c>
      <c r="CC93" s="1096">
        <v>0</v>
      </c>
      <c r="CD93" s="1096">
        <v>0</v>
      </c>
      <c r="CE93" s="1096">
        <v>0</v>
      </c>
      <c r="CF93" s="1096">
        <v>0</v>
      </c>
      <c r="CG93" s="1096">
        <v>0</v>
      </c>
      <c r="CH93" s="1098"/>
    </row>
    <row r="94" spans="2:86" s="12" customFormat="1">
      <c r="B94" s="249" t="s">
        <v>508</v>
      </c>
      <c r="C94" s="1099"/>
      <c r="D94" s="1100" t="s">
        <v>509</v>
      </c>
      <c r="E94" s="304" t="s">
        <v>20</v>
      </c>
      <c r="F94" s="1090" t="s">
        <v>21</v>
      </c>
      <c r="G94" s="1090" t="s">
        <v>22</v>
      </c>
      <c r="H94" s="173" t="s">
        <v>23</v>
      </c>
      <c r="I94" s="1100"/>
      <c r="J94" s="414">
        <v>0</v>
      </c>
      <c r="K94" s="1100"/>
      <c r="L94" s="1092">
        <v>0</v>
      </c>
      <c r="M94" s="1092">
        <v>0</v>
      </c>
      <c r="N94" s="1092">
        <v>0</v>
      </c>
      <c r="O94" s="1093">
        <v>0</v>
      </c>
      <c r="P94" s="1092">
        <v>0</v>
      </c>
      <c r="Q94" s="1092">
        <v>0</v>
      </c>
      <c r="R94" s="1092">
        <v>0</v>
      </c>
      <c r="S94" s="1094">
        <f t="shared" si="16"/>
        <v>0</v>
      </c>
      <c r="T94" s="453" t="str">
        <f t="shared" si="27"/>
        <v/>
      </c>
      <c r="U94" s="1092"/>
      <c r="V94" s="1095">
        <f t="shared" si="17"/>
        <v>0</v>
      </c>
      <c r="W94" s="1096">
        <v>0</v>
      </c>
      <c r="X94" s="1096">
        <v>0</v>
      </c>
      <c r="Y94" s="1096">
        <v>0</v>
      </c>
      <c r="Z94" s="1096">
        <v>0</v>
      </c>
      <c r="AA94" s="1096">
        <v>0</v>
      </c>
      <c r="AB94" s="1096">
        <v>0</v>
      </c>
      <c r="AC94" s="1096">
        <v>0</v>
      </c>
      <c r="AD94" s="1096">
        <v>0</v>
      </c>
      <c r="AE94" s="1096">
        <v>0</v>
      </c>
      <c r="AF94" s="1098"/>
      <c r="AG94" s="1097">
        <v>4500</v>
      </c>
      <c r="AH94" s="1092">
        <v>7500</v>
      </c>
      <c r="AI94" s="1092">
        <v>138000</v>
      </c>
      <c r="AJ94" s="1092">
        <v>0</v>
      </c>
      <c r="AK94" s="1095">
        <f t="shared" si="18"/>
        <v>150000</v>
      </c>
      <c r="AL94" s="453" t="e">
        <f t="shared" si="24"/>
        <v>#DIV/0!</v>
      </c>
      <c r="AM94" s="1092"/>
      <c r="AN94" s="1095">
        <f t="shared" si="19"/>
        <v>150000</v>
      </c>
      <c r="AO94" s="1096">
        <v>0</v>
      </c>
      <c r="AP94" s="1096">
        <v>0</v>
      </c>
      <c r="AQ94" s="1096">
        <v>0</v>
      </c>
      <c r="AR94" s="1096">
        <v>0</v>
      </c>
      <c r="AS94" s="1096">
        <v>0</v>
      </c>
      <c r="AT94" s="1096">
        <v>0</v>
      </c>
      <c r="AU94" s="1096">
        <v>0</v>
      </c>
      <c r="AV94" s="1096">
        <v>0</v>
      </c>
      <c r="AW94" s="1096">
        <v>0</v>
      </c>
      <c r="AX94" s="1098"/>
      <c r="AY94" s="1097">
        <v>4650</v>
      </c>
      <c r="AZ94" s="1092">
        <v>7750</v>
      </c>
      <c r="BA94" s="1092">
        <v>142600</v>
      </c>
      <c r="BB94" s="1092">
        <v>0</v>
      </c>
      <c r="BC94" s="1095">
        <f t="shared" si="20"/>
        <v>155000</v>
      </c>
      <c r="BD94" s="453">
        <f t="shared" si="25"/>
        <v>3.3333333333333333E-2</v>
      </c>
      <c r="BE94" s="1092"/>
      <c r="BF94" s="1095">
        <f t="shared" si="21"/>
        <v>155000</v>
      </c>
      <c r="BG94" s="1096">
        <v>0</v>
      </c>
      <c r="BH94" s="1096">
        <v>0</v>
      </c>
      <c r="BI94" s="1096">
        <v>0</v>
      </c>
      <c r="BJ94" s="1096">
        <v>0</v>
      </c>
      <c r="BK94" s="1096">
        <v>0</v>
      </c>
      <c r="BL94" s="1096">
        <v>0</v>
      </c>
      <c r="BM94" s="1096">
        <v>0</v>
      </c>
      <c r="BN94" s="1096">
        <v>0</v>
      </c>
      <c r="BO94" s="1096">
        <v>0</v>
      </c>
      <c r="BP94" s="1098"/>
      <c r="BQ94" s="1097">
        <v>4800</v>
      </c>
      <c r="BR94" s="1092">
        <v>8000</v>
      </c>
      <c r="BS94" s="1092">
        <v>147200</v>
      </c>
      <c r="BT94" s="1092">
        <v>0</v>
      </c>
      <c r="BU94" s="1095">
        <f t="shared" si="22"/>
        <v>160000</v>
      </c>
      <c r="BV94" s="453">
        <f t="shared" si="26"/>
        <v>3.2258064516129031E-2</v>
      </c>
      <c r="BW94" s="1092"/>
      <c r="BX94" s="1095">
        <f t="shared" si="23"/>
        <v>160000</v>
      </c>
      <c r="BY94" s="1096">
        <v>0</v>
      </c>
      <c r="BZ94" s="1096">
        <v>0</v>
      </c>
      <c r="CA94" s="1096">
        <v>0</v>
      </c>
      <c r="CB94" s="1096">
        <v>0</v>
      </c>
      <c r="CC94" s="1096">
        <v>0</v>
      </c>
      <c r="CD94" s="1096">
        <v>0</v>
      </c>
      <c r="CE94" s="1096">
        <v>0</v>
      </c>
      <c r="CF94" s="1096">
        <v>0</v>
      </c>
      <c r="CG94" s="1096">
        <v>0</v>
      </c>
      <c r="CH94" s="1098"/>
    </row>
    <row r="95" spans="2:86" s="12" customFormat="1">
      <c r="B95" s="249" t="s">
        <v>508</v>
      </c>
      <c r="C95" s="1099"/>
      <c r="D95" s="1100" t="s">
        <v>510</v>
      </c>
      <c r="E95" s="304" t="s">
        <v>20</v>
      </c>
      <c r="F95" s="1090" t="s">
        <v>16</v>
      </c>
      <c r="G95" s="1090" t="s">
        <v>22</v>
      </c>
      <c r="H95" s="173" t="s">
        <v>23</v>
      </c>
      <c r="I95" s="1100"/>
      <c r="J95" s="414">
        <v>0</v>
      </c>
      <c r="K95" s="1100"/>
      <c r="L95" s="1092">
        <v>0</v>
      </c>
      <c r="M95" s="1092">
        <v>0</v>
      </c>
      <c r="N95" s="1092">
        <v>0</v>
      </c>
      <c r="O95" s="1093">
        <v>0</v>
      </c>
      <c r="P95" s="1092">
        <v>0</v>
      </c>
      <c r="Q95" s="1092">
        <v>0</v>
      </c>
      <c r="R95" s="1092">
        <v>0</v>
      </c>
      <c r="S95" s="1094">
        <f t="shared" si="16"/>
        <v>0</v>
      </c>
      <c r="T95" s="453" t="str">
        <f t="shared" si="27"/>
        <v/>
      </c>
      <c r="U95" s="1092"/>
      <c r="V95" s="1095">
        <f t="shared" si="17"/>
        <v>0</v>
      </c>
      <c r="W95" s="1096">
        <v>0</v>
      </c>
      <c r="X95" s="1096">
        <v>0</v>
      </c>
      <c r="Y95" s="1096">
        <v>0</v>
      </c>
      <c r="Z95" s="1096">
        <v>0</v>
      </c>
      <c r="AA95" s="1096">
        <v>0</v>
      </c>
      <c r="AB95" s="1096">
        <v>0</v>
      </c>
      <c r="AC95" s="1096">
        <v>0</v>
      </c>
      <c r="AD95" s="1096">
        <v>0</v>
      </c>
      <c r="AE95" s="1096">
        <v>0</v>
      </c>
      <c r="AF95" s="1098"/>
      <c r="AG95" s="1097">
        <v>156120.45079999999</v>
      </c>
      <c r="AH95" s="1092">
        <v>0</v>
      </c>
      <c r="AI95" s="1092">
        <v>12417.7675</v>
      </c>
      <c r="AJ95" s="1092">
        <v>0</v>
      </c>
      <c r="AK95" s="1095">
        <f t="shared" si="18"/>
        <v>168538.21829999998</v>
      </c>
      <c r="AL95" s="453" t="e">
        <f t="shared" si="24"/>
        <v>#DIV/0!</v>
      </c>
      <c r="AM95" s="1092"/>
      <c r="AN95" s="1095">
        <f t="shared" si="19"/>
        <v>168538.21829999998</v>
      </c>
      <c r="AO95" s="1096">
        <v>0</v>
      </c>
      <c r="AP95" s="1096">
        <v>0</v>
      </c>
      <c r="AQ95" s="1096">
        <v>0</v>
      </c>
      <c r="AR95" s="1096">
        <v>0</v>
      </c>
      <c r="AS95" s="1096">
        <v>0</v>
      </c>
      <c r="AT95" s="1096">
        <v>0</v>
      </c>
      <c r="AU95" s="1096">
        <v>0</v>
      </c>
      <c r="AV95" s="1096">
        <v>0</v>
      </c>
      <c r="AW95" s="1096">
        <v>0</v>
      </c>
      <c r="AX95" s="1098"/>
      <c r="AY95" s="1097">
        <v>161319.8584</v>
      </c>
      <c r="AZ95" s="1092">
        <v>0</v>
      </c>
      <c r="BA95" s="1092">
        <v>12688.2626</v>
      </c>
      <c r="BB95" s="1092">
        <v>0</v>
      </c>
      <c r="BC95" s="1095">
        <f t="shared" si="20"/>
        <v>174008.12099999998</v>
      </c>
      <c r="BD95" s="453">
        <f t="shared" si="25"/>
        <v>3.2454969295234365E-2</v>
      </c>
      <c r="BE95" s="1092"/>
      <c r="BF95" s="1095">
        <f t="shared" si="21"/>
        <v>174008.12099999998</v>
      </c>
      <c r="BG95" s="1096">
        <v>0</v>
      </c>
      <c r="BH95" s="1096">
        <v>0</v>
      </c>
      <c r="BI95" s="1096">
        <v>0</v>
      </c>
      <c r="BJ95" s="1096">
        <v>0</v>
      </c>
      <c r="BK95" s="1096">
        <v>0</v>
      </c>
      <c r="BL95" s="1096">
        <v>0</v>
      </c>
      <c r="BM95" s="1096">
        <v>0</v>
      </c>
      <c r="BN95" s="1096">
        <v>0</v>
      </c>
      <c r="BO95" s="1096">
        <v>0</v>
      </c>
      <c r="BP95" s="1098"/>
      <c r="BQ95" s="1097">
        <v>166849.49179999999</v>
      </c>
      <c r="BR95" s="1092">
        <v>0</v>
      </c>
      <c r="BS95" s="1092">
        <v>12971.953100000001</v>
      </c>
      <c r="BT95" s="1092">
        <v>0</v>
      </c>
      <c r="BU95" s="1095">
        <f t="shared" si="22"/>
        <v>179821.4449</v>
      </c>
      <c r="BV95" s="453">
        <f t="shared" si="26"/>
        <v>3.3408348223012065E-2</v>
      </c>
      <c r="BW95" s="1092"/>
      <c r="BX95" s="1095">
        <f t="shared" si="23"/>
        <v>179821.4449</v>
      </c>
      <c r="BY95" s="1096">
        <v>0</v>
      </c>
      <c r="BZ95" s="1096">
        <v>0</v>
      </c>
      <c r="CA95" s="1096">
        <v>0</v>
      </c>
      <c r="CB95" s="1096">
        <v>0</v>
      </c>
      <c r="CC95" s="1096">
        <v>0</v>
      </c>
      <c r="CD95" s="1096">
        <v>0</v>
      </c>
      <c r="CE95" s="1096">
        <v>0</v>
      </c>
      <c r="CF95" s="1096">
        <v>0</v>
      </c>
      <c r="CG95" s="1096">
        <v>0</v>
      </c>
      <c r="CH95" s="1098"/>
    </row>
    <row r="96" spans="2:86" s="12" customFormat="1">
      <c r="B96" s="249" t="s">
        <v>511</v>
      </c>
      <c r="C96" s="1099"/>
      <c r="D96" s="1100" t="s">
        <v>512</v>
      </c>
      <c r="E96" s="304" t="s">
        <v>20</v>
      </c>
      <c r="F96" s="1090" t="s">
        <v>21</v>
      </c>
      <c r="G96" s="1090" t="s">
        <v>22</v>
      </c>
      <c r="H96" s="173" t="s">
        <v>26</v>
      </c>
      <c r="I96" s="1100"/>
      <c r="J96" s="414">
        <v>0</v>
      </c>
      <c r="K96" s="1100"/>
      <c r="L96" s="1092">
        <v>0</v>
      </c>
      <c r="M96" s="1092">
        <v>0</v>
      </c>
      <c r="N96" s="1092">
        <v>0</v>
      </c>
      <c r="O96" s="1093">
        <v>351538</v>
      </c>
      <c r="P96" s="1092">
        <v>351538</v>
      </c>
      <c r="Q96" s="1092">
        <v>2519360</v>
      </c>
      <c r="R96" s="1092">
        <v>264144</v>
      </c>
      <c r="S96" s="1094">
        <f t="shared" ref="S96:S161" si="28">SUM(O96:R96)</f>
        <v>3486580</v>
      </c>
      <c r="T96" s="453" t="str">
        <f t="shared" si="27"/>
        <v/>
      </c>
      <c r="U96" s="1092"/>
      <c r="V96" s="1095">
        <f t="shared" ref="V96:V161" si="29">S96+U96</f>
        <v>3486580</v>
      </c>
      <c r="W96" s="1096">
        <v>257650.98084999999</v>
      </c>
      <c r="X96" s="1096">
        <v>88.503478999999999</v>
      </c>
      <c r="Y96" s="1096">
        <v>2779.5956504999999</v>
      </c>
      <c r="Z96" s="1096">
        <v>36.216837775479902</v>
      </c>
      <c r="AA96" s="1096">
        <v>16.260634555425</v>
      </c>
      <c r="AB96" s="1096">
        <v>3091811.7702000001</v>
      </c>
      <c r="AC96" s="1096">
        <v>33355.147806000001</v>
      </c>
      <c r="AD96" s="1096">
        <v>556.47241934915905</v>
      </c>
      <c r="AE96" s="1096">
        <v>195.1276146651</v>
      </c>
      <c r="AF96" s="1098"/>
      <c r="AG96" s="1097">
        <v>351538</v>
      </c>
      <c r="AH96" s="1092">
        <v>351538</v>
      </c>
      <c r="AI96" s="1092">
        <v>2519360</v>
      </c>
      <c r="AJ96" s="1092">
        <v>273180.59999999998</v>
      </c>
      <c r="AK96" s="1095">
        <f t="shared" ref="AK96:AK161" si="30">SUM(AG96:AJ96)</f>
        <v>3495616.6</v>
      </c>
      <c r="AL96" s="453">
        <f t="shared" si="24"/>
        <v>2.5918235061292423E-3</v>
      </c>
      <c r="AM96" s="1092"/>
      <c r="AN96" s="1095">
        <f t="shared" ref="AN96:AN161" si="31">AK96+AM96</f>
        <v>3495616.6</v>
      </c>
      <c r="AO96" s="1096">
        <v>249150.98084999999</v>
      </c>
      <c r="AP96" s="1096">
        <v>88.503478999999999</v>
      </c>
      <c r="AQ96" s="1096">
        <v>2567.0956504999999</v>
      </c>
      <c r="AR96" s="1096">
        <v>39.349840146889001</v>
      </c>
      <c r="AS96" s="1096">
        <v>15.017509555425001</v>
      </c>
      <c r="AT96" s="1096">
        <v>2989811.7702000001</v>
      </c>
      <c r="AU96" s="1096">
        <v>30805.147806000001</v>
      </c>
      <c r="AV96" s="1096">
        <v>556.31641918171795</v>
      </c>
      <c r="AW96" s="1096">
        <v>180.21011466510001</v>
      </c>
      <c r="AX96" s="1098"/>
      <c r="AY96" s="1097">
        <v>351538</v>
      </c>
      <c r="AZ96" s="1092">
        <v>351538</v>
      </c>
      <c r="BA96" s="1092">
        <v>2519360</v>
      </c>
      <c r="BB96" s="1092">
        <v>265484.69999999995</v>
      </c>
      <c r="BC96" s="1095">
        <f t="shared" si="20"/>
        <v>3487920.7</v>
      </c>
      <c r="BD96" s="453">
        <f t="shared" si="25"/>
        <v>-2.2015858375314694E-3</v>
      </c>
      <c r="BE96" s="1092"/>
      <c r="BF96" s="1095">
        <f t="shared" si="21"/>
        <v>3487920.7</v>
      </c>
      <c r="BG96" s="1096">
        <v>343055.49585000001</v>
      </c>
      <c r="BH96" s="1096">
        <v>114.090604</v>
      </c>
      <c r="BI96" s="1096">
        <v>1036.9456042500001</v>
      </c>
      <c r="BJ96" s="1096">
        <v>57.953930723014999</v>
      </c>
      <c r="BK96" s="1096">
        <v>6.0661317848624998</v>
      </c>
      <c r="BL96" s="1096">
        <v>3430554.9585000002</v>
      </c>
      <c r="BM96" s="1096">
        <v>10369.4560425</v>
      </c>
      <c r="BN96" s="1096">
        <v>638.52588854997998</v>
      </c>
      <c r="BO96" s="1096">
        <v>60.661317848625004</v>
      </c>
      <c r="BP96" s="1098"/>
      <c r="BQ96" s="1097">
        <v>351538</v>
      </c>
      <c r="BR96" s="1092">
        <v>351538</v>
      </c>
      <c r="BS96" s="1092">
        <v>2519360</v>
      </c>
      <c r="BT96" s="1092">
        <v>232519.15</v>
      </c>
      <c r="BU96" s="1095">
        <f t="shared" si="22"/>
        <v>3454955.15</v>
      </c>
      <c r="BV96" s="453">
        <f t="shared" si="26"/>
        <v>-9.4513473313771953E-3</v>
      </c>
      <c r="BW96" s="1092"/>
      <c r="BX96" s="1095">
        <f t="shared" si="23"/>
        <v>3454955.15</v>
      </c>
      <c r="BY96" s="1096">
        <v>317555.49585000001</v>
      </c>
      <c r="BZ96" s="1096">
        <v>114.090604</v>
      </c>
      <c r="CA96" s="1096">
        <v>1886.9456042500001</v>
      </c>
      <c r="CB96" s="1096">
        <v>56.542801299169803</v>
      </c>
      <c r="CC96" s="1096">
        <v>11.038631784862501</v>
      </c>
      <c r="CD96" s="1096">
        <v>3175554.9585000002</v>
      </c>
      <c r="CE96" s="1096">
        <v>18869.456042500002</v>
      </c>
      <c r="CF96" s="1096">
        <v>605.25388887151598</v>
      </c>
      <c r="CG96" s="1096">
        <v>110.386317848625</v>
      </c>
      <c r="CH96" s="1098"/>
    </row>
    <row r="97" spans="2:86" s="12" customFormat="1">
      <c r="B97" s="249" t="s">
        <v>511</v>
      </c>
      <c r="C97" s="1099"/>
      <c r="D97" s="1100" t="s">
        <v>513</v>
      </c>
      <c r="E97" s="304" t="s">
        <v>20</v>
      </c>
      <c r="F97" s="1090" t="s">
        <v>16</v>
      </c>
      <c r="G97" s="1090" t="s">
        <v>22</v>
      </c>
      <c r="H97" s="173" t="s">
        <v>26</v>
      </c>
      <c r="I97" s="1100"/>
      <c r="J97" s="414">
        <v>0</v>
      </c>
      <c r="K97" s="1100"/>
      <c r="L97" s="1092">
        <v>0</v>
      </c>
      <c r="M97" s="1092">
        <v>0</v>
      </c>
      <c r="N97" s="1092">
        <v>0</v>
      </c>
      <c r="O97" s="1093">
        <v>277609.91859999998</v>
      </c>
      <c r="P97" s="1092">
        <v>0</v>
      </c>
      <c r="Q97" s="1092">
        <v>86144.8033</v>
      </c>
      <c r="R97" s="1092">
        <v>0</v>
      </c>
      <c r="S97" s="1094">
        <f t="shared" si="28"/>
        <v>363754.7219</v>
      </c>
      <c r="T97" s="453" t="str">
        <f t="shared" si="27"/>
        <v/>
      </c>
      <c r="U97" s="1092"/>
      <c r="V97" s="1095">
        <f t="shared" si="29"/>
        <v>363754.7219</v>
      </c>
      <c r="W97" s="1096">
        <v>0</v>
      </c>
      <c r="X97" s="1096">
        <v>0</v>
      </c>
      <c r="Y97" s="1096">
        <v>0</v>
      </c>
      <c r="Z97" s="1096">
        <v>0</v>
      </c>
      <c r="AA97" s="1096">
        <v>0</v>
      </c>
      <c r="AB97" s="1096">
        <v>0</v>
      </c>
      <c r="AC97" s="1096">
        <v>0</v>
      </c>
      <c r="AD97" s="1096">
        <v>0</v>
      </c>
      <c r="AE97" s="1096">
        <v>0</v>
      </c>
      <c r="AF97" s="1098"/>
      <c r="AG97" s="1097">
        <v>221193.56529999999</v>
      </c>
      <c r="AH97" s="1092">
        <v>0</v>
      </c>
      <c r="AI97" s="1092">
        <v>102745.3122</v>
      </c>
      <c r="AJ97" s="1092">
        <v>0</v>
      </c>
      <c r="AK97" s="1095">
        <f t="shared" si="30"/>
        <v>323938.8775</v>
      </c>
      <c r="AL97" s="453">
        <f t="shared" si="24"/>
        <v>-0.10945794515609283</v>
      </c>
      <c r="AM97" s="1092"/>
      <c r="AN97" s="1095">
        <f t="shared" si="31"/>
        <v>323938.8775</v>
      </c>
      <c r="AO97" s="1096">
        <v>0</v>
      </c>
      <c r="AP97" s="1096">
        <v>0</v>
      </c>
      <c r="AQ97" s="1096">
        <v>0</v>
      </c>
      <c r="AR97" s="1096">
        <v>0</v>
      </c>
      <c r="AS97" s="1096">
        <v>0</v>
      </c>
      <c r="AT97" s="1096">
        <v>0</v>
      </c>
      <c r="AU97" s="1096">
        <v>0</v>
      </c>
      <c r="AV97" s="1096">
        <v>0</v>
      </c>
      <c r="AW97" s="1096">
        <v>0</v>
      </c>
      <c r="AX97" s="1098"/>
      <c r="AY97" s="1097">
        <v>227237.23490000001</v>
      </c>
      <c r="AZ97" s="1092">
        <v>0</v>
      </c>
      <c r="BA97" s="1092">
        <v>103666.4947</v>
      </c>
      <c r="BB97" s="1092">
        <v>0</v>
      </c>
      <c r="BC97" s="1095">
        <f t="shared" si="20"/>
        <v>330903.72960000002</v>
      </c>
      <c r="BD97" s="453">
        <f t="shared" si="25"/>
        <v>2.1500513163937904E-2</v>
      </c>
      <c r="BE97" s="1092"/>
      <c r="BF97" s="1095">
        <f t="shared" si="21"/>
        <v>330903.72960000002</v>
      </c>
      <c r="BG97" s="1096">
        <v>0</v>
      </c>
      <c r="BH97" s="1096">
        <v>0</v>
      </c>
      <c r="BI97" s="1096">
        <v>0</v>
      </c>
      <c r="BJ97" s="1096">
        <v>0</v>
      </c>
      <c r="BK97" s="1096">
        <v>0</v>
      </c>
      <c r="BL97" s="1096">
        <v>0</v>
      </c>
      <c r="BM97" s="1096">
        <v>0</v>
      </c>
      <c r="BN97" s="1096">
        <v>0</v>
      </c>
      <c r="BO97" s="1096">
        <v>0</v>
      </c>
      <c r="BP97" s="1098"/>
      <c r="BQ97" s="1097">
        <v>233474.11480000001</v>
      </c>
      <c r="BR97" s="1092">
        <v>0</v>
      </c>
      <c r="BS97" s="1092">
        <v>102605.7447</v>
      </c>
      <c r="BT97" s="1092">
        <v>0</v>
      </c>
      <c r="BU97" s="1095">
        <f t="shared" si="22"/>
        <v>336079.85950000002</v>
      </c>
      <c r="BV97" s="453">
        <f t="shared" si="26"/>
        <v>1.5642404231154969E-2</v>
      </c>
      <c r="BW97" s="1092"/>
      <c r="BX97" s="1095">
        <f t="shared" si="23"/>
        <v>336079.85950000002</v>
      </c>
      <c r="BY97" s="1096">
        <v>0</v>
      </c>
      <c r="BZ97" s="1096">
        <v>0</v>
      </c>
      <c r="CA97" s="1096">
        <v>0</v>
      </c>
      <c r="CB97" s="1096">
        <v>0</v>
      </c>
      <c r="CC97" s="1096">
        <v>0</v>
      </c>
      <c r="CD97" s="1096">
        <v>0</v>
      </c>
      <c r="CE97" s="1096">
        <v>0</v>
      </c>
      <c r="CF97" s="1096">
        <v>0</v>
      </c>
      <c r="CG97" s="1096">
        <v>0</v>
      </c>
      <c r="CH97" s="1098"/>
    </row>
    <row r="98" spans="2:86" s="12" customFormat="1">
      <c r="B98" s="249" t="s">
        <v>514</v>
      </c>
      <c r="C98" s="1099"/>
      <c r="D98" s="1100" t="s">
        <v>515</v>
      </c>
      <c r="E98" s="304" t="s">
        <v>15</v>
      </c>
      <c r="F98" s="1090" t="s">
        <v>21</v>
      </c>
      <c r="G98" s="1090" t="s">
        <v>32</v>
      </c>
      <c r="H98" s="173" t="s">
        <v>23</v>
      </c>
      <c r="I98" s="1100"/>
      <c r="J98" s="414">
        <v>0</v>
      </c>
      <c r="K98" s="1100"/>
      <c r="L98" s="1092">
        <v>0</v>
      </c>
      <c r="M98" s="1092">
        <v>0</v>
      </c>
      <c r="N98" s="1092">
        <v>0</v>
      </c>
      <c r="O98" s="1093">
        <v>64787</v>
      </c>
      <c r="P98" s="1092">
        <v>314588</v>
      </c>
      <c r="Q98" s="1092">
        <v>2376532</v>
      </c>
      <c r="R98" s="1092">
        <v>0</v>
      </c>
      <c r="S98" s="1094">
        <f t="shared" si="28"/>
        <v>2755907</v>
      </c>
      <c r="T98" s="453" t="str">
        <f t="shared" si="27"/>
        <v/>
      </c>
      <c r="U98" s="1092"/>
      <c r="V98" s="1095">
        <f t="shared" si="29"/>
        <v>2755907</v>
      </c>
      <c r="W98" s="1096">
        <v>0</v>
      </c>
      <c r="X98" s="1096">
        <v>0</v>
      </c>
      <c r="Y98" s="1096">
        <v>0</v>
      </c>
      <c r="Z98" s="1096">
        <v>0</v>
      </c>
      <c r="AA98" s="1096">
        <v>0</v>
      </c>
      <c r="AB98" s="1096">
        <v>0</v>
      </c>
      <c r="AC98" s="1096">
        <v>0</v>
      </c>
      <c r="AD98" s="1096">
        <v>0</v>
      </c>
      <c r="AE98" s="1096">
        <v>0</v>
      </c>
      <c r="AF98" s="1098"/>
      <c r="AG98" s="1097">
        <v>64787</v>
      </c>
      <c r="AH98" s="1092">
        <v>314588</v>
      </c>
      <c r="AI98" s="1092">
        <v>2376532</v>
      </c>
      <c r="AJ98" s="1092">
        <v>0</v>
      </c>
      <c r="AK98" s="1095">
        <f t="shared" si="30"/>
        <v>2755907</v>
      </c>
      <c r="AL98" s="453">
        <f t="shared" si="24"/>
        <v>0</v>
      </c>
      <c r="AM98" s="1092"/>
      <c r="AN98" s="1095">
        <f t="shared" si="31"/>
        <v>2755907</v>
      </c>
      <c r="AO98" s="1096">
        <v>0</v>
      </c>
      <c r="AP98" s="1096">
        <v>0</v>
      </c>
      <c r="AQ98" s="1096">
        <v>0</v>
      </c>
      <c r="AR98" s="1096">
        <v>0</v>
      </c>
      <c r="AS98" s="1096">
        <v>0</v>
      </c>
      <c r="AT98" s="1096">
        <v>0</v>
      </c>
      <c r="AU98" s="1096">
        <v>0</v>
      </c>
      <c r="AV98" s="1096">
        <v>0</v>
      </c>
      <c r="AW98" s="1096">
        <v>0</v>
      </c>
      <c r="AX98" s="1098"/>
      <c r="AY98" s="1097">
        <v>64787</v>
      </c>
      <c r="AZ98" s="1092">
        <v>314588</v>
      </c>
      <c r="BA98" s="1092">
        <v>2376532</v>
      </c>
      <c r="BB98" s="1092">
        <v>0</v>
      </c>
      <c r="BC98" s="1095">
        <f t="shared" si="20"/>
        <v>2755907</v>
      </c>
      <c r="BD98" s="453">
        <f t="shared" si="25"/>
        <v>0</v>
      </c>
      <c r="BE98" s="1092"/>
      <c r="BF98" s="1095">
        <f t="shared" si="21"/>
        <v>2755907</v>
      </c>
      <c r="BG98" s="1096">
        <v>0</v>
      </c>
      <c r="BH98" s="1096">
        <v>0</v>
      </c>
      <c r="BI98" s="1096">
        <v>0</v>
      </c>
      <c r="BJ98" s="1096">
        <v>0</v>
      </c>
      <c r="BK98" s="1096">
        <v>0</v>
      </c>
      <c r="BL98" s="1096">
        <v>0</v>
      </c>
      <c r="BM98" s="1096">
        <v>0</v>
      </c>
      <c r="BN98" s="1096">
        <v>0</v>
      </c>
      <c r="BO98" s="1096">
        <v>0</v>
      </c>
      <c r="BP98" s="1098"/>
      <c r="BQ98" s="1097">
        <v>64787</v>
      </c>
      <c r="BR98" s="1092">
        <v>314588</v>
      </c>
      <c r="BS98" s="1092">
        <v>2376532</v>
      </c>
      <c r="BT98" s="1092">
        <v>0</v>
      </c>
      <c r="BU98" s="1095">
        <f t="shared" si="22"/>
        <v>2755907</v>
      </c>
      <c r="BV98" s="453">
        <f t="shared" si="26"/>
        <v>0</v>
      </c>
      <c r="BW98" s="1092"/>
      <c r="BX98" s="1095">
        <f t="shared" si="23"/>
        <v>2755907</v>
      </c>
      <c r="BY98" s="1096">
        <v>0</v>
      </c>
      <c r="BZ98" s="1096">
        <v>0</v>
      </c>
      <c r="CA98" s="1096">
        <v>0</v>
      </c>
      <c r="CB98" s="1096">
        <v>0</v>
      </c>
      <c r="CC98" s="1096">
        <v>0</v>
      </c>
      <c r="CD98" s="1096">
        <v>0</v>
      </c>
      <c r="CE98" s="1096">
        <v>0</v>
      </c>
      <c r="CF98" s="1096">
        <v>0</v>
      </c>
      <c r="CG98" s="1096">
        <v>0</v>
      </c>
      <c r="CH98" s="1098"/>
    </row>
    <row r="99" spans="2:86" s="12" customFormat="1">
      <c r="B99" s="249" t="s">
        <v>514</v>
      </c>
      <c r="C99" s="1099"/>
      <c r="D99" s="1100" t="s">
        <v>516</v>
      </c>
      <c r="E99" s="304" t="s">
        <v>15</v>
      </c>
      <c r="F99" s="1090" t="s">
        <v>16</v>
      </c>
      <c r="G99" s="1090" t="s">
        <v>32</v>
      </c>
      <c r="H99" s="173" t="s">
        <v>23</v>
      </c>
      <c r="I99" s="1100"/>
      <c r="J99" s="414">
        <v>0</v>
      </c>
      <c r="K99" s="1100"/>
      <c r="L99" s="1092">
        <v>0</v>
      </c>
      <c r="M99" s="1092">
        <v>0</v>
      </c>
      <c r="N99" s="1092">
        <v>0</v>
      </c>
      <c r="O99" s="1093">
        <v>570344.44940000004</v>
      </c>
      <c r="P99" s="1092">
        <v>0</v>
      </c>
      <c r="Q99" s="1092">
        <v>0</v>
      </c>
      <c r="R99" s="1092">
        <v>0</v>
      </c>
      <c r="S99" s="1094">
        <f t="shared" si="28"/>
        <v>570344.44940000004</v>
      </c>
      <c r="T99" s="453" t="str">
        <f t="shared" si="27"/>
        <v/>
      </c>
      <c r="U99" s="1092"/>
      <c r="V99" s="1095">
        <f t="shared" si="29"/>
        <v>570344.44940000004</v>
      </c>
      <c r="W99" s="1096">
        <v>0</v>
      </c>
      <c r="X99" s="1096">
        <v>0</v>
      </c>
      <c r="Y99" s="1096">
        <v>0</v>
      </c>
      <c r="Z99" s="1096">
        <v>0</v>
      </c>
      <c r="AA99" s="1096">
        <v>0</v>
      </c>
      <c r="AB99" s="1096">
        <v>0</v>
      </c>
      <c r="AC99" s="1096">
        <v>0</v>
      </c>
      <c r="AD99" s="1096">
        <v>0</v>
      </c>
      <c r="AE99" s="1096">
        <v>0</v>
      </c>
      <c r="AF99" s="1098"/>
      <c r="AG99" s="1097">
        <v>499132.86739999999</v>
      </c>
      <c r="AH99" s="1092">
        <v>0</v>
      </c>
      <c r="AI99" s="1092">
        <v>0</v>
      </c>
      <c r="AJ99" s="1092">
        <v>0</v>
      </c>
      <c r="AK99" s="1095">
        <f t="shared" si="30"/>
        <v>499132.86739999999</v>
      </c>
      <c r="AL99" s="453">
        <f t="shared" si="24"/>
        <v>-0.12485714917522971</v>
      </c>
      <c r="AM99" s="1092"/>
      <c r="AN99" s="1095">
        <f t="shared" si="31"/>
        <v>499132.86739999999</v>
      </c>
      <c r="AO99" s="1096">
        <v>0</v>
      </c>
      <c r="AP99" s="1096">
        <v>0</v>
      </c>
      <c r="AQ99" s="1096">
        <v>0</v>
      </c>
      <c r="AR99" s="1096">
        <v>0</v>
      </c>
      <c r="AS99" s="1096">
        <v>0</v>
      </c>
      <c r="AT99" s="1096">
        <v>0</v>
      </c>
      <c r="AU99" s="1096">
        <v>0</v>
      </c>
      <c r="AV99" s="1096">
        <v>0</v>
      </c>
      <c r="AW99" s="1096">
        <v>0</v>
      </c>
      <c r="AX99" s="1098"/>
      <c r="AY99" s="1097">
        <v>624945.14690000005</v>
      </c>
      <c r="AZ99" s="1092">
        <v>0</v>
      </c>
      <c r="BA99" s="1092">
        <v>0</v>
      </c>
      <c r="BB99" s="1092">
        <v>0</v>
      </c>
      <c r="BC99" s="1095">
        <f t="shared" si="20"/>
        <v>624945.14690000005</v>
      </c>
      <c r="BD99" s="453">
        <f t="shared" si="25"/>
        <v>0.25206170083601281</v>
      </c>
      <c r="BE99" s="1092"/>
      <c r="BF99" s="1095">
        <f t="shared" si="21"/>
        <v>624945.14690000005</v>
      </c>
      <c r="BG99" s="1096">
        <v>0</v>
      </c>
      <c r="BH99" s="1096">
        <v>0</v>
      </c>
      <c r="BI99" s="1096">
        <v>0</v>
      </c>
      <c r="BJ99" s="1096">
        <v>0</v>
      </c>
      <c r="BK99" s="1096">
        <v>0</v>
      </c>
      <c r="BL99" s="1096">
        <v>0</v>
      </c>
      <c r="BM99" s="1096">
        <v>0</v>
      </c>
      <c r="BN99" s="1096">
        <v>0</v>
      </c>
      <c r="BO99" s="1096">
        <v>0</v>
      </c>
      <c r="BP99" s="1098"/>
      <c r="BQ99" s="1097">
        <v>643981.15540000005</v>
      </c>
      <c r="BR99" s="1092">
        <v>0</v>
      </c>
      <c r="BS99" s="1092">
        <v>2704.4449</v>
      </c>
      <c r="BT99" s="1092">
        <v>0</v>
      </c>
      <c r="BU99" s="1095">
        <f t="shared" si="22"/>
        <v>646685.60030000005</v>
      </c>
      <c r="BV99" s="453">
        <f t="shared" si="26"/>
        <v>3.4787778587996261E-2</v>
      </c>
      <c r="BW99" s="1092"/>
      <c r="BX99" s="1095">
        <f t="shared" si="23"/>
        <v>646685.60030000005</v>
      </c>
      <c r="BY99" s="1096">
        <v>0</v>
      </c>
      <c r="BZ99" s="1096">
        <v>0</v>
      </c>
      <c r="CA99" s="1096">
        <v>0</v>
      </c>
      <c r="CB99" s="1096">
        <v>0</v>
      </c>
      <c r="CC99" s="1096">
        <v>0</v>
      </c>
      <c r="CD99" s="1096">
        <v>0</v>
      </c>
      <c r="CE99" s="1096">
        <v>0</v>
      </c>
      <c r="CF99" s="1096">
        <v>0</v>
      </c>
      <c r="CG99" s="1096">
        <v>0</v>
      </c>
      <c r="CH99" s="1098"/>
    </row>
    <row r="100" spans="2:86" s="12" customFormat="1">
      <c r="B100" s="249" t="s">
        <v>517</v>
      </c>
      <c r="C100" s="1099"/>
      <c r="D100" s="1100" t="s">
        <v>518</v>
      </c>
      <c r="E100" s="304" t="s">
        <v>20</v>
      </c>
      <c r="F100" s="1090" t="s">
        <v>21</v>
      </c>
      <c r="G100" s="1090" t="s">
        <v>17</v>
      </c>
      <c r="H100" s="173" t="s">
        <v>23</v>
      </c>
      <c r="I100" s="1100"/>
      <c r="J100" s="414">
        <v>0</v>
      </c>
      <c r="K100" s="1100"/>
      <c r="L100" s="1092">
        <v>0</v>
      </c>
      <c r="M100" s="1092">
        <v>0</v>
      </c>
      <c r="N100" s="1092">
        <v>0</v>
      </c>
      <c r="O100" s="1093">
        <v>0</v>
      </c>
      <c r="P100" s="1092">
        <v>0</v>
      </c>
      <c r="Q100" s="1092">
        <v>0</v>
      </c>
      <c r="R100" s="1092">
        <v>0</v>
      </c>
      <c r="S100" s="1094">
        <f t="shared" si="28"/>
        <v>0</v>
      </c>
      <c r="T100" s="453" t="str">
        <f t="shared" si="27"/>
        <v/>
      </c>
      <c r="U100" s="1092"/>
      <c r="V100" s="1095">
        <f t="shared" si="29"/>
        <v>0</v>
      </c>
      <c r="W100" s="1096">
        <v>0</v>
      </c>
      <c r="X100" s="1096">
        <v>0</v>
      </c>
      <c r="Y100" s="1096">
        <v>0</v>
      </c>
      <c r="Z100" s="1096">
        <v>0</v>
      </c>
      <c r="AA100" s="1096">
        <v>0</v>
      </c>
      <c r="AB100" s="1096">
        <v>0</v>
      </c>
      <c r="AC100" s="1096">
        <v>0</v>
      </c>
      <c r="AD100" s="1096">
        <v>0</v>
      </c>
      <c r="AE100" s="1096">
        <v>0</v>
      </c>
      <c r="AF100" s="1098"/>
      <c r="AG100" s="1097">
        <v>32000</v>
      </c>
      <c r="AH100" s="1092">
        <v>80000</v>
      </c>
      <c r="AI100" s="1092">
        <v>288000</v>
      </c>
      <c r="AJ100" s="1092">
        <v>400000</v>
      </c>
      <c r="AK100" s="1095">
        <f t="shared" si="30"/>
        <v>800000</v>
      </c>
      <c r="AL100" s="453" t="e">
        <f t="shared" si="24"/>
        <v>#DIV/0!</v>
      </c>
      <c r="AM100" s="1092"/>
      <c r="AN100" s="1095">
        <f t="shared" si="31"/>
        <v>800000</v>
      </c>
      <c r="AO100" s="1096">
        <v>-752416.08</v>
      </c>
      <c r="AP100" s="1096">
        <v>0</v>
      </c>
      <c r="AQ100" s="1096">
        <v>100167.375</v>
      </c>
      <c r="AR100" s="1096">
        <v>-141.65163200509201</v>
      </c>
      <c r="AS100" s="1096">
        <v>585.97914375000005</v>
      </c>
      <c r="AT100" s="1096">
        <v>-7524160.7999999998</v>
      </c>
      <c r="AU100" s="1096">
        <v>1001673.75</v>
      </c>
      <c r="AV100" s="1096">
        <v>-1683.55085883635</v>
      </c>
      <c r="AW100" s="1096">
        <v>5859.7914375</v>
      </c>
      <c r="AX100" s="1098"/>
      <c r="AY100" s="1097">
        <v>34000</v>
      </c>
      <c r="AZ100" s="1092">
        <v>85000</v>
      </c>
      <c r="BA100" s="1092">
        <v>305980</v>
      </c>
      <c r="BB100" s="1092">
        <v>425020</v>
      </c>
      <c r="BC100" s="1095">
        <f t="shared" si="20"/>
        <v>850000</v>
      </c>
      <c r="BD100" s="453">
        <f t="shared" si="25"/>
        <v>6.25E-2</v>
      </c>
      <c r="BE100" s="1092"/>
      <c r="BF100" s="1095">
        <f t="shared" si="21"/>
        <v>850000</v>
      </c>
      <c r="BG100" s="1096">
        <v>-763404.52</v>
      </c>
      <c r="BH100" s="1096">
        <v>0</v>
      </c>
      <c r="BI100" s="1096">
        <v>88912.975000000006</v>
      </c>
      <c r="BJ100" s="1096">
        <v>-149.80970719672499</v>
      </c>
      <c r="BK100" s="1096">
        <v>520.14090375000001</v>
      </c>
      <c r="BL100" s="1096">
        <v>-9160854.2400000002</v>
      </c>
      <c r="BM100" s="1096">
        <v>1066955.7</v>
      </c>
      <c r="BN100" s="1096">
        <v>-2174.8625340029898</v>
      </c>
      <c r="BO100" s="1096">
        <v>6241.6908450000001</v>
      </c>
      <c r="BP100" s="1098"/>
      <c r="BQ100" s="1097">
        <v>36000</v>
      </c>
      <c r="BR100" s="1092">
        <v>90000</v>
      </c>
      <c r="BS100" s="1092">
        <v>324000</v>
      </c>
      <c r="BT100" s="1092">
        <v>450000</v>
      </c>
      <c r="BU100" s="1095">
        <f t="shared" si="22"/>
        <v>900000</v>
      </c>
      <c r="BV100" s="453">
        <f t="shared" si="26"/>
        <v>5.8823529411764705E-2</v>
      </c>
      <c r="BW100" s="1092"/>
      <c r="BX100" s="1095">
        <f t="shared" si="23"/>
        <v>900000</v>
      </c>
      <c r="BY100" s="1096">
        <v>-797017.5</v>
      </c>
      <c r="BZ100" s="1096">
        <v>0</v>
      </c>
      <c r="CA100" s="1096">
        <v>89458.354999999996</v>
      </c>
      <c r="CB100" s="1096">
        <v>-164.72234532459001</v>
      </c>
      <c r="CC100" s="1096">
        <v>523.33137675</v>
      </c>
      <c r="CD100" s="1096">
        <v>-7970175</v>
      </c>
      <c r="CE100" s="1096">
        <v>894583.55</v>
      </c>
      <c r="CF100" s="1096">
        <v>-1897.4398129333399</v>
      </c>
      <c r="CG100" s="1096">
        <v>5233.3137674999998</v>
      </c>
      <c r="CH100" s="1098"/>
    </row>
    <row r="101" spans="2:86" s="12" customFormat="1">
      <c r="B101" s="249" t="s">
        <v>517</v>
      </c>
      <c r="C101" s="1099"/>
      <c r="D101" s="1100" t="s">
        <v>519</v>
      </c>
      <c r="E101" s="304" t="s">
        <v>20</v>
      </c>
      <c r="F101" s="1090" t="s">
        <v>16</v>
      </c>
      <c r="G101" s="1090" t="s">
        <v>17</v>
      </c>
      <c r="H101" s="173" t="s">
        <v>23</v>
      </c>
      <c r="I101" s="1100"/>
      <c r="J101" s="414">
        <v>0</v>
      </c>
      <c r="K101" s="1100"/>
      <c r="L101" s="1092">
        <v>0</v>
      </c>
      <c r="M101" s="1092">
        <v>0</v>
      </c>
      <c r="N101" s="1092">
        <v>0</v>
      </c>
      <c r="O101" s="1093">
        <v>0</v>
      </c>
      <c r="P101" s="1092">
        <v>0</v>
      </c>
      <c r="Q101" s="1092">
        <v>0</v>
      </c>
      <c r="R101" s="1092">
        <v>0</v>
      </c>
      <c r="S101" s="1094">
        <f t="shared" si="28"/>
        <v>0</v>
      </c>
      <c r="T101" s="453" t="str">
        <f t="shared" si="27"/>
        <v/>
      </c>
      <c r="U101" s="1092"/>
      <c r="V101" s="1095">
        <f t="shared" si="29"/>
        <v>0</v>
      </c>
      <c r="W101" s="1096">
        <v>0</v>
      </c>
      <c r="X101" s="1096">
        <v>0</v>
      </c>
      <c r="Y101" s="1096">
        <v>0</v>
      </c>
      <c r="Z101" s="1096">
        <v>0</v>
      </c>
      <c r="AA101" s="1096">
        <v>0</v>
      </c>
      <c r="AB101" s="1096">
        <v>0</v>
      </c>
      <c r="AC101" s="1096">
        <v>0</v>
      </c>
      <c r="AD101" s="1096">
        <v>0</v>
      </c>
      <c r="AE101" s="1096">
        <v>0</v>
      </c>
      <c r="AF101" s="1098"/>
      <c r="AG101" s="1097">
        <v>224317.40479999999</v>
      </c>
      <c r="AH101" s="1092">
        <v>0</v>
      </c>
      <c r="AI101" s="1092">
        <v>91726.861900000004</v>
      </c>
      <c r="AJ101" s="1092">
        <v>0</v>
      </c>
      <c r="AK101" s="1095">
        <f t="shared" si="30"/>
        <v>316044.26669999998</v>
      </c>
      <c r="AL101" s="453" t="e">
        <f t="shared" si="24"/>
        <v>#DIV/0!</v>
      </c>
      <c r="AM101" s="1092"/>
      <c r="AN101" s="1095">
        <f t="shared" si="31"/>
        <v>316044.26669999998</v>
      </c>
      <c r="AO101" s="1096">
        <v>0</v>
      </c>
      <c r="AP101" s="1096">
        <v>0</v>
      </c>
      <c r="AQ101" s="1096">
        <v>0</v>
      </c>
      <c r="AR101" s="1096">
        <v>0</v>
      </c>
      <c r="AS101" s="1096">
        <v>0</v>
      </c>
      <c r="AT101" s="1096">
        <v>0</v>
      </c>
      <c r="AU101" s="1096">
        <v>0</v>
      </c>
      <c r="AV101" s="1096">
        <v>0</v>
      </c>
      <c r="AW101" s="1096">
        <v>0</v>
      </c>
      <c r="AX101" s="1098"/>
      <c r="AY101" s="1097">
        <v>233842.88440000001</v>
      </c>
      <c r="AZ101" s="1092">
        <v>0</v>
      </c>
      <c r="BA101" s="1092">
        <v>95161.296300000002</v>
      </c>
      <c r="BB101" s="1092">
        <v>0</v>
      </c>
      <c r="BC101" s="1095">
        <f t="shared" si="20"/>
        <v>329004.18070000003</v>
      </c>
      <c r="BD101" s="453">
        <f t="shared" si="25"/>
        <v>4.1006641681312454E-2</v>
      </c>
      <c r="BE101" s="1092"/>
      <c r="BF101" s="1095">
        <f t="shared" si="21"/>
        <v>329004.18070000003</v>
      </c>
      <c r="BG101" s="1096">
        <v>0</v>
      </c>
      <c r="BH101" s="1096">
        <v>0</v>
      </c>
      <c r="BI101" s="1096">
        <v>0</v>
      </c>
      <c r="BJ101" s="1096">
        <v>0</v>
      </c>
      <c r="BK101" s="1096">
        <v>0</v>
      </c>
      <c r="BL101" s="1096">
        <v>0</v>
      </c>
      <c r="BM101" s="1096">
        <v>0</v>
      </c>
      <c r="BN101" s="1096">
        <v>0</v>
      </c>
      <c r="BO101" s="1096">
        <v>0</v>
      </c>
      <c r="BP101" s="1098"/>
      <c r="BQ101" s="1097">
        <v>241755.36230000001</v>
      </c>
      <c r="BR101" s="1092">
        <v>0</v>
      </c>
      <c r="BS101" s="1092">
        <v>98260.221099999995</v>
      </c>
      <c r="BT101" s="1092">
        <v>0</v>
      </c>
      <c r="BU101" s="1095">
        <f t="shared" si="22"/>
        <v>340015.5834</v>
      </c>
      <c r="BV101" s="453">
        <f t="shared" si="26"/>
        <v>3.3468883819566538E-2</v>
      </c>
      <c r="BW101" s="1092"/>
      <c r="BX101" s="1095">
        <f t="shared" si="23"/>
        <v>340015.5834</v>
      </c>
      <c r="BY101" s="1096">
        <v>0</v>
      </c>
      <c r="BZ101" s="1096">
        <v>0</v>
      </c>
      <c r="CA101" s="1096">
        <v>0</v>
      </c>
      <c r="CB101" s="1096">
        <v>0</v>
      </c>
      <c r="CC101" s="1096">
        <v>0</v>
      </c>
      <c r="CD101" s="1096">
        <v>0</v>
      </c>
      <c r="CE101" s="1096">
        <v>0</v>
      </c>
      <c r="CF101" s="1096">
        <v>0</v>
      </c>
      <c r="CG101" s="1096">
        <v>0</v>
      </c>
      <c r="CH101" s="1098"/>
    </row>
    <row r="102" spans="2:86" s="12" customFormat="1">
      <c r="B102" s="249" t="s">
        <v>520</v>
      </c>
      <c r="C102" s="1099"/>
      <c r="D102" s="1100" t="s">
        <v>521</v>
      </c>
      <c r="E102" s="304" t="s">
        <v>20</v>
      </c>
      <c r="F102" s="1090" t="s">
        <v>21</v>
      </c>
      <c r="G102" s="1090" t="s">
        <v>17</v>
      </c>
      <c r="H102" s="173" t="s">
        <v>26</v>
      </c>
      <c r="I102" s="1100"/>
      <c r="J102" s="414">
        <v>0</v>
      </c>
      <c r="K102" s="1100"/>
      <c r="L102" s="1092">
        <v>0</v>
      </c>
      <c r="M102" s="1092">
        <v>0</v>
      </c>
      <c r="N102" s="1092">
        <v>0</v>
      </c>
      <c r="O102" s="1093">
        <v>32120</v>
      </c>
      <c r="P102" s="1092">
        <v>24072</v>
      </c>
      <c r="Q102" s="1092">
        <v>332008</v>
      </c>
      <c r="R102" s="1092">
        <v>0</v>
      </c>
      <c r="S102" s="1094">
        <f t="shared" si="28"/>
        <v>388200</v>
      </c>
      <c r="T102" s="453" t="str">
        <f t="shared" si="27"/>
        <v/>
      </c>
      <c r="U102" s="1092"/>
      <c r="V102" s="1095">
        <f t="shared" si="29"/>
        <v>388200</v>
      </c>
      <c r="W102" s="1096">
        <v>0</v>
      </c>
      <c r="X102" s="1096">
        <v>0</v>
      </c>
      <c r="Y102" s="1096">
        <v>0</v>
      </c>
      <c r="Z102" s="1096">
        <v>0</v>
      </c>
      <c r="AA102" s="1096">
        <v>0</v>
      </c>
      <c r="AB102" s="1096">
        <v>0</v>
      </c>
      <c r="AC102" s="1096">
        <v>0</v>
      </c>
      <c r="AD102" s="1096">
        <v>0</v>
      </c>
      <c r="AE102" s="1096">
        <v>0</v>
      </c>
      <c r="AF102" s="1098"/>
      <c r="AG102" s="1097">
        <v>42126</v>
      </c>
      <c r="AH102" s="1092">
        <v>25275.599999999999</v>
      </c>
      <c r="AI102" s="1092">
        <v>323858.40000000002</v>
      </c>
      <c r="AJ102" s="1092">
        <v>0</v>
      </c>
      <c r="AK102" s="1095">
        <f t="shared" si="30"/>
        <v>391260</v>
      </c>
      <c r="AL102" s="453">
        <f t="shared" si="24"/>
        <v>7.8825347758887179E-3</v>
      </c>
      <c r="AM102" s="1092"/>
      <c r="AN102" s="1095">
        <f t="shared" si="31"/>
        <v>391260</v>
      </c>
      <c r="AO102" s="1096">
        <v>0</v>
      </c>
      <c r="AP102" s="1096">
        <v>0</v>
      </c>
      <c r="AQ102" s="1096">
        <v>0</v>
      </c>
      <c r="AR102" s="1096">
        <v>0</v>
      </c>
      <c r="AS102" s="1096">
        <v>0</v>
      </c>
      <c r="AT102" s="1096">
        <v>0</v>
      </c>
      <c r="AU102" s="1096">
        <v>0</v>
      </c>
      <c r="AV102" s="1096">
        <v>0</v>
      </c>
      <c r="AW102" s="1096">
        <v>0</v>
      </c>
      <c r="AX102" s="1098"/>
      <c r="AY102" s="1097">
        <v>44232.3</v>
      </c>
      <c r="AZ102" s="1092">
        <v>26539.38</v>
      </c>
      <c r="BA102" s="1092">
        <v>371551.3</v>
      </c>
      <c r="BB102" s="1092">
        <v>0</v>
      </c>
      <c r="BC102" s="1095">
        <f t="shared" si="20"/>
        <v>442322.98</v>
      </c>
      <c r="BD102" s="453">
        <f t="shared" si="25"/>
        <v>0.13050907325052391</v>
      </c>
      <c r="BE102" s="1092"/>
      <c r="BF102" s="1095">
        <f t="shared" si="21"/>
        <v>442322.98</v>
      </c>
      <c r="BG102" s="1096">
        <v>0</v>
      </c>
      <c r="BH102" s="1096">
        <v>0</v>
      </c>
      <c r="BI102" s="1096">
        <v>0</v>
      </c>
      <c r="BJ102" s="1096">
        <v>0</v>
      </c>
      <c r="BK102" s="1096">
        <v>0</v>
      </c>
      <c r="BL102" s="1096">
        <v>0</v>
      </c>
      <c r="BM102" s="1096">
        <v>0</v>
      </c>
      <c r="BN102" s="1096">
        <v>0</v>
      </c>
      <c r="BO102" s="1096">
        <v>0</v>
      </c>
      <c r="BP102" s="1098"/>
      <c r="BQ102" s="1097">
        <v>46443.92</v>
      </c>
      <c r="BR102" s="1092">
        <v>27866.35</v>
      </c>
      <c r="BS102" s="1092">
        <v>390128.9</v>
      </c>
      <c r="BT102" s="1092">
        <v>0</v>
      </c>
      <c r="BU102" s="1095">
        <f t="shared" si="22"/>
        <v>464439.17000000004</v>
      </c>
      <c r="BV102" s="453">
        <f t="shared" si="26"/>
        <v>5.0000092692448539E-2</v>
      </c>
      <c r="BW102" s="1092"/>
      <c r="BX102" s="1095">
        <f t="shared" si="23"/>
        <v>464439.17000000004</v>
      </c>
      <c r="BY102" s="1096">
        <v>0</v>
      </c>
      <c r="BZ102" s="1096">
        <v>0</v>
      </c>
      <c r="CA102" s="1096">
        <v>0</v>
      </c>
      <c r="CB102" s="1096">
        <v>0</v>
      </c>
      <c r="CC102" s="1096">
        <v>0</v>
      </c>
      <c r="CD102" s="1096">
        <v>0</v>
      </c>
      <c r="CE102" s="1096">
        <v>0</v>
      </c>
      <c r="CF102" s="1096">
        <v>0</v>
      </c>
      <c r="CG102" s="1096">
        <v>0</v>
      </c>
      <c r="CH102" s="1098"/>
    </row>
    <row r="103" spans="2:86" s="12" customFormat="1">
      <c r="B103" s="249" t="s">
        <v>520</v>
      </c>
      <c r="C103" s="1099"/>
      <c r="D103" s="1100" t="s">
        <v>522</v>
      </c>
      <c r="E103" s="304" t="s">
        <v>20</v>
      </c>
      <c r="F103" s="1090" t="s">
        <v>16</v>
      </c>
      <c r="G103" s="1090" t="s">
        <v>17</v>
      </c>
      <c r="H103" s="173" t="s">
        <v>26</v>
      </c>
      <c r="I103" s="1100"/>
      <c r="J103" s="414">
        <v>0</v>
      </c>
      <c r="K103" s="1100"/>
      <c r="L103" s="1092">
        <v>0</v>
      </c>
      <c r="M103" s="1092">
        <v>0</v>
      </c>
      <c r="N103" s="1092">
        <v>0</v>
      </c>
      <c r="O103" s="1093">
        <v>96769.745699999999</v>
      </c>
      <c r="P103" s="1092">
        <v>0</v>
      </c>
      <c r="Q103" s="1092">
        <v>10932.2834</v>
      </c>
      <c r="R103" s="1092">
        <v>0</v>
      </c>
      <c r="S103" s="1094">
        <f t="shared" si="28"/>
        <v>107702.0291</v>
      </c>
      <c r="T103" s="453" t="str">
        <f t="shared" si="27"/>
        <v/>
      </c>
      <c r="U103" s="1092"/>
      <c r="V103" s="1095">
        <f t="shared" si="29"/>
        <v>107702.0291</v>
      </c>
      <c r="W103" s="1096">
        <v>0</v>
      </c>
      <c r="X103" s="1096">
        <v>0</v>
      </c>
      <c r="Y103" s="1096">
        <v>0</v>
      </c>
      <c r="Z103" s="1096">
        <v>0</v>
      </c>
      <c r="AA103" s="1096">
        <v>0</v>
      </c>
      <c r="AB103" s="1096">
        <v>0</v>
      </c>
      <c r="AC103" s="1096">
        <v>0</v>
      </c>
      <c r="AD103" s="1096">
        <v>0</v>
      </c>
      <c r="AE103" s="1096">
        <v>0</v>
      </c>
      <c r="AF103" s="1098"/>
      <c r="AG103" s="1097">
        <v>102570.21400000001</v>
      </c>
      <c r="AH103" s="1092">
        <v>0</v>
      </c>
      <c r="AI103" s="1092">
        <v>8434.2139999999999</v>
      </c>
      <c r="AJ103" s="1092">
        <v>0</v>
      </c>
      <c r="AK103" s="1095">
        <f t="shared" si="30"/>
        <v>111004.42800000001</v>
      </c>
      <c r="AL103" s="453">
        <f t="shared" si="24"/>
        <v>3.0662364744621275E-2</v>
      </c>
      <c r="AM103" s="1092"/>
      <c r="AN103" s="1095">
        <f t="shared" si="31"/>
        <v>111004.42800000001</v>
      </c>
      <c r="AO103" s="1096">
        <v>0</v>
      </c>
      <c r="AP103" s="1096">
        <v>0</v>
      </c>
      <c r="AQ103" s="1096">
        <v>0</v>
      </c>
      <c r="AR103" s="1096">
        <v>0</v>
      </c>
      <c r="AS103" s="1096">
        <v>0</v>
      </c>
      <c r="AT103" s="1096">
        <v>0</v>
      </c>
      <c r="AU103" s="1096">
        <v>0</v>
      </c>
      <c r="AV103" s="1096">
        <v>0</v>
      </c>
      <c r="AW103" s="1096">
        <v>0</v>
      </c>
      <c r="AX103" s="1098"/>
      <c r="AY103" s="1097">
        <v>110658.51270000001</v>
      </c>
      <c r="AZ103" s="1092">
        <v>0</v>
      </c>
      <c r="BA103" s="1092">
        <v>20532.312600000001</v>
      </c>
      <c r="BB103" s="1092">
        <v>0</v>
      </c>
      <c r="BC103" s="1095">
        <f t="shared" si="20"/>
        <v>131190.8253</v>
      </c>
      <c r="BD103" s="453">
        <f t="shared" si="25"/>
        <v>0.18185218070760187</v>
      </c>
      <c r="BE103" s="1092"/>
      <c r="BF103" s="1095">
        <f t="shared" si="21"/>
        <v>131190.8253</v>
      </c>
      <c r="BG103" s="1096">
        <v>0</v>
      </c>
      <c r="BH103" s="1096">
        <v>0</v>
      </c>
      <c r="BI103" s="1096">
        <v>0</v>
      </c>
      <c r="BJ103" s="1096">
        <v>0</v>
      </c>
      <c r="BK103" s="1096">
        <v>0</v>
      </c>
      <c r="BL103" s="1096">
        <v>0</v>
      </c>
      <c r="BM103" s="1096">
        <v>0</v>
      </c>
      <c r="BN103" s="1096">
        <v>0</v>
      </c>
      <c r="BO103" s="1096">
        <v>0</v>
      </c>
      <c r="BP103" s="1098"/>
      <c r="BQ103" s="1097">
        <v>171425.8033</v>
      </c>
      <c r="BR103" s="1092">
        <v>0</v>
      </c>
      <c r="BS103" s="1092">
        <v>17955.125</v>
      </c>
      <c r="BT103" s="1092">
        <v>0</v>
      </c>
      <c r="BU103" s="1095">
        <f t="shared" si="22"/>
        <v>189380.9283</v>
      </c>
      <c r="BV103" s="453">
        <f t="shared" si="26"/>
        <v>0.44355314380357058</v>
      </c>
      <c r="BW103" s="1092"/>
      <c r="BX103" s="1095">
        <f t="shared" si="23"/>
        <v>189380.9283</v>
      </c>
      <c r="BY103" s="1096">
        <v>0</v>
      </c>
      <c r="BZ103" s="1096">
        <v>0</v>
      </c>
      <c r="CA103" s="1096">
        <v>0</v>
      </c>
      <c r="CB103" s="1096">
        <v>0</v>
      </c>
      <c r="CC103" s="1096">
        <v>0</v>
      </c>
      <c r="CD103" s="1096">
        <v>0</v>
      </c>
      <c r="CE103" s="1096">
        <v>0</v>
      </c>
      <c r="CF103" s="1096">
        <v>0</v>
      </c>
      <c r="CG103" s="1096">
        <v>0</v>
      </c>
      <c r="CH103" s="1098"/>
    </row>
    <row r="104" spans="2:86" s="12" customFormat="1">
      <c r="B104" s="249" t="s">
        <v>523</v>
      </c>
      <c r="C104" s="1099"/>
      <c r="D104" s="1100" t="s">
        <v>524</v>
      </c>
      <c r="E104" s="304" t="s">
        <v>20</v>
      </c>
      <c r="F104" s="1090" t="s">
        <v>21</v>
      </c>
      <c r="G104" s="1090" t="s">
        <v>17</v>
      </c>
      <c r="H104" s="173" t="s">
        <v>26</v>
      </c>
      <c r="I104" s="1100"/>
      <c r="J104" s="414">
        <v>0</v>
      </c>
      <c r="K104" s="1100"/>
      <c r="L104" s="1092">
        <v>0</v>
      </c>
      <c r="M104" s="1092">
        <v>0</v>
      </c>
      <c r="N104" s="1092">
        <v>0</v>
      </c>
      <c r="O104" s="1093">
        <v>35120</v>
      </c>
      <c r="P104" s="1092">
        <v>24072</v>
      </c>
      <c r="Q104" s="1092">
        <v>301008</v>
      </c>
      <c r="R104" s="1092">
        <v>0</v>
      </c>
      <c r="S104" s="1094">
        <f t="shared" si="28"/>
        <v>360200</v>
      </c>
      <c r="T104" s="453" t="str">
        <f t="shared" si="27"/>
        <v/>
      </c>
      <c r="U104" s="1092"/>
      <c r="V104" s="1095">
        <f t="shared" si="29"/>
        <v>360200</v>
      </c>
      <c r="W104" s="1096">
        <v>0</v>
      </c>
      <c r="X104" s="1096">
        <v>0</v>
      </c>
      <c r="Y104" s="1096">
        <v>0</v>
      </c>
      <c r="Z104" s="1096">
        <v>0</v>
      </c>
      <c r="AA104" s="1096">
        <v>0</v>
      </c>
      <c r="AB104" s="1096">
        <v>0</v>
      </c>
      <c r="AC104" s="1096">
        <v>0</v>
      </c>
      <c r="AD104" s="1096">
        <v>0</v>
      </c>
      <c r="AE104" s="1096">
        <v>0</v>
      </c>
      <c r="AF104" s="1098"/>
      <c r="AG104" s="1097">
        <v>42126</v>
      </c>
      <c r="AH104" s="1092">
        <v>25275.599999999999</v>
      </c>
      <c r="AI104" s="1092">
        <v>323858.40000000002</v>
      </c>
      <c r="AJ104" s="1092">
        <v>0</v>
      </c>
      <c r="AK104" s="1095">
        <f t="shared" si="30"/>
        <v>391260</v>
      </c>
      <c r="AL104" s="453">
        <f t="shared" si="24"/>
        <v>8.6229872293170459E-2</v>
      </c>
      <c r="AM104" s="1092"/>
      <c r="AN104" s="1095">
        <f t="shared" si="31"/>
        <v>391260</v>
      </c>
      <c r="AO104" s="1096">
        <v>0</v>
      </c>
      <c r="AP104" s="1096">
        <v>0</v>
      </c>
      <c r="AQ104" s="1096">
        <v>0</v>
      </c>
      <c r="AR104" s="1096">
        <v>0</v>
      </c>
      <c r="AS104" s="1096">
        <v>0</v>
      </c>
      <c r="AT104" s="1096">
        <v>0</v>
      </c>
      <c r="AU104" s="1096">
        <v>0</v>
      </c>
      <c r="AV104" s="1096">
        <v>0</v>
      </c>
      <c r="AW104" s="1096">
        <v>0</v>
      </c>
      <c r="AX104" s="1098"/>
      <c r="AY104" s="1097">
        <v>44232.3</v>
      </c>
      <c r="AZ104" s="1092">
        <v>26539.38</v>
      </c>
      <c r="BA104" s="1092">
        <v>371551.3</v>
      </c>
      <c r="BB104" s="1092">
        <v>0</v>
      </c>
      <c r="BC104" s="1095">
        <f t="shared" si="20"/>
        <v>442322.98</v>
      </c>
      <c r="BD104" s="453">
        <f t="shared" si="25"/>
        <v>0.13050907325052391</v>
      </c>
      <c r="BE104" s="1092"/>
      <c r="BF104" s="1095">
        <f t="shared" si="21"/>
        <v>442322.98</v>
      </c>
      <c r="BG104" s="1096">
        <v>0</v>
      </c>
      <c r="BH104" s="1096">
        <v>0</v>
      </c>
      <c r="BI104" s="1096">
        <v>0</v>
      </c>
      <c r="BJ104" s="1096">
        <v>0</v>
      </c>
      <c r="BK104" s="1096">
        <v>0</v>
      </c>
      <c r="BL104" s="1096">
        <v>0</v>
      </c>
      <c r="BM104" s="1096">
        <v>0</v>
      </c>
      <c r="BN104" s="1096">
        <v>0</v>
      </c>
      <c r="BO104" s="1096">
        <v>0</v>
      </c>
      <c r="BP104" s="1098"/>
      <c r="BQ104" s="1097">
        <v>46443.92</v>
      </c>
      <c r="BR104" s="1092">
        <v>27866.35</v>
      </c>
      <c r="BS104" s="1092">
        <v>390128.9</v>
      </c>
      <c r="BT104" s="1092">
        <v>0</v>
      </c>
      <c r="BU104" s="1095">
        <f t="shared" si="22"/>
        <v>464439.17000000004</v>
      </c>
      <c r="BV104" s="453">
        <f t="shared" si="26"/>
        <v>5.0000092692448539E-2</v>
      </c>
      <c r="BW104" s="1092"/>
      <c r="BX104" s="1095">
        <f t="shared" si="23"/>
        <v>464439.17000000004</v>
      </c>
      <c r="BY104" s="1096">
        <v>0</v>
      </c>
      <c r="BZ104" s="1096">
        <v>0</v>
      </c>
      <c r="CA104" s="1096">
        <v>0</v>
      </c>
      <c r="CB104" s="1096">
        <v>0</v>
      </c>
      <c r="CC104" s="1096">
        <v>0</v>
      </c>
      <c r="CD104" s="1096">
        <v>0</v>
      </c>
      <c r="CE104" s="1096">
        <v>0</v>
      </c>
      <c r="CF104" s="1096">
        <v>0</v>
      </c>
      <c r="CG104" s="1096">
        <v>0</v>
      </c>
      <c r="CH104" s="1098"/>
    </row>
    <row r="105" spans="2:86" s="12" customFormat="1">
      <c r="B105" s="249" t="s">
        <v>523</v>
      </c>
      <c r="C105" s="1099"/>
      <c r="D105" s="1100" t="s">
        <v>525</v>
      </c>
      <c r="E105" s="304" t="s">
        <v>20</v>
      </c>
      <c r="F105" s="1090" t="s">
        <v>16</v>
      </c>
      <c r="G105" s="1090" t="s">
        <v>17</v>
      </c>
      <c r="H105" s="173" t="s">
        <v>26</v>
      </c>
      <c r="I105" s="1100"/>
      <c r="J105" s="414">
        <v>0</v>
      </c>
      <c r="K105" s="1100"/>
      <c r="L105" s="1092">
        <v>0</v>
      </c>
      <c r="M105" s="1092">
        <v>0</v>
      </c>
      <c r="N105" s="1092">
        <v>0</v>
      </c>
      <c r="O105" s="1093">
        <v>120953.09209999999</v>
      </c>
      <c r="P105" s="1092">
        <v>0</v>
      </c>
      <c r="Q105" s="1092">
        <v>10932.2834</v>
      </c>
      <c r="R105" s="1092">
        <v>0</v>
      </c>
      <c r="S105" s="1094">
        <f t="shared" si="28"/>
        <v>131885.37549999999</v>
      </c>
      <c r="T105" s="453" t="str">
        <f t="shared" si="27"/>
        <v/>
      </c>
      <c r="U105" s="1092"/>
      <c r="V105" s="1095">
        <f t="shared" si="29"/>
        <v>131885.37549999999</v>
      </c>
      <c r="W105" s="1096">
        <v>0</v>
      </c>
      <c r="X105" s="1096">
        <v>0</v>
      </c>
      <c r="Y105" s="1096">
        <v>0</v>
      </c>
      <c r="Z105" s="1096">
        <v>0</v>
      </c>
      <c r="AA105" s="1096">
        <v>0</v>
      </c>
      <c r="AB105" s="1096">
        <v>0</v>
      </c>
      <c r="AC105" s="1096">
        <v>0</v>
      </c>
      <c r="AD105" s="1096">
        <v>0</v>
      </c>
      <c r="AE105" s="1096">
        <v>0</v>
      </c>
      <c r="AF105" s="1098"/>
      <c r="AG105" s="1097">
        <v>103619.19899999999</v>
      </c>
      <c r="AH105" s="1092">
        <v>0</v>
      </c>
      <c r="AI105" s="1092">
        <v>8034.2139999999999</v>
      </c>
      <c r="AJ105" s="1092">
        <v>0</v>
      </c>
      <c r="AK105" s="1095">
        <f t="shared" si="30"/>
        <v>111653.413</v>
      </c>
      <c r="AL105" s="453">
        <f t="shared" si="24"/>
        <v>-0.15340565565588427</v>
      </c>
      <c r="AM105" s="1092"/>
      <c r="AN105" s="1095">
        <f t="shared" si="31"/>
        <v>111653.413</v>
      </c>
      <c r="AO105" s="1096">
        <v>0</v>
      </c>
      <c r="AP105" s="1096">
        <v>0</v>
      </c>
      <c r="AQ105" s="1096">
        <v>0</v>
      </c>
      <c r="AR105" s="1096">
        <v>0</v>
      </c>
      <c r="AS105" s="1096">
        <v>0</v>
      </c>
      <c r="AT105" s="1096">
        <v>0</v>
      </c>
      <c r="AU105" s="1096">
        <v>0</v>
      </c>
      <c r="AV105" s="1096">
        <v>0</v>
      </c>
      <c r="AW105" s="1096">
        <v>0</v>
      </c>
      <c r="AX105" s="1098"/>
      <c r="AY105" s="1097">
        <v>125384.126</v>
      </c>
      <c r="AZ105" s="1092">
        <v>0</v>
      </c>
      <c r="BA105" s="1092">
        <v>11350.61</v>
      </c>
      <c r="BB105" s="1092">
        <v>0</v>
      </c>
      <c r="BC105" s="1095">
        <f t="shared" si="20"/>
        <v>136734.736</v>
      </c>
      <c r="BD105" s="453">
        <f t="shared" si="25"/>
        <v>0.2246355245763961</v>
      </c>
      <c r="BE105" s="1092"/>
      <c r="BF105" s="1095">
        <f t="shared" si="21"/>
        <v>136734.736</v>
      </c>
      <c r="BG105" s="1096">
        <v>0</v>
      </c>
      <c r="BH105" s="1096">
        <v>0</v>
      </c>
      <c r="BI105" s="1096">
        <v>0</v>
      </c>
      <c r="BJ105" s="1096">
        <v>0</v>
      </c>
      <c r="BK105" s="1096">
        <v>0</v>
      </c>
      <c r="BL105" s="1096">
        <v>0</v>
      </c>
      <c r="BM105" s="1096">
        <v>0</v>
      </c>
      <c r="BN105" s="1096">
        <v>0</v>
      </c>
      <c r="BO105" s="1096">
        <v>0</v>
      </c>
      <c r="BP105" s="1098"/>
      <c r="BQ105" s="1097">
        <v>173534.2421</v>
      </c>
      <c r="BR105" s="1092">
        <v>0</v>
      </c>
      <c r="BS105" s="1092">
        <v>17955.125</v>
      </c>
      <c r="BT105" s="1092">
        <v>0</v>
      </c>
      <c r="BU105" s="1095">
        <f t="shared" si="22"/>
        <v>191489.3671</v>
      </c>
      <c r="BV105" s="453">
        <f t="shared" si="26"/>
        <v>0.40044419363928124</v>
      </c>
      <c r="BW105" s="1092"/>
      <c r="BX105" s="1095">
        <f t="shared" si="23"/>
        <v>191489.3671</v>
      </c>
      <c r="BY105" s="1096">
        <v>0</v>
      </c>
      <c r="BZ105" s="1096">
        <v>0</v>
      </c>
      <c r="CA105" s="1096">
        <v>0</v>
      </c>
      <c r="CB105" s="1096">
        <v>0</v>
      </c>
      <c r="CC105" s="1096">
        <v>0</v>
      </c>
      <c r="CD105" s="1096">
        <v>0</v>
      </c>
      <c r="CE105" s="1096">
        <v>0</v>
      </c>
      <c r="CF105" s="1096">
        <v>0</v>
      </c>
      <c r="CG105" s="1096">
        <v>0</v>
      </c>
      <c r="CH105" s="1098"/>
    </row>
    <row r="106" spans="2:86" s="12" customFormat="1">
      <c r="B106" s="249" t="s">
        <v>526</v>
      </c>
      <c r="C106" s="1099"/>
      <c r="D106" s="1100" t="s">
        <v>527</v>
      </c>
      <c r="E106" s="304" t="s">
        <v>20</v>
      </c>
      <c r="F106" s="1090" t="s">
        <v>24</v>
      </c>
      <c r="G106" s="1090" t="s">
        <v>22</v>
      </c>
      <c r="H106" s="173" t="s">
        <v>18</v>
      </c>
      <c r="I106" s="1100"/>
      <c r="J106" s="414">
        <v>0</v>
      </c>
      <c r="K106" s="1100"/>
      <c r="L106" s="1092">
        <v>0</v>
      </c>
      <c r="M106" s="1092">
        <v>0</v>
      </c>
      <c r="N106" s="1092">
        <v>0</v>
      </c>
      <c r="O106" s="1093">
        <v>60957.1826</v>
      </c>
      <c r="P106" s="1092">
        <v>25937.402699999999</v>
      </c>
      <c r="Q106" s="1092">
        <v>421081.93660000002</v>
      </c>
      <c r="R106" s="1092">
        <v>885874.87370999961</v>
      </c>
      <c r="S106" s="1094">
        <f t="shared" si="28"/>
        <v>1393851.3956099995</v>
      </c>
      <c r="T106" s="453" t="str">
        <f t="shared" si="27"/>
        <v/>
      </c>
      <c r="U106" s="1092"/>
      <c r="V106" s="1095">
        <f t="shared" si="29"/>
        <v>1393851.3956099995</v>
      </c>
      <c r="W106" s="1096">
        <v>3193257.8055994008</v>
      </c>
      <c r="X106" s="1096">
        <v>1075.0982246594083</v>
      </c>
      <c r="Y106" s="1096">
        <v>31976.842926117246</v>
      </c>
      <c r="Z106" s="1096">
        <v>361.95908436948355</v>
      </c>
      <c r="AA106" s="1096">
        <v>187.06453111778598</v>
      </c>
      <c r="AB106" s="1096">
        <v>47955851.369032905</v>
      </c>
      <c r="AC106" s="1096">
        <v>493120.71470092743</v>
      </c>
      <c r="AD106" s="1096">
        <v>7502.3357611120728</v>
      </c>
      <c r="AE106" s="1096">
        <v>2884.7561810004249</v>
      </c>
      <c r="AF106" s="1098"/>
      <c r="AG106" s="1097">
        <v>60957.1826</v>
      </c>
      <c r="AH106" s="1092">
        <v>25937.402699999999</v>
      </c>
      <c r="AI106" s="1092">
        <v>631622.90500000003</v>
      </c>
      <c r="AJ106" s="1092">
        <v>930168.61732880003</v>
      </c>
      <c r="AK106" s="1095">
        <f t="shared" si="30"/>
        <v>1648686.1076288</v>
      </c>
      <c r="AL106" s="453">
        <f t="shared" si="24"/>
        <v>0.18282774822439057</v>
      </c>
      <c r="AM106" s="1092"/>
      <c r="AN106" s="1095">
        <f t="shared" si="31"/>
        <v>1648686.1076288</v>
      </c>
      <c r="AO106" s="1096">
        <v>3090055.8509999998</v>
      </c>
      <c r="AP106" s="1096">
        <v>1073.8710000000001</v>
      </c>
      <c r="AQ106" s="1096">
        <v>33341.677199999998</v>
      </c>
      <c r="AR106" s="1096">
        <v>408.15613844238197</v>
      </c>
      <c r="AS106" s="1096">
        <v>195.04881162000001</v>
      </c>
      <c r="AT106" s="1096">
        <v>61801117.020000003</v>
      </c>
      <c r="AU106" s="1096">
        <v>666833.54399999999</v>
      </c>
      <c r="AV106" s="1096">
        <v>10124.620282213</v>
      </c>
      <c r="AW106" s="1096">
        <v>3900.9762323999998</v>
      </c>
      <c r="AX106" s="1098"/>
      <c r="AY106" s="1097">
        <v>60957.1826</v>
      </c>
      <c r="AZ106" s="1092">
        <v>25937.402699999999</v>
      </c>
      <c r="BA106" s="1092">
        <v>663204.05020000006</v>
      </c>
      <c r="BB106" s="1092">
        <v>976677.04820920003</v>
      </c>
      <c r="BC106" s="1095">
        <f t="shared" si="20"/>
        <v>1726775.6837092</v>
      </c>
      <c r="BD106" s="453">
        <f t="shared" si="25"/>
        <v>4.7364732267145312E-2</v>
      </c>
      <c r="BE106" s="1092"/>
      <c r="BF106" s="1095">
        <f t="shared" si="21"/>
        <v>1726775.6837092</v>
      </c>
      <c r="BG106" s="1096">
        <v>2919058.611</v>
      </c>
      <c r="BH106" s="1096">
        <v>955.48199999999997</v>
      </c>
      <c r="BI106" s="1096">
        <v>32914.44</v>
      </c>
      <c r="BJ106" s="1096">
        <v>409.95136243100501</v>
      </c>
      <c r="BK106" s="1096">
        <v>192.549474</v>
      </c>
      <c r="BL106" s="1096">
        <v>58381172.219999999</v>
      </c>
      <c r="BM106" s="1096">
        <v>658288.80000000005</v>
      </c>
      <c r="BN106" s="1096">
        <v>9792.0488502229</v>
      </c>
      <c r="BO106" s="1096">
        <v>3850.9894800000002</v>
      </c>
      <c r="BP106" s="1098"/>
      <c r="BQ106" s="1097">
        <v>60957.1826</v>
      </c>
      <c r="BR106" s="1092">
        <v>25937.402699999999</v>
      </c>
      <c r="BS106" s="1092">
        <v>696364.25280000002</v>
      </c>
      <c r="BT106" s="1092">
        <v>1025510.9007104</v>
      </c>
      <c r="BU106" s="1095">
        <f t="shared" si="22"/>
        <v>1808769.7388104</v>
      </c>
      <c r="BV106" s="453">
        <f t="shared" si="26"/>
        <v>4.7483906493907012E-2</v>
      </c>
      <c r="BW106" s="1092"/>
      <c r="BX106" s="1095">
        <f t="shared" si="23"/>
        <v>1808769.7388104</v>
      </c>
      <c r="BY106" s="1096">
        <v>2944111.602</v>
      </c>
      <c r="BZ106" s="1096">
        <v>1398.5340000000001</v>
      </c>
      <c r="CA106" s="1096">
        <v>32337.162</v>
      </c>
      <c r="CB106" s="1096">
        <v>451.92561981476098</v>
      </c>
      <c r="CC106" s="1096">
        <v>189.1723977</v>
      </c>
      <c r="CD106" s="1096">
        <v>58882232.039999999</v>
      </c>
      <c r="CE106" s="1096">
        <v>646743.24</v>
      </c>
      <c r="CF106" s="1096">
        <v>10080.576537863401</v>
      </c>
      <c r="CG106" s="1096">
        <v>3783.4479540000002</v>
      </c>
      <c r="CH106" s="1098"/>
    </row>
    <row r="107" spans="2:86" s="12" customFormat="1">
      <c r="B107" s="249" t="s">
        <v>528</v>
      </c>
      <c r="C107" s="1099"/>
      <c r="D107" s="1100" t="s">
        <v>529</v>
      </c>
      <c r="E107" s="304" t="s">
        <v>20</v>
      </c>
      <c r="F107" s="1090" t="s">
        <v>16</v>
      </c>
      <c r="G107" s="1090" t="s">
        <v>22</v>
      </c>
      <c r="H107" s="173" t="s">
        <v>18</v>
      </c>
      <c r="I107" s="1100"/>
      <c r="J107" s="414">
        <v>0</v>
      </c>
      <c r="K107" s="1100"/>
      <c r="L107" s="1092">
        <v>0</v>
      </c>
      <c r="M107" s="1092">
        <v>0</v>
      </c>
      <c r="N107" s="1092">
        <v>0</v>
      </c>
      <c r="O107" s="1093">
        <v>472784.1998</v>
      </c>
      <c r="P107" s="1092">
        <v>0</v>
      </c>
      <c r="Q107" s="1092">
        <v>703883.38780000003</v>
      </c>
      <c r="R107" s="1092">
        <v>0</v>
      </c>
      <c r="S107" s="1094">
        <f t="shared" si="28"/>
        <v>1176667.5876</v>
      </c>
      <c r="T107" s="453" t="str">
        <f t="shared" si="27"/>
        <v/>
      </c>
      <c r="U107" s="1092"/>
      <c r="V107" s="1095">
        <f t="shared" si="29"/>
        <v>1176667.5876</v>
      </c>
      <c r="W107" s="1096">
        <v>0</v>
      </c>
      <c r="X107" s="1096">
        <v>0</v>
      </c>
      <c r="Y107" s="1096">
        <v>0</v>
      </c>
      <c r="Z107" s="1096">
        <v>0</v>
      </c>
      <c r="AA107" s="1096">
        <v>0</v>
      </c>
      <c r="AB107" s="1096">
        <v>0</v>
      </c>
      <c r="AC107" s="1096">
        <v>0</v>
      </c>
      <c r="AD107" s="1096">
        <v>0</v>
      </c>
      <c r="AE107" s="1096">
        <v>0</v>
      </c>
      <c r="AF107" s="1098"/>
      <c r="AG107" s="1097">
        <v>489407.0785</v>
      </c>
      <c r="AH107" s="1092">
        <v>0</v>
      </c>
      <c r="AI107" s="1092">
        <v>708131.72759999998</v>
      </c>
      <c r="AJ107" s="1092">
        <v>0</v>
      </c>
      <c r="AK107" s="1095">
        <f t="shared" si="30"/>
        <v>1197538.8060999999</v>
      </c>
      <c r="AL107" s="453">
        <f t="shared" si="24"/>
        <v>1.7737565579222011E-2</v>
      </c>
      <c r="AM107" s="1092"/>
      <c r="AN107" s="1095">
        <f t="shared" si="31"/>
        <v>1197538.8060999999</v>
      </c>
      <c r="AO107" s="1096">
        <v>0</v>
      </c>
      <c r="AP107" s="1096">
        <v>0</v>
      </c>
      <c r="AQ107" s="1096">
        <v>0</v>
      </c>
      <c r="AR107" s="1096">
        <v>0</v>
      </c>
      <c r="AS107" s="1096">
        <v>0</v>
      </c>
      <c r="AT107" s="1096">
        <v>0</v>
      </c>
      <c r="AU107" s="1096">
        <v>0</v>
      </c>
      <c r="AV107" s="1096">
        <v>0</v>
      </c>
      <c r="AW107" s="1096">
        <v>0</v>
      </c>
      <c r="AX107" s="1098"/>
      <c r="AY107" s="1097">
        <v>500845.75790000003</v>
      </c>
      <c r="AZ107" s="1092">
        <v>0</v>
      </c>
      <c r="BA107" s="1092">
        <v>721833.01859999995</v>
      </c>
      <c r="BB107" s="1092">
        <v>0</v>
      </c>
      <c r="BC107" s="1095">
        <f t="shared" si="20"/>
        <v>1222678.7764999999</v>
      </c>
      <c r="BD107" s="453">
        <f t="shared" si="25"/>
        <v>2.0993031935117673E-2</v>
      </c>
      <c r="BE107" s="1092"/>
      <c r="BF107" s="1095">
        <f t="shared" si="21"/>
        <v>1222678.7764999999</v>
      </c>
      <c r="BG107" s="1096">
        <v>0</v>
      </c>
      <c r="BH107" s="1096">
        <v>0</v>
      </c>
      <c r="BI107" s="1096">
        <v>0</v>
      </c>
      <c r="BJ107" s="1096">
        <v>0</v>
      </c>
      <c r="BK107" s="1096">
        <v>0</v>
      </c>
      <c r="BL107" s="1096">
        <v>0</v>
      </c>
      <c r="BM107" s="1096">
        <v>0</v>
      </c>
      <c r="BN107" s="1096">
        <v>0</v>
      </c>
      <c r="BO107" s="1096">
        <v>0</v>
      </c>
      <c r="BP107" s="1098"/>
      <c r="BQ107" s="1097">
        <v>511395.42700000003</v>
      </c>
      <c r="BR107" s="1092">
        <v>0</v>
      </c>
      <c r="BS107" s="1092">
        <v>729785.92449999996</v>
      </c>
      <c r="BT107" s="1092">
        <v>0</v>
      </c>
      <c r="BU107" s="1095">
        <f t="shared" si="22"/>
        <v>1241181.3514999999</v>
      </c>
      <c r="BV107" s="453">
        <f t="shared" si="26"/>
        <v>1.5132817675109088E-2</v>
      </c>
      <c r="BW107" s="1092"/>
      <c r="BX107" s="1095">
        <f t="shared" si="23"/>
        <v>1241181.3514999999</v>
      </c>
      <c r="BY107" s="1096">
        <v>0</v>
      </c>
      <c r="BZ107" s="1096">
        <v>0</v>
      </c>
      <c r="CA107" s="1096">
        <v>0</v>
      </c>
      <c r="CB107" s="1096">
        <v>0</v>
      </c>
      <c r="CC107" s="1096">
        <v>0</v>
      </c>
      <c r="CD107" s="1096">
        <v>0</v>
      </c>
      <c r="CE107" s="1096">
        <v>0</v>
      </c>
      <c r="CF107" s="1096">
        <v>0</v>
      </c>
      <c r="CG107" s="1096">
        <v>0</v>
      </c>
      <c r="CH107" s="1098"/>
    </row>
    <row r="108" spans="2:86" s="12" customFormat="1">
      <c r="B108" s="249" t="s">
        <v>530</v>
      </c>
      <c r="C108" s="171"/>
      <c r="D108" s="175" t="s">
        <v>531</v>
      </c>
      <c r="E108" s="304" t="s">
        <v>20</v>
      </c>
      <c r="F108" s="1090" t="s">
        <v>24</v>
      </c>
      <c r="G108" s="1090" t="s">
        <v>17</v>
      </c>
      <c r="H108" s="173" t="s">
        <v>18</v>
      </c>
      <c r="I108" s="175"/>
      <c r="J108" s="414">
        <v>0</v>
      </c>
      <c r="K108" s="175"/>
      <c r="L108" s="1092">
        <v>0</v>
      </c>
      <c r="M108" s="1092">
        <v>0</v>
      </c>
      <c r="N108" s="1092">
        <v>0</v>
      </c>
      <c r="O108" s="414">
        <v>13380.844999999999</v>
      </c>
      <c r="P108" s="174">
        <v>5693.5762000000004</v>
      </c>
      <c r="Q108" s="174">
        <v>92432.620200000005</v>
      </c>
      <c r="R108" s="174">
        <v>404613.81809999968</v>
      </c>
      <c r="S108" s="223">
        <f t="shared" si="28"/>
        <v>516120.85949999967</v>
      </c>
      <c r="T108" s="453" t="str">
        <f t="shared" si="27"/>
        <v/>
      </c>
      <c r="U108" s="174"/>
      <c r="V108" s="1095">
        <f t="shared" si="29"/>
        <v>516120.85949999967</v>
      </c>
      <c r="W108" s="1096">
        <v>2799.8503527889466</v>
      </c>
      <c r="X108" s="1096">
        <v>2.1119845563102766</v>
      </c>
      <c r="Y108" s="1096">
        <v>35809.488653071807</v>
      </c>
      <c r="Z108" s="1096">
        <v>0.59716558416589705</v>
      </c>
      <c r="AA108" s="1096">
        <v>209.48550862047017</v>
      </c>
      <c r="AB108" s="1096">
        <v>52568.715728668969</v>
      </c>
      <c r="AC108" s="1096">
        <v>716196.35983467381</v>
      </c>
      <c r="AD108" s="1096">
        <v>14.206005417931594</v>
      </c>
      <c r="AE108" s="1096">
        <v>4189.7487050328455</v>
      </c>
      <c r="AF108" s="250"/>
      <c r="AG108" s="273">
        <v>13380.844999999999</v>
      </c>
      <c r="AH108" s="174">
        <v>5693.5762000000004</v>
      </c>
      <c r="AI108" s="174">
        <v>138648.93040000001</v>
      </c>
      <c r="AJ108" s="174">
        <v>180002.47890479999</v>
      </c>
      <c r="AK108" s="1095">
        <f t="shared" si="30"/>
        <v>337725.83050480002</v>
      </c>
      <c r="AL108" s="453">
        <f t="shared" si="24"/>
        <v>-0.34564584188289288</v>
      </c>
      <c r="AM108" s="174"/>
      <c r="AN108" s="1095">
        <f t="shared" si="31"/>
        <v>337725.83050480002</v>
      </c>
      <c r="AO108" s="1096">
        <v>6391.6187499999996</v>
      </c>
      <c r="AP108" s="1096">
        <v>3.6657500000000001</v>
      </c>
      <c r="AQ108" s="1096">
        <v>13969.956</v>
      </c>
      <c r="AR108" s="1096">
        <v>1.4321116911814999</v>
      </c>
      <c r="AS108" s="1096">
        <v>81.724242599999997</v>
      </c>
      <c r="AT108" s="1096">
        <v>127832.375</v>
      </c>
      <c r="AU108" s="1096">
        <v>279399.12</v>
      </c>
      <c r="AV108" s="1096">
        <v>34.263486893720099</v>
      </c>
      <c r="AW108" s="1096">
        <v>1634.484852</v>
      </c>
      <c r="AX108" s="250"/>
      <c r="AY108" s="273">
        <v>13380.844999999999</v>
      </c>
      <c r="AZ108" s="174">
        <v>5693.5762000000004</v>
      </c>
      <c r="BA108" s="174">
        <v>145581.3768</v>
      </c>
      <c r="BB108" s="174">
        <v>189002.60286400001</v>
      </c>
      <c r="BC108" s="1095">
        <f t="shared" si="20"/>
        <v>353658.40086400002</v>
      </c>
      <c r="BD108" s="453">
        <f t="shared" si="25"/>
        <v>4.7176049091020182E-2</v>
      </c>
      <c r="BE108" s="174"/>
      <c r="BF108" s="1095">
        <f t="shared" si="21"/>
        <v>353658.40086400002</v>
      </c>
      <c r="BG108" s="1096">
        <v>5615.7584999999999</v>
      </c>
      <c r="BH108" s="1096">
        <v>2.9837500000000001</v>
      </c>
      <c r="BI108" s="1096">
        <v>13527.3138</v>
      </c>
      <c r="BJ108" s="1096">
        <v>1.3172309049019599</v>
      </c>
      <c r="BK108" s="1096">
        <v>79.134785730000004</v>
      </c>
      <c r="BL108" s="1096">
        <v>112315.17</v>
      </c>
      <c r="BM108" s="1096">
        <v>270546.27600000001</v>
      </c>
      <c r="BN108" s="1096">
        <v>30.623240583857299</v>
      </c>
      <c r="BO108" s="1096">
        <v>1582.6957146</v>
      </c>
      <c r="BP108" s="250"/>
      <c r="BQ108" s="273">
        <v>13380.844999999999</v>
      </c>
      <c r="BR108" s="174">
        <v>5693.5762000000004</v>
      </c>
      <c r="BS108" s="174">
        <v>152860.44570000001</v>
      </c>
      <c r="BT108" s="174">
        <v>198452.73314679999</v>
      </c>
      <c r="BU108" s="1095">
        <f t="shared" si="22"/>
        <v>370387.60004679998</v>
      </c>
      <c r="BV108" s="453">
        <f t="shared" si="26"/>
        <v>4.73032710149962E-2</v>
      </c>
      <c r="BW108" s="174"/>
      <c r="BX108" s="1095">
        <f t="shared" si="23"/>
        <v>370387.60004679998</v>
      </c>
      <c r="BY108" s="1096">
        <v>5623.7719999999999</v>
      </c>
      <c r="BZ108" s="1096">
        <v>3.41</v>
      </c>
      <c r="CA108" s="1096">
        <v>13549.450199999999</v>
      </c>
      <c r="CB108" s="1096">
        <v>1.42188938929104</v>
      </c>
      <c r="CC108" s="1096">
        <v>79.264283669999998</v>
      </c>
      <c r="CD108" s="1096">
        <v>112475.44</v>
      </c>
      <c r="CE108" s="1096">
        <v>270989.00400000002</v>
      </c>
      <c r="CF108" s="1096">
        <v>31.126426717732901</v>
      </c>
      <c r="CG108" s="1096">
        <v>1585.2856734</v>
      </c>
      <c r="CH108" s="250"/>
    </row>
    <row r="109" spans="2:86" s="12" customFormat="1">
      <c r="B109" s="249" t="s">
        <v>532</v>
      </c>
      <c r="C109" s="171"/>
      <c r="D109" s="1100" t="s">
        <v>533</v>
      </c>
      <c r="E109" s="304" t="s">
        <v>20</v>
      </c>
      <c r="F109" s="1090" t="s">
        <v>16</v>
      </c>
      <c r="G109" s="1090" t="s">
        <v>17</v>
      </c>
      <c r="H109" s="173" t="s">
        <v>18</v>
      </c>
      <c r="I109" s="1100"/>
      <c r="J109" s="414">
        <v>0</v>
      </c>
      <c r="K109" s="1100"/>
      <c r="L109" s="1092">
        <v>0</v>
      </c>
      <c r="M109" s="1092">
        <v>0</v>
      </c>
      <c r="N109" s="1092">
        <v>0</v>
      </c>
      <c r="O109" s="1093">
        <v>143108.62950000001</v>
      </c>
      <c r="P109" s="1092">
        <v>0</v>
      </c>
      <c r="Q109" s="1092">
        <v>179318.86780000001</v>
      </c>
      <c r="R109" s="1092">
        <v>0</v>
      </c>
      <c r="S109" s="1094">
        <f t="shared" si="28"/>
        <v>322427.49730000005</v>
      </c>
      <c r="T109" s="453" t="str">
        <f t="shared" si="27"/>
        <v/>
      </c>
      <c r="U109" s="1092"/>
      <c r="V109" s="1095">
        <f t="shared" si="29"/>
        <v>322427.49730000005</v>
      </c>
      <c r="W109" s="1096">
        <v>0</v>
      </c>
      <c r="X109" s="1096">
        <v>0</v>
      </c>
      <c r="Y109" s="1096">
        <v>0</v>
      </c>
      <c r="Z109" s="1096">
        <v>0</v>
      </c>
      <c r="AA109" s="1096">
        <v>0</v>
      </c>
      <c r="AB109" s="1096">
        <v>0</v>
      </c>
      <c r="AC109" s="1096">
        <v>0</v>
      </c>
      <c r="AD109" s="1096">
        <v>0</v>
      </c>
      <c r="AE109" s="1096">
        <v>0</v>
      </c>
      <c r="AF109" s="1098"/>
      <c r="AG109" s="1097">
        <v>143455.8621</v>
      </c>
      <c r="AH109" s="1092">
        <v>0</v>
      </c>
      <c r="AI109" s="1092">
        <v>163248.06719999999</v>
      </c>
      <c r="AJ109" s="1092">
        <v>0</v>
      </c>
      <c r="AK109" s="1095">
        <f t="shared" si="30"/>
        <v>306703.92929999996</v>
      </c>
      <c r="AL109" s="453">
        <f t="shared" si="24"/>
        <v>-4.8766212967779915E-2</v>
      </c>
      <c r="AM109" s="1092"/>
      <c r="AN109" s="1095">
        <f t="shared" si="31"/>
        <v>306703.92929999996</v>
      </c>
      <c r="AO109" s="1096">
        <v>0</v>
      </c>
      <c r="AP109" s="1096">
        <v>0</v>
      </c>
      <c r="AQ109" s="1096">
        <v>0</v>
      </c>
      <c r="AR109" s="1096">
        <v>0</v>
      </c>
      <c r="AS109" s="1096">
        <v>0</v>
      </c>
      <c r="AT109" s="1096">
        <v>0</v>
      </c>
      <c r="AU109" s="1096">
        <v>0</v>
      </c>
      <c r="AV109" s="1096">
        <v>0</v>
      </c>
      <c r="AW109" s="1096">
        <v>0</v>
      </c>
      <c r="AX109" s="1098"/>
      <c r="AY109" s="1097">
        <v>147213.7898</v>
      </c>
      <c r="AZ109" s="1092">
        <v>0</v>
      </c>
      <c r="BA109" s="1092">
        <v>166711.7415</v>
      </c>
      <c r="BB109" s="1092">
        <v>0</v>
      </c>
      <c r="BC109" s="1095">
        <f t="shared" si="20"/>
        <v>313925.53130000003</v>
      </c>
      <c r="BD109" s="453">
        <f t="shared" si="25"/>
        <v>2.3545841152026195E-2</v>
      </c>
      <c r="BE109" s="1092"/>
      <c r="BF109" s="1095">
        <f t="shared" si="21"/>
        <v>313925.53130000003</v>
      </c>
      <c r="BG109" s="1096">
        <v>0</v>
      </c>
      <c r="BH109" s="1096">
        <v>0</v>
      </c>
      <c r="BI109" s="1096">
        <v>0</v>
      </c>
      <c r="BJ109" s="1096">
        <v>0</v>
      </c>
      <c r="BK109" s="1096">
        <v>0</v>
      </c>
      <c r="BL109" s="1096">
        <v>0</v>
      </c>
      <c r="BM109" s="1096">
        <v>0</v>
      </c>
      <c r="BN109" s="1096">
        <v>0</v>
      </c>
      <c r="BO109" s="1096">
        <v>0</v>
      </c>
      <c r="BP109" s="1098"/>
      <c r="BQ109" s="1097">
        <v>150879.34359999999</v>
      </c>
      <c r="BR109" s="1092">
        <v>0</v>
      </c>
      <c r="BS109" s="1092">
        <v>169030.7115</v>
      </c>
      <c r="BT109" s="1092">
        <v>0</v>
      </c>
      <c r="BU109" s="1095">
        <f t="shared" si="22"/>
        <v>319910.0551</v>
      </c>
      <c r="BV109" s="453">
        <f t="shared" si="26"/>
        <v>1.9063514124567686E-2</v>
      </c>
      <c r="BW109" s="1092"/>
      <c r="BX109" s="1095">
        <f t="shared" si="23"/>
        <v>319910.0551</v>
      </c>
      <c r="BY109" s="1096">
        <v>0</v>
      </c>
      <c r="BZ109" s="1096">
        <v>0</v>
      </c>
      <c r="CA109" s="1096">
        <v>0</v>
      </c>
      <c r="CB109" s="1096">
        <v>0</v>
      </c>
      <c r="CC109" s="1096">
        <v>0</v>
      </c>
      <c r="CD109" s="1096">
        <v>0</v>
      </c>
      <c r="CE109" s="1096">
        <v>0</v>
      </c>
      <c r="CF109" s="1096">
        <v>0</v>
      </c>
      <c r="CG109" s="1096">
        <v>0</v>
      </c>
      <c r="CH109" s="1098"/>
    </row>
    <row r="110" spans="2:86" s="12" customFormat="1">
      <c r="B110" s="249" t="s">
        <v>534</v>
      </c>
      <c r="C110" s="1099"/>
      <c r="D110" s="1100" t="s">
        <v>535</v>
      </c>
      <c r="E110" s="304" t="s">
        <v>20</v>
      </c>
      <c r="F110" s="1090" t="s">
        <v>21</v>
      </c>
      <c r="G110" s="1090" t="s">
        <v>22</v>
      </c>
      <c r="H110" s="173" t="s">
        <v>18</v>
      </c>
      <c r="I110" s="1100"/>
      <c r="J110" s="414">
        <v>0</v>
      </c>
      <c r="K110" s="1100"/>
      <c r="L110" s="1092">
        <v>0</v>
      </c>
      <c r="M110" s="1092">
        <v>0</v>
      </c>
      <c r="N110" s="1092">
        <v>0</v>
      </c>
      <c r="O110" s="1093">
        <v>240000</v>
      </c>
      <c r="P110" s="1092">
        <v>144000</v>
      </c>
      <c r="Q110" s="1092">
        <v>816450</v>
      </c>
      <c r="R110" s="1092">
        <v>0</v>
      </c>
      <c r="S110" s="1094">
        <f t="shared" si="28"/>
        <v>1200450</v>
      </c>
      <c r="T110" s="453" t="str">
        <f t="shared" si="27"/>
        <v/>
      </c>
      <c r="U110" s="1092"/>
      <c r="V110" s="1095">
        <f t="shared" si="29"/>
        <v>1200450</v>
      </c>
      <c r="W110" s="1096">
        <v>9893205</v>
      </c>
      <c r="X110" s="1096">
        <v>299.7801</v>
      </c>
      <c r="Y110" s="1096">
        <v>13808.25</v>
      </c>
      <c r="Z110" s="1096">
        <v>1610.247486338689</v>
      </c>
      <c r="AA110" s="1096">
        <v>80.778262499999997</v>
      </c>
      <c r="AB110" s="1096">
        <v>19786410</v>
      </c>
      <c r="AC110" s="1096">
        <v>27616.5</v>
      </c>
      <c r="AD110" s="1096">
        <v>3436.6216223739802</v>
      </c>
      <c r="AE110" s="1096">
        <v>161.55652499999999</v>
      </c>
      <c r="AF110" s="1098"/>
      <c r="AG110" s="1097">
        <v>240000</v>
      </c>
      <c r="AH110" s="1092">
        <v>144000</v>
      </c>
      <c r="AI110" s="1092">
        <v>816450</v>
      </c>
      <c r="AJ110" s="1092">
        <v>0</v>
      </c>
      <c r="AK110" s="1095">
        <f t="shared" si="30"/>
        <v>1200450</v>
      </c>
      <c r="AL110" s="453">
        <f t="shared" si="24"/>
        <v>0</v>
      </c>
      <c r="AM110" s="1092"/>
      <c r="AN110" s="1095">
        <f t="shared" si="31"/>
        <v>1200450</v>
      </c>
      <c r="AO110" s="1096">
        <v>9893205</v>
      </c>
      <c r="AP110" s="1096">
        <v>299.7801</v>
      </c>
      <c r="AQ110" s="1096">
        <v>13808.25</v>
      </c>
      <c r="AR110" s="1096">
        <v>1826.374136035291</v>
      </c>
      <c r="AS110" s="1096">
        <v>80.778262499999997</v>
      </c>
      <c r="AT110" s="1096">
        <v>9893205</v>
      </c>
      <c r="AU110" s="1096">
        <v>13808.25</v>
      </c>
      <c r="AV110" s="1096">
        <v>1826.374136035291</v>
      </c>
      <c r="AW110" s="1096">
        <v>80.778262499999997</v>
      </c>
      <c r="AX110" s="1098"/>
      <c r="AY110" s="1097">
        <v>240000</v>
      </c>
      <c r="AZ110" s="1092">
        <v>144000</v>
      </c>
      <c r="BA110" s="1092">
        <v>816450</v>
      </c>
      <c r="BB110" s="1092">
        <v>0</v>
      </c>
      <c r="BC110" s="1095">
        <f t="shared" si="20"/>
        <v>1200450</v>
      </c>
      <c r="BD110" s="453">
        <f t="shared" si="25"/>
        <v>0</v>
      </c>
      <c r="BE110" s="1092"/>
      <c r="BF110" s="1095">
        <f t="shared" si="21"/>
        <v>1200450</v>
      </c>
      <c r="BG110" s="1096">
        <v>9893205</v>
      </c>
      <c r="BH110" s="1096">
        <v>299.7801</v>
      </c>
      <c r="BI110" s="1096">
        <v>13808.25</v>
      </c>
      <c r="BJ110" s="1096">
        <v>1883.453379833335</v>
      </c>
      <c r="BK110" s="1096">
        <v>80.778262499999997</v>
      </c>
      <c r="BL110" s="1096">
        <v>9893205</v>
      </c>
      <c r="BM110" s="1096">
        <v>13808.25</v>
      </c>
      <c r="BN110" s="1096">
        <v>1883.453379833335</v>
      </c>
      <c r="BO110" s="1096">
        <v>80.778262499999997</v>
      </c>
      <c r="BP110" s="1098"/>
      <c r="BQ110" s="1097">
        <v>240000</v>
      </c>
      <c r="BR110" s="1092">
        <v>144000</v>
      </c>
      <c r="BS110" s="1092">
        <v>816450</v>
      </c>
      <c r="BT110" s="1092">
        <v>0</v>
      </c>
      <c r="BU110" s="1095">
        <f t="shared" si="22"/>
        <v>1200450</v>
      </c>
      <c r="BV110" s="453">
        <f t="shared" si="26"/>
        <v>0</v>
      </c>
      <c r="BW110" s="1092"/>
      <c r="BX110" s="1095">
        <f t="shared" si="23"/>
        <v>1200450</v>
      </c>
      <c r="BY110" s="1096">
        <v>9893205</v>
      </c>
      <c r="BZ110" s="1096">
        <v>299.7801</v>
      </c>
      <c r="CA110" s="1096">
        <v>13808.25</v>
      </c>
      <c r="CB110" s="1096">
        <v>2021.897211836414</v>
      </c>
      <c r="CC110" s="1096">
        <v>80.778262499999997</v>
      </c>
      <c r="CD110" s="1096">
        <v>9893205</v>
      </c>
      <c r="CE110" s="1096">
        <v>13808.25</v>
      </c>
      <c r="CF110" s="1096">
        <v>2021.897211836414</v>
      </c>
      <c r="CG110" s="1096">
        <v>80.778262499999997</v>
      </c>
      <c r="CH110" s="1098"/>
    </row>
    <row r="111" spans="2:86" s="12" customFormat="1">
      <c r="B111" s="249" t="s">
        <v>534</v>
      </c>
      <c r="C111" s="1099"/>
      <c r="D111" s="1100" t="s">
        <v>536</v>
      </c>
      <c r="E111" s="304" t="s">
        <v>20</v>
      </c>
      <c r="F111" s="1090" t="s">
        <v>16</v>
      </c>
      <c r="G111" s="1090" t="s">
        <v>22</v>
      </c>
      <c r="H111" s="173" t="s">
        <v>18</v>
      </c>
      <c r="I111" s="1100"/>
      <c r="J111" s="414">
        <v>0</v>
      </c>
      <c r="K111" s="1100"/>
      <c r="L111" s="1092">
        <v>0</v>
      </c>
      <c r="M111" s="1092">
        <v>0</v>
      </c>
      <c r="N111" s="1092">
        <v>0</v>
      </c>
      <c r="O111" s="1093">
        <v>232230.09969999999</v>
      </c>
      <c r="P111" s="1092">
        <v>0</v>
      </c>
      <c r="Q111" s="1092">
        <v>81679.61</v>
      </c>
      <c r="R111" s="1092">
        <v>0</v>
      </c>
      <c r="S111" s="1094">
        <f t="shared" si="28"/>
        <v>313909.70970000001</v>
      </c>
      <c r="T111" s="453" t="str">
        <f t="shared" si="27"/>
        <v/>
      </c>
      <c r="U111" s="1092"/>
      <c r="V111" s="1095">
        <f t="shared" si="29"/>
        <v>313909.70970000001</v>
      </c>
      <c r="W111" s="1096">
        <v>0</v>
      </c>
      <c r="X111" s="1096">
        <v>0</v>
      </c>
      <c r="Y111" s="1096">
        <v>0</v>
      </c>
      <c r="Z111" s="1096">
        <v>0</v>
      </c>
      <c r="AA111" s="1096">
        <v>0</v>
      </c>
      <c r="AB111" s="1096">
        <v>0</v>
      </c>
      <c r="AC111" s="1096">
        <v>0</v>
      </c>
      <c r="AD111" s="1096">
        <v>0</v>
      </c>
      <c r="AE111" s="1096">
        <v>0</v>
      </c>
      <c r="AF111" s="1098"/>
      <c r="AG111" s="1097">
        <v>240207.4374</v>
      </c>
      <c r="AH111" s="1092">
        <v>0</v>
      </c>
      <c r="AI111" s="1092">
        <v>81681.13</v>
      </c>
      <c r="AJ111" s="1092">
        <v>0</v>
      </c>
      <c r="AK111" s="1095">
        <f t="shared" si="30"/>
        <v>321888.5674</v>
      </c>
      <c r="AL111" s="453">
        <f t="shared" si="24"/>
        <v>2.5417683663322484E-2</v>
      </c>
      <c r="AM111" s="1092"/>
      <c r="AN111" s="1095">
        <f t="shared" si="31"/>
        <v>321888.5674</v>
      </c>
      <c r="AO111" s="1096">
        <v>0</v>
      </c>
      <c r="AP111" s="1096">
        <v>0</v>
      </c>
      <c r="AQ111" s="1096">
        <v>0</v>
      </c>
      <c r="AR111" s="1096">
        <v>0</v>
      </c>
      <c r="AS111" s="1096">
        <v>0</v>
      </c>
      <c r="AT111" s="1096">
        <v>0</v>
      </c>
      <c r="AU111" s="1096">
        <v>0</v>
      </c>
      <c r="AV111" s="1096">
        <v>0</v>
      </c>
      <c r="AW111" s="1096">
        <v>0</v>
      </c>
      <c r="AX111" s="1098"/>
      <c r="AY111" s="1097">
        <v>245190.53760000001</v>
      </c>
      <c r="AZ111" s="1092">
        <v>0</v>
      </c>
      <c r="BA111" s="1092">
        <v>81451.37</v>
      </c>
      <c r="BB111" s="1092">
        <v>0</v>
      </c>
      <c r="BC111" s="1095">
        <f t="shared" si="20"/>
        <v>326641.90760000004</v>
      </c>
      <c r="BD111" s="453">
        <f t="shared" si="25"/>
        <v>1.4767036426283573E-2</v>
      </c>
      <c r="BE111" s="1092"/>
      <c r="BF111" s="1095">
        <f t="shared" si="21"/>
        <v>326641.90760000004</v>
      </c>
      <c r="BG111" s="1096">
        <v>0</v>
      </c>
      <c r="BH111" s="1096">
        <v>0</v>
      </c>
      <c r="BI111" s="1096">
        <v>0</v>
      </c>
      <c r="BJ111" s="1096">
        <v>0</v>
      </c>
      <c r="BK111" s="1096">
        <v>0</v>
      </c>
      <c r="BL111" s="1096">
        <v>0</v>
      </c>
      <c r="BM111" s="1096">
        <v>0</v>
      </c>
      <c r="BN111" s="1096">
        <v>0</v>
      </c>
      <c r="BO111" s="1096">
        <v>0</v>
      </c>
      <c r="BP111" s="1098"/>
      <c r="BQ111" s="1097">
        <v>250568.02069999999</v>
      </c>
      <c r="BR111" s="1092">
        <v>0</v>
      </c>
      <c r="BS111" s="1092">
        <v>80950.679999999993</v>
      </c>
      <c r="BT111" s="1092">
        <v>0</v>
      </c>
      <c r="BU111" s="1095">
        <f t="shared" si="22"/>
        <v>331518.70069999999</v>
      </c>
      <c r="BV111" s="453">
        <f t="shared" si="26"/>
        <v>1.4930090066618112E-2</v>
      </c>
      <c r="BW111" s="1092"/>
      <c r="BX111" s="1095">
        <f t="shared" si="23"/>
        <v>331518.70069999999</v>
      </c>
      <c r="BY111" s="1096">
        <v>0</v>
      </c>
      <c r="BZ111" s="1096">
        <v>0</v>
      </c>
      <c r="CA111" s="1096">
        <v>0</v>
      </c>
      <c r="CB111" s="1096">
        <v>0</v>
      </c>
      <c r="CC111" s="1096">
        <v>0</v>
      </c>
      <c r="CD111" s="1096">
        <v>0</v>
      </c>
      <c r="CE111" s="1096">
        <v>0</v>
      </c>
      <c r="CF111" s="1096">
        <v>0</v>
      </c>
      <c r="CG111" s="1096">
        <v>0</v>
      </c>
      <c r="CH111" s="1098"/>
    </row>
    <row r="112" spans="2:86" s="12" customFormat="1">
      <c r="B112" s="1103"/>
      <c r="C112" s="1099"/>
      <c r="D112" s="1091"/>
      <c r="E112" s="172"/>
      <c r="F112" s="1090"/>
      <c r="G112" s="1090"/>
      <c r="H112" s="173"/>
      <c r="I112" s="1091"/>
      <c r="J112" s="1091"/>
      <c r="K112" s="1091"/>
      <c r="L112" s="1092"/>
      <c r="M112" s="1092"/>
      <c r="N112" s="1092"/>
      <c r="O112" s="1093"/>
      <c r="P112" s="1092"/>
      <c r="Q112" s="1092"/>
      <c r="R112" s="1092"/>
      <c r="S112" s="1094">
        <f t="shared" si="28"/>
        <v>0</v>
      </c>
      <c r="T112" s="453" t="str">
        <f t="shared" si="27"/>
        <v/>
      </c>
      <c r="U112" s="1092"/>
      <c r="V112" s="1095">
        <f t="shared" si="29"/>
        <v>0</v>
      </c>
      <c r="W112" s="1096">
        <v>0</v>
      </c>
      <c r="X112" s="1096">
        <v>0</v>
      </c>
      <c r="Y112" s="1096">
        <v>0</v>
      </c>
      <c r="Z112" s="1096">
        <v>0</v>
      </c>
      <c r="AA112" s="1096">
        <v>0</v>
      </c>
      <c r="AB112" s="1096">
        <v>0</v>
      </c>
      <c r="AC112" s="1096">
        <v>0</v>
      </c>
      <c r="AD112" s="1096">
        <v>0</v>
      </c>
      <c r="AE112" s="1096">
        <v>0</v>
      </c>
      <c r="AF112" s="1098"/>
      <c r="AG112" s="1097"/>
      <c r="AH112" s="1092"/>
      <c r="AI112" s="1092"/>
      <c r="AJ112" s="1092"/>
      <c r="AK112" s="1095">
        <f t="shared" si="30"/>
        <v>0</v>
      </c>
      <c r="AL112" s="453" t="e">
        <f t="shared" si="24"/>
        <v>#DIV/0!</v>
      </c>
      <c r="AM112" s="1092"/>
      <c r="AN112" s="1095">
        <f t="shared" si="31"/>
        <v>0</v>
      </c>
      <c r="AO112" s="1104"/>
      <c r="AP112" s="1104"/>
      <c r="AQ112" s="1104"/>
      <c r="AR112" s="1104"/>
      <c r="AS112" s="1104"/>
      <c r="AT112" s="1104"/>
      <c r="AU112" s="1104"/>
      <c r="AV112" s="1105"/>
      <c r="AW112" s="1105"/>
      <c r="AX112" s="1098"/>
      <c r="AY112" s="1097"/>
      <c r="AZ112" s="1092"/>
      <c r="BA112" s="1092"/>
      <c r="BB112" s="1092"/>
      <c r="BC112" s="1095">
        <f t="shared" si="20"/>
        <v>0</v>
      </c>
      <c r="BD112" s="453" t="e">
        <f t="shared" si="25"/>
        <v>#DIV/0!</v>
      </c>
      <c r="BE112" s="1092"/>
      <c r="BF112" s="1095">
        <f t="shared" si="21"/>
        <v>0</v>
      </c>
      <c r="BG112" s="1104"/>
      <c r="BH112" s="1104"/>
      <c r="BI112" s="1104"/>
      <c r="BJ112" s="1104"/>
      <c r="BK112" s="1104"/>
      <c r="BL112" s="1104"/>
      <c r="BM112" s="1104"/>
      <c r="BN112" s="1105"/>
      <c r="BO112" s="1105"/>
      <c r="BP112" s="1098"/>
      <c r="BQ112" s="1097"/>
      <c r="BR112" s="1092"/>
      <c r="BS112" s="1092"/>
      <c r="BT112" s="1092"/>
      <c r="BU112" s="1095">
        <f t="shared" si="22"/>
        <v>0</v>
      </c>
      <c r="BV112" s="453" t="e">
        <f t="shared" si="26"/>
        <v>#DIV/0!</v>
      </c>
      <c r="BW112" s="1092"/>
      <c r="BX112" s="1095">
        <f t="shared" si="23"/>
        <v>0</v>
      </c>
      <c r="BY112" s="1104"/>
      <c r="BZ112" s="1104"/>
      <c r="CA112" s="1104"/>
      <c r="CB112" s="1104"/>
      <c r="CC112" s="1104"/>
      <c r="CD112" s="1104"/>
      <c r="CE112" s="1104"/>
      <c r="CF112" s="1105"/>
      <c r="CG112" s="1105"/>
      <c r="CH112" s="1098"/>
    </row>
    <row r="113" spans="2:86" s="12" customFormat="1">
      <c r="B113" s="1103"/>
      <c r="C113" s="1099"/>
      <c r="D113" s="1091"/>
      <c r="E113" s="172"/>
      <c r="F113" s="1090"/>
      <c r="G113" s="1090"/>
      <c r="H113" s="173"/>
      <c r="I113" s="1091"/>
      <c r="J113" s="1091"/>
      <c r="K113" s="1091"/>
      <c r="L113" s="1092"/>
      <c r="M113" s="1092"/>
      <c r="N113" s="1092"/>
      <c r="O113" s="1093"/>
      <c r="P113" s="1092"/>
      <c r="Q113" s="1092"/>
      <c r="R113" s="1092"/>
      <c r="S113" s="1094">
        <f t="shared" si="28"/>
        <v>0</v>
      </c>
      <c r="T113" s="453" t="str">
        <f t="shared" si="27"/>
        <v/>
      </c>
      <c r="U113" s="1092"/>
      <c r="V113" s="1095">
        <f t="shared" si="29"/>
        <v>0</v>
      </c>
      <c r="W113" s="1096">
        <v>0</v>
      </c>
      <c r="X113" s="1096">
        <v>0</v>
      </c>
      <c r="Y113" s="1096">
        <v>0</v>
      </c>
      <c r="Z113" s="1096">
        <v>0</v>
      </c>
      <c r="AA113" s="1096">
        <v>0</v>
      </c>
      <c r="AB113" s="1096">
        <v>0</v>
      </c>
      <c r="AC113" s="1096">
        <v>0</v>
      </c>
      <c r="AD113" s="1096">
        <v>0</v>
      </c>
      <c r="AE113" s="1096">
        <v>0</v>
      </c>
      <c r="AF113" s="1098"/>
      <c r="AG113" s="1097"/>
      <c r="AH113" s="1092"/>
      <c r="AI113" s="1092"/>
      <c r="AJ113" s="1092"/>
      <c r="AK113" s="1095">
        <f t="shared" si="30"/>
        <v>0</v>
      </c>
      <c r="AL113" s="453" t="e">
        <f t="shared" si="24"/>
        <v>#DIV/0!</v>
      </c>
      <c r="AM113" s="1092"/>
      <c r="AN113" s="1095">
        <f t="shared" si="31"/>
        <v>0</v>
      </c>
      <c r="AO113" s="1104"/>
      <c r="AP113" s="1104"/>
      <c r="AQ113" s="1104"/>
      <c r="AR113" s="1104"/>
      <c r="AS113" s="1104"/>
      <c r="AT113" s="1104"/>
      <c r="AU113" s="1104"/>
      <c r="AV113" s="1105"/>
      <c r="AW113" s="1105"/>
      <c r="AX113" s="1098"/>
      <c r="AY113" s="1097"/>
      <c r="AZ113" s="1092"/>
      <c r="BA113" s="1092"/>
      <c r="BB113" s="1092"/>
      <c r="BC113" s="1095">
        <f t="shared" si="20"/>
        <v>0</v>
      </c>
      <c r="BD113" s="453" t="e">
        <f t="shared" si="25"/>
        <v>#DIV/0!</v>
      </c>
      <c r="BE113" s="1092"/>
      <c r="BF113" s="1095">
        <f t="shared" si="21"/>
        <v>0</v>
      </c>
      <c r="BG113" s="1104"/>
      <c r="BH113" s="1104"/>
      <c r="BI113" s="1104"/>
      <c r="BJ113" s="1104"/>
      <c r="BK113" s="1104"/>
      <c r="BL113" s="1104"/>
      <c r="BM113" s="1104"/>
      <c r="BN113" s="1105"/>
      <c r="BO113" s="1105"/>
      <c r="BP113" s="1098"/>
      <c r="BQ113" s="1097"/>
      <c r="BR113" s="1092"/>
      <c r="BS113" s="1092"/>
      <c r="BT113" s="1092"/>
      <c r="BU113" s="1095">
        <f t="shared" si="22"/>
        <v>0</v>
      </c>
      <c r="BV113" s="453" t="e">
        <f t="shared" si="26"/>
        <v>#DIV/0!</v>
      </c>
      <c r="BW113" s="1092"/>
      <c r="BX113" s="1095">
        <f t="shared" si="23"/>
        <v>0</v>
      </c>
      <c r="BY113" s="1104"/>
      <c r="BZ113" s="1104"/>
      <c r="CA113" s="1104"/>
      <c r="CB113" s="1104"/>
      <c r="CC113" s="1104"/>
      <c r="CD113" s="1104"/>
      <c r="CE113" s="1104"/>
      <c r="CF113" s="1105"/>
      <c r="CG113" s="1105"/>
      <c r="CH113" s="1098"/>
    </row>
    <row r="114" spans="2:86">
      <c r="B114" s="1103"/>
      <c r="C114" s="1099" t="s">
        <v>537</v>
      </c>
      <c r="D114" s="1091" t="s">
        <v>538</v>
      </c>
      <c r="E114" s="172" t="s">
        <v>20</v>
      </c>
      <c r="F114" s="1090" t="s">
        <v>16</v>
      </c>
      <c r="G114" s="1090" t="s">
        <v>17</v>
      </c>
      <c r="H114" s="173" t="s">
        <v>18</v>
      </c>
      <c r="I114" s="1091"/>
      <c r="J114" s="414">
        <v>1518172.4561000001</v>
      </c>
      <c r="K114" s="1091"/>
      <c r="L114" s="1092">
        <v>977204.58262771857</v>
      </c>
      <c r="M114" s="1092">
        <v>0</v>
      </c>
      <c r="N114" s="1092">
        <v>0</v>
      </c>
      <c r="O114" s="1093"/>
      <c r="P114" s="1092"/>
      <c r="Q114" s="1092"/>
      <c r="R114" s="1092"/>
      <c r="S114" s="1094">
        <f t="shared" si="28"/>
        <v>0</v>
      </c>
      <c r="T114" s="453" t="str">
        <f t="shared" si="27"/>
        <v/>
      </c>
      <c r="U114" s="1092"/>
      <c r="V114" s="1095">
        <f t="shared" si="29"/>
        <v>0</v>
      </c>
      <c r="W114" s="1096">
        <v>0</v>
      </c>
      <c r="X114" s="1096">
        <v>0</v>
      </c>
      <c r="Y114" s="1096">
        <v>0</v>
      </c>
      <c r="Z114" s="1096">
        <v>0</v>
      </c>
      <c r="AA114" s="1096">
        <v>0</v>
      </c>
      <c r="AB114" s="1096">
        <v>0</v>
      </c>
      <c r="AC114" s="1096">
        <v>0</v>
      </c>
      <c r="AD114" s="1096">
        <v>0</v>
      </c>
      <c r="AE114" s="1096">
        <v>0</v>
      </c>
      <c r="AF114" s="1098"/>
      <c r="AG114" s="1097"/>
      <c r="AH114" s="1092"/>
      <c r="AI114" s="1092"/>
      <c r="AJ114" s="1092"/>
      <c r="AK114" s="1095">
        <f t="shared" si="30"/>
        <v>0</v>
      </c>
      <c r="AL114" s="453" t="e">
        <f t="shared" si="24"/>
        <v>#DIV/0!</v>
      </c>
      <c r="AM114" s="1092"/>
      <c r="AN114" s="1095">
        <f t="shared" si="31"/>
        <v>0</v>
      </c>
      <c r="AO114" s="1104"/>
      <c r="AP114" s="1104"/>
      <c r="AQ114" s="1104"/>
      <c r="AR114" s="1104"/>
      <c r="AS114" s="1104"/>
      <c r="AT114" s="1104"/>
      <c r="AU114" s="1104"/>
      <c r="AV114" s="1105"/>
      <c r="AW114" s="1105"/>
      <c r="AX114" s="1098"/>
      <c r="AY114" s="1097"/>
      <c r="AZ114" s="1092"/>
      <c r="BA114" s="1092"/>
      <c r="BB114" s="1092"/>
      <c r="BC114" s="1095">
        <f t="shared" si="20"/>
        <v>0</v>
      </c>
      <c r="BD114" s="453" t="e">
        <f t="shared" si="25"/>
        <v>#DIV/0!</v>
      </c>
      <c r="BE114" s="1092"/>
      <c r="BF114" s="1095">
        <f t="shared" si="21"/>
        <v>0</v>
      </c>
      <c r="BG114" s="1104"/>
      <c r="BH114" s="1104"/>
      <c r="BI114" s="1104"/>
      <c r="BJ114" s="1104"/>
      <c r="BK114" s="1104"/>
      <c r="BL114" s="1104"/>
      <c r="BM114" s="1104"/>
      <c r="BN114" s="1105"/>
      <c r="BO114" s="1105"/>
      <c r="BP114" s="1098"/>
      <c r="BQ114" s="1097"/>
      <c r="BR114" s="1092"/>
      <c r="BS114" s="1092"/>
      <c r="BT114" s="1092"/>
      <c r="BU114" s="1095">
        <f t="shared" si="22"/>
        <v>0</v>
      </c>
      <c r="BV114" s="453" t="e">
        <f t="shared" si="26"/>
        <v>#DIV/0!</v>
      </c>
      <c r="BW114" s="1092"/>
      <c r="BX114" s="1095">
        <f t="shared" si="23"/>
        <v>0</v>
      </c>
      <c r="BY114" s="1104"/>
      <c r="BZ114" s="1104"/>
      <c r="CA114" s="1104"/>
      <c r="CB114" s="1104"/>
      <c r="CC114" s="1104"/>
      <c r="CD114" s="1104"/>
      <c r="CE114" s="1104"/>
      <c r="CF114" s="1105"/>
      <c r="CG114" s="1105"/>
      <c r="CH114" s="1098"/>
    </row>
    <row r="115" spans="2:86">
      <c r="B115" s="1103"/>
      <c r="C115" s="1099" t="s">
        <v>539</v>
      </c>
      <c r="D115" s="1091" t="s">
        <v>540</v>
      </c>
      <c r="E115" s="172" t="s">
        <v>15</v>
      </c>
      <c r="F115" s="1090" t="s">
        <v>16</v>
      </c>
      <c r="G115" s="1090" t="s">
        <v>32</v>
      </c>
      <c r="H115" s="173" t="s">
        <v>23</v>
      </c>
      <c r="I115" s="1091"/>
      <c r="J115" s="414">
        <v>371675.3224</v>
      </c>
      <c r="K115" s="1091"/>
      <c r="L115" s="1092">
        <v>407536.91542019509</v>
      </c>
      <c r="M115" s="1092">
        <v>0</v>
      </c>
      <c r="N115" s="1092">
        <v>0</v>
      </c>
      <c r="O115" s="1093"/>
      <c r="P115" s="1092"/>
      <c r="Q115" s="1092"/>
      <c r="R115" s="1092"/>
      <c r="S115" s="1094">
        <f t="shared" si="28"/>
        <v>0</v>
      </c>
      <c r="T115" s="453" t="str">
        <f t="shared" si="27"/>
        <v/>
      </c>
      <c r="U115" s="1092"/>
      <c r="V115" s="1095">
        <f t="shared" si="29"/>
        <v>0</v>
      </c>
      <c r="W115" s="1096">
        <v>0</v>
      </c>
      <c r="X115" s="1096">
        <v>0</v>
      </c>
      <c r="Y115" s="1096">
        <v>0</v>
      </c>
      <c r="Z115" s="1096">
        <v>0</v>
      </c>
      <c r="AA115" s="1096">
        <v>0</v>
      </c>
      <c r="AB115" s="1096">
        <v>0</v>
      </c>
      <c r="AC115" s="1096">
        <v>0</v>
      </c>
      <c r="AD115" s="1096">
        <v>0</v>
      </c>
      <c r="AE115" s="1096">
        <v>0</v>
      </c>
      <c r="AF115" s="1098"/>
      <c r="AG115" s="1097"/>
      <c r="AH115" s="1092"/>
      <c r="AI115" s="1092"/>
      <c r="AJ115" s="1092"/>
      <c r="AK115" s="1095">
        <f t="shared" si="30"/>
        <v>0</v>
      </c>
      <c r="AL115" s="453" t="e">
        <f t="shared" si="24"/>
        <v>#DIV/0!</v>
      </c>
      <c r="AM115" s="1092"/>
      <c r="AN115" s="1095">
        <f t="shared" si="31"/>
        <v>0</v>
      </c>
      <c r="AO115" s="1104"/>
      <c r="AP115" s="1104"/>
      <c r="AQ115" s="1104"/>
      <c r="AR115" s="1104"/>
      <c r="AS115" s="1104"/>
      <c r="AT115" s="1104"/>
      <c r="AU115" s="1104"/>
      <c r="AV115" s="1105"/>
      <c r="AW115" s="1105"/>
      <c r="AX115" s="1098"/>
      <c r="AY115" s="1097"/>
      <c r="AZ115" s="1092"/>
      <c r="BA115" s="1092"/>
      <c r="BB115" s="1092"/>
      <c r="BC115" s="1095">
        <f t="shared" si="20"/>
        <v>0</v>
      </c>
      <c r="BD115" s="453" t="e">
        <f t="shared" si="25"/>
        <v>#DIV/0!</v>
      </c>
      <c r="BE115" s="1092"/>
      <c r="BF115" s="1095">
        <f t="shared" si="21"/>
        <v>0</v>
      </c>
      <c r="BG115" s="1104"/>
      <c r="BH115" s="1104"/>
      <c r="BI115" s="1104"/>
      <c r="BJ115" s="1104"/>
      <c r="BK115" s="1104"/>
      <c r="BL115" s="1104"/>
      <c r="BM115" s="1104"/>
      <c r="BN115" s="1105"/>
      <c r="BO115" s="1105"/>
      <c r="BP115" s="1098"/>
      <c r="BQ115" s="1097"/>
      <c r="BR115" s="1092"/>
      <c r="BS115" s="1092"/>
      <c r="BT115" s="1092"/>
      <c r="BU115" s="1095">
        <f t="shared" si="22"/>
        <v>0</v>
      </c>
      <c r="BV115" s="453" t="e">
        <f t="shared" si="26"/>
        <v>#DIV/0!</v>
      </c>
      <c r="BW115" s="1092"/>
      <c r="BX115" s="1095">
        <f t="shared" si="23"/>
        <v>0</v>
      </c>
      <c r="BY115" s="1104"/>
      <c r="BZ115" s="1104"/>
      <c r="CA115" s="1104"/>
      <c r="CB115" s="1104"/>
      <c r="CC115" s="1104"/>
      <c r="CD115" s="1104"/>
      <c r="CE115" s="1104"/>
      <c r="CF115" s="1105"/>
      <c r="CG115" s="1105"/>
      <c r="CH115" s="1098"/>
    </row>
    <row r="116" spans="2:86">
      <c r="B116" s="1103"/>
      <c r="C116" s="1099" t="s">
        <v>541</v>
      </c>
      <c r="D116" s="1091" t="s">
        <v>542</v>
      </c>
      <c r="E116" s="172" t="s">
        <v>15</v>
      </c>
      <c r="F116" s="1090" t="s">
        <v>16</v>
      </c>
      <c r="G116" s="1090" t="s">
        <v>22</v>
      </c>
      <c r="H116" s="173" t="s">
        <v>23</v>
      </c>
      <c r="I116" s="1091"/>
      <c r="J116" s="414">
        <v>626761.42200000002</v>
      </c>
      <c r="K116" s="1091"/>
      <c r="L116" s="1092">
        <v>214350.10119991438</v>
      </c>
      <c r="M116" s="1092">
        <v>0</v>
      </c>
      <c r="N116" s="1092">
        <v>0</v>
      </c>
      <c r="O116" s="1093"/>
      <c r="P116" s="1092"/>
      <c r="Q116" s="1092"/>
      <c r="R116" s="1092"/>
      <c r="S116" s="1094">
        <f t="shared" si="28"/>
        <v>0</v>
      </c>
      <c r="T116" s="453" t="str">
        <f t="shared" si="27"/>
        <v/>
      </c>
      <c r="U116" s="1092"/>
      <c r="V116" s="1095">
        <f t="shared" si="29"/>
        <v>0</v>
      </c>
      <c r="W116" s="1096">
        <v>0</v>
      </c>
      <c r="X116" s="1096">
        <v>0</v>
      </c>
      <c r="Y116" s="1096">
        <v>0</v>
      </c>
      <c r="Z116" s="1096">
        <v>0</v>
      </c>
      <c r="AA116" s="1096">
        <v>0</v>
      </c>
      <c r="AB116" s="1096">
        <v>0</v>
      </c>
      <c r="AC116" s="1096">
        <v>0</v>
      </c>
      <c r="AD116" s="1096">
        <v>0</v>
      </c>
      <c r="AE116" s="1096">
        <v>0</v>
      </c>
      <c r="AF116" s="1098"/>
      <c r="AG116" s="1097"/>
      <c r="AH116" s="1092"/>
      <c r="AI116" s="1092"/>
      <c r="AJ116" s="1092"/>
      <c r="AK116" s="1095">
        <f t="shared" si="30"/>
        <v>0</v>
      </c>
      <c r="AL116" s="453" t="e">
        <f t="shared" si="24"/>
        <v>#DIV/0!</v>
      </c>
      <c r="AM116" s="1092"/>
      <c r="AN116" s="1095">
        <f t="shared" si="31"/>
        <v>0</v>
      </c>
      <c r="AO116" s="1104"/>
      <c r="AP116" s="1104"/>
      <c r="AQ116" s="1104"/>
      <c r="AR116" s="1104"/>
      <c r="AS116" s="1104"/>
      <c r="AT116" s="1104"/>
      <c r="AU116" s="1104"/>
      <c r="AV116" s="1105"/>
      <c r="AW116" s="1105"/>
      <c r="AX116" s="1098"/>
      <c r="AY116" s="1097"/>
      <c r="AZ116" s="1092"/>
      <c r="BA116" s="1092"/>
      <c r="BB116" s="1092"/>
      <c r="BC116" s="1095">
        <f t="shared" si="20"/>
        <v>0</v>
      </c>
      <c r="BD116" s="453" t="e">
        <f t="shared" si="25"/>
        <v>#DIV/0!</v>
      </c>
      <c r="BE116" s="1092"/>
      <c r="BF116" s="1095">
        <f t="shared" si="21"/>
        <v>0</v>
      </c>
      <c r="BG116" s="1104"/>
      <c r="BH116" s="1104"/>
      <c r="BI116" s="1104"/>
      <c r="BJ116" s="1104"/>
      <c r="BK116" s="1104"/>
      <c r="BL116" s="1104"/>
      <c r="BM116" s="1104"/>
      <c r="BN116" s="1105"/>
      <c r="BO116" s="1105"/>
      <c r="BP116" s="1098"/>
      <c r="BQ116" s="1097"/>
      <c r="BR116" s="1092"/>
      <c r="BS116" s="1092"/>
      <c r="BT116" s="1092"/>
      <c r="BU116" s="1095">
        <f t="shared" si="22"/>
        <v>0</v>
      </c>
      <c r="BV116" s="453" t="e">
        <f t="shared" si="26"/>
        <v>#DIV/0!</v>
      </c>
      <c r="BW116" s="1092"/>
      <c r="BX116" s="1095">
        <f t="shared" si="23"/>
        <v>0</v>
      </c>
      <c r="BY116" s="1104"/>
      <c r="BZ116" s="1104"/>
      <c r="CA116" s="1104"/>
      <c r="CB116" s="1104"/>
      <c r="CC116" s="1104"/>
      <c r="CD116" s="1104"/>
      <c r="CE116" s="1104"/>
      <c r="CF116" s="1105"/>
      <c r="CG116" s="1105"/>
      <c r="CH116" s="1098"/>
    </row>
    <row r="117" spans="2:86">
      <c r="B117" s="1103"/>
      <c r="C117" s="1099" t="s">
        <v>543</v>
      </c>
      <c r="D117" s="1091" t="s">
        <v>544</v>
      </c>
      <c r="E117" s="172" t="s">
        <v>15</v>
      </c>
      <c r="F117" s="1090" t="s">
        <v>16</v>
      </c>
      <c r="G117" s="1090" t="s">
        <v>30</v>
      </c>
      <c r="H117" s="173" t="s">
        <v>23</v>
      </c>
      <c r="I117" s="1091"/>
      <c r="J117" s="414">
        <v>92489.432000000001</v>
      </c>
      <c r="K117" s="1091"/>
      <c r="L117" s="1092">
        <v>38690.239678525097</v>
      </c>
      <c r="M117" s="1092">
        <v>0</v>
      </c>
      <c r="N117" s="1092">
        <v>0</v>
      </c>
      <c r="O117" s="1093"/>
      <c r="P117" s="1092"/>
      <c r="Q117" s="1092"/>
      <c r="R117" s="1092"/>
      <c r="S117" s="1094">
        <f t="shared" si="28"/>
        <v>0</v>
      </c>
      <c r="T117" s="453" t="str">
        <f t="shared" si="27"/>
        <v/>
      </c>
      <c r="U117" s="1092"/>
      <c r="V117" s="1095">
        <f t="shared" si="29"/>
        <v>0</v>
      </c>
      <c r="W117" s="1096">
        <v>0</v>
      </c>
      <c r="X117" s="1096">
        <v>0</v>
      </c>
      <c r="Y117" s="1096">
        <v>0</v>
      </c>
      <c r="Z117" s="1096">
        <v>0</v>
      </c>
      <c r="AA117" s="1096">
        <v>0</v>
      </c>
      <c r="AB117" s="1096">
        <v>0</v>
      </c>
      <c r="AC117" s="1096">
        <v>0</v>
      </c>
      <c r="AD117" s="1096">
        <v>0</v>
      </c>
      <c r="AE117" s="1096">
        <v>0</v>
      </c>
      <c r="AF117" s="1098"/>
      <c r="AG117" s="1097"/>
      <c r="AH117" s="1092"/>
      <c r="AI117" s="1092"/>
      <c r="AJ117" s="1092"/>
      <c r="AK117" s="1095">
        <f t="shared" si="30"/>
        <v>0</v>
      </c>
      <c r="AL117" s="453" t="e">
        <f t="shared" si="24"/>
        <v>#DIV/0!</v>
      </c>
      <c r="AM117" s="1092"/>
      <c r="AN117" s="1095">
        <f t="shared" si="31"/>
        <v>0</v>
      </c>
      <c r="AO117" s="1104"/>
      <c r="AP117" s="1104"/>
      <c r="AQ117" s="1104"/>
      <c r="AR117" s="1104"/>
      <c r="AS117" s="1104"/>
      <c r="AT117" s="1104"/>
      <c r="AU117" s="1104"/>
      <c r="AV117" s="1105"/>
      <c r="AW117" s="1105"/>
      <c r="AX117" s="1098"/>
      <c r="AY117" s="1097"/>
      <c r="AZ117" s="1092"/>
      <c r="BA117" s="1092"/>
      <c r="BB117" s="1092"/>
      <c r="BC117" s="1095">
        <f t="shared" si="20"/>
        <v>0</v>
      </c>
      <c r="BD117" s="453" t="e">
        <f t="shared" si="25"/>
        <v>#DIV/0!</v>
      </c>
      <c r="BE117" s="1092"/>
      <c r="BF117" s="1095">
        <f t="shared" si="21"/>
        <v>0</v>
      </c>
      <c r="BG117" s="1104"/>
      <c r="BH117" s="1104"/>
      <c r="BI117" s="1104"/>
      <c r="BJ117" s="1104"/>
      <c r="BK117" s="1104"/>
      <c r="BL117" s="1104"/>
      <c r="BM117" s="1104"/>
      <c r="BN117" s="1105"/>
      <c r="BO117" s="1105"/>
      <c r="BP117" s="1098"/>
      <c r="BQ117" s="1097"/>
      <c r="BR117" s="1092"/>
      <c r="BS117" s="1092"/>
      <c r="BT117" s="1092"/>
      <c r="BU117" s="1095">
        <f t="shared" si="22"/>
        <v>0</v>
      </c>
      <c r="BV117" s="453" t="e">
        <f t="shared" si="26"/>
        <v>#DIV/0!</v>
      </c>
      <c r="BW117" s="1092"/>
      <c r="BX117" s="1095">
        <f t="shared" si="23"/>
        <v>0</v>
      </c>
      <c r="BY117" s="1104"/>
      <c r="BZ117" s="1104"/>
      <c r="CA117" s="1104"/>
      <c r="CB117" s="1104"/>
      <c r="CC117" s="1104"/>
      <c r="CD117" s="1104"/>
      <c r="CE117" s="1104"/>
      <c r="CF117" s="1105"/>
      <c r="CG117" s="1105"/>
      <c r="CH117" s="1098"/>
    </row>
    <row r="118" spans="2:86">
      <c r="B118" s="1103"/>
      <c r="C118" s="1099" t="s">
        <v>545</v>
      </c>
      <c r="D118" s="1091" t="s">
        <v>546</v>
      </c>
      <c r="E118" s="172" t="s">
        <v>15</v>
      </c>
      <c r="F118" s="1090" t="s">
        <v>16</v>
      </c>
      <c r="G118" s="1090" t="s">
        <v>30</v>
      </c>
      <c r="H118" s="173" t="s">
        <v>23</v>
      </c>
      <c r="I118" s="1091"/>
      <c r="J118" s="414">
        <v>128850.51640000001</v>
      </c>
      <c r="K118" s="1091"/>
      <c r="L118" s="1092">
        <v>37584.628912964181</v>
      </c>
      <c r="M118" s="1092">
        <v>0</v>
      </c>
      <c r="N118" s="1092">
        <v>0</v>
      </c>
      <c r="O118" s="1093"/>
      <c r="P118" s="1092"/>
      <c r="Q118" s="1092"/>
      <c r="R118" s="1092"/>
      <c r="S118" s="1094">
        <f t="shared" si="28"/>
        <v>0</v>
      </c>
      <c r="T118" s="453" t="str">
        <f t="shared" si="27"/>
        <v/>
      </c>
      <c r="U118" s="1092"/>
      <c r="V118" s="1095">
        <f t="shared" si="29"/>
        <v>0</v>
      </c>
      <c r="W118" s="1096">
        <v>0</v>
      </c>
      <c r="X118" s="1096">
        <v>0</v>
      </c>
      <c r="Y118" s="1096">
        <v>0</v>
      </c>
      <c r="Z118" s="1096">
        <v>0</v>
      </c>
      <c r="AA118" s="1096">
        <v>0</v>
      </c>
      <c r="AB118" s="1096">
        <v>0</v>
      </c>
      <c r="AC118" s="1096">
        <v>0</v>
      </c>
      <c r="AD118" s="1096">
        <v>0</v>
      </c>
      <c r="AE118" s="1096">
        <v>0</v>
      </c>
      <c r="AF118" s="1098"/>
      <c r="AG118" s="1097"/>
      <c r="AH118" s="1092"/>
      <c r="AI118" s="1092"/>
      <c r="AJ118" s="1092"/>
      <c r="AK118" s="1095">
        <f t="shared" si="30"/>
        <v>0</v>
      </c>
      <c r="AL118" s="453" t="e">
        <f t="shared" si="24"/>
        <v>#DIV/0!</v>
      </c>
      <c r="AM118" s="1092"/>
      <c r="AN118" s="1095">
        <f t="shared" si="31"/>
        <v>0</v>
      </c>
      <c r="AO118" s="1104"/>
      <c r="AP118" s="1104"/>
      <c r="AQ118" s="1104"/>
      <c r="AR118" s="1104"/>
      <c r="AS118" s="1104"/>
      <c r="AT118" s="1104"/>
      <c r="AU118" s="1104"/>
      <c r="AV118" s="1105"/>
      <c r="AW118" s="1105"/>
      <c r="AX118" s="1098"/>
      <c r="AY118" s="1097"/>
      <c r="AZ118" s="1092"/>
      <c r="BA118" s="1092"/>
      <c r="BB118" s="1092"/>
      <c r="BC118" s="1095">
        <f t="shared" si="20"/>
        <v>0</v>
      </c>
      <c r="BD118" s="453" t="e">
        <f t="shared" si="25"/>
        <v>#DIV/0!</v>
      </c>
      <c r="BE118" s="1092"/>
      <c r="BF118" s="1095">
        <f t="shared" si="21"/>
        <v>0</v>
      </c>
      <c r="BG118" s="1104"/>
      <c r="BH118" s="1104"/>
      <c r="BI118" s="1104"/>
      <c r="BJ118" s="1104"/>
      <c r="BK118" s="1104"/>
      <c r="BL118" s="1104"/>
      <c r="BM118" s="1104"/>
      <c r="BN118" s="1105"/>
      <c r="BO118" s="1105"/>
      <c r="BP118" s="1098"/>
      <c r="BQ118" s="1097"/>
      <c r="BR118" s="1092"/>
      <c r="BS118" s="1092"/>
      <c r="BT118" s="1092"/>
      <c r="BU118" s="1095">
        <f t="shared" si="22"/>
        <v>0</v>
      </c>
      <c r="BV118" s="453" t="e">
        <f t="shared" si="26"/>
        <v>#DIV/0!</v>
      </c>
      <c r="BW118" s="1092"/>
      <c r="BX118" s="1095">
        <f t="shared" si="23"/>
        <v>0</v>
      </c>
      <c r="BY118" s="1104"/>
      <c r="BZ118" s="1104"/>
      <c r="CA118" s="1104"/>
      <c r="CB118" s="1104"/>
      <c r="CC118" s="1104"/>
      <c r="CD118" s="1104"/>
      <c r="CE118" s="1104"/>
      <c r="CF118" s="1105"/>
      <c r="CG118" s="1105"/>
      <c r="CH118" s="1098"/>
    </row>
    <row r="119" spans="2:86">
      <c r="B119" s="1103"/>
      <c r="C119" s="1099" t="s">
        <v>547</v>
      </c>
      <c r="D119" s="1091" t="s">
        <v>548</v>
      </c>
      <c r="E119" s="172" t="s">
        <v>15</v>
      </c>
      <c r="F119" s="1090" t="s">
        <v>16</v>
      </c>
      <c r="G119" s="1090" t="s">
        <v>30</v>
      </c>
      <c r="H119" s="173" t="s">
        <v>23</v>
      </c>
      <c r="I119" s="1091"/>
      <c r="J119" s="414">
        <v>28226.284800000001</v>
      </c>
      <c r="K119" s="1091"/>
      <c r="L119" s="1092">
        <v>11248.276103748933</v>
      </c>
      <c r="M119" s="1092">
        <v>0</v>
      </c>
      <c r="N119" s="1092">
        <v>0</v>
      </c>
      <c r="O119" s="1093"/>
      <c r="P119" s="1092"/>
      <c r="Q119" s="1092"/>
      <c r="R119" s="1092"/>
      <c r="S119" s="1094">
        <f t="shared" si="28"/>
        <v>0</v>
      </c>
      <c r="T119" s="453" t="str">
        <f t="shared" si="27"/>
        <v/>
      </c>
      <c r="U119" s="1092"/>
      <c r="V119" s="1095">
        <f t="shared" si="29"/>
        <v>0</v>
      </c>
      <c r="W119" s="1096">
        <v>0</v>
      </c>
      <c r="X119" s="1096">
        <v>0</v>
      </c>
      <c r="Y119" s="1096">
        <v>0</v>
      </c>
      <c r="Z119" s="1096">
        <v>0</v>
      </c>
      <c r="AA119" s="1096">
        <v>0</v>
      </c>
      <c r="AB119" s="1096">
        <v>0</v>
      </c>
      <c r="AC119" s="1096">
        <v>0</v>
      </c>
      <c r="AD119" s="1096">
        <v>0</v>
      </c>
      <c r="AE119" s="1096">
        <v>0</v>
      </c>
      <c r="AF119" s="1098"/>
      <c r="AG119" s="1097"/>
      <c r="AH119" s="1092"/>
      <c r="AI119" s="1092"/>
      <c r="AJ119" s="1092"/>
      <c r="AK119" s="1095">
        <f t="shared" si="30"/>
        <v>0</v>
      </c>
      <c r="AL119" s="453" t="e">
        <f t="shared" si="24"/>
        <v>#DIV/0!</v>
      </c>
      <c r="AM119" s="1092"/>
      <c r="AN119" s="1095">
        <f t="shared" si="31"/>
        <v>0</v>
      </c>
      <c r="AO119" s="1104"/>
      <c r="AP119" s="1104"/>
      <c r="AQ119" s="1104"/>
      <c r="AR119" s="1104"/>
      <c r="AS119" s="1104"/>
      <c r="AT119" s="1104"/>
      <c r="AU119" s="1104"/>
      <c r="AV119" s="1105"/>
      <c r="AW119" s="1105"/>
      <c r="AX119" s="1098"/>
      <c r="AY119" s="1097"/>
      <c r="AZ119" s="1092"/>
      <c r="BA119" s="1092"/>
      <c r="BB119" s="1092"/>
      <c r="BC119" s="1095">
        <f t="shared" si="20"/>
        <v>0</v>
      </c>
      <c r="BD119" s="453" t="e">
        <f t="shared" si="25"/>
        <v>#DIV/0!</v>
      </c>
      <c r="BE119" s="1092"/>
      <c r="BF119" s="1095">
        <f t="shared" si="21"/>
        <v>0</v>
      </c>
      <c r="BG119" s="1104"/>
      <c r="BH119" s="1104"/>
      <c r="BI119" s="1104"/>
      <c r="BJ119" s="1104"/>
      <c r="BK119" s="1104"/>
      <c r="BL119" s="1104"/>
      <c r="BM119" s="1104"/>
      <c r="BN119" s="1105"/>
      <c r="BO119" s="1105"/>
      <c r="BP119" s="1098"/>
      <c r="BQ119" s="1097"/>
      <c r="BR119" s="1092"/>
      <c r="BS119" s="1092"/>
      <c r="BT119" s="1092"/>
      <c r="BU119" s="1095">
        <f t="shared" si="22"/>
        <v>0</v>
      </c>
      <c r="BV119" s="453" t="e">
        <f t="shared" si="26"/>
        <v>#DIV/0!</v>
      </c>
      <c r="BW119" s="1092"/>
      <c r="BX119" s="1095">
        <f t="shared" si="23"/>
        <v>0</v>
      </c>
      <c r="BY119" s="1104"/>
      <c r="BZ119" s="1104"/>
      <c r="CA119" s="1104"/>
      <c r="CB119" s="1104"/>
      <c r="CC119" s="1104"/>
      <c r="CD119" s="1104"/>
      <c r="CE119" s="1104"/>
      <c r="CF119" s="1105"/>
      <c r="CG119" s="1105"/>
      <c r="CH119" s="1098"/>
    </row>
    <row r="120" spans="2:86">
      <c r="B120" s="1103"/>
      <c r="C120" s="1099" t="s">
        <v>549</v>
      </c>
      <c r="D120" s="1091" t="s">
        <v>550</v>
      </c>
      <c r="E120" s="172" t="s">
        <v>15</v>
      </c>
      <c r="F120" s="1090" t="s">
        <v>16</v>
      </c>
      <c r="G120" s="1090" t="s">
        <v>30</v>
      </c>
      <c r="H120" s="173" t="s">
        <v>23</v>
      </c>
      <c r="I120" s="1091"/>
      <c r="J120" s="414">
        <v>28226.284800000001</v>
      </c>
      <c r="K120" s="1091"/>
      <c r="L120" s="1092">
        <v>14993.311728893368</v>
      </c>
      <c r="M120" s="1092">
        <v>0</v>
      </c>
      <c r="N120" s="1092">
        <v>0</v>
      </c>
      <c r="O120" s="1093"/>
      <c r="P120" s="1092"/>
      <c r="Q120" s="1092"/>
      <c r="R120" s="1092"/>
      <c r="S120" s="1094">
        <f t="shared" ref="S120:S125" si="32">SUM(O120:R120)</f>
        <v>0</v>
      </c>
      <c r="T120" s="453" t="str">
        <f t="shared" si="27"/>
        <v/>
      </c>
      <c r="U120" s="1092"/>
      <c r="V120" s="1095">
        <f t="shared" ref="V120:V125" si="33">S120+U120</f>
        <v>0</v>
      </c>
      <c r="W120" s="1096">
        <v>0</v>
      </c>
      <c r="X120" s="1096">
        <v>0</v>
      </c>
      <c r="Y120" s="1096">
        <v>0</v>
      </c>
      <c r="Z120" s="1096">
        <v>0</v>
      </c>
      <c r="AA120" s="1096">
        <v>0</v>
      </c>
      <c r="AB120" s="1096">
        <v>0</v>
      </c>
      <c r="AC120" s="1096">
        <v>0</v>
      </c>
      <c r="AD120" s="1096">
        <v>0</v>
      </c>
      <c r="AE120" s="1096">
        <v>0</v>
      </c>
      <c r="AF120" s="1098"/>
      <c r="AG120" s="1097"/>
      <c r="AH120" s="1092"/>
      <c r="AI120" s="1092"/>
      <c r="AJ120" s="1092"/>
      <c r="AK120" s="1095">
        <f t="shared" ref="AK120:AK125" si="34">SUM(AG120:AJ120)</f>
        <v>0</v>
      </c>
      <c r="AL120" s="453" t="e">
        <f t="shared" ref="AL120:AL125" si="35">(AK120-S120)/S120</f>
        <v>#DIV/0!</v>
      </c>
      <c r="AM120" s="1092"/>
      <c r="AN120" s="1095">
        <f t="shared" ref="AN120:AN125" si="36">AK120+AM120</f>
        <v>0</v>
      </c>
      <c r="AO120" s="1104"/>
      <c r="AP120" s="1104"/>
      <c r="AQ120" s="1104"/>
      <c r="AR120" s="1104"/>
      <c r="AS120" s="1104"/>
      <c r="AT120" s="1104"/>
      <c r="AU120" s="1104"/>
      <c r="AV120" s="1105"/>
      <c r="AW120" s="1105"/>
      <c r="AX120" s="1098"/>
      <c r="AY120" s="1097"/>
      <c r="AZ120" s="1092"/>
      <c r="BA120" s="1092"/>
      <c r="BB120" s="1092"/>
      <c r="BC120" s="1095">
        <f t="shared" ref="BC120:BC125" si="37">SUM(AY120:BB120)</f>
        <v>0</v>
      </c>
      <c r="BD120" s="453" t="e">
        <f t="shared" ref="BD120:BD125" si="38">(BC120-AK120)/AK120</f>
        <v>#DIV/0!</v>
      </c>
      <c r="BE120" s="1092"/>
      <c r="BF120" s="1095">
        <f t="shared" ref="BF120:BF125" si="39">BC120+BE120</f>
        <v>0</v>
      </c>
      <c r="BG120" s="1104"/>
      <c r="BH120" s="1104"/>
      <c r="BI120" s="1104"/>
      <c r="BJ120" s="1104"/>
      <c r="BK120" s="1104"/>
      <c r="BL120" s="1104"/>
      <c r="BM120" s="1104"/>
      <c r="BN120" s="1105"/>
      <c r="BO120" s="1105"/>
      <c r="BP120" s="1098"/>
      <c r="BQ120" s="1097"/>
      <c r="BR120" s="1092"/>
      <c r="BS120" s="1092"/>
      <c r="BT120" s="1092"/>
      <c r="BU120" s="1095">
        <f t="shared" ref="BU120:BU125" si="40">SUM(BQ120:BT120)</f>
        <v>0</v>
      </c>
      <c r="BV120" s="453" t="e">
        <f t="shared" ref="BV120:BV125" si="41">(BU120-BC120)/BC120</f>
        <v>#DIV/0!</v>
      </c>
      <c r="BW120" s="1092"/>
      <c r="BX120" s="1095">
        <f t="shared" ref="BX120:BX125" si="42">BU120+BW120</f>
        <v>0</v>
      </c>
      <c r="BY120" s="1104"/>
      <c r="BZ120" s="1104"/>
      <c r="CA120" s="1104"/>
      <c r="CB120" s="1104"/>
      <c r="CC120" s="1104"/>
      <c r="CD120" s="1104"/>
      <c r="CE120" s="1104"/>
      <c r="CF120" s="1105"/>
      <c r="CG120" s="1105"/>
      <c r="CH120" s="1098"/>
    </row>
    <row r="121" spans="2:86">
      <c r="B121" s="1103"/>
      <c r="C121" s="1099" t="s">
        <v>551</v>
      </c>
      <c r="D121" s="1091" t="s">
        <v>552</v>
      </c>
      <c r="E121" s="172" t="s">
        <v>15</v>
      </c>
      <c r="F121" s="1090" t="s">
        <v>16</v>
      </c>
      <c r="G121" s="1090" t="s">
        <v>30</v>
      </c>
      <c r="H121" s="173" t="s">
        <v>23</v>
      </c>
      <c r="I121" s="1091"/>
      <c r="J121" s="414">
        <v>28226.284800000001</v>
      </c>
      <c r="K121" s="1091"/>
      <c r="L121" s="1092">
        <v>15692.780238669717</v>
      </c>
      <c r="M121" s="1092">
        <v>0</v>
      </c>
      <c r="N121" s="1092">
        <v>0</v>
      </c>
      <c r="O121" s="1093"/>
      <c r="P121" s="1092"/>
      <c r="Q121" s="1092"/>
      <c r="R121" s="1092"/>
      <c r="S121" s="1094">
        <f t="shared" si="32"/>
        <v>0</v>
      </c>
      <c r="T121" s="453" t="str">
        <f t="shared" si="27"/>
        <v/>
      </c>
      <c r="U121" s="1092"/>
      <c r="V121" s="1095">
        <f t="shared" si="33"/>
        <v>0</v>
      </c>
      <c r="W121" s="1096">
        <v>0</v>
      </c>
      <c r="X121" s="1096">
        <v>0</v>
      </c>
      <c r="Y121" s="1096">
        <v>0</v>
      </c>
      <c r="Z121" s="1096">
        <v>0</v>
      </c>
      <c r="AA121" s="1096">
        <v>0</v>
      </c>
      <c r="AB121" s="1096">
        <v>0</v>
      </c>
      <c r="AC121" s="1096">
        <v>0</v>
      </c>
      <c r="AD121" s="1096">
        <v>0</v>
      </c>
      <c r="AE121" s="1096">
        <v>0</v>
      </c>
      <c r="AF121" s="1098"/>
      <c r="AG121" s="1097"/>
      <c r="AH121" s="1092"/>
      <c r="AI121" s="1092"/>
      <c r="AJ121" s="1092"/>
      <c r="AK121" s="1095">
        <f t="shared" si="34"/>
        <v>0</v>
      </c>
      <c r="AL121" s="453" t="e">
        <f t="shared" si="35"/>
        <v>#DIV/0!</v>
      </c>
      <c r="AM121" s="1092"/>
      <c r="AN121" s="1095">
        <f t="shared" si="36"/>
        <v>0</v>
      </c>
      <c r="AO121" s="1104"/>
      <c r="AP121" s="1104"/>
      <c r="AQ121" s="1104"/>
      <c r="AR121" s="1104"/>
      <c r="AS121" s="1104"/>
      <c r="AT121" s="1104"/>
      <c r="AU121" s="1104"/>
      <c r="AV121" s="1105"/>
      <c r="AW121" s="1105"/>
      <c r="AX121" s="1098"/>
      <c r="AY121" s="1097"/>
      <c r="AZ121" s="1092"/>
      <c r="BA121" s="1092"/>
      <c r="BB121" s="1092"/>
      <c r="BC121" s="1095">
        <f t="shared" si="37"/>
        <v>0</v>
      </c>
      <c r="BD121" s="453" t="e">
        <f t="shared" si="38"/>
        <v>#DIV/0!</v>
      </c>
      <c r="BE121" s="1092"/>
      <c r="BF121" s="1095">
        <f t="shared" si="39"/>
        <v>0</v>
      </c>
      <c r="BG121" s="1104"/>
      <c r="BH121" s="1104"/>
      <c r="BI121" s="1104"/>
      <c r="BJ121" s="1104"/>
      <c r="BK121" s="1104"/>
      <c r="BL121" s="1104"/>
      <c r="BM121" s="1104"/>
      <c r="BN121" s="1105"/>
      <c r="BO121" s="1105"/>
      <c r="BP121" s="1098"/>
      <c r="BQ121" s="1097"/>
      <c r="BR121" s="1092"/>
      <c r="BS121" s="1092"/>
      <c r="BT121" s="1092"/>
      <c r="BU121" s="1095">
        <f t="shared" si="40"/>
        <v>0</v>
      </c>
      <c r="BV121" s="453" t="e">
        <f t="shared" si="41"/>
        <v>#DIV/0!</v>
      </c>
      <c r="BW121" s="1092"/>
      <c r="BX121" s="1095">
        <f t="shared" si="42"/>
        <v>0</v>
      </c>
      <c r="BY121" s="1104"/>
      <c r="BZ121" s="1104"/>
      <c r="CA121" s="1104"/>
      <c r="CB121" s="1104"/>
      <c r="CC121" s="1104"/>
      <c r="CD121" s="1104"/>
      <c r="CE121" s="1104"/>
      <c r="CF121" s="1105"/>
      <c r="CG121" s="1105"/>
      <c r="CH121" s="1098"/>
    </row>
    <row r="122" spans="2:86">
      <c r="B122" s="1103"/>
      <c r="C122" s="1099" t="s">
        <v>553</v>
      </c>
      <c r="D122" s="1091" t="s">
        <v>554</v>
      </c>
      <c r="E122" s="172" t="s">
        <v>15</v>
      </c>
      <c r="F122" s="1090" t="s">
        <v>16</v>
      </c>
      <c r="G122" s="1090" t="s">
        <v>30</v>
      </c>
      <c r="H122" s="173" t="s">
        <v>23</v>
      </c>
      <c r="I122" s="1091"/>
      <c r="J122" s="414">
        <v>28226.284800000001</v>
      </c>
      <c r="K122" s="1091"/>
      <c r="L122" s="1092">
        <v>22436.099289166457</v>
      </c>
      <c r="M122" s="1092">
        <v>0</v>
      </c>
      <c r="N122" s="1092">
        <v>0</v>
      </c>
      <c r="O122" s="1093"/>
      <c r="P122" s="1092"/>
      <c r="Q122" s="1092"/>
      <c r="R122" s="1092"/>
      <c r="S122" s="1094">
        <f t="shared" si="32"/>
        <v>0</v>
      </c>
      <c r="T122" s="453" t="str">
        <f t="shared" si="27"/>
        <v/>
      </c>
      <c r="U122" s="1092"/>
      <c r="V122" s="1095">
        <f t="shared" si="33"/>
        <v>0</v>
      </c>
      <c r="W122" s="1096">
        <v>0</v>
      </c>
      <c r="X122" s="1096">
        <v>0</v>
      </c>
      <c r="Y122" s="1096">
        <v>0</v>
      </c>
      <c r="Z122" s="1096">
        <v>0</v>
      </c>
      <c r="AA122" s="1096">
        <v>0</v>
      </c>
      <c r="AB122" s="1096">
        <v>0</v>
      </c>
      <c r="AC122" s="1096">
        <v>0</v>
      </c>
      <c r="AD122" s="1096">
        <v>0</v>
      </c>
      <c r="AE122" s="1096">
        <v>0</v>
      </c>
      <c r="AF122" s="1098"/>
      <c r="AG122" s="1097"/>
      <c r="AH122" s="1092"/>
      <c r="AI122" s="1092"/>
      <c r="AJ122" s="1092"/>
      <c r="AK122" s="1095">
        <f t="shared" si="34"/>
        <v>0</v>
      </c>
      <c r="AL122" s="453" t="e">
        <f t="shared" si="35"/>
        <v>#DIV/0!</v>
      </c>
      <c r="AM122" s="1092"/>
      <c r="AN122" s="1095">
        <f t="shared" si="36"/>
        <v>0</v>
      </c>
      <c r="AO122" s="1104"/>
      <c r="AP122" s="1104"/>
      <c r="AQ122" s="1104"/>
      <c r="AR122" s="1104"/>
      <c r="AS122" s="1104"/>
      <c r="AT122" s="1104"/>
      <c r="AU122" s="1104"/>
      <c r="AV122" s="1105"/>
      <c r="AW122" s="1105"/>
      <c r="AX122" s="1098"/>
      <c r="AY122" s="1097"/>
      <c r="AZ122" s="1092"/>
      <c r="BA122" s="1092"/>
      <c r="BB122" s="1092"/>
      <c r="BC122" s="1095">
        <f t="shared" si="37"/>
        <v>0</v>
      </c>
      <c r="BD122" s="453" t="e">
        <f t="shared" si="38"/>
        <v>#DIV/0!</v>
      </c>
      <c r="BE122" s="1092"/>
      <c r="BF122" s="1095">
        <f t="shared" si="39"/>
        <v>0</v>
      </c>
      <c r="BG122" s="1104"/>
      <c r="BH122" s="1104"/>
      <c r="BI122" s="1104"/>
      <c r="BJ122" s="1104"/>
      <c r="BK122" s="1104"/>
      <c r="BL122" s="1104"/>
      <c r="BM122" s="1104"/>
      <c r="BN122" s="1105"/>
      <c r="BO122" s="1105"/>
      <c r="BP122" s="1098"/>
      <c r="BQ122" s="1097"/>
      <c r="BR122" s="1092"/>
      <c r="BS122" s="1092"/>
      <c r="BT122" s="1092"/>
      <c r="BU122" s="1095">
        <f t="shared" si="40"/>
        <v>0</v>
      </c>
      <c r="BV122" s="453" t="e">
        <f t="shared" si="41"/>
        <v>#DIV/0!</v>
      </c>
      <c r="BW122" s="1092"/>
      <c r="BX122" s="1095">
        <f t="shared" si="42"/>
        <v>0</v>
      </c>
      <c r="BY122" s="1104"/>
      <c r="BZ122" s="1104"/>
      <c r="CA122" s="1104"/>
      <c r="CB122" s="1104"/>
      <c r="CC122" s="1104"/>
      <c r="CD122" s="1104"/>
      <c r="CE122" s="1104"/>
      <c r="CF122" s="1105"/>
      <c r="CG122" s="1105"/>
      <c r="CH122" s="1098"/>
    </row>
    <row r="123" spans="2:86">
      <c r="B123" s="1103"/>
      <c r="C123" s="1099" t="s">
        <v>555</v>
      </c>
      <c r="D123" s="1091" t="s">
        <v>556</v>
      </c>
      <c r="E123" s="172" t="s">
        <v>15</v>
      </c>
      <c r="F123" s="1090" t="s">
        <v>16</v>
      </c>
      <c r="G123" s="1090" t="s">
        <v>30</v>
      </c>
      <c r="H123" s="173" t="s">
        <v>23</v>
      </c>
      <c r="I123" s="1091"/>
      <c r="J123" s="414">
        <v>28226.284800000001</v>
      </c>
      <c r="K123" s="1091"/>
      <c r="L123" s="1092">
        <v>15294.948660948365</v>
      </c>
      <c r="M123" s="1092">
        <v>0</v>
      </c>
      <c r="N123" s="1092">
        <v>0</v>
      </c>
      <c r="O123" s="1093"/>
      <c r="P123" s="1092"/>
      <c r="Q123" s="1092"/>
      <c r="R123" s="1092"/>
      <c r="S123" s="1094">
        <f t="shared" si="32"/>
        <v>0</v>
      </c>
      <c r="T123" s="453" t="str">
        <f t="shared" si="27"/>
        <v/>
      </c>
      <c r="U123" s="1092"/>
      <c r="V123" s="1095">
        <f t="shared" si="33"/>
        <v>0</v>
      </c>
      <c r="W123" s="1096">
        <v>0</v>
      </c>
      <c r="X123" s="1096">
        <v>0</v>
      </c>
      <c r="Y123" s="1096">
        <v>0</v>
      </c>
      <c r="Z123" s="1096">
        <v>0</v>
      </c>
      <c r="AA123" s="1096">
        <v>0</v>
      </c>
      <c r="AB123" s="1096">
        <v>0</v>
      </c>
      <c r="AC123" s="1096">
        <v>0</v>
      </c>
      <c r="AD123" s="1096">
        <v>0</v>
      </c>
      <c r="AE123" s="1096">
        <v>0</v>
      </c>
      <c r="AF123" s="1098"/>
      <c r="AG123" s="1097"/>
      <c r="AH123" s="1092"/>
      <c r="AI123" s="1092"/>
      <c r="AJ123" s="1092"/>
      <c r="AK123" s="1095">
        <f t="shared" si="34"/>
        <v>0</v>
      </c>
      <c r="AL123" s="453" t="e">
        <f t="shared" si="35"/>
        <v>#DIV/0!</v>
      </c>
      <c r="AM123" s="1092"/>
      <c r="AN123" s="1095">
        <f t="shared" si="36"/>
        <v>0</v>
      </c>
      <c r="AO123" s="1104"/>
      <c r="AP123" s="1104"/>
      <c r="AQ123" s="1104"/>
      <c r="AR123" s="1104"/>
      <c r="AS123" s="1104"/>
      <c r="AT123" s="1104"/>
      <c r="AU123" s="1104"/>
      <c r="AV123" s="1105"/>
      <c r="AW123" s="1105"/>
      <c r="AX123" s="1098"/>
      <c r="AY123" s="1097"/>
      <c r="AZ123" s="1092"/>
      <c r="BA123" s="1092"/>
      <c r="BB123" s="1092"/>
      <c r="BC123" s="1095">
        <f t="shared" si="37"/>
        <v>0</v>
      </c>
      <c r="BD123" s="453" t="e">
        <f t="shared" si="38"/>
        <v>#DIV/0!</v>
      </c>
      <c r="BE123" s="1092"/>
      <c r="BF123" s="1095">
        <f t="shared" si="39"/>
        <v>0</v>
      </c>
      <c r="BG123" s="1104"/>
      <c r="BH123" s="1104"/>
      <c r="BI123" s="1104"/>
      <c r="BJ123" s="1104"/>
      <c r="BK123" s="1104"/>
      <c r="BL123" s="1104"/>
      <c r="BM123" s="1104"/>
      <c r="BN123" s="1105"/>
      <c r="BO123" s="1105"/>
      <c r="BP123" s="1098"/>
      <c r="BQ123" s="1097"/>
      <c r="BR123" s="1092"/>
      <c r="BS123" s="1092"/>
      <c r="BT123" s="1092"/>
      <c r="BU123" s="1095">
        <f t="shared" si="40"/>
        <v>0</v>
      </c>
      <c r="BV123" s="453" t="e">
        <f t="shared" si="41"/>
        <v>#DIV/0!</v>
      </c>
      <c r="BW123" s="1092"/>
      <c r="BX123" s="1095">
        <f t="shared" si="42"/>
        <v>0</v>
      </c>
      <c r="BY123" s="1104"/>
      <c r="BZ123" s="1104"/>
      <c r="CA123" s="1104"/>
      <c r="CB123" s="1104"/>
      <c r="CC123" s="1104"/>
      <c r="CD123" s="1104"/>
      <c r="CE123" s="1104"/>
      <c r="CF123" s="1105"/>
      <c r="CG123" s="1105"/>
      <c r="CH123" s="1098"/>
    </row>
    <row r="124" spans="2:86">
      <c r="B124" s="1103"/>
      <c r="C124" s="1099" t="s">
        <v>557</v>
      </c>
      <c r="D124" s="1091" t="s">
        <v>558</v>
      </c>
      <c r="E124" s="172" t="s">
        <v>15</v>
      </c>
      <c r="F124" s="1090" t="s">
        <v>16</v>
      </c>
      <c r="G124" s="1090" t="s">
        <v>30</v>
      </c>
      <c r="H124" s="173" t="s">
        <v>23</v>
      </c>
      <c r="I124" s="1091"/>
      <c r="J124" s="414">
        <v>28226.284800000001</v>
      </c>
      <c r="K124" s="1091"/>
      <c r="L124" s="1092">
        <v>15544.176016238092</v>
      </c>
      <c r="M124" s="1092">
        <v>0</v>
      </c>
      <c r="N124" s="1092">
        <v>0</v>
      </c>
      <c r="O124" s="1093"/>
      <c r="P124" s="1092"/>
      <c r="Q124" s="1092"/>
      <c r="R124" s="1092"/>
      <c r="S124" s="1094">
        <f t="shared" si="32"/>
        <v>0</v>
      </c>
      <c r="T124" s="453" t="str">
        <f t="shared" si="27"/>
        <v/>
      </c>
      <c r="U124" s="1092"/>
      <c r="V124" s="1095">
        <f t="shared" si="33"/>
        <v>0</v>
      </c>
      <c r="W124" s="1096">
        <v>0</v>
      </c>
      <c r="X124" s="1096">
        <v>0</v>
      </c>
      <c r="Y124" s="1096">
        <v>0</v>
      </c>
      <c r="Z124" s="1096">
        <v>0</v>
      </c>
      <c r="AA124" s="1096">
        <v>0</v>
      </c>
      <c r="AB124" s="1096">
        <v>0</v>
      </c>
      <c r="AC124" s="1096">
        <v>0</v>
      </c>
      <c r="AD124" s="1096">
        <v>0</v>
      </c>
      <c r="AE124" s="1096">
        <v>0</v>
      </c>
      <c r="AF124" s="1098"/>
      <c r="AG124" s="1097"/>
      <c r="AH124" s="1092"/>
      <c r="AI124" s="1092"/>
      <c r="AJ124" s="1092"/>
      <c r="AK124" s="1095">
        <f t="shared" si="34"/>
        <v>0</v>
      </c>
      <c r="AL124" s="453" t="e">
        <f t="shared" si="35"/>
        <v>#DIV/0!</v>
      </c>
      <c r="AM124" s="1092"/>
      <c r="AN124" s="1095">
        <f t="shared" si="36"/>
        <v>0</v>
      </c>
      <c r="AO124" s="1104"/>
      <c r="AP124" s="1104"/>
      <c r="AQ124" s="1104"/>
      <c r="AR124" s="1104"/>
      <c r="AS124" s="1104"/>
      <c r="AT124" s="1104"/>
      <c r="AU124" s="1104"/>
      <c r="AV124" s="1105"/>
      <c r="AW124" s="1105"/>
      <c r="AX124" s="1098"/>
      <c r="AY124" s="1097"/>
      <c r="AZ124" s="1092"/>
      <c r="BA124" s="1092"/>
      <c r="BB124" s="1092"/>
      <c r="BC124" s="1095">
        <f t="shared" si="37"/>
        <v>0</v>
      </c>
      <c r="BD124" s="453" t="e">
        <f t="shared" si="38"/>
        <v>#DIV/0!</v>
      </c>
      <c r="BE124" s="1092"/>
      <c r="BF124" s="1095">
        <f t="shared" si="39"/>
        <v>0</v>
      </c>
      <c r="BG124" s="1104"/>
      <c r="BH124" s="1104"/>
      <c r="BI124" s="1104"/>
      <c r="BJ124" s="1104"/>
      <c r="BK124" s="1104"/>
      <c r="BL124" s="1104"/>
      <c r="BM124" s="1104"/>
      <c r="BN124" s="1105"/>
      <c r="BO124" s="1105"/>
      <c r="BP124" s="1098"/>
      <c r="BQ124" s="1097"/>
      <c r="BR124" s="1092"/>
      <c r="BS124" s="1092"/>
      <c r="BT124" s="1092"/>
      <c r="BU124" s="1095">
        <f t="shared" si="40"/>
        <v>0</v>
      </c>
      <c r="BV124" s="453" t="e">
        <f t="shared" si="41"/>
        <v>#DIV/0!</v>
      </c>
      <c r="BW124" s="1092"/>
      <c r="BX124" s="1095">
        <f t="shared" si="42"/>
        <v>0</v>
      </c>
      <c r="BY124" s="1104"/>
      <c r="BZ124" s="1104"/>
      <c r="CA124" s="1104"/>
      <c r="CB124" s="1104"/>
      <c r="CC124" s="1104"/>
      <c r="CD124" s="1104"/>
      <c r="CE124" s="1104"/>
      <c r="CF124" s="1105"/>
      <c r="CG124" s="1105"/>
      <c r="CH124" s="1098"/>
    </row>
    <row r="125" spans="2:86">
      <c r="B125" s="1103"/>
      <c r="C125" s="1099" t="s">
        <v>559</v>
      </c>
      <c r="D125" s="1091" t="s">
        <v>560</v>
      </c>
      <c r="E125" s="172" t="s">
        <v>15</v>
      </c>
      <c r="F125" s="1090" t="s">
        <v>16</v>
      </c>
      <c r="G125" s="1090" t="s">
        <v>30</v>
      </c>
      <c r="H125" s="173" t="s">
        <v>23</v>
      </c>
      <c r="I125" s="1091"/>
      <c r="J125" s="414">
        <v>22051.555899999999</v>
      </c>
      <c r="K125" s="1091"/>
      <c r="L125" s="1092">
        <v>6535.9240453463499</v>
      </c>
      <c r="M125" s="1092">
        <v>0</v>
      </c>
      <c r="N125" s="1092">
        <v>0</v>
      </c>
      <c r="O125" s="1093"/>
      <c r="P125" s="1092"/>
      <c r="Q125" s="1092"/>
      <c r="R125" s="1092"/>
      <c r="S125" s="1094">
        <f t="shared" si="32"/>
        <v>0</v>
      </c>
      <c r="T125" s="453" t="str">
        <f t="shared" si="27"/>
        <v/>
      </c>
      <c r="U125" s="1092"/>
      <c r="V125" s="1095">
        <f t="shared" si="33"/>
        <v>0</v>
      </c>
      <c r="W125" s="1096">
        <v>0</v>
      </c>
      <c r="X125" s="1096">
        <v>0</v>
      </c>
      <c r="Y125" s="1096">
        <v>0</v>
      </c>
      <c r="Z125" s="1096">
        <v>0</v>
      </c>
      <c r="AA125" s="1096">
        <v>0</v>
      </c>
      <c r="AB125" s="1096">
        <v>0</v>
      </c>
      <c r="AC125" s="1096">
        <v>0</v>
      </c>
      <c r="AD125" s="1096">
        <v>0</v>
      </c>
      <c r="AE125" s="1096">
        <v>0</v>
      </c>
      <c r="AF125" s="1098"/>
      <c r="AG125" s="1097"/>
      <c r="AH125" s="1092"/>
      <c r="AI125" s="1092"/>
      <c r="AJ125" s="1092"/>
      <c r="AK125" s="1095">
        <f t="shared" si="34"/>
        <v>0</v>
      </c>
      <c r="AL125" s="453" t="e">
        <f t="shared" si="35"/>
        <v>#DIV/0!</v>
      </c>
      <c r="AM125" s="1092"/>
      <c r="AN125" s="1095">
        <f t="shared" si="36"/>
        <v>0</v>
      </c>
      <c r="AO125" s="1104"/>
      <c r="AP125" s="1104"/>
      <c r="AQ125" s="1104"/>
      <c r="AR125" s="1104"/>
      <c r="AS125" s="1104"/>
      <c r="AT125" s="1104"/>
      <c r="AU125" s="1104"/>
      <c r="AV125" s="1105"/>
      <c r="AW125" s="1105"/>
      <c r="AX125" s="1098"/>
      <c r="AY125" s="1097"/>
      <c r="AZ125" s="1092"/>
      <c r="BA125" s="1092"/>
      <c r="BB125" s="1092"/>
      <c r="BC125" s="1095">
        <f t="shared" si="37"/>
        <v>0</v>
      </c>
      <c r="BD125" s="453" t="e">
        <f t="shared" si="38"/>
        <v>#DIV/0!</v>
      </c>
      <c r="BE125" s="1092"/>
      <c r="BF125" s="1095">
        <f t="shared" si="39"/>
        <v>0</v>
      </c>
      <c r="BG125" s="1104"/>
      <c r="BH125" s="1104"/>
      <c r="BI125" s="1104"/>
      <c r="BJ125" s="1104"/>
      <c r="BK125" s="1104"/>
      <c r="BL125" s="1104"/>
      <c r="BM125" s="1104"/>
      <c r="BN125" s="1105"/>
      <c r="BO125" s="1105"/>
      <c r="BP125" s="1098"/>
      <c r="BQ125" s="1097"/>
      <c r="BR125" s="1092"/>
      <c r="BS125" s="1092"/>
      <c r="BT125" s="1092"/>
      <c r="BU125" s="1095">
        <f t="shared" si="40"/>
        <v>0</v>
      </c>
      <c r="BV125" s="453" t="e">
        <f t="shared" si="41"/>
        <v>#DIV/0!</v>
      </c>
      <c r="BW125" s="1092"/>
      <c r="BX125" s="1095">
        <f t="shared" si="42"/>
        <v>0</v>
      </c>
      <c r="BY125" s="1104"/>
      <c r="BZ125" s="1104"/>
      <c r="CA125" s="1104"/>
      <c r="CB125" s="1104"/>
      <c r="CC125" s="1104"/>
      <c r="CD125" s="1104"/>
      <c r="CE125" s="1104"/>
      <c r="CF125" s="1105"/>
      <c r="CG125" s="1105"/>
      <c r="CH125" s="1098"/>
    </row>
    <row r="126" spans="2:86">
      <c r="B126" s="1103"/>
      <c r="C126" s="1099" t="s">
        <v>561</v>
      </c>
      <c r="D126" s="1091" t="s">
        <v>562</v>
      </c>
      <c r="E126" s="172" t="s">
        <v>20</v>
      </c>
      <c r="F126" s="1090" t="s">
        <v>24</v>
      </c>
      <c r="G126" s="1090" t="s">
        <v>30</v>
      </c>
      <c r="H126" s="173" t="s">
        <v>18</v>
      </c>
      <c r="I126" s="1091"/>
      <c r="J126" s="414">
        <v>0</v>
      </c>
      <c r="K126" s="1091"/>
      <c r="L126" s="1092">
        <v>0</v>
      </c>
      <c r="M126" s="1092">
        <v>0</v>
      </c>
      <c r="N126" s="1092">
        <v>0</v>
      </c>
      <c r="O126" s="1093"/>
      <c r="P126" s="1092"/>
      <c r="Q126" s="1092"/>
      <c r="R126" s="1092"/>
      <c r="S126" s="1094">
        <f t="shared" si="28"/>
        <v>0</v>
      </c>
      <c r="T126" s="453" t="str">
        <f t="shared" si="27"/>
        <v/>
      </c>
      <c r="U126" s="1092"/>
      <c r="V126" s="1095">
        <f t="shared" si="29"/>
        <v>0</v>
      </c>
      <c r="W126" s="1096">
        <v>0</v>
      </c>
      <c r="X126" s="1096">
        <v>0</v>
      </c>
      <c r="Y126" s="1096">
        <v>0</v>
      </c>
      <c r="Z126" s="1096">
        <v>0</v>
      </c>
      <c r="AA126" s="1096">
        <v>0</v>
      </c>
      <c r="AB126" s="1096">
        <v>0</v>
      </c>
      <c r="AC126" s="1096">
        <v>0</v>
      </c>
      <c r="AD126" s="1096">
        <v>0</v>
      </c>
      <c r="AE126" s="1096">
        <v>0</v>
      </c>
      <c r="AF126" s="1098"/>
      <c r="AG126" s="1097"/>
      <c r="AH126" s="1092"/>
      <c r="AI126" s="1092"/>
      <c r="AJ126" s="1092"/>
      <c r="AK126" s="1095">
        <f t="shared" si="30"/>
        <v>0</v>
      </c>
      <c r="AL126" s="453" t="e">
        <f t="shared" si="24"/>
        <v>#DIV/0!</v>
      </c>
      <c r="AM126" s="1092"/>
      <c r="AN126" s="1095">
        <f t="shared" si="31"/>
        <v>0</v>
      </c>
      <c r="AO126" s="1104"/>
      <c r="AP126" s="1104"/>
      <c r="AQ126" s="1104"/>
      <c r="AR126" s="1104"/>
      <c r="AS126" s="1104"/>
      <c r="AT126" s="1104"/>
      <c r="AU126" s="1104"/>
      <c r="AV126" s="1105"/>
      <c r="AW126" s="1105"/>
      <c r="AX126" s="1098"/>
      <c r="AY126" s="1097"/>
      <c r="AZ126" s="1092"/>
      <c r="BA126" s="1092"/>
      <c r="BB126" s="1092"/>
      <c r="BC126" s="1095">
        <f t="shared" si="20"/>
        <v>0</v>
      </c>
      <c r="BD126" s="453" t="e">
        <f t="shared" si="25"/>
        <v>#DIV/0!</v>
      </c>
      <c r="BE126" s="1092"/>
      <c r="BF126" s="1095">
        <f t="shared" si="21"/>
        <v>0</v>
      </c>
      <c r="BG126" s="1104"/>
      <c r="BH126" s="1104"/>
      <c r="BI126" s="1104"/>
      <c r="BJ126" s="1104"/>
      <c r="BK126" s="1104"/>
      <c r="BL126" s="1104"/>
      <c r="BM126" s="1104"/>
      <c r="BN126" s="1105"/>
      <c r="BO126" s="1105"/>
      <c r="BP126" s="1098"/>
      <c r="BQ126" s="1097"/>
      <c r="BR126" s="1092"/>
      <c r="BS126" s="1092"/>
      <c r="BT126" s="1092"/>
      <c r="BU126" s="1095">
        <f t="shared" si="22"/>
        <v>0</v>
      </c>
      <c r="BV126" s="453" t="e">
        <f t="shared" si="26"/>
        <v>#DIV/0!</v>
      </c>
      <c r="BW126" s="1092"/>
      <c r="BX126" s="1095">
        <f t="shared" si="23"/>
        <v>0</v>
      </c>
      <c r="BY126" s="1104"/>
      <c r="BZ126" s="1104"/>
      <c r="CA126" s="1104"/>
      <c r="CB126" s="1104"/>
      <c r="CC126" s="1104"/>
      <c r="CD126" s="1104"/>
      <c r="CE126" s="1104"/>
      <c r="CF126" s="1105"/>
      <c r="CG126" s="1105"/>
      <c r="CH126" s="1098"/>
    </row>
    <row r="127" spans="2:86">
      <c r="B127" s="1103"/>
      <c r="C127" s="1099" t="s">
        <v>563</v>
      </c>
      <c r="D127" s="1091" t="s">
        <v>564</v>
      </c>
      <c r="E127" s="172" t="s">
        <v>20</v>
      </c>
      <c r="F127" s="1090" t="s">
        <v>16</v>
      </c>
      <c r="G127" s="1090" t="s">
        <v>30</v>
      </c>
      <c r="H127" s="173" t="s">
        <v>18</v>
      </c>
      <c r="I127" s="1091"/>
      <c r="J127" s="414">
        <v>25236.7808</v>
      </c>
      <c r="K127" s="1091"/>
      <c r="L127" s="1092">
        <v>0</v>
      </c>
      <c r="M127" s="1092">
        <v>0</v>
      </c>
      <c r="N127" s="1092">
        <v>0</v>
      </c>
      <c r="O127" s="1093"/>
      <c r="P127" s="1092"/>
      <c r="Q127" s="1092"/>
      <c r="R127" s="1092"/>
      <c r="S127" s="1094">
        <f t="shared" si="28"/>
        <v>0</v>
      </c>
      <c r="T127" s="453" t="str">
        <f t="shared" si="27"/>
        <v/>
      </c>
      <c r="U127" s="1092"/>
      <c r="V127" s="1095">
        <f t="shared" si="29"/>
        <v>0</v>
      </c>
      <c r="W127" s="1096">
        <v>0</v>
      </c>
      <c r="X127" s="1096">
        <v>0</v>
      </c>
      <c r="Y127" s="1096">
        <v>0</v>
      </c>
      <c r="Z127" s="1096">
        <v>0</v>
      </c>
      <c r="AA127" s="1096">
        <v>0</v>
      </c>
      <c r="AB127" s="1096">
        <v>0</v>
      </c>
      <c r="AC127" s="1096">
        <v>0</v>
      </c>
      <c r="AD127" s="1096">
        <v>0</v>
      </c>
      <c r="AE127" s="1096">
        <v>0</v>
      </c>
      <c r="AF127" s="1098"/>
      <c r="AG127" s="1097"/>
      <c r="AH127" s="1092"/>
      <c r="AI127" s="1092"/>
      <c r="AJ127" s="1092"/>
      <c r="AK127" s="1095">
        <f t="shared" si="30"/>
        <v>0</v>
      </c>
      <c r="AL127" s="453" t="e">
        <f t="shared" si="24"/>
        <v>#DIV/0!</v>
      </c>
      <c r="AM127" s="1092"/>
      <c r="AN127" s="1095">
        <f t="shared" si="31"/>
        <v>0</v>
      </c>
      <c r="AO127" s="1104"/>
      <c r="AP127" s="1104"/>
      <c r="AQ127" s="1104"/>
      <c r="AR127" s="1104"/>
      <c r="AS127" s="1104"/>
      <c r="AT127" s="1104"/>
      <c r="AU127" s="1104"/>
      <c r="AV127" s="1105"/>
      <c r="AW127" s="1105"/>
      <c r="AX127" s="1098"/>
      <c r="AY127" s="1097"/>
      <c r="AZ127" s="1092"/>
      <c r="BA127" s="1092"/>
      <c r="BB127" s="1092"/>
      <c r="BC127" s="1095">
        <f t="shared" si="20"/>
        <v>0</v>
      </c>
      <c r="BD127" s="453" t="e">
        <f t="shared" si="25"/>
        <v>#DIV/0!</v>
      </c>
      <c r="BE127" s="1092"/>
      <c r="BF127" s="1095">
        <f t="shared" si="21"/>
        <v>0</v>
      </c>
      <c r="BG127" s="1104"/>
      <c r="BH127" s="1104"/>
      <c r="BI127" s="1104"/>
      <c r="BJ127" s="1104"/>
      <c r="BK127" s="1104"/>
      <c r="BL127" s="1104"/>
      <c r="BM127" s="1104"/>
      <c r="BN127" s="1105"/>
      <c r="BO127" s="1105"/>
      <c r="BP127" s="1098"/>
      <c r="BQ127" s="1097"/>
      <c r="BR127" s="1092"/>
      <c r="BS127" s="1092"/>
      <c r="BT127" s="1092"/>
      <c r="BU127" s="1095">
        <f t="shared" si="22"/>
        <v>0</v>
      </c>
      <c r="BV127" s="453" t="e">
        <f t="shared" si="26"/>
        <v>#DIV/0!</v>
      </c>
      <c r="BW127" s="1092"/>
      <c r="BX127" s="1095">
        <f t="shared" si="23"/>
        <v>0</v>
      </c>
      <c r="BY127" s="1104"/>
      <c r="BZ127" s="1104"/>
      <c r="CA127" s="1104"/>
      <c r="CB127" s="1104"/>
      <c r="CC127" s="1104"/>
      <c r="CD127" s="1104"/>
      <c r="CE127" s="1104"/>
      <c r="CF127" s="1105"/>
      <c r="CG127" s="1105"/>
      <c r="CH127" s="1098"/>
    </row>
    <row r="128" spans="2:86">
      <c r="B128" s="1103"/>
      <c r="C128" s="1099" t="s">
        <v>565</v>
      </c>
      <c r="D128" s="1091" t="s">
        <v>566</v>
      </c>
      <c r="E128" s="172" t="s">
        <v>20</v>
      </c>
      <c r="F128" s="1090" t="s">
        <v>24</v>
      </c>
      <c r="G128" s="1090" t="s">
        <v>22</v>
      </c>
      <c r="H128" s="173" t="s">
        <v>18</v>
      </c>
      <c r="I128" s="1091"/>
      <c r="J128" s="414">
        <v>279200</v>
      </c>
      <c r="K128" s="1091"/>
      <c r="L128" s="1092">
        <v>0</v>
      </c>
      <c r="M128" s="1092">
        <v>0</v>
      </c>
      <c r="N128" s="1092">
        <v>0</v>
      </c>
      <c r="O128" s="1093"/>
      <c r="P128" s="1092"/>
      <c r="Q128" s="1092"/>
      <c r="R128" s="1092"/>
      <c r="S128" s="1094">
        <f t="shared" si="28"/>
        <v>0</v>
      </c>
      <c r="T128" s="453" t="str">
        <f t="shared" si="27"/>
        <v/>
      </c>
      <c r="U128" s="1092"/>
      <c r="V128" s="1095">
        <f t="shared" si="29"/>
        <v>0</v>
      </c>
      <c r="W128" s="1096">
        <v>0</v>
      </c>
      <c r="X128" s="1096">
        <v>0</v>
      </c>
      <c r="Y128" s="1096">
        <v>0</v>
      </c>
      <c r="Z128" s="1096">
        <v>0</v>
      </c>
      <c r="AA128" s="1096">
        <v>0</v>
      </c>
      <c r="AB128" s="1096">
        <v>0</v>
      </c>
      <c r="AC128" s="1096">
        <v>0</v>
      </c>
      <c r="AD128" s="1096">
        <v>0</v>
      </c>
      <c r="AE128" s="1096">
        <v>0</v>
      </c>
      <c r="AF128" s="1098"/>
      <c r="AG128" s="1097"/>
      <c r="AH128" s="1092"/>
      <c r="AI128" s="1092"/>
      <c r="AJ128" s="1092"/>
      <c r="AK128" s="1095">
        <f t="shared" si="30"/>
        <v>0</v>
      </c>
      <c r="AL128" s="453" t="e">
        <f t="shared" si="24"/>
        <v>#DIV/0!</v>
      </c>
      <c r="AM128" s="1092"/>
      <c r="AN128" s="1095">
        <f t="shared" si="31"/>
        <v>0</v>
      </c>
      <c r="AO128" s="1104"/>
      <c r="AP128" s="1104"/>
      <c r="AQ128" s="1104"/>
      <c r="AR128" s="1104"/>
      <c r="AS128" s="1104"/>
      <c r="AT128" s="1104"/>
      <c r="AU128" s="1104"/>
      <c r="AV128" s="1105"/>
      <c r="AW128" s="1105"/>
      <c r="AX128" s="1098"/>
      <c r="AY128" s="1097"/>
      <c r="AZ128" s="1092"/>
      <c r="BA128" s="1092"/>
      <c r="BB128" s="1092"/>
      <c r="BC128" s="1095">
        <f t="shared" si="20"/>
        <v>0</v>
      </c>
      <c r="BD128" s="453" t="e">
        <f t="shared" si="25"/>
        <v>#DIV/0!</v>
      </c>
      <c r="BE128" s="1092"/>
      <c r="BF128" s="1095">
        <f t="shared" si="21"/>
        <v>0</v>
      </c>
      <c r="BG128" s="1104"/>
      <c r="BH128" s="1104"/>
      <c r="BI128" s="1104"/>
      <c r="BJ128" s="1104"/>
      <c r="BK128" s="1104"/>
      <c r="BL128" s="1104"/>
      <c r="BM128" s="1104"/>
      <c r="BN128" s="1105"/>
      <c r="BO128" s="1105"/>
      <c r="BP128" s="1098"/>
      <c r="BQ128" s="1097"/>
      <c r="BR128" s="1092"/>
      <c r="BS128" s="1092"/>
      <c r="BT128" s="1092"/>
      <c r="BU128" s="1095">
        <f t="shared" si="22"/>
        <v>0</v>
      </c>
      <c r="BV128" s="453" t="e">
        <f t="shared" si="26"/>
        <v>#DIV/0!</v>
      </c>
      <c r="BW128" s="1092"/>
      <c r="BX128" s="1095">
        <f t="shared" si="23"/>
        <v>0</v>
      </c>
      <c r="BY128" s="1104"/>
      <c r="BZ128" s="1104"/>
      <c r="CA128" s="1104"/>
      <c r="CB128" s="1104"/>
      <c r="CC128" s="1104"/>
      <c r="CD128" s="1104"/>
      <c r="CE128" s="1104"/>
      <c r="CF128" s="1105"/>
      <c r="CG128" s="1105"/>
      <c r="CH128" s="1098"/>
    </row>
    <row r="129" spans="2:86">
      <c r="B129" s="1103"/>
      <c r="C129" s="1099" t="s">
        <v>567</v>
      </c>
      <c r="D129" s="1091" t="s">
        <v>568</v>
      </c>
      <c r="E129" s="172" t="s">
        <v>20</v>
      </c>
      <c r="F129" s="1090" t="s">
        <v>16</v>
      </c>
      <c r="G129" s="1090" t="s">
        <v>22</v>
      </c>
      <c r="H129" s="173" t="s">
        <v>18</v>
      </c>
      <c r="I129" s="1091"/>
      <c r="J129" s="414">
        <v>24103.8976</v>
      </c>
      <c r="K129" s="1091"/>
      <c r="L129" s="1092">
        <v>0</v>
      </c>
      <c r="M129" s="1092">
        <v>0</v>
      </c>
      <c r="N129" s="1092">
        <v>0</v>
      </c>
      <c r="O129" s="1093"/>
      <c r="P129" s="1092"/>
      <c r="Q129" s="1092"/>
      <c r="R129" s="1092"/>
      <c r="S129" s="1094">
        <f t="shared" si="28"/>
        <v>0</v>
      </c>
      <c r="T129" s="453" t="str">
        <f t="shared" si="27"/>
        <v/>
      </c>
      <c r="U129" s="1092"/>
      <c r="V129" s="1095">
        <f t="shared" si="29"/>
        <v>0</v>
      </c>
      <c r="W129" s="1096">
        <v>0</v>
      </c>
      <c r="X129" s="1096">
        <v>0</v>
      </c>
      <c r="Y129" s="1096">
        <v>0</v>
      </c>
      <c r="Z129" s="1096">
        <v>0</v>
      </c>
      <c r="AA129" s="1096">
        <v>0</v>
      </c>
      <c r="AB129" s="1096">
        <v>0</v>
      </c>
      <c r="AC129" s="1096">
        <v>0</v>
      </c>
      <c r="AD129" s="1096">
        <v>0</v>
      </c>
      <c r="AE129" s="1096">
        <v>0</v>
      </c>
      <c r="AF129" s="1098"/>
      <c r="AG129" s="1097"/>
      <c r="AH129" s="1092"/>
      <c r="AI129" s="1092"/>
      <c r="AJ129" s="1092"/>
      <c r="AK129" s="1095">
        <f t="shared" si="30"/>
        <v>0</v>
      </c>
      <c r="AL129" s="453" t="e">
        <f t="shared" si="24"/>
        <v>#DIV/0!</v>
      </c>
      <c r="AM129" s="1092"/>
      <c r="AN129" s="1095">
        <f t="shared" si="31"/>
        <v>0</v>
      </c>
      <c r="AO129" s="1104"/>
      <c r="AP129" s="1104"/>
      <c r="AQ129" s="1104"/>
      <c r="AR129" s="1104"/>
      <c r="AS129" s="1104"/>
      <c r="AT129" s="1104"/>
      <c r="AU129" s="1104"/>
      <c r="AV129" s="1105"/>
      <c r="AW129" s="1105"/>
      <c r="AX129" s="1098"/>
      <c r="AY129" s="1097"/>
      <c r="AZ129" s="1092"/>
      <c r="BA129" s="1092"/>
      <c r="BB129" s="1092"/>
      <c r="BC129" s="1095">
        <f t="shared" si="20"/>
        <v>0</v>
      </c>
      <c r="BD129" s="453" t="e">
        <f t="shared" si="25"/>
        <v>#DIV/0!</v>
      </c>
      <c r="BE129" s="1092"/>
      <c r="BF129" s="1095">
        <f t="shared" si="21"/>
        <v>0</v>
      </c>
      <c r="BG129" s="1104"/>
      <c r="BH129" s="1104"/>
      <c r="BI129" s="1104"/>
      <c r="BJ129" s="1104"/>
      <c r="BK129" s="1104"/>
      <c r="BL129" s="1104"/>
      <c r="BM129" s="1104"/>
      <c r="BN129" s="1105"/>
      <c r="BO129" s="1105"/>
      <c r="BP129" s="1098"/>
      <c r="BQ129" s="1097"/>
      <c r="BR129" s="1092"/>
      <c r="BS129" s="1092"/>
      <c r="BT129" s="1092"/>
      <c r="BU129" s="1095">
        <f t="shared" si="22"/>
        <v>0</v>
      </c>
      <c r="BV129" s="453" t="e">
        <f t="shared" si="26"/>
        <v>#DIV/0!</v>
      </c>
      <c r="BW129" s="1092"/>
      <c r="BX129" s="1095">
        <f t="shared" si="23"/>
        <v>0</v>
      </c>
      <c r="BY129" s="1104"/>
      <c r="BZ129" s="1104"/>
      <c r="CA129" s="1104"/>
      <c r="CB129" s="1104"/>
      <c r="CC129" s="1104"/>
      <c r="CD129" s="1104"/>
      <c r="CE129" s="1104"/>
      <c r="CF129" s="1105"/>
      <c r="CG129" s="1105"/>
      <c r="CH129" s="1098"/>
    </row>
    <row r="130" spans="2:86">
      <c r="B130" s="1103"/>
      <c r="C130" s="1099" t="s">
        <v>569</v>
      </c>
      <c r="D130" s="1091" t="s">
        <v>570</v>
      </c>
      <c r="E130" s="172" t="s">
        <v>20</v>
      </c>
      <c r="F130" s="1090" t="s">
        <v>24</v>
      </c>
      <c r="G130" s="1090" t="s">
        <v>17</v>
      </c>
      <c r="H130" s="173" t="s">
        <v>18</v>
      </c>
      <c r="I130" s="1091"/>
      <c r="J130" s="414">
        <v>738763</v>
      </c>
      <c r="K130" s="1091"/>
      <c r="L130" s="1092">
        <v>0</v>
      </c>
      <c r="M130" s="1092">
        <v>0</v>
      </c>
      <c r="N130" s="1092">
        <v>0</v>
      </c>
      <c r="O130" s="1093"/>
      <c r="P130" s="1092"/>
      <c r="Q130" s="1092"/>
      <c r="R130" s="1092"/>
      <c r="S130" s="1094">
        <f t="shared" si="28"/>
        <v>0</v>
      </c>
      <c r="T130" s="453" t="str">
        <f t="shared" si="27"/>
        <v/>
      </c>
      <c r="U130" s="1092"/>
      <c r="V130" s="1095">
        <f t="shared" si="29"/>
        <v>0</v>
      </c>
      <c r="W130" s="1096">
        <v>0</v>
      </c>
      <c r="X130" s="1096">
        <v>0</v>
      </c>
      <c r="Y130" s="1096">
        <v>0</v>
      </c>
      <c r="Z130" s="1096">
        <v>0</v>
      </c>
      <c r="AA130" s="1096">
        <v>0</v>
      </c>
      <c r="AB130" s="1096">
        <v>0</v>
      </c>
      <c r="AC130" s="1096">
        <v>0</v>
      </c>
      <c r="AD130" s="1096">
        <v>0</v>
      </c>
      <c r="AE130" s="1096">
        <v>0</v>
      </c>
      <c r="AF130" s="1098"/>
      <c r="AG130" s="1097"/>
      <c r="AH130" s="1092"/>
      <c r="AI130" s="1092"/>
      <c r="AJ130" s="1092"/>
      <c r="AK130" s="1095">
        <f t="shared" si="30"/>
        <v>0</v>
      </c>
      <c r="AL130" s="453" t="e">
        <f t="shared" si="24"/>
        <v>#DIV/0!</v>
      </c>
      <c r="AM130" s="1092"/>
      <c r="AN130" s="1095">
        <f t="shared" si="31"/>
        <v>0</v>
      </c>
      <c r="AO130" s="1104"/>
      <c r="AP130" s="1104"/>
      <c r="AQ130" s="1104"/>
      <c r="AR130" s="1104"/>
      <c r="AS130" s="1104"/>
      <c r="AT130" s="1104"/>
      <c r="AU130" s="1104"/>
      <c r="AV130" s="1105"/>
      <c r="AW130" s="1105"/>
      <c r="AX130" s="1098"/>
      <c r="AY130" s="1097"/>
      <c r="AZ130" s="1092"/>
      <c r="BA130" s="1092"/>
      <c r="BB130" s="1092"/>
      <c r="BC130" s="1095">
        <f t="shared" si="20"/>
        <v>0</v>
      </c>
      <c r="BD130" s="453" t="e">
        <f t="shared" si="25"/>
        <v>#DIV/0!</v>
      </c>
      <c r="BE130" s="1092"/>
      <c r="BF130" s="1095">
        <f t="shared" si="21"/>
        <v>0</v>
      </c>
      <c r="BG130" s="1104"/>
      <c r="BH130" s="1104"/>
      <c r="BI130" s="1104"/>
      <c r="BJ130" s="1104"/>
      <c r="BK130" s="1104"/>
      <c r="BL130" s="1104"/>
      <c r="BM130" s="1104"/>
      <c r="BN130" s="1105"/>
      <c r="BO130" s="1105"/>
      <c r="BP130" s="1098"/>
      <c r="BQ130" s="1097"/>
      <c r="BR130" s="1092"/>
      <c r="BS130" s="1092"/>
      <c r="BT130" s="1092"/>
      <c r="BU130" s="1095">
        <f t="shared" si="22"/>
        <v>0</v>
      </c>
      <c r="BV130" s="453" t="e">
        <f t="shared" si="26"/>
        <v>#DIV/0!</v>
      </c>
      <c r="BW130" s="1092"/>
      <c r="BX130" s="1095">
        <f t="shared" si="23"/>
        <v>0</v>
      </c>
      <c r="BY130" s="1104"/>
      <c r="BZ130" s="1104"/>
      <c r="CA130" s="1104"/>
      <c r="CB130" s="1104"/>
      <c r="CC130" s="1104"/>
      <c r="CD130" s="1104"/>
      <c r="CE130" s="1104"/>
      <c r="CF130" s="1105"/>
      <c r="CG130" s="1105"/>
      <c r="CH130" s="1098"/>
    </row>
    <row r="131" spans="2:86">
      <c r="B131" s="1103"/>
      <c r="C131" s="1099" t="s">
        <v>571</v>
      </c>
      <c r="D131" s="1091" t="s">
        <v>572</v>
      </c>
      <c r="E131" s="172" t="s">
        <v>20</v>
      </c>
      <c r="F131" s="1090" t="s">
        <v>16</v>
      </c>
      <c r="G131" s="1090" t="s">
        <v>17</v>
      </c>
      <c r="H131" s="173" t="s">
        <v>18</v>
      </c>
      <c r="I131" s="1091"/>
      <c r="J131" s="414">
        <v>39360.555099999998</v>
      </c>
      <c r="K131" s="1091"/>
      <c r="L131" s="1092">
        <v>0</v>
      </c>
      <c r="M131" s="1092">
        <v>0</v>
      </c>
      <c r="N131" s="1092">
        <v>0</v>
      </c>
      <c r="O131" s="1093"/>
      <c r="P131" s="1092"/>
      <c r="Q131" s="1092"/>
      <c r="R131" s="1092"/>
      <c r="S131" s="1094">
        <f t="shared" si="28"/>
        <v>0</v>
      </c>
      <c r="T131" s="453" t="str">
        <f t="shared" si="27"/>
        <v/>
      </c>
      <c r="U131" s="1092"/>
      <c r="V131" s="1095">
        <f t="shared" si="29"/>
        <v>0</v>
      </c>
      <c r="W131" s="1096">
        <v>0</v>
      </c>
      <c r="X131" s="1096">
        <v>0</v>
      </c>
      <c r="Y131" s="1096">
        <v>0</v>
      </c>
      <c r="Z131" s="1096">
        <v>0</v>
      </c>
      <c r="AA131" s="1096">
        <v>0</v>
      </c>
      <c r="AB131" s="1096">
        <v>0</v>
      </c>
      <c r="AC131" s="1096">
        <v>0</v>
      </c>
      <c r="AD131" s="1096">
        <v>0</v>
      </c>
      <c r="AE131" s="1096">
        <v>0</v>
      </c>
      <c r="AF131" s="1098"/>
      <c r="AG131" s="1097"/>
      <c r="AH131" s="1092"/>
      <c r="AI131" s="1092"/>
      <c r="AJ131" s="1092"/>
      <c r="AK131" s="1095">
        <f t="shared" si="30"/>
        <v>0</v>
      </c>
      <c r="AL131" s="453" t="e">
        <f t="shared" si="24"/>
        <v>#DIV/0!</v>
      </c>
      <c r="AM131" s="1092"/>
      <c r="AN131" s="1095">
        <f t="shared" si="31"/>
        <v>0</v>
      </c>
      <c r="AO131" s="1104"/>
      <c r="AP131" s="1104"/>
      <c r="AQ131" s="1104"/>
      <c r="AR131" s="1104"/>
      <c r="AS131" s="1104"/>
      <c r="AT131" s="1104"/>
      <c r="AU131" s="1104"/>
      <c r="AV131" s="1105"/>
      <c r="AW131" s="1105"/>
      <c r="AX131" s="1098"/>
      <c r="AY131" s="1097"/>
      <c r="AZ131" s="1092"/>
      <c r="BA131" s="1092"/>
      <c r="BB131" s="1092"/>
      <c r="BC131" s="1095">
        <f t="shared" si="20"/>
        <v>0</v>
      </c>
      <c r="BD131" s="453" t="e">
        <f t="shared" si="25"/>
        <v>#DIV/0!</v>
      </c>
      <c r="BE131" s="1092"/>
      <c r="BF131" s="1095">
        <f t="shared" si="21"/>
        <v>0</v>
      </c>
      <c r="BG131" s="1104"/>
      <c r="BH131" s="1104"/>
      <c r="BI131" s="1104"/>
      <c r="BJ131" s="1104"/>
      <c r="BK131" s="1104"/>
      <c r="BL131" s="1104"/>
      <c r="BM131" s="1104"/>
      <c r="BN131" s="1105"/>
      <c r="BO131" s="1105"/>
      <c r="BP131" s="1098"/>
      <c r="BQ131" s="1097"/>
      <c r="BR131" s="1092"/>
      <c r="BS131" s="1092"/>
      <c r="BT131" s="1092"/>
      <c r="BU131" s="1095">
        <f t="shared" si="22"/>
        <v>0</v>
      </c>
      <c r="BV131" s="453" t="e">
        <f t="shared" si="26"/>
        <v>#DIV/0!</v>
      </c>
      <c r="BW131" s="1092"/>
      <c r="BX131" s="1095">
        <f t="shared" si="23"/>
        <v>0</v>
      </c>
      <c r="BY131" s="1104"/>
      <c r="BZ131" s="1104"/>
      <c r="CA131" s="1104"/>
      <c r="CB131" s="1104"/>
      <c r="CC131" s="1104"/>
      <c r="CD131" s="1104"/>
      <c r="CE131" s="1104"/>
      <c r="CF131" s="1105"/>
      <c r="CG131" s="1105"/>
      <c r="CH131" s="1098"/>
    </row>
    <row r="132" spans="2:86">
      <c r="B132" s="1103"/>
      <c r="C132" s="1099" t="s">
        <v>573</v>
      </c>
      <c r="D132" s="1100" t="s">
        <v>574</v>
      </c>
      <c r="E132" s="172" t="s">
        <v>15</v>
      </c>
      <c r="F132" s="1090" t="s">
        <v>16</v>
      </c>
      <c r="G132" s="1090" t="s">
        <v>17</v>
      </c>
      <c r="H132" s="173" t="s">
        <v>23</v>
      </c>
      <c r="I132" s="1091"/>
      <c r="J132" s="414">
        <v>496213.45929999999</v>
      </c>
      <c r="K132" s="1091"/>
      <c r="L132" s="1092">
        <v>385248.32776081975</v>
      </c>
      <c r="M132" s="1092">
        <v>597594.30999999994</v>
      </c>
      <c r="N132" s="1092">
        <v>0</v>
      </c>
      <c r="O132" s="1093"/>
      <c r="P132" s="1092"/>
      <c r="Q132" s="1092"/>
      <c r="R132" s="1092"/>
      <c r="S132" s="1094">
        <f t="shared" si="28"/>
        <v>0</v>
      </c>
      <c r="T132" s="453" t="str">
        <f t="shared" ref="T132:T162" si="43">IF(N132=0,"",(S132-N132)/N132)</f>
        <v/>
      </c>
      <c r="U132" s="1092"/>
      <c r="V132" s="1095">
        <f t="shared" si="29"/>
        <v>0</v>
      </c>
      <c r="W132" s="1096">
        <v>0</v>
      </c>
      <c r="X132" s="1096">
        <v>0</v>
      </c>
      <c r="Y132" s="1096">
        <v>0</v>
      </c>
      <c r="Z132" s="1096">
        <v>0</v>
      </c>
      <c r="AA132" s="1096">
        <v>0</v>
      </c>
      <c r="AB132" s="1096">
        <v>0</v>
      </c>
      <c r="AC132" s="1096">
        <v>0</v>
      </c>
      <c r="AD132" s="1096">
        <v>0</v>
      </c>
      <c r="AE132" s="1096">
        <v>0</v>
      </c>
      <c r="AF132" s="1098"/>
      <c r="AG132" s="1097"/>
      <c r="AH132" s="1092"/>
      <c r="AI132" s="1092"/>
      <c r="AJ132" s="1092"/>
      <c r="AK132" s="1095">
        <f t="shared" si="30"/>
        <v>0</v>
      </c>
      <c r="AL132" s="453" t="e">
        <f t="shared" si="24"/>
        <v>#DIV/0!</v>
      </c>
      <c r="AM132" s="1092"/>
      <c r="AN132" s="1095">
        <f t="shared" si="31"/>
        <v>0</v>
      </c>
      <c r="AO132" s="1104"/>
      <c r="AP132" s="1104"/>
      <c r="AQ132" s="1104"/>
      <c r="AR132" s="1104"/>
      <c r="AS132" s="1104"/>
      <c r="AT132" s="1104"/>
      <c r="AU132" s="1104"/>
      <c r="AV132" s="1105"/>
      <c r="AW132" s="1105"/>
      <c r="AX132" s="1098"/>
      <c r="AY132" s="1097"/>
      <c r="AZ132" s="1092"/>
      <c r="BA132" s="1092"/>
      <c r="BB132" s="1092"/>
      <c r="BC132" s="1095">
        <f t="shared" si="20"/>
        <v>0</v>
      </c>
      <c r="BD132" s="453" t="e">
        <f t="shared" si="25"/>
        <v>#DIV/0!</v>
      </c>
      <c r="BE132" s="1092"/>
      <c r="BF132" s="1095">
        <f t="shared" si="21"/>
        <v>0</v>
      </c>
      <c r="BG132" s="1104"/>
      <c r="BH132" s="1104"/>
      <c r="BI132" s="1104"/>
      <c r="BJ132" s="1104"/>
      <c r="BK132" s="1104"/>
      <c r="BL132" s="1104"/>
      <c r="BM132" s="1104"/>
      <c r="BN132" s="1105"/>
      <c r="BO132" s="1105"/>
      <c r="BP132" s="1098"/>
      <c r="BQ132" s="1097"/>
      <c r="BR132" s="1092"/>
      <c r="BS132" s="1092"/>
      <c r="BT132" s="1092"/>
      <c r="BU132" s="1095">
        <f t="shared" si="22"/>
        <v>0</v>
      </c>
      <c r="BV132" s="453" t="e">
        <f t="shared" si="26"/>
        <v>#DIV/0!</v>
      </c>
      <c r="BW132" s="1092"/>
      <c r="BX132" s="1095">
        <f t="shared" si="23"/>
        <v>0</v>
      </c>
      <c r="BY132" s="1104"/>
      <c r="BZ132" s="1104"/>
      <c r="CA132" s="1104"/>
      <c r="CB132" s="1104"/>
      <c r="CC132" s="1104"/>
      <c r="CD132" s="1104"/>
      <c r="CE132" s="1104"/>
      <c r="CF132" s="1105"/>
      <c r="CG132" s="1105"/>
      <c r="CH132" s="1098"/>
    </row>
    <row r="133" spans="2:86">
      <c r="B133" s="1103"/>
      <c r="C133" s="1099" t="s">
        <v>575</v>
      </c>
      <c r="D133" s="1100" t="s">
        <v>576</v>
      </c>
      <c r="E133" s="172" t="s">
        <v>15</v>
      </c>
      <c r="F133" s="1090" t="s">
        <v>16</v>
      </c>
      <c r="G133" s="1090" t="s">
        <v>22</v>
      </c>
      <c r="H133" s="173" t="s">
        <v>23</v>
      </c>
      <c r="I133" s="1091"/>
      <c r="J133" s="414">
        <v>106768.2555</v>
      </c>
      <c r="K133" s="1091"/>
      <c r="L133" s="1092">
        <v>38434.410274088623</v>
      </c>
      <c r="M133" s="1092">
        <v>78875.680000000008</v>
      </c>
      <c r="N133" s="1092">
        <v>0</v>
      </c>
      <c r="O133" s="1093"/>
      <c r="P133" s="1092"/>
      <c r="Q133" s="1092"/>
      <c r="R133" s="1092"/>
      <c r="S133" s="1094">
        <f t="shared" si="28"/>
        <v>0</v>
      </c>
      <c r="T133" s="453" t="str">
        <f t="shared" si="43"/>
        <v/>
      </c>
      <c r="U133" s="1092"/>
      <c r="V133" s="1095">
        <f t="shared" si="29"/>
        <v>0</v>
      </c>
      <c r="W133" s="1096">
        <v>0</v>
      </c>
      <c r="X133" s="1096">
        <v>0</v>
      </c>
      <c r="Y133" s="1096">
        <v>0</v>
      </c>
      <c r="Z133" s="1096">
        <v>0</v>
      </c>
      <c r="AA133" s="1096">
        <v>0</v>
      </c>
      <c r="AB133" s="1096">
        <v>0</v>
      </c>
      <c r="AC133" s="1096">
        <v>0</v>
      </c>
      <c r="AD133" s="1096">
        <v>0</v>
      </c>
      <c r="AE133" s="1096">
        <v>0</v>
      </c>
      <c r="AF133" s="1098"/>
      <c r="AG133" s="1097"/>
      <c r="AH133" s="1092"/>
      <c r="AI133" s="1092"/>
      <c r="AJ133" s="1092"/>
      <c r="AK133" s="1095">
        <f t="shared" si="30"/>
        <v>0</v>
      </c>
      <c r="AL133" s="453" t="e">
        <f t="shared" si="24"/>
        <v>#DIV/0!</v>
      </c>
      <c r="AM133" s="1092"/>
      <c r="AN133" s="1095">
        <f t="shared" si="31"/>
        <v>0</v>
      </c>
      <c r="AO133" s="1104"/>
      <c r="AP133" s="1104"/>
      <c r="AQ133" s="1104"/>
      <c r="AR133" s="1104"/>
      <c r="AS133" s="1104"/>
      <c r="AT133" s="1104"/>
      <c r="AU133" s="1104"/>
      <c r="AV133" s="1105"/>
      <c r="AW133" s="1105"/>
      <c r="AX133" s="1098"/>
      <c r="AY133" s="1097"/>
      <c r="AZ133" s="1092"/>
      <c r="BA133" s="1092"/>
      <c r="BB133" s="1092"/>
      <c r="BC133" s="1095">
        <f t="shared" si="20"/>
        <v>0</v>
      </c>
      <c r="BD133" s="453" t="e">
        <f t="shared" si="25"/>
        <v>#DIV/0!</v>
      </c>
      <c r="BE133" s="1092"/>
      <c r="BF133" s="1095">
        <f t="shared" si="21"/>
        <v>0</v>
      </c>
      <c r="BG133" s="1104"/>
      <c r="BH133" s="1104"/>
      <c r="BI133" s="1104"/>
      <c r="BJ133" s="1104"/>
      <c r="BK133" s="1104"/>
      <c r="BL133" s="1104"/>
      <c r="BM133" s="1104"/>
      <c r="BN133" s="1105"/>
      <c r="BO133" s="1105"/>
      <c r="BP133" s="1098"/>
      <c r="BQ133" s="1097"/>
      <c r="BR133" s="1092"/>
      <c r="BS133" s="1092"/>
      <c r="BT133" s="1092"/>
      <c r="BU133" s="1095">
        <f t="shared" si="22"/>
        <v>0</v>
      </c>
      <c r="BV133" s="453" t="e">
        <f t="shared" si="26"/>
        <v>#DIV/0!</v>
      </c>
      <c r="BW133" s="1092"/>
      <c r="BX133" s="1095">
        <f t="shared" si="23"/>
        <v>0</v>
      </c>
      <c r="BY133" s="1104"/>
      <c r="BZ133" s="1104"/>
      <c r="CA133" s="1104"/>
      <c r="CB133" s="1104"/>
      <c r="CC133" s="1104"/>
      <c r="CD133" s="1104"/>
      <c r="CE133" s="1104"/>
      <c r="CF133" s="1105"/>
      <c r="CG133" s="1105"/>
      <c r="CH133" s="1098"/>
    </row>
    <row r="134" spans="2:86">
      <c r="B134" s="1103"/>
      <c r="C134" s="1099" t="s">
        <v>577</v>
      </c>
      <c r="D134" s="1100" t="s">
        <v>578</v>
      </c>
      <c r="E134" s="172" t="s">
        <v>20</v>
      </c>
      <c r="F134" s="1090" t="s">
        <v>16</v>
      </c>
      <c r="G134" s="1090" t="s">
        <v>22</v>
      </c>
      <c r="H134" s="173" t="s">
        <v>18</v>
      </c>
      <c r="I134" s="1091"/>
      <c r="J134" s="414">
        <v>1971872.8441999997</v>
      </c>
      <c r="K134" s="1091"/>
      <c r="L134" s="1092">
        <v>452754.66385606932</v>
      </c>
      <c r="M134" s="1092">
        <v>882538.10329999996</v>
      </c>
      <c r="N134" s="1092">
        <v>0</v>
      </c>
      <c r="O134" s="1093"/>
      <c r="P134" s="1092"/>
      <c r="Q134" s="1092"/>
      <c r="R134" s="1092"/>
      <c r="S134" s="1094">
        <f t="shared" si="28"/>
        <v>0</v>
      </c>
      <c r="T134" s="453" t="str">
        <f t="shared" si="43"/>
        <v/>
      </c>
      <c r="U134" s="1092"/>
      <c r="V134" s="1095">
        <f t="shared" si="29"/>
        <v>0</v>
      </c>
      <c r="W134" s="1096">
        <v>0</v>
      </c>
      <c r="X134" s="1096">
        <v>0</v>
      </c>
      <c r="Y134" s="1096">
        <v>0</v>
      </c>
      <c r="Z134" s="1096">
        <v>0</v>
      </c>
      <c r="AA134" s="1096">
        <v>0</v>
      </c>
      <c r="AB134" s="1096">
        <v>0</v>
      </c>
      <c r="AC134" s="1096">
        <v>0</v>
      </c>
      <c r="AD134" s="1096">
        <v>0</v>
      </c>
      <c r="AE134" s="1096">
        <v>0</v>
      </c>
      <c r="AF134" s="1098"/>
      <c r="AG134" s="1097"/>
      <c r="AH134" s="1092"/>
      <c r="AI134" s="1092"/>
      <c r="AJ134" s="1092"/>
      <c r="AK134" s="1095">
        <f t="shared" si="30"/>
        <v>0</v>
      </c>
      <c r="AL134" s="453" t="e">
        <f t="shared" si="24"/>
        <v>#DIV/0!</v>
      </c>
      <c r="AM134" s="1092"/>
      <c r="AN134" s="1095">
        <f t="shared" si="31"/>
        <v>0</v>
      </c>
      <c r="AO134" s="1104"/>
      <c r="AP134" s="1104"/>
      <c r="AQ134" s="1104"/>
      <c r="AR134" s="1104"/>
      <c r="AS134" s="1104"/>
      <c r="AT134" s="1104"/>
      <c r="AU134" s="1104"/>
      <c r="AV134" s="1105"/>
      <c r="AW134" s="1105"/>
      <c r="AX134" s="1098"/>
      <c r="AY134" s="1097"/>
      <c r="AZ134" s="1092"/>
      <c r="BA134" s="1092"/>
      <c r="BB134" s="1092"/>
      <c r="BC134" s="1095">
        <f t="shared" si="20"/>
        <v>0</v>
      </c>
      <c r="BD134" s="453" t="e">
        <f t="shared" si="25"/>
        <v>#DIV/0!</v>
      </c>
      <c r="BE134" s="1092"/>
      <c r="BF134" s="1095">
        <f t="shared" si="21"/>
        <v>0</v>
      </c>
      <c r="BG134" s="1104"/>
      <c r="BH134" s="1104"/>
      <c r="BI134" s="1104"/>
      <c r="BJ134" s="1104"/>
      <c r="BK134" s="1104"/>
      <c r="BL134" s="1104"/>
      <c r="BM134" s="1104"/>
      <c r="BN134" s="1105"/>
      <c r="BO134" s="1105"/>
      <c r="BP134" s="1098"/>
      <c r="BQ134" s="1097"/>
      <c r="BR134" s="1092"/>
      <c r="BS134" s="1092"/>
      <c r="BT134" s="1092"/>
      <c r="BU134" s="1095">
        <f t="shared" si="22"/>
        <v>0</v>
      </c>
      <c r="BV134" s="453" t="e">
        <f t="shared" si="26"/>
        <v>#DIV/0!</v>
      </c>
      <c r="BW134" s="1092"/>
      <c r="BX134" s="1095">
        <f t="shared" si="23"/>
        <v>0</v>
      </c>
      <c r="BY134" s="1104"/>
      <c r="BZ134" s="1104"/>
      <c r="CA134" s="1104"/>
      <c r="CB134" s="1104"/>
      <c r="CC134" s="1104"/>
      <c r="CD134" s="1104"/>
      <c r="CE134" s="1104"/>
      <c r="CF134" s="1105"/>
      <c r="CG134" s="1105"/>
      <c r="CH134" s="1098"/>
    </row>
    <row r="135" spans="2:86">
      <c r="B135" s="1103"/>
      <c r="C135" s="1099" t="s">
        <v>579</v>
      </c>
      <c r="D135" s="1100" t="s">
        <v>580</v>
      </c>
      <c r="E135" s="172" t="s">
        <v>20</v>
      </c>
      <c r="F135" s="1090" t="s">
        <v>16</v>
      </c>
      <c r="G135" s="1090" t="s">
        <v>22</v>
      </c>
      <c r="H135" s="173" t="s">
        <v>18</v>
      </c>
      <c r="I135" s="1091"/>
      <c r="J135" s="414">
        <v>2417258.5325000002</v>
      </c>
      <c r="K135" s="1091"/>
      <c r="L135" s="1092">
        <v>197952.95903123799</v>
      </c>
      <c r="M135" s="1092">
        <v>1057237.0799999998</v>
      </c>
      <c r="N135" s="1092">
        <v>710267.15480000002</v>
      </c>
      <c r="O135" s="1093"/>
      <c r="P135" s="1092"/>
      <c r="Q135" s="1092"/>
      <c r="R135" s="1092"/>
      <c r="S135" s="1094">
        <f t="shared" si="28"/>
        <v>0</v>
      </c>
      <c r="T135" s="453">
        <f t="shared" si="43"/>
        <v>-1</v>
      </c>
      <c r="U135" s="1092"/>
      <c r="V135" s="1095">
        <f t="shared" si="29"/>
        <v>0</v>
      </c>
      <c r="W135" s="1096">
        <v>0</v>
      </c>
      <c r="X135" s="1096">
        <v>0</v>
      </c>
      <c r="Y135" s="1096">
        <v>0</v>
      </c>
      <c r="Z135" s="1096">
        <v>0</v>
      </c>
      <c r="AA135" s="1096">
        <v>0</v>
      </c>
      <c r="AB135" s="1096">
        <v>0</v>
      </c>
      <c r="AC135" s="1096">
        <v>0</v>
      </c>
      <c r="AD135" s="1096">
        <v>0</v>
      </c>
      <c r="AE135" s="1096">
        <v>0</v>
      </c>
      <c r="AF135" s="1098"/>
      <c r="AG135" s="1097"/>
      <c r="AH135" s="1092"/>
      <c r="AI135" s="1092"/>
      <c r="AJ135" s="1092"/>
      <c r="AK135" s="1095">
        <f t="shared" si="30"/>
        <v>0</v>
      </c>
      <c r="AL135" s="453" t="e">
        <f t="shared" si="24"/>
        <v>#DIV/0!</v>
      </c>
      <c r="AM135" s="1092"/>
      <c r="AN135" s="1095">
        <f t="shared" si="31"/>
        <v>0</v>
      </c>
      <c r="AO135" s="1104"/>
      <c r="AP135" s="1104"/>
      <c r="AQ135" s="1104"/>
      <c r="AR135" s="1104"/>
      <c r="AS135" s="1104"/>
      <c r="AT135" s="1104"/>
      <c r="AU135" s="1104"/>
      <c r="AV135" s="1105"/>
      <c r="AW135" s="1105"/>
      <c r="AX135" s="1098"/>
      <c r="AY135" s="1097"/>
      <c r="AZ135" s="1092"/>
      <c r="BA135" s="1092"/>
      <c r="BB135" s="1092"/>
      <c r="BC135" s="1095">
        <f t="shared" si="20"/>
        <v>0</v>
      </c>
      <c r="BD135" s="453" t="e">
        <f t="shared" si="25"/>
        <v>#DIV/0!</v>
      </c>
      <c r="BE135" s="1092"/>
      <c r="BF135" s="1095">
        <f t="shared" si="21"/>
        <v>0</v>
      </c>
      <c r="BG135" s="1104"/>
      <c r="BH135" s="1104"/>
      <c r="BI135" s="1104"/>
      <c r="BJ135" s="1104"/>
      <c r="BK135" s="1104"/>
      <c r="BL135" s="1104"/>
      <c r="BM135" s="1104"/>
      <c r="BN135" s="1105"/>
      <c r="BO135" s="1105"/>
      <c r="BP135" s="1098"/>
      <c r="BQ135" s="1097"/>
      <c r="BR135" s="1092"/>
      <c r="BS135" s="1092"/>
      <c r="BT135" s="1092"/>
      <c r="BU135" s="1095">
        <f t="shared" si="22"/>
        <v>0</v>
      </c>
      <c r="BV135" s="453" t="e">
        <f t="shared" si="26"/>
        <v>#DIV/0!</v>
      </c>
      <c r="BW135" s="1092"/>
      <c r="BX135" s="1095">
        <f t="shared" si="23"/>
        <v>0</v>
      </c>
      <c r="BY135" s="1104"/>
      <c r="BZ135" s="1104"/>
      <c r="CA135" s="1104"/>
      <c r="CB135" s="1104"/>
      <c r="CC135" s="1104"/>
      <c r="CD135" s="1104"/>
      <c r="CE135" s="1104"/>
      <c r="CF135" s="1105"/>
      <c r="CG135" s="1105"/>
      <c r="CH135" s="1098"/>
    </row>
    <row r="136" spans="2:86">
      <c r="B136" s="1103"/>
      <c r="C136" s="1099" t="s">
        <v>581</v>
      </c>
      <c r="D136" s="1100" t="s">
        <v>582</v>
      </c>
      <c r="E136" s="172" t="s">
        <v>20</v>
      </c>
      <c r="F136" s="1090" t="s">
        <v>16</v>
      </c>
      <c r="G136" s="1090" t="s">
        <v>22</v>
      </c>
      <c r="H136" s="173" t="s">
        <v>18</v>
      </c>
      <c r="I136" s="1091"/>
      <c r="J136" s="414">
        <v>695836.20030000003</v>
      </c>
      <c r="K136" s="1091"/>
      <c r="L136" s="1092">
        <v>341561.70843066991</v>
      </c>
      <c r="M136" s="1092">
        <v>248542.17</v>
      </c>
      <c r="N136" s="1092">
        <v>0</v>
      </c>
      <c r="O136" s="1093"/>
      <c r="P136" s="1092"/>
      <c r="Q136" s="1092"/>
      <c r="R136" s="1092"/>
      <c r="S136" s="1094">
        <f t="shared" si="28"/>
        <v>0</v>
      </c>
      <c r="T136" s="453" t="str">
        <f t="shared" si="43"/>
        <v/>
      </c>
      <c r="U136" s="1092"/>
      <c r="V136" s="1095">
        <f t="shared" si="29"/>
        <v>0</v>
      </c>
      <c r="W136" s="1096">
        <v>0</v>
      </c>
      <c r="X136" s="1096">
        <v>0</v>
      </c>
      <c r="Y136" s="1096">
        <v>0</v>
      </c>
      <c r="Z136" s="1096">
        <v>0</v>
      </c>
      <c r="AA136" s="1096">
        <v>0</v>
      </c>
      <c r="AB136" s="1096">
        <v>0</v>
      </c>
      <c r="AC136" s="1096">
        <v>0</v>
      </c>
      <c r="AD136" s="1096">
        <v>0</v>
      </c>
      <c r="AE136" s="1096">
        <v>0</v>
      </c>
      <c r="AF136" s="1098"/>
      <c r="AG136" s="1097"/>
      <c r="AH136" s="1092"/>
      <c r="AI136" s="1092"/>
      <c r="AJ136" s="1092"/>
      <c r="AK136" s="1095">
        <f t="shared" si="30"/>
        <v>0</v>
      </c>
      <c r="AL136" s="453" t="e">
        <f t="shared" si="24"/>
        <v>#DIV/0!</v>
      </c>
      <c r="AM136" s="1092"/>
      <c r="AN136" s="1095">
        <f t="shared" si="31"/>
        <v>0</v>
      </c>
      <c r="AO136" s="1104"/>
      <c r="AP136" s="1104"/>
      <c r="AQ136" s="1104"/>
      <c r="AR136" s="1104"/>
      <c r="AS136" s="1104"/>
      <c r="AT136" s="1104"/>
      <c r="AU136" s="1104"/>
      <c r="AV136" s="1105"/>
      <c r="AW136" s="1105"/>
      <c r="AX136" s="1098"/>
      <c r="AY136" s="1097"/>
      <c r="AZ136" s="1092"/>
      <c r="BA136" s="1092"/>
      <c r="BB136" s="1092"/>
      <c r="BC136" s="1095">
        <f t="shared" si="20"/>
        <v>0</v>
      </c>
      <c r="BD136" s="453" t="e">
        <f t="shared" si="25"/>
        <v>#DIV/0!</v>
      </c>
      <c r="BE136" s="1092"/>
      <c r="BF136" s="1095">
        <f t="shared" si="21"/>
        <v>0</v>
      </c>
      <c r="BG136" s="1104"/>
      <c r="BH136" s="1104"/>
      <c r="BI136" s="1104"/>
      <c r="BJ136" s="1104"/>
      <c r="BK136" s="1104"/>
      <c r="BL136" s="1104"/>
      <c r="BM136" s="1104"/>
      <c r="BN136" s="1105"/>
      <c r="BO136" s="1105"/>
      <c r="BP136" s="1098"/>
      <c r="BQ136" s="1097"/>
      <c r="BR136" s="1092"/>
      <c r="BS136" s="1092"/>
      <c r="BT136" s="1092"/>
      <c r="BU136" s="1095">
        <f t="shared" si="22"/>
        <v>0</v>
      </c>
      <c r="BV136" s="453" t="e">
        <f t="shared" si="26"/>
        <v>#DIV/0!</v>
      </c>
      <c r="BW136" s="1092"/>
      <c r="BX136" s="1095">
        <f t="shared" si="23"/>
        <v>0</v>
      </c>
      <c r="BY136" s="1104"/>
      <c r="BZ136" s="1104"/>
      <c r="CA136" s="1104"/>
      <c r="CB136" s="1104"/>
      <c r="CC136" s="1104"/>
      <c r="CD136" s="1104"/>
      <c r="CE136" s="1104"/>
      <c r="CF136" s="1105"/>
      <c r="CG136" s="1105"/>
      <c r="CH136" s="1098"/>
    </row>
    <row r="137" spans="2:86">
      <c r="B137" s="1103"/>
      <c r="C137" s="1099" t="s">
        <v>583</v>
      </c>
      <c r="D137" s="1100" t="s">
        <v>584</v>
      </c>
      <c r="E137" s="172" t="s">
        <v>20</v>
      </c>
      <c r="F137" s="1090" t="s">
        <v>16</v>
      </c>
      <c r="G137" s="1090" t="s">
        <v>22</v>
      </c>
      <c r="H137" s="173" t="s">
        <v>18</v>
      </c>
      <c r="I137" s="1091"/>
      <c r="J137" s="414">
        <v>2243209.8177</v>
      </c>
      <c r="K137" s="1091"/>
      <c r="L137" s="1092">
        <v>1094009.0938546364</v>
      </c>
      <c r="M137" s="1092">
        <v>741870.92079999996</v>
      </c>
      <c r="N137" s="1092">
        <v>0</v>
      </c>
      <c r="O137" s="1093"/>
      <c r="P137" s="1092"/>
      <c r="Q137" s="1092"/>
      <c r="R137" s="1092"/>
      <c r="S137" s="1094">
        <f t="shared" ref="S137:S142" si="44">SUM(O137:R137)</f>
        <v>0</v>
      </c>
      <c r="T137" s="453" t="str">
        <f t="shared" si="43"/>
        <v/>
      </c>
      <c r="U137" s="1092"/>
      <c r="V137" s="1095">
        <f t="shared" ref="V137:V142" si="45">S137+U137</f>
        <v>0</v>
      </c>
      <c r="W137" s="1096">
        <v>0</v>
      </c>
      <c r="X137" s="1096">
        <v>0</v>
      </c>
      <c r="Y137" s="1096">
        <v>0</v>
      </c>
      <c r="Z137" s="1096">
        <v>0</v>
      </c>
      <c r="AA137" s="1096">
        <v>0</v>
      </c>
      <c r="AB137" s="1096">
        <v>0</v>
      </c>
      <c r="AC137" s="1096">
        <v>0</v>
      </c>
      <c r="AD137" s="1096">
        <v>0</v>
      </c>
      <c r="AE137" s="1096">
        <v>0</v>
      </c>
      <c r="AF137" s="1098"/>
      <c r="AG137" s="1097"/>
      <c r="AH137" s="1092"/>
      <c r="AI137" s="1092"/>
      <c r="AJ137" s="1092"/>
      <c r="AK137" s="1095">
        <f t="shared" ref="AK137:AK142" si="46">SUM(AG137:AJ137)</f>
        <v>0</v>
      </c>
      <c r="AL137" s="453" t="e">
        <f t="shared" ref="AL137:AL142" si="47">(AK137-S137)/S137</f>
        <v>#DIV/0!</v>
      </c>
      <c r="AM137" s="1092"/>
      <c r="AN137" s="1095">
        <f t="shared" ref="AN137:AN142" si="48">AK137+AM137</f>
        <v>0</v>
      </c>
      <c r="AO137" s="1104"/>
      <c r="AP137" s="1104"/>
      <c r="AQ137" s="1104"/>
      <c r="AR137" s="1104"/>
      <c r="AS137" s="1104"/>
      <c r="AT137" s="1104"/>
      <c r="AU137" s="1104"/>
      <c r="AV137" s="1105"/>
      <c r="AW137" s="1105"/>
      <c r="AX137" s="1098"/>
      <c r="AY137" s="1097"/>
      <c r="AZ137" s="1092"/>
      <c r="BA137" s="1092"/>
      <c r="BB137" s="1092"/>
      <c r="BC137" s="1095">
        <f t="shared" ref="BC137:BC142" si="49">SUM(AY137:BB137)</f>
        <v>0</v>
      </c>
      <c r="BD137" s="453" t="e">
        <f t="shared" ref="BD137:BD142" si="50">(BC137-AK137)/AK137</f>
        <v>#DIV/0!</v>
      </c>
      <c r="BE137" s="1092"/>
      <c r="BF137" s="1095">
        <f t="shared" ref="BF137:BF142" si="51">BC137+BE137</f>
        <v>0</v>
      </c>
      <c r="BG137" s="1104"/>
      <c r="BH137" s="1104"/>
      <c r="BI137" s="1104"/>
      <c r="BJ137" s="1104"/>
      <c r="BK137" s="1104"/>
      <c r="BL137" s="1104"/>
      <c r="BM137" s="1104"/>
      <c r="BN137" s="1105"/>
      <c r="BO137" s="1105"/>
      <c r="BP137" s="1098"/>
      <c r="BQ137" s="1097"/>
      <c r="BR137" s="1092"/>
      <c r="BS137" s="1092"/>
      <c r="BT137" s="1092"/>
      <c r="BU137" s="1095">
        <f t="shared" ref="BU137:BU142" si="52">SUM(BQ137:BT137)</f>
        <v>0</v>
      </c>
      <c r="BV137" s="453" t="e">
        <f t="shared" ref="BV137:BV142" si="53">(BU137-BC137)/BC137</f>
        <v>#DIV/0!</v>
      </c>
      <c r="BW137" s="1092"/>
      <c r="BX137" s="1095">
        <f t="shared" ref="BX137:BX142" si="54">BU137+BW137</f>
        <v>0</v>
      </c>
      <c r="BY137" s="1104"/>
      <c r="BZ137" s="1104"/>
      <c r="CA137" s="1104"/>
      <c r="CB137" s="1104"/>
      <c r="CC137" s="1104"/>
      <c r="CD137" s="1104"/>
      <c r="CE137" s="1104"/>
      <c r="CF137" s="1105"/>
      <c r="CG137" s="1105"/>
      <c r="CH137" s="1098"/>
    </row>
    <row r="138" spans="2:86">
      <c r="B138" s="1103"/>
      <c r="C138" s="1099" t="s">
        <v>585</v>
      </c>
      <c r="D138" s="1100" t="s">
        <v>586</v>
      </c>
      <c r="E138" s="172" t="s">
        <v>20</v>
      </c>
      <c r="F138" s="1090" t="s">
        <v>16</v>
      </c>
      <c r="G138" s="1090" t="s">
        <v>25</v>
      </c>
      <c r="H138" s="173" t="s">
        <v>18</v>
      </c>
      <c r="I138" s="1091"/>
      <c r="J138" s="414">
        <v>911418.68859999999</v>
      </c>
      <c r="K138" s="1091"/>
      <c r="L138" s="1092">
        <v>505014.45081967919</v>
      </c>
      <c r="M138" s="1092">
        <v>1009822.53</v>
      </c>
      <c r="N138" s="1092">
        <v>0</v>
      </c>
      <c r="O138" s="1093"/>
      <c r="P138" s="1092"/>
      <c r="Q138" s="1092"/>
      <c r="R138" s="1092"/>
      <c r="S138" s="1094">
        <f t="shared" si="44"/>
        <v>0</v>
      </c>
      <c r="T138" s="453" t="str">
        <f t="shared" si="43"/>
        <v/>
      </c>
      <c r="U138" s="1092"/>
      <c r="V138" s="1095">
        <f t="shared" si="45"/>
        <v>0</v>
      </c>
      <c r="W138" s="1096">
        <v>0</v>
      </c>
      <c r="X138" s="1096">
        <v>0</v>
      </c>
      <c r="Y138" s="1096">
        <v>0</v>
      </c>
      <c r="Z138" s="1096">
        <v>0</v>
      </c>
      <c r="AA138" s="1096">
        <v>0</v>
      </c>
      <c r="AB138" s="1096">
        <v>0</v>
      </c>
      <c r="AC138" s="1096">
        <v>0</v>
      </c>
      <c r="AD138" s="1096">
        <v>0</v>
      </c>
      <c r="AE138" s="1096">
        <v>0</v>
      </c>
      <c r="AF138" s="1098"/>
      <c r="AG138" s="1097"/>
      <c r="AH138" s="1092"/>
      <c r="AI138" s="1092"/>
      <c r="AJ138" s="1092"/>
      <c r="AK138" s="1095">
        <f t="shared" si="46"/>
        <v>0</v>
      </c>
      <c r="AL138" s="453" t="e">
        <f t="shared" si="47"/>
        <v>#DIV/0!</v>
      </c>
      <c r="AM138" s="1092"/>
      <c r="AN138" s="1095">
        <f t="shared" si="48"/>
        <v>0</v>
      </c>
      <c r="AO138" s="1104"/>
      <c r="AP138" s="1104"/>
      <c r="AQ138" s="1104"/>
      <c r="AR138" s="1104"/>
      <c r="AS138" s="1104"/>
      <c r="AT138" s="1104"/>
      <c r="AU138" s="1104"/>
      <c r="AV138" s="1105"/>
      <c r="AW138" s="1105"/>
      <c r="AX138" s="1098"/>
      <c r="AY138" s="1097"/>
      <c r="AZ138" s="1092"/>
      <c r="BA138" s="1092"/>
      <c r="BB138" s="1092"/>
      <c r="BC138" s="1095">
        <f t="shared" si="49"/>
        <v>0</v>
      </c>
      <c r="BD138" s="453" t="e">
        <f t="shared" si="50"/>
        <v>#DIV/0!</v>
      </c>
      <c r="BE138" s="1092"/>
      <c r="BF138" s="1095">
        <f t="shared" si="51"/>
        <v>0</v>
      </c>
      <c r="BG138" s="1104"/>
      <c r="BH138" s="1104"/>
      <c r="BI138" s="1104"/>
      <c r="BJ138" s="1104"/>
      <c r="BK138" s="1104"/>
      <c r="BL138" s="1104"/>
      <c r="BM138" s="1104"/>
      <c r="BN138" s="1105"/>
      <c r="BO138" s="1105"/>
      <c r="BP138" s="1098"/>
      <c r="BQ138" s="1097"/>
      <c r="BR138" s="1092"/>
      <c r="BS138" s="1092"/>
      <c r="BT138" s="1092"/>
      <c r="BU138" s="1095">
        <f t="shared" si="52"/>
        <v>0</v>
      </c>
      <c r="BV138" s="453" t="e">
        <f t="shared" si="53"/>
        <v>#DIV/0!</v>
      </c>
      <c r="BW138" s="1092"/>
      <c r="BX138" s="1095">
        <f t="shared" si="54"/>
        <v>0</v>
      </c>
      <c r="BY138" s="1104"/>
      <c r="BZ138" s="1104"/>
      <c r="CA138" s="1104"/>
      <c r="CB138" s="1104"/>
      <c r="CC138" s="1104"/>
      <c r="CD138" s="1104"/>
      <c r="CE138" s="1104"/>
      <c r="CF138" s="1105"/>
      <c r="CG138" s="1105"/>
      <c r="CH138" s="1098"/>
    </row>
    <row r="139" spans="2:86">
      <c r="B139" s="1103"/>
      <c r="C139" s="1099" t="s">
        <v>587</v>
      </c>
      <c r="D139" s="1100" t="s">
        <v>588</v>
      </c>
      <c r="E139" s="172" t="s">
        <v>15</v>
      </c>
      <c r="F139" s="1090" t="s">
        <v>16</v>
      </c>
      <c r="G139" s="1090" t="s">
        <v>25</v>
      </c>
      <c r="H139" s="173" t="s">
        <v>23</v>
      </c>
      <c r="I139" s="1091"/>
      <c r="J139" s="414">
        <v>407912.61049999995</v>
      </c>
      <c r="K139" s="1091"/>
      <c r="L139" s="1092">
        <v>102906.22141363486</v>
      </c>
      <c r="M139" s="1092">
        <v>324494.76</v>
      </c>
      <c r="N139" s="1092">
        <v>0</v>
      </c>
      <c r="O139" s="1093"/>
      <c r="P139" s="1092"/>
      <c r="Q139" s="1092"/>
      <c r="R139" s="1092"/>
      <c r="S139" s="1094">
        <f t="shared" si="44"/>
        <v>0</v>
      </c>
      <c r="T139" s="453" t="str">
        <f t="shared" si="43"/>
        <v/>
      </c>
      <c r="U139" s="1092"/>
      <c r="V139" s="1095">
        <f t="shared" si="45"/>
        <v>0</v>
      </c>
      <c r="W139" s="1096">
        <v>0</v>
      </c>
      <c r="X139" s="1096">
        <v>0</v>
      </c>
      <c r="Y139" s="1096">
        <v>0</v>
      </c>
      <c r="Z139" s="1096">
        <v>0</v>
      </c>
      <c r="AA139" s="1096">
        <v>0</v>
      </c>
      <c r="AB139" s="1096">
        <v>0</v>
      </c>
      <c r="AC139" s="1096">
        <v>0</v>
      </c>
      <c r="AD139" s="1096">
        <v>0</v>
      </c>
      <c r="AE139" s="1096">
        <v>0</v>
      </c>
      <c r="AF139" s="1098"/>
      <c r="AG139" s="1097"/>
      <c r="AH139" s="1092"/>
      <c r="AI139" s="1092"/>
      <c r="AJ139" s="1092"/>
      <c r="AK139" s="1095">
        <f t="shared" si="46"/>
        <v>0</v>
      </c>
      <c r="AL139" s="453" t="e">
        <f t="shared" si="47"/>
        <v>#DIV/0!</v>
      </c>
      <c r="AM139" s="1092"/>
      <c r="AN139" s="1095">
        <f t="shared" si="48"/>
        <v>0</v>
      </c>
      <c r="AO139" s="1104"/>
      <c r="AP139" s="1104"/>
      <c r="AQ139" s="1104"/>
      <c r="AR139" s="1104"/>
      <c r="AS139" s="1104"/>
      <c r="AT139" s="1104"/>
      <c r="AU139" s="1104"/>
      <c r="AV139" s="1105"/>
      <c r="AW139" s="1105"/>
      <c r="AX139" s="1098"/>
      <c r="AY139" s="1097"/>
      <c r="AZ139" s="1092"/>
      <c r="BA139" s="1092"/>
      <c r="BB139" s="1092"/>
      <c r="BC139" s="1095">
        <f t="shared" si="49"/>
        <v>0</v>
      </c>
      <c r="BD139" s="453" t="e">
        <f t="shared" si="50"/>
        <v>#DIV/0!</v>
      </c>
      <c r="BE139" s="1092"/>
      <c r="BF139" s="1095">
        <f t="shared" si="51"/>
        <v>0</v>
      </c>
      <c r="BG139" s="1104"/>
      <c r="BH139" s="1104"/>
      <c r="BI139" s="1104"/>
      <c r="BJ139" s="1104"/>
      <c r="BK139" s="1104"/>
      <c r="BL139" s="1104"/>
      <c r="BM139" s="1104"/>
      <c r="BN139" s="1105"/>
      <c r="BO139" s="1105"/>
      <c r="BP139" s="1098"/>
      <c r="BQ139" s="1097"/>
      <c r="BR139" s="1092"/>
      <c r="BS139" s="1092"/>
      <c r="BT139" s="1092"/>
      <c r="BU139" s="1095">
        <f t="shared" si="52"/>
        <v>0</v>
      </c>
      <c r="BV139" s="453" t="e">
        <f t="shared" si="53"/>
        <v>#DIV/0!</v>
      </c>
      <c r="BW139" s="1092"/>
      <c r="BX139" s="1095">
        <f t="shared" si="54"/>
        <v>0</v>
      </c>
      <c r="BY139" s="1104"/>
      <c r="BZ139" s="1104"/>
      <c r="CA139" s="1104"/>
      <c r="CB139" s="1104"/>
      <c r="CC139" s="1104"/>
      <c r="CD139" s="1104"/>
      <c r="CE139" s="1104"/>
      <c r="CF139" s="1105"/>
      <c r="CG139" s="1105"/>
      <c r="CH139" s="1098"/>
    </row>
    <row r="140" spans="2:86">
      <c r="B140" s="1103"/>
      <c r="C140" s="1099" t="s">
        <v>589</v>
      </c>
      <c r="D140" s="1100" t="s">
        <v>590</v>
      </c>
      <c r="E140" s="172" t="s">
        <v>20</v>
      </c>
      <c r="F140" s="1090" t="s">
        <v>16</v>
      </c>
      <c r="G140" s="1090" t="s">
        <v>25</v>
      </c>
      <c r="H140" s="173" t="s">
        <v>18</v>
      </c>
      <c r="I140" s="1091"/>
      <c r="J140" s="414">
        <v>1182822.5981000001</v>
      </c>
      <c r="K140" s="1091"/>
      <c r="L140" s="1092">
        <v>208966.5136904986</v>
      </c>
      <c r="M140" s="1092">
        <v>1100013.6199999999</v>
      </c>
      <c r="N140" s="1092">
        <v>0</v>
      </c>
      <c r="O140" s="1093"/>
      <c r="P140" s="1092"/>
      <c r="Q140" s="1092"/>
      <c r="R140" s="1092"/>
      <c r="S140" s="1094">
        <f t="shared" si="44"/>
        <v>0</v>
      </c>
      <c r="T140" s="453" t="str">
        <f t="shared" si="43"/>
        <v/>
      </c>
      <c r="U140" s="1092"/>
      <c r="V140" s="1095">
        <f t="shared" si="45"/>
        <v>0</v>
      </c>
      <c r="W140" s="1096">
        <v>0</v>
      </c>
      <c r="X140" s="1096">
        <v>0</v>
      </c>
      <c r="Y140" s="1096">
        <v>0</v>
      </c>
      <c r="Z140" s="1096">
        <v>0</v>
      </c>
      <c r="AA140" s="1096">
        <v>0</v>
      </c>
      <c r="AB140" s="1096">
        <v>0</v>
      </c>
      <c r="AC140" s="1096">
        <v>0</v>
      </c>
      <c r="AD140" s="1096">
        <v>0</v>
      </c>
      <c r="AE140" s="1096">
        <v>0</v>
      </c>
      <c r="AF140" s="1098"/>
      <c r="AG140" s="1097"/>
      <c r="AH140" s="1092"/>
      <c r="AI140" s="1092"/>
      <c r="AJ140" s="1092"/>
      <c r="AK140" s="1095">
        <f t="shared" si="46"/>
        <v>0</v>
      </c>
      <c r="AL140" s="453" t="e">
        <f t="shared" si="47"/>
        <v>#DIV/0!</v>
      </c>
      <c r="AM140" s="1092"/>
      <c r="AN140" s="1095">
        <f t="shared" si="48"/>
        <v>0</v>
      </c>
      <c r="AO140" s="1104"/>
      <c r="AP140" s="1104"/>
      <c r="AQ140" s="1104"/>
      <c r="AR140" s="1104"/>
      <c r="AS140" s="1104"/>
      <c r="AT140" s="1104"/>
      <c r="AU140" s="1104"/>
      <c r="AV140" s="1105"/>
      <c r="AW140" s="1105"/>
      <c r="AX140" s="1098"/>
      <c r="AY140" s="1097"/>
      <c r="AZ140" s="1092"/>
      <c r="BA140" s="1092"/>
      <c r="BB140" s="1092"/>
      <c r="BC140" s="1095">
        <f t="shared" si="49"/>
        <v>0</v>
      </c>
      <c r="BD140" s="453" t="e">
        <f t="shared" si="50"/>
        <v>#DIV/0!</v>
      </c>
      <c r="BE140" s="1092"/>
      <c r="BF140" s="1095">
        <f t="shared" si="51"/>
        <v>0</v>
      </c>
      <c r="BG140" s="1104"/>
      <c r="BH140" s="1104"/>
      <c r="BI140" s="1104"/>
      <c r="BJ140" s="1104"/>
      <c r="BK140" s="1104"/>
      <c r="BL140" s="1104"/>
      <c r="BM140" s="1104"/>
      <c r="BN140" s="1105"/>
      <c r="BO140" s="1105"/>
      <c r="BP140" s="1098"/>
      <c r="BQ140" s="1097"/>
      <c r="BR140" s="1092"/>
      <c r="BS140" s="1092"/>
      <c r="BT140" s="1092"/>
      <c r="BU140" s="1095">
        <f t="shared" si="52"/>
        <v>0</v>
      </c>
      <c r="BV140" s="453" t="e">
        <f t="shared" si="53"/>
        <v>#DIV/0!</v>
      </c>
      <c r="BW140" s="1092"/>
      <c r="BX140" s="1095">
        <f t="shared" si="54"/>
        <v>0</v>
      </c>
      <c r="BY140" s="1104"/>
      <c r="BZ140" s="1104"/>
      <c r="CA140" s="1104"/>
      <c r="CB140" s="1104"/>
      <c r="CC140" s="1104"/>
      <c r="CD140" s="1104"/>
      <c r="CE140" s="1104"/>
      <c r="CF140" s="1105"/>
      <c r="CG140" s="1105"/>
      <c r="CH140" s="1098"/>
    </row>
    <row r="141" spans="2:86">
      <c r="B141" s="1103"/>
      <c r="C141" s="1099" t="s">
        <v>591</v>
      </c>
      <c r="D141" s="1100" t="s">
        <v>592</v>
      </c>
      <c r="E141" s="172" t="s">
        <v>20</v>
      </c>
      <c r="F141" s="1090" t="s">
        <v>16</v>
      </c>
      <c r="G141" s="1090" t="s">
        <v>25</v>
      </c>
      <c r="H141" s="173" t="s">
        <v>18</v>
      </c>
      <c r="I141" s="1091"/>
      <c r="J141" s="414">
        <v>256823.68910000002</v>
      </c>
      <c r="K141" s="1091"/>
      <c r="L141" s="1092">
        <v>331114.26786241727</v>
      </c>
      <c r="M141" s="1092">
        <v>202667.39</v>
      </c>
      <c r="N141" s="1092">
        <v>0</v>
      </c>
      <c r="O141" s="1093"/>
      <c r="P141" s="1092"/>
      <c r="Q141" s="1092"/>
      <c r="R141" s="1092"/>
      <c r="S141" s="1094">
        <f t="shared" si="44"/>
        <v>0</v>
      </c>
      <c r="T141" s="453" t="str">
        <f t="shared" si="43"/>
        <v/>
      </c>
      <c r="U141" s="1092"/>
      <c r="V141" s="1095">
        <f t="shared" si="45"/>
        <v>0</v>
      </c>
      <c r="W141" s="1096">
        <v>0</v>
      </c>
      <c r="X141" s="1096">
        <v>0</v>
      </c>
      <c r="Y141" s="1096">
        <v>0</v>
      </c>
      <c r="Z141" s="1096">
        <v>0</v>
      </c>
      <c r="AA141" s="1096">
        <v>0</v>
      </c>
      <c r="AB141" s="1096">
        <v>0</v>
      </c>
      <c r="AC141" s="1096">
        <v>0</v>
      </c>
      <c r="AD141" s="1096">
        <v>0</v>
      </c>
      <c r="AE141" s="1096">
        <v>0</v>
      </c>
      <c r="AF141" s="1098"/>
      <c r="AG141" s="1097"/>
      <c r="AH141" s="1092"/>
      <c r="AI141" s="1092"/>
      <c r="AJ141" s="1092"/>
      <c r="AK141" s="1095">
        <f t="shared" si="46"/>
        <v>0</v>
      </c>
      <c r="AL141" s="453" t="e">
        <f t="shared" si="47"/>
        <v>#DIV/0!</v>
      </c>
      <c r="AM141" s="1092"/>
      <c r="AN141" s="1095">
        <f t="shared" si="48"/>
        <v>0</v>
      </c>
      <c r="AO141" s="1104"/>
      <c r="AP141" s="1104"/>
      <c r="AQ141" s="1104"/>
      <c r="AR141" s="1104"/>
      <c r="AS141" s="1104"/>
      <c r="AT141" s="1104"/>
      <c r="AU141" s="1104"/>
      <c r="AV141" s="1105"/>
      <c r="AW141" s="1105"/>
      <c r="AX141" s="1098"/>
      <c r="AY141" s="1097"/>
      <c r="AZ141" s="1092"/>
      <c r="BA141" s="1092"/>
      <c r="BB141" s="1092"/>
      <c r="BC141" s="1095">
        <f t="shared" si="49"/>
        <v>0</v>
      </c>
      <c r="BD141" s="453" t="e">
        <f t="shared" si="50"/>
        <v>#DIV/0!</v>
      </c>
      <c r="BE141" s="1092"/>
      <c r="BF141" s="1095">
        <f t="shared" si="51"/>
        <v>0</v>
      </c>
      <c r="BG141" s="1104"/>
      <c r="BH141" s="1104"/>
      <c r="BI141" s="1104"/>
      <c r="BJ141" s="1104"/>
      <c r="BK141" s="1104"/>
      <c r="BL141" s="1104"/>
      <c r="BM141" s="1104"/>
      <c r="BN141" s="1105"/>
      <c r="BO141" s="1105"/>
      <c r="BP141" s="1098"/>
      <c r="BQ141" s="1097"/>
      <c r="BR141" s="1092"/>
      <c r="BS141" s="1092"/>
      <c r="BT141" s="1092"/>
      <c r="BU141" s="1095">
        <f t="shared" si="52"/>
        <v>0</v>
      </c>
      <c r="BV141" s="453" t="e">
        <f t="shared" si="53"/>
        <v>#DIV/0!</v>
      </c>
      <c r="BW141" s="1092"/>
      <c r="BX141" s="1095">
        <f t="shared" si="54"/>
        <v>0</v>
      </c>
      <c r="BY141" s="1104"/>
      <c r="BZ141" s="1104"/>
      <c r="CA141" s="1104"/>
      <c r="CB141" s="1104"/>
      <c r="CC141" s="1104"/>
      <c r="CD141" s="1104"/>
      <c r="CE141" s="1104"/>
      <c r="CF141" s="1105"/>
      <c r="CG141" s="1105"/>
      <c r="CH141" s="1098"/>
    </row>
    <row r="142" spans="2:86">
      <c r="B142" s="1103"/>
      <c r="C142" s="1099" t="s">
        <v>593</v>
      </c>
      <c r="D142" s="1100" t="s">
        <v>594</v>
      </c>
      <c r="E142" s="172" t="s">
        <v>15</v>
      </c>
      <c r="F142" s="1090" t="s">
        <v>16</v>
      </c>
      <c r="G142" s="1090" t="s">
        <v>27</v>
      </c>
      <c r="H142" s="173" t="s">
        <v>23</v>
      </c>
      <c r="I142" s="1091"/>
      <c r="J142" s="414">
        <v>164729.38150000002</v>
      </c>
      <c r="K142" s="1091"/>
      <c r="L142" s="1092">
        <v>42353.040272484301</v>
      </c>
      <c r="M142" s="1092">
        <v>109831.44</v>
      </c>
      <c r="N142" s="1092">
        <v>0</v>
      </c>
      <c r="O142" s="1093"/>
      <c r="P142" s="1092"/>
      <c r="Q142" s="1092"/>
      <c r="R142" s="1092"/>
      <c r="S142" s="1094">
        <f t="shared" si="44"/>
        <v>0</v>
      </c>
      <c r="T142" s="453" t="str">
        <f t="shared" si="43"/>
        <v/>
      </c>
      <c r="U142" s="1092"/>
      <c r="V142" s="1095">
        <f t="shared" si="45"/>
        <v>0</v>
      </c>
      <c r="W142" s="1096">
        <v>0</v>
      </c>
      <c r="X142" s="1096">
        <v>0</v>
      </c>
      <c r="Y142" s="1096">
        <v>0</v>
      </c>
      <c r="Z142" s="1096">
        <v>0</v>
      </c>
      <c r="AA142" s="1096">
        <v>0</v>
      </c>
      <c r="AB142" s="1096">
        <v>0</v>
      </c>
      <c r="AC142" s="1096">
        <v>0</v>
      </c>
      <c r="AD142" s="1096">
        <v>0</v>
      </c>
      <c r="AE142" s="1096">
        <v>0</v>
      </c>
      <c r="AF142" s="1098"/>
      <c r="AG142" s="1097"/>
      <c r="AH142" s="1092"/>
      <c r="AI142" s="1092"/>
      <c r="AJ142" s="1092"/>
      <c r="AK142" s="1095">
        <f t="shared" si="46"/>
        <v>0</v>
      </c>
      <c r="AL142" s="453" t="e">
        <f t="shared" si="47"/>
        <v>#DIV/0!</v>
      </c>
      <c r="AM142" s="1092"/>
      <c r="AN142" s="1095">
        <f t="shared" si="48"/>
        <v>0</v>
      </c>
      <c r="AO142" s="1104"/>
      <c r="AP142" s="1104"/>
      <c r="AQ142" s="1104"/>
      <c r="AR142" s="1104"/>
      <c r="AS142" s="1104"/>
      <c r="AT142" s="1104"/>
      <c r="AU142" s="1104"/>
      <c r="AV142" s="1105"/>
      <c r="AW142" s="1105"/>
      <c r="AX142" s="1098"/>
      <c r="AY142" s="1097"/>
      <c r="AZ142" s="1092"/>
      <c r="BA142" s="1092"/>
      <c r="BB142" s="1092"/>
      <c r="BC142" s="1095">
        <f t="shared" si="49"/>
        <v>0</v>
      </c>
      <c r="BD142" s="453" t="e">
        <f t="shared" si="50"/>
        <v>#DIV/0!</v>
      </c>
      <c r="BE142" s="1092"/>
      <c r="BF142" s="1095">
        <f t="shared" si="51"/>
        <v>0</v>
      </c>
      <c r="BG142" s="1104"/>
      <c r="BH142" s="1104"/>
      <c r="BI142" s="1104"/>
      <c r="BJ142" s="1104"/>
      <c r="BK142" s="1104"/>
      <c r="BL142" s="1104"/>
      <c r="BM142" s="1104"/>
      <c r="BN142" s="1105"/>
      <c r="BO142" s="1105"/>
      <c r="BP142" s="1098"/>
      <c r="BQ142" s="1097"/>
      <c r="BR142" s="1092"/>
      <c r="BS142" s="1092"/>
      <c r="BT142" s="1092"/>
      <c r="BU142" s="1095">
        <f t="shared" si="52"/>
        <v>0</v>
      </c>
      <c r="BV142" s="453" t="e">
        <f t="shared" si="53"/>
        <v>#DIV/0!</v>
      </c>
      <c r="BW142" s="1092"/>
      <c r="BX142" s="1095">
        <f t="shared" si="54"/>
        <v>0</v>
      </c>
      <c r="BY142" s="1104"/>
      <c r="BZ142" s="1104"/>
      <c r="CA142" s="1104"/>
      <c r="CB142" s="1104"/>
      <c r="CC142" s="1104"/>
      <c r="CD142" s="1104"/>
      <c r="CE142" s="1104"/>
      <c r="CF142" s="1105"/>
      <c r="CG142" s="1105"/>
      <c r="CH142" s="1098"/>
    </row>
    <row r="143" spans="2:86">
      <c r="B143" s="1103"/>
      <c r="C143" s="1099" t="s">
        <v>595</v>
      </c>
      <c r="D143" s="1100" t="s">
        <v>596</v>
      </c>
      <c r="E143" s="172" t="s">
        <v>20</v>
      </c>
      <c r="F143" s="1090" t="s">
        <v>16</v>
      </c>
      <c r="G143" s="1090" t="s">
        <v>27</v>
      </c>
      <c r="H143" s="173" t="s">
        <v>18</v>
      </c>
      <c r="I143" s="1091"/>
      <c r="J143" s="414">
        <v>135220.83189999999</v>
      </c>
      <c r="K143" s="1091"/>
      <c r="L143" s="1092">
        <v>65672.396101547492</v>
      </c>
      <c r="M143" s="1092">
        <v>125638.38</v>
      </c>
      <c r="N143" s="1092">
        <v>0</v>
      </c>
      <c r="O143" s="1093"/>
      <c r="P143" s="1092"/>
      <c r="Q143" s="1092"/>
      <c r="R143" s="1092"/>
      <c r="S143" s="1094">
        <f t="shared" ref="S143:S154" si="55">SUM(O143:R143)</f>
        <v>0</v>
      </c>
      <c r="T143" s="453" t="str">
        <f t="shared" si="43"/>
        <v/>
      </c>
      <c r="U143" s="1092"/>
      <c r="V143" s="1095">
        <f t="shared" ref="V143:V154" si="56">S143+U143</f>
        <v>0</v>
      </c>
      <c r="W143" s="1096">
        <v>0</v>
      </c>
      <c r="X143" s="1096">
        <v>0</v>
      </c>
      <c r="Y143" s="1096">
        <v>0</v>
      </c>
      <c r="Z143" s="1096">
        <v>0</v>
      </c>
      <c r="AA143" s="1096">
        <v>0</v>
      </c>
      <c r="AB143" s="1096">
        <v>0</v>
      </c>
      <c r="AC143" s="1096">
        <v>0</v>
      </c>
      <c r="AD143" s="1096">
        <v>0</v>
      </c>
      <c r="AE143" s="1096">
        <v>0</v>
      </c>
      <c r="AF143" s="1098"/>
      <c r="AG143" s="1097"/>
      <c r="AH143" s="1092"/>
      <c r="AI143" s="1092"/>
      <c r="AJ143" s="1092"/>
      <c r="AK143" s="1095">
        <f t="shared" ref="AK143:AK154" si="57">SUM(AG143:AJ143)</f>
        <v>0</v>
      </c>
      <c r="AL143" s="453" t="e">
        <f t="shared" ref="AL143:AL154" si="58">(AK143-S143)/S143</f>
        <v>#DIV/0!</v>
      </c>
      <c r="AM143" s="1092"/>
      <c r="AN143" s="1095">
        <f t="shared" ref="AN143:AN154" si="59">AK143+AM143</f>
        <v>0</v>
      </c>
      <c r="AO143" s="1104"/>
      <c r="AP143" s="1104"/>
      <c r="AQ143" s="1104"/>
      <c r="AR143" s="1104"/>
      <c r="AS143" s="1104"/>
      <c r="AT143" s="1104"/>
      <c r="AU143" s="1104"/>
      <c r="AV143" s="1105"/>
      <c r="AW143" s="1105"/>
      <c r="AX143" s="1098"/>
      <c r="AY143" s="1097"/>
      <c r="AZ143" s="1092"/>
      <c r="BA143" s="1092"/>
      <c r="BB143" s="1092"/>
      <c r="BC143" s="1095">
        <f t="shared" ref="BC143:BC154" si="60">SUM(AY143:BB143)</f>
        <v>0</v>
      </c>
      <c r="BD143" s="453" t="e">
        <f t="shared" ref="BD143:BD154" si="61">(BC143-AK143)/AK143</f>
        <v>#DIV/0!</v>
      </c>
      <c r="BE143" s="1092"/>
      <c r="BF143" s="1095">
        <f t="shared" ref="BF143:BF154" si="62">BC143+BE143</f>
        <v>0</v>
      </c>
      <c r="BG143" s="1104"/>
      <c r="BH143" s="1104"/>
      <c r="BI143" s="1104"/>
      <c r="BJ143" s="1104"/>
      <c r="BK143" s="1104"/>
      <c r="BL143" s="1104"/>
      <c r="BM143" s="1104"/>
      <c r="BN143" s="1105"/>
      <c r="BO143" s="1105"/>
      <c r="BP143" s="1098"/>
      <c r="BQ143" s="1097"/>
      <c r="BR143" s="1092"/>
      <c r="BS143" s="1092"/>
      <c r="BT143" s="1092"/>
      <c r="BU143" s="1095">
        <f t="shared" ref="BU143:BU154" si="63">SUM(BQ143:BT143)</f>
        <v>0</v>
      </c>
      <c r="BV143" s="453" t="e">
        <f t="shared" ref="BV143:BV154" si="64">(BU143-BC143)/BC143</f>
        <v>#DIV/0!</v>
      </c>
      <c r="BW143" s="1092"/>
      <c r="BX143" s="1095">
        <f t="shared" ref="BX143:BX154" si="65">BU143+BW143</f>
        <v>0</v>
      </c>
      <c r="BY143" s="1104"/>
      <c r="BZ143" s="1104"/>
      <c r="CA143" s="1104"/>
      <c r="CB143" s="1104"/>
      <c r="CC143" s="1104"/>
      <c r="CD143" s="1104"/>
      <c r="CE143" s="1104"/>
      <c r="CF143" s="1105"/>
      <c r="CG143" s="1105"/>
      <c r="CH143" s="1098"/>
    </row>
    <row r="144" spans="2:86">
      <c r="B144" s="1103"/>
      <c r="C144" s="1099" t="s">
        <v>597</v>
      </c>
      <c r="D144" s="1100" t="s">
        <v>598</v>
      </c>
      <c r="E144" s="172" t="s">
        <v>20</v>
      </c>
      <c r="F144" s="1090" t="s">
        <v>16</v>
      </c>
      <c r="G144" s="1090" t="s">
        <v>27</v>
      </c>
      <c r="H144" s="173" t="s">
        <v>18</v>
      </c>
      <c r="I144" s="1091"/>
      <c r="J144" s="414">
        <v>155900.70390000002</v>
      </c>
      <c r="K144" s="1091"/>
      <c r="L144" s="1092">
        <v>82551.871427693201</v>
      </c>
      <c r="M144" s="1092">
        <v>142703.07</v>
      </c>
      <c r="N144" s="1092">
        <v>0</v>
      </c>
      <c r="O144" s="1093"/>
      <c r="P144" s="1092"/>
      <c r="Q144" s="1092"/>
      <c r="R144" s="1092"/>
      <c r="S144" s="1094">
        <f t="shared" si="55"/>
        <v>0</v>
      </c>
      <c r="T144" s="453" t="str">
        <f t="shared" si="43"/>
        <v/>
      </c>
      <c r="U144" s="1092"/>
      <c r="V144" s="1095">
        <f t="shared" si="56"/>
        <v>0</v>
      </c>
      <c r="W144" s="1096">
        <v>0</v>
      </c>
      <c r="X144" s="1096">
        <v>0</v>
      </c>
      <c r="Y144" s="1096">
        <v>0</v>
      </c>
      <c r="Z144" s="1096">
        <v>0</v>
      </c>
      <c r="AA144" s="1096">
        <v>0</v>
      </c>
      <c r="AB144" s="1096">
        <v>0</v>
      </c>
      <c r="AC144" s="1096">
        <v>0</v>
      </c>
      <c r="AD144" s="1096">
        <v>0</v>
      </c>
      <c r="AE144" s="1096">
        <v>0</v>
      </c>
      <c r="AF144" s="1098"/>
      <c r="AG144" s="1097"/>
      <c r="AH144" s="1092"/>
      <c r="AI144" s="1092"/>
      <c r="AJ144" s="1092"/>
      <c r="AK144" s="1095">
        <f t="shared" si="57"/>
        <v>0</v>
      </c>
      <c r="AL144" s="453" t="e">
        <f t="shared" si="58"/>
        <v>#DIV/0!</v>
      </c>
      <c r="AM144" s="1092"/>
      <c r="AN144" s="1095">
        <f t="shared" si="59"/>
        <v>0</v>
      </c>
      <c r="AO144" s="1104"/>
      <c r="AP144" s="1104"/>
      <c r="AQ144" s="1104"/>
      <c r="AR144" s="1104"/>
      <c r="AS144" s="1104"/>
      <c r="AT144" s="1104"/>
      <c r="AU144" s="1104"/>
      <c r="AV144" s="1105"/>
      <c r="AW144" s="1105"/>
      <c r="AX144" s="1098"/>
      <c r="AY144" s="1097"/>
      <c r="AZ144" s="1092"/>
      <c r="BA144" s="1092"/>
      <c r="BB144" s="1092"/>
      <c r="BC144" s="1095">
        <f t="shared" si="60"/>
        <v>0</v>
      </c>
      <c r="BD144" s="453" t="e">
        <f t="shared" si="61"/>
        <v>#DIV/0!</v>
      </c>
      <c r="BE144" s="1092"/>
      <c r="BF144" s="1095">
        <f t="shared" si="62"/>
        <v>0</v>
      </c>
      <c r="BG144" s="1104"/>
      <c r="BH144" s="1104"/>
      <c r="BI144" s="1104"/>
      <c r="BJ144" s="1104"/>
      <c r="BK144" s="1104"/>
      <c r="BL144" s="1104"/>
      <c r="BM144" s="1104"/>
      <c r="BN144" s="1105"/>
      <c r="BO144" s="1105"/>
      <c r="BP144" s="1098"/>
      <c r="BQ144" s="1097"/>
      <c r="BR144" s="1092"/>
      <c r="BS144" s="1092"/>
      <c r="BT144" s="1092"/>
      <c r="BU144" s="1095">
        <f t="shared" si="63"/>
        <v>0</v>
      </c>
      <c r="BV144" s="453" t="e">
        <f t="shared" si="64"/>
        <v>#DIV/0!</v>
      </c>
      <c r="BW144" s="1092"/>
      <c r="BX144" s="1095">
        <f t="shared" si="65"/>
        <v>0</v>
      </c>
      <c r="BY144" s="1104"/>
      <c r="BZ144" s="1104"/>
      <c r="CA144" s="1104"/>
      <c r="CB144" s="1104"/>
      <c r="CC144" s="1104"/>
      <c r="CD144" s="1104"/>
      <c r="CE144" s="1104"/>
      <c r="CF144" s="1105"/>
      <c r="CG144" s="1105"/>
      <c r="CH144" s="1098"/>
    </row>
    <row r="145" spans="2:86">
      <c r="B145" s="1103"/>
      <c r="C145" s="1099" t="s">
        <v>599</v>
      </c>
      <c r="D145" s="1100" t="s">
        <v>600</v>
      </c>
      <c r="E145" s="172" t="s">
        <v>15</v>
      </c>
      <c r="F145" s="1090" t="s">
        <v>16</v>
      </c>
      <c r="G145" s="1090" t="s">
        <v>29</v>
      </c>
      <c r="H145" s="173" t="s">
        <v>23</v>
      </c>
      <c r="I145" s="1091"/>
      <c r="J145" s="414">
        <v>450075.23</v>
      </c>
      <c r="K145" s="1091"/>
      <c r="L145" s="1092">
        <v>124404.13232440547</v>
      </c>
      <c r="M145" s="1092">
        <v>132099.43599999999</v>
      </c>
      <c r="N145" s="1092">
        <v>108911.23999999999</v>
      </c>
      <c r="O145" s="1093"/>
      <c r="P145" s="1092"/>
      <c r="Q145" s="1092"/>
      <c r="R145" s="1092"/>
      <c r="S145" s="1094">
        <f t="shared" si="55"/>
        <v>0</v>
      </c>
      <c r="T145" s="453">
        <f t="shared" si="43"/>
        <v>-1</v>
      </c>
      <c r="U145" s="1092"/>
      <c r="V145" s="1095">
        <f t="shared" si="56"/>
        <v>0</v>
      </c>
      <c r="W145" s="1096">
        <v>0</v>
      </c>
      <c r="X145" s="1096">
        <v>0</v>
      </c>
      <c r="Y145" s="1096">
        <v>0</v>
      </c>
      <c r="Z145" s="1096">
        <v>0</v>
      </c>
      <c r="AA145" s="1096">
        <v>0</v>
      </c>
      <c r="AB145" s="1096">
        <v>0</v>
      </c>
      <c r="AC145" s="1096">
        <v>0</v>
      </c>
      <c r="AD145" s="1096">
        <v>0</v>
      </c>
      <c r="AE145" s="1096">
        <v>0</v>
      </c>
      <c r="AF145" s="1098"/>
      <c r="AG145" s="1097"/>
      <c r="AH145" s="1092"/>
      <c r="AI145" s="1092"/>
      <c r="AJ145" s="1092"/>
      <c r="AK145" s="1095">
        <f t="shared" si="57"/>
        <v>0</v>
      </c>
      <c r="AL145" s="453" t="e">
        <f t="shared" si="58"/>
        <v>#DIV/0!</v>
      </c>
      <c r="AM145" s="1092"/>
      <c r="AN145" s="1095">
        <f t="shared" si="59"/>
        <v>0</v>
      </c>
      <c r="AO145" s="1104"/>
      <c r="AP145" s="1104"/>
      <c r="AQ145" s="1104"/>
      <c r="AR145" s="1104"/>
      <c r="AS145" s="1104"/>
      <c r="AT145" s="1104"/>
      <c r="AU145" s="1104"/>
      <c r="AV145" s="1105"/>
      <c r="AW145" s="1105"/>
      <c r="AX145" s="1098"/>
      <c r="AY145" s="1097"/>
      <c r="AZ145" s="1092"/>
      <c r="BA145" s="1092"/>
      <c r="BB145" s="1092"/>
      <c r="BC145" s="1095">
        <f t="shared" si="60"/>
        <v>0</v>
      </c>
      <c r="BD145" s="453" t="e">
        <f t="shared" si="61"/>
        <v>#DIV/0!</v>
      </c>
      <c r="BE145" s="1092"/>
      <c r="BF145" s="1095">
        <f t="shared" si="62"/>
        <v>0</v>
      </c>
      <c r="BG145" s="1104"/>
      <c r="BH145" s="1104"/>
      <c r="BI145" s="1104"/>
      <c r="BJ145" s="1104"/>
      <c r="BK145" s="1104"/>
      <c r="BL145" s="1104"/>
      <c r="BM145" s="1104"/>
      <c r="BN145" s="1105"/>
      <c r="BO145" s="1105"/>
      <c r="BP145" s="1098"/>
      <c r="BQ145" s="1097"/>
      <c r="BR145" s="1092"/>
      <c r="BS145" s="1092"/>
      <c r="BT145" s="1092"/>
      <c r="BU145" s="1095">
        <f t="shared" si="63"/>
        <v>0</v>
      </c>
      <c r="BV145" s="453" t="e">
        <f t="shared" si="64"/>
        <v>#DIV/0!</v>
      </c>
      <c r="BW145" s="1092"/>
      <c r="BX145" s="1095">
        <f t="shared" si="65"/>
        <v>0</v>
      </c>
      <c r="BY145" s="1104"/>
      <c r="BZ145" s="1104"/>
      <c r="CA145" s="1104"/>
      <c r="CB145" s="1104"/>
      <c r="CC145" s="1104"/>
      <c r="CD145" s="1104"/>
      <c r="CE145" s="1104"/>
      <c r="CF145" s="1105"/>
      <c r="CG145" s="1105"/>
      <c r="CH145" s="1098"/>
    </row>
    <row r="146" spans="2:86">
      <c r="B146" s="1103"/>
      <c r="C146" s="1099" t="s">
        <v>601</v>
      </c>
      <c r="D146" s="1100" t="s">
        <v>602</v>
      </c>
      <c r="E146" s="172" t="s">
        <v>15</v>
      </c>
      <c r="F146" s="1090" t="s">
        <v>16</v>
      </c>
      <c r="G146" s="1090" t="s">
        <v>29</v>
      </c>
      <c r="H146" s="173" t="s">
        <v>23</v>
      </c>
      <c r="I146" s="1091"/>
      <c r="J146" s="414">
        <v>718528.48960000009</v>
      </c>
      <c r="K146" s="1091"/>
      <c r="L146" s="1092">
        <v>190943.09386976721</v>
      </c>
      <c r="M146" s="1092">
        <v>849784.38599999994</v>
      </c>
      <c r="N146" s="1092">
        <v>195030.92440000002</v>
      </c>
      <c r="O146" s="1093"/>
      <c r="P146" s="1092"/>
      <c r="Q146" s="1092"/>
      <c r="R146" s="1092"/>
      <c r="S146" s="1094">
        <f t="shared" si="55"/>
        <v>0</v>
      </c>
      <c r="T146" s="453">
        <f t="shared" si="43"/>
        <v>-1</v>
      </c>
      <c r="U146" s="1092"/>
      <c r="V146" s="1095">
        <f t="shared" si="56"/>
        <v>0</v>
      </c>
      <c r="W146" s="1096">
        <v>0</v>
      </c>
      <c r="X146" s="1096">
        <v>0</v>
      </c>
      <c r="Y146" s="1096">
        <v>0</v>
      </c>
      <c r="Z146" s="1096">
        <v>0</v>
      </c>
      <c r="AA146" s="1096">
        <v>0</v>
      </c>
      <c r="AB146" s="1096">
        <v>0</v>
      </c>
      <c r="AC146" s="1096">
        <v>0</v>
      </c>
      <c r="AD146" s="1096">
        <v>0</v>
      </c>
      <c r="AE146" s="1096">
        <v>0</v>
      </c>
      <c r="AF146" s="1098"/>
      <c r="AG146" s="1097"/>
      <c r="AH146" s="1092"/>
      <c r="AI146" s="1092"/>
      <c r="AJ146" s="1092"/>
      <c r="AK146" s="1095">
        <f t="shared" si="57"/>
        <v>0</v>
      </c>
      <c r="AL146" s="453" t="e">
        <f t="shared" si="58"/>
        <v>#DIV/0!</v>
      </c>
      <c r="AM146" s="1092"/>
      <c r="AN146" s="1095">
        <f t="shared" si="59"/>
        <v>0</v>
      </c>
      <c r="AO146" s="1104"/>
      <c r="AP146" s="1104"/>
      <c r="AQ146" s="1104"/>
      <c r="AR146" s="1104"/>
      <c r="AS146" s="1104"/>
      <c r="AT146" s="1104"/>
      <c r="AU146" s="1104"/>
      <c r="AV146" s="1105"/>
      <c r="AW146" s="1105"/>
      <c r="AX146" s="1098"/>
      <c r="AY146" s="1097"/>
      <c r="AZ146" s="1092"/>
      <c r="BA146" s="1092"/>
      <c r="BB146" s="1092"/>
      <c r="BC146" s="1095">
        <f t="shared" si="60"/>
        <v>0</v>
      </c>
      <c r="BD146" s="453" t="e">
        <f t="shared" si="61"/>
        <v>#DIV/0!</v>
      </c>
      <c r="BE146" s="1092"/>
      <c r="BF146" s="1095">
        <f t="shared" si="62"/>
        <v>0</v>
      </c>
      <c r="BG146" s="1104"/>
      <c r="BH146" s="1104"/>
      <c r="BI146" s="1104"/>
      <c r="BJ146" s="1104"/>
      <c r="BK146" s="1104"/>
      <c r="BL146" s="1104"/>
      <c r="BM146" s="1104"/>
      <c r="BN146" s="1105"/>
      <c r="BO146" s="1105"/>
      <c r="BP146" s="1098"/>
      <c r="BQ146" s="1097"/>
      <c r="BR146" s="1092"/>
      <c r="BS146" s="1092"/>
      <c r="BT146" s="1092"/>
      <c r="BU146" s="1095">
        <f t="shared" si="63"/>
        <v>0</v>
      </c>
      <c r="BV146" s="453" t="e">
        <f t="shared" si="64"/>
        <v>#DIV/0!</v>
      </c>
      <c r="BW146" s="1092"/>
      <c r="BX146" s="1095">
        <f t="shared" si="65"/>
        <v>0</v>
      </c>
      <c r="BY146" s="1104"/>
      <c r="BZ146" s="1104"/>
      <c r="CA146" s="1104"/>
      <c r="CB146" s="1104"/>
      <c r="CC146" s="1104"/>
      <c r="CD146" s="1104"/>
      <c r="CE146" s="1104"/>
      <c r="CF146" s="1105"/>
      <c r="CG146" s="1105"/>
      <c r="CH146" s="1098"/>
    </row>
    <row r="147" spans="2:86">
      <c r="B147" s="1103"/>
      <c r="C147" s="1099" t="s">
        <v>603</v>
      </c>
      <c r="D147" s="1100" t="s">
        <v>604</v>
      </c>
      <c r="E147" s="172" t="s">
        <v>15</v>
      </c>
      <c r="F147" s="1090" t="s">
        <v>16</v>
      </c>
      <c r="G147" s="1090" t="s">
        <v>29</v>
      </c>
      <c r="H147" s="173" t="s">
        <v>23</v>
      </c>
      <c r="I147" s="1091"/>
      <c r="J147" s="414">
        <v>245647.22639999999</v>
      </c>
      <c r="K147" s="1091"/>
      <c r="L147" s="1092">
        <v>62467.054747497656</v>
      </c>
      <c r="M147" s="1092">
        <v>142352.93599999999</v>
      </c>
      <c r="N147" s="1092">
        <v>129636.69</v>
      </c>
      <c r="O147" s="1093"/>
      <c r="P147" s="1092"/>
      <c r="Q147" s="1092"/>
      <c r="R147" s="1092"/>
      <c r="S147" s="1094">
        <f t="shared" si="55"/>
        <v>0</v>
      </c>
      <c r="T147" s="453">
        <f t="shared" si="43"/>
        <v>-1</v>
      </c>
      <c r="U147" s="1092"/>
      <c r="V147" s="1095">
        <f t="shared" si="56"/>
        <v>0</v>
      </c>
      <c r="W147" s="1096">
        <v>0</v>
      </c>
      <c r="X147" s="1096">
        <v>0</v>
      </c>
      <c r="Y147" s="1096">
        <v>0</v>
      </c>
      <c r="Z147" s="1096">
        <v>0</v>
      </c>
      <c r="AA147" s="1096">
        <v>0</v>
      </c>
      <c r="AB147" s="1096">
        <v>0</v>
      </c>
      <c r="AC147" s="1096">
        <v>0</v>
      </c>
      <c r="AD147" s="1096">
        <v>0</v>
      </c>
      <c r="AE147" s="1096">
        <v>0</v>
      </c>
      <c r="AF147" s="1098"/>
      <c r="AG147" s="1097"/>
      <c r="AH147" s="1092"/>
      <c r="AI147" s="1092"/>
      <c r="AJ147" s="1092"/>
      <c r="AK147" s="1095">
        <f t="shared" si="57"/>
        <v>0</v>
      </c>
      <c r="AL147" s="453" t="e">
        <f t="shared" si="58"/>
        <v>#DIV/0!</v>
      </c>
      <c r="AM147" s="1092"/>
      <c r="AN147" s="1095">
        <f t="shared" si="59"/>
        <v>0</v>
      </c>
      <c r="AO147" s="1104"/>
      <c r="AP147" s="1104"/>
      <c r="AQ147" s="1104"/>
      <c r="AR147" s="1104"/>
      <c r="AS147" s="1104"/>
      <c r="AT147" s="1104"/>
      <c r="AU147" s="1104"/>
      <c r="AV147" s="1105"/>
      <c r="AW147" s="1105"/>
      <c r="AX147" s="1098"/>
      <c r="AY147" s="1097"/>
      <c r="AZ147" s="1092"/>
      <c r="BA147" s="1092"/>
      <c r="BB147" s="1092"/>
      <c r="BC147" s="1095">
        <f t="shared" si="60"/>
        <v>0</v>
      </c>
      <c r="BD147" s="453" t="e">
        <f t="shared" si="61"/>
        <v>#DIV/0!</v>
      </c>
      <c r="BE147" s="1092"/>
      <c r="BF147" s="1095">
        <f t="shared" si="62"/>
        <v>0</v>
      </c>
      <c r="BG147" s="1104"/>
      <c r="BH147" s="1104"/>
      <c r="BI147" s="1104"/>
      <c r="BJ147" s="1104"/>
      <c r="BK147" s="1104"/>
      <c r="BL147" s="1104"/>
      <c r="BM147" s="1104"/>
      <c r="BN147" s="1105"/>
      <c r="BO147" s="1105"/>
      <c r="BP147" s="1098"/>
      <c r="BQ147" s="1097"/>
      <c r="BR147" s="1092"/>
      <c r="BS147" s="1092"/>
      <c r="BT147" s="1092"/>
      <c r="BU147" s="1095">
        <f t="shared" si="63"/>
        <v>0</v>
      </c>
      <c r="BV147" s="453" t="e">
        <f t="shared" si="64"/>
        <v>#DIV/0!</v>
      </c>
      <c r="BW147" s="1092"/>
      <c r="BX147" s="1095">
        <f t="shared" si="65"/>
        <v>0</v>
      </c>
      <c r="BY147" s="1104"/>
      <c r="BZ147" s="1104"/>
      <c r="CA147" s="1104"/>
      <c r="CB147" s="1104"/>
      <c r="CC147" s="1104"/>
      <c r="CD147" s="1104"/>
      <c r="CE147" s="1104"/>
      <c r="CF147" s="1105"/>
      <c r="CG147" s="1105"/>
      <c r="CH147" s="1098"/>
    </row>
    <row r="148" spans="2:86">
      <c r="B148" s="1103"/>
      <c r="C148" s="1099" t="s">
        <v>605</v>
      </c>
      <c r="D148" s="1100" t="s">
        <v>606</v>
      </c>
      <c r="E148" s="172" t="s">
        <v>15</v>
      </c>
      <c r="F148" s="1090" t="s">
        <v>16</v>
      </c>
      <c r="G148" s="1090" t="s">
        <v>32</v>
      </c>
      <c r="H148" s="173" t="s">
        <v>23</v>
      </c>
      <c r="I148" s="1091"/>
      <c r="J148" s="414">
        <v>4101177.4512999998</v>
      </c>
      <c r="K148" s="1091"/>
      <c r="L148" s="1092">
        <v>2166568.5252245693</v>
      </c>
      <c r="M148" s="1092">
        <v>4101953.8600000003</v>
      </c>
      <c r="N148" s="1092">
        <v>3853114.1787999999</v>
      </c>
      <c r="O148" s="1093"/>
      <c r="P148" s="1092"/>
      <c r="Q148" s="1092"/>
      <c r="R148" s="1092"/>
      <c r="S148" s="1094">
        <f t="shared" ref="S148:S153" si="66">SUM(O148:R148)</f>
        <v>0</v>
      </c>
      <c r="T148" s="453">
        <f t="shared" si="43"/>
        <v>-1</v>
      </c>
      <c r="U148" s="1092"/>
      <c r="V148" s="1095">
        <f t="shared" ref="V148:V153" si="67">S148+U148</f>
        <v>0</v>
      </c>
      <c r="W148" s="1096">
        <v>0</v>
      </c>
      <c r="X148" s="1096">
        <v>0</v>
      </c>
      <c r="Y148" s="1096">
        <v>0</v>
      </c>
      <c r="Z148" s="1096">
        <v>0</v>
      </c>
      <c r="AA148" s="1096">
        <v>0</v>
      </c>
      <c r="AB148" s="1096">
        <v>0</v>
      </c>
      <c r="AC148" s="1096">
        <v>0</v>
      </c>
      <c r="AD148" s="1096">
        <v>0</v>
      </c>
      <c r="AE148" s="1096">
        <v>0</v>
      </c>
      <c r="AF148" s="1098"/>
      <c r="AG148" s="1097"/>
      <c r="AH148" s="1092"/>
      <c r="AI148" s="1092"/>
      <c r="AJ148" s="1092"/>
      <c r="AK148" s="1095">
        <f t="shared" ref="AK148:AK153" si="68">SUM(AG148:AJ148)</f>
        <v>0</v>
      </c>
      <c r="AL148" s="453" t="e">
        <f t="shared" ref="AL148:AL153" si="69">(AK148-S148)/S148</f>
        <v>#DIV/0!</v>
      </c>
      <c r="AM148" s="1092"/>
      <c r="AN148" s="1095">
        <f t="shared" ref="AN148:AN153" si="70">AK148+AM148</f>
        <v>0</v>
      </c>
      <c r="AO148" s="1104"/>
      <c r="AP148" s="1104"/>
      <c r="AQ148" s="1104"/>
      <c r="AR148" s="1104"/>
      <c r="AS148" s="1104"/>
      <c r="AT148" s="1104"/>
      <c r="AU148" s="1104"/>
      <c r="AV148" s="1105"/>
      <c r="AW148" s="1105"/>
      <c r="AX148" s="1098"/>
      <c r="AY148" s="1097"/>
      <c r="AZ148" s="1092"/>
      <c r="BA148" s="1092"/>
      <c r="BB148" s="1092"/>
      <c r="BC148" s="1095">
        <f t="shared" ref="BC148:BC153" si="71">SUM(AY148:BB148)</f>
        <v>0</v>
      </c>
      <c r="BD148" s="453" t="e">
        <f t="shared" ref="BD148:BD153" si="72">(BC148-AK148)/AK148</f>
        <v>#DIV/0!</v>
      </c>
      <c r="BE148" s="1092"/>
      <c r="BF148" s="1095">
        <f t="shared" ref="BF148:BF153" si="73">BC148+BE148</f>
        <v>0</v>
      </c>
      <c r="BG148" s="1104"/>
      <c r="BH148" s="1104"/>
      <c r="BI148" s="1104"/>
      <c r="BJ148" s="1104"/>
      <c r="BK148" s="1104"/>
      <c r="BL148" s="1104"/>
      <c r="BM148" s="1104"/>
      <c r="BN148" s="1105"/>
      <c r="BO148" s="1105"/>
      <c r="BP148" s="1098"/>
      <c r="BQ148" s="1097"/>
      <c r="BR148" s="1092"/>
      <c r="BS148" s="1092"/>
      <c r="BT148" s="1092"/>
      <c r="BU148" s="1095">
        <f t="shared" ref="BU148:BU153" si="74">SUM(BQ148:BT148)</f>
        <v>0</v>
      </c>
      <c r="BV148" s="453" t="e">
        <f t="shared" ref="BV148:BV153" si="75">(BU148-BC148)/BC148</f>
        <v>#DIV/0!</v>
      </c>
      <c r="BW148" s="1092"/>
      <c r="BX148" s="1095">
        <f t="shared" ref="BX148:BX153" si="76">BU148+BW148</f>
        <v>0</v>
      </c>
      <c r="BY148" s="1104"/>
      <c r="BZ148" s="1104"/>
      <c r="CA148" s="1104"/>
      <c r="CB148" s="1104"/>
      <c r="CC148" s="1104"/>
      <c r="CD148" s="1104"/>
      <c r="CE148" s="1104"/>
      <c r="CF148" s="1105"/>
      <c r="CG148" s="1105"/>
      <c r="CH148" s="1098"/>
    </row>
    <row r="149" spans="2:86">
      <c r="B149" s="1103"/>
      <c r="C149" s="1099" t="s">
        <v>607</v>
      </c>
      <c r="D149" s="1100" t="s">
        <v>608</v>
      </c>
      <c r="E149" s="172" t="s">
        <v>15</v>
      </c>
      <c r="F149" s="1090" t="s">
        <v>16</v>
      </c>
      <c r="G149" s="1090" t="s">
        <v>17</v>
      </c>
      <c r="H149" s="173" t="s">
        <v>18</v>
      </c>
      <c r="I149" s="1091"/>
      <c r="J149" s="414">
        <v>3647758.2270999998</v>
      </c>
      <c r="K149" s="1091"/>
      <c r="L149" s="1092">
        <v>2652658.9809279409</v>
      </c>
      <c r="M149" s="1092">
        <v>3626610.7680000002</v>
      </c>
      <c r="N149" s="1092">
        <v>0</v>
      </c>
      <c r="O149" s="1093"/>
      <c r="P149" s="1092"/>
      <c r="Q149" s="1092"/>
      <c r="R149" s="1092"/>
      <c r="S149" s="1094">
        <f t="shared" si="66"/>
        <v>0</v>
      </c>
      <c r="T149" s="453" t="str">
        <f t="shared" si="43"/>
        <v/>
      </c>
      <c r="U149" s="1092"/>
      <c r="V149" s="1095">
        <f t="shared" si="67"/>
        <v>0</v>
      </c>
      <c r="W149" s="1096">
        <v>0</v>
      </c>
      <c r="X149" s="1096">
        <v>0</v>
      </c>
      <c r="Y149" s="1096">
        <v>0</v>
      </c>
      <c r="Z149" s="1096">
        <v>0</v>
      </c>
      <c r="AA149" s="1096">
        <v>0</v>
      </c>
      <c r="AB149" s="1096">
        <v>0</v>
      </c>
      <c r="AC149" s="1096">
        <v>0</v>
      </c>
      <c r="AD149" s="1096">
        <v>0</v>
      </c>
      <c r="AE149" s="1096">
        <v>0</v>
      </c>
      <c r="AF149" s="1098"/>
      <c r="AG149" s="1097"/>
      <c r="AH149" s="1092"/>
      <c r="AI149" s="1092"/>
      <c r="AJ149" s="1092"/>
      <c r="AK149" s="1095">
        <f t="shared" si="68"/>
        <v>0</v>
      </c>
      <c r="AL149" s="453" t="e">
        <f t="shared" si="69"/>
        <v>#DIV/0!</v>
      </c>
      <c r="AM149" s="1092"/>
      <c r="AN149" s="1095">
        <f t="shared" si="70"/>
        <v>0</v>
      </c>
      <c r="AO149" s="1104"/>
      <c r="AP149" s="1104"/>
      <c r="AQ149" s="1104"/>
      <c r="AR149" s="1104"/>
      <c r="AS149" s="1104"/>
      <c r="AT149" s="1104"/>
      <c r="AU149" s="1104"/>
      <c r="AV149" s="1105"/>
      <c r="AW149" s="1105"/>
      <c r="AX149" s="1098"/>
      <c r="AY149" s="1097"/>
      <c r="AZ149" s="1092"/>
      <c r="BA149" s="1092"/>
      <c r="BB149" s="1092"/>
      <c r="BC149" s="1095">
        <f t="shared" si="71"/>
        <v>0</v>
      </c>
      <c r="BD149" s="453" t="e">
        <f t="shared" si="72"/>
        <v>#DIV/0!</v>
      </c>
      <c r="BE149" s="1092"/>
      <c r="BF149" s="1095">
        <f t="shared" si="73"/>
        <v>0</v>
      </c>
      <c r="BG149" s="1104"/>
      <c r="BH149" s="1104"/>
      <c r="BI149" s="1104"/>
      <c r="BJ149" s="1104"/>
      <c r="BK149" s="1104"/>
      <c r="BL149" s="1104"/>
      <c r="BM149" s="1104"/>
      <c r="BN149" s="1105"/>
      <c r="BO149" s="1105"/>
      <c r="BP149" s="1098"/>
      <c r="BQ149" s="1097"/>
      <c r="BR149" s="1092"/>
      <c r="BS149" s="1092"/>
      <c r="BT149" s="1092"/>
      <c r="BU149" s="1095">
        <f t="shared" si="74"/>
        <v>0</v>
      </c>
      <c r="BV149" s="453" t="e">
        <f t="shared" si="75"/>
        <v>#DIV/0!</v>
      </c>
      <c r="BW149" s="1092"/>
      <c r="BX149" s="1095">
        <f t="shared" si="76"/>
        <v>0</v>
      </c>
      <c r="BY149" s="1104"/>
      <c r="BZ149" s="1104"/>
      <c r="CA149" s="1104"/>
      <c r="CB149" s="1104"/>
      <c r="CC149" s="1104"/>
      <c r="CD149" s="1104"/>
      <c r="CE149" s="1104"/>
      <c r="CF149" s="1105"/>
      <c r="CG149" s="1105"/>
      <c r="CH149" s="1098"/>
    </row>
    <row r="150" spans="2:86">
      <c r="B150" s="1103"/>
      <c r="C150" s="1099" t="s">
        <v>609</v>
      </c>
      <c r="D150" s="1100" t="s">
        <v>610</v>
      </c>
      <c r="E150" s="172" t="s">
        <v>15</v>
      </c>
      <c r="F150" s="1090" t="s">
        <v>16</v>
      </c>
      <c r="G150" s="1090" t="s">
        <v>30</v>
      </c>
      <c r="H150" s="173" t="s">
        <v>23</v>
      </c>
      <c r="I150" s="1091"/>
      <c r="J150" s="414">
        <v>146799.598</v>
      </c>
      <c r="K150" s="1091"/>
      <c r="L150" s="1092">
        <v>110571.81650928492</v>
      </c>
      <c r="M150" s="1092">
        <v>104205.78</v>
      </c>
      <c r="N150" s="1092">
        <v>0</v>
      </c>
      <c r="O150" s="1093"/>
      <c r="P150" s="1092"/>
      <c r="Q150" s="1092"/>
      <c r="R150" s="1092"/>
      <c r="S150" s="1094">
        <f t="shared" si="66"/>
        <v>0</v>
      </c>
      <c r="T150" s="453" t="str">
        <f t="shared" si="43"/>
        <v/>
      </c>
      <c r="U150" s="1092"/>
      <c r="V150" s="1095">
        <f t="shared" si="67"/>
        <v>0</v>
      </c>
      <c r="W150" s="1096">
        <v>0</v>
      </c>
      <c r="X150" s="1096">
        <v>0</v>
      </c>
      <c r="Y150" s="1096">
        <v>0</v>
      </c>
      <c r="Z150" s="1096">
        <v>0</v>
      </c>
      <c r="AA150" s="1096">
        <v>0</v>
      </c>
      <c r="AB150" s="1096">
        <v>0</v>
      </c>
      <c r="AC150" s="1096">
        <v>0</v>
      </c>
      <c r="AD150" s="1096">
        <v>0</v>
      </c>
      <c r="AE150" s="1096">
        <v>0</v>
      </c>
      <c r="AF150" s="1098"/>
      <c r="AG150" s="1097"/>
      <c r="AH150" s="1092"/>
      <c r="AI150" s="1092"/>
      <c r="AJ150" s="1092"/>
      <c r="AK150" s="1095">
        <f t="shared" si="68"/>
        <v>0</v>
      </c>
      <c r="AL150" s="453" t="e">
        <f t="shared" si="69"/>
        <v>#DIV/0!</v>
      </c>
      <c r="AM150" s="1092"/>
      <c r="AN150" s="1095">
        <f t="shared" si="70"/>
        <v>0</v>
      </c>
      <c r="AO150" s="1104"/>
      <c r="AP150" s="1104"/>
      <c r="AQ150" s="1104"/>
      <c r="AR150" s="1104"/>
      <c r="AS150" s="1104"/>
      <c r="AT150" s="1104"/>
      <c r="AU150" s="1104"/>
      <c r="AV150" s="1105"/>
      <c r="AW150" s="1105"/>
      <c r="AX150" s="1098"/>
      <c r="AY150" s="1097"/>
      <c r="AZ150" s="1092"/>
      <c r="BA150" s="1092"/>
      <c r="BB150" s="1092"/>
      <c r="BC150" s="1095">
        <f t="shared" si="71"/>
        <v>0</v>
      </c>
      <c r="BD150" s="453" t="e">
        <f t="shared" si="72"/>
        <v>#DIV/0!</v>
      </c>
      <c r="BE150" s="1092"/>
      <c r="BF150" s="1095">
        <f t="shared" si="73"/>
        <v>0</v>
      </c>
      <c r="BG150" s="1104"/>
      <c r="BH150" s="1104"/>
      <c r="BI150" s="1104"/>
      <c r="BJ150" s="1104"/>
      <c r="BK150" s="1104"/>
      <c r="BL150" s="1104"/>
      <c r="BM150" s="1104"/>
      <c r="BN150" s="1105"/>
      <c r="BO150" s="1105"/>
      <c r="BP150" s="1098"/>
      <c r="BQ150" s="1097"/>
      <c r="BR150" s="1092"/>
      <c r="BS150" s="1092"/>
      <c r="BT150" s="1092"/>
      <c r="BU150" s="1095">
        <f t="shared" si="74"/>
        <v>0</v>
      </c>
      <c r="BV150" s="453" t="e">
        <f t="shared" si="75"/>
        <v>#DIV/0!</v>
      </c>
      <c r="BW150" s="1092"/>
      <c r="BX150" s="1095">
        <f t="shared" si="76"/>
        <v>0</v>
      </c>
      <c r="BY150" s="1104"/>
      <c r="BZ150" s="1104"/>
      <c r="CA150" s="1104"/>
      <c r="CB150" s="1104"/>
      <c r="CC150" s="1104"/>
      <c r="CD150" s="1104"/>
      <c r="CE150" s="1104"/>
      <c r="CF150" s="1105"/>
      <c r="CG150" s="1105"/>
      <c r="CH150" s="1098"/>
    </row>
    <row r="151" spans="2:86">
      <c r="B151" s="1103"/>
      <c r="C151" s="1099" t="s">
        <v>611</v>
      </c>
      <c r="D151" s="1100" t="s">
        <v>612</v>
      </c>
      <c r="E151" s="172" t="s">
        <v>15</v>
      </c>
      <c r="F151" s="1090" t="s">
        <v>16</v>
      </c>
      <c r="G151" s="1090" t="s">
        <v>30</v>
      </c>
      <c r="H151" s="173" t="s">
        <v>23</v>
      </c>
      <c r="I151" s="1091"/>
      <c r="J151" s="414">
        <v>242877.41959999999</v>
      </c>
      <c r="K151" s="1091"/>
      <c r="L151" s="1092">
        <v>168153.52923807871</v>
      </c>
      <c r="M151" s="1092">
        <v>255703.04000000001</v>
      </c>
      <c r="N151" s="1092">
        <v>0</v>
      </c>
      <c r="O151" s="1093"/>
      <c r="P151" s="1092"/>
      <c r="Q151" s="1092"/>
      <c r="R151" s="1092"/>
      <c r="S151" s="1094">
        <f t="shared" si="66"/>
        <v>0</v>
      </c>
      <c r="T151" s="453" t="str">
        <f t="shared" si="43"/>
        <v/>
      </c>
      <c r="U151" s="1092"/>
      <c r="V151" s="1095">
        <f t="shared" si="67"/>
        <v>0</v>
      </c>
      <c r="W151" s="1096">
        <v>0</v>
      </c>
      <c r="X151" s="1096">
        <v>0</v>
      </c>
      <c r="Y151" s="1096">
        <v>0</v>
      </c>
      <c r="Z151" s="1096">
        <v>0</v>
      </c>
      <c r="AA151" s="1096">
        <v>0</v>
      </c>
      <c r="AB151" s="1096">
        <v>0</v>
      </c>
      <c r="AC151" s="1096">
        <v>0</v>
      </c>
      <c r="AD151" s="1096">
        <v>0</v>
      </c>
      <c r="AE151" s="1096">
        <v>0</v>
      </c>
      <c r="AF151" s="1098"/>
      <c r="AG151" s="1097"/>
      <c r="AH151" s="1092"/>
      <c r="AI151" s="1092"/>
      <c r="AJ151" s="1092"/>
      <c r="AK151" s="1095">
        <f t="shared" si="68"/>
        <v>0</v>
      </c>
      <c r="AL151" s="453" t="e">
        <f t="shared" si="69"/>
        <v>#DIV/0!</v>
      </c>
      <c r="AM151" s="1092"/>
      <c r="AN151" s="1095">
        <f t="shared" si="70"/>
        <v>0</v>
      </c>
      <c r="AO151" s="1104"/>
      <c r="AP151" s="1104"/>
      <c r="AQ151" s="1104"/>
      <c r="AR151" s="1104"/>
      <c r="AS151" s="1104"/>
      <c r="AT151" s="1104"/>
      <c r="AU151" s="1104"/>
      <c r="AV151" s="1105"/>
      <c r="AW151" s="1105"/>
      <c r="AX151" s="1098"/>
      <c r="AY151" s="1097"/>
      <c r="AZ151" s="1092"/>
      <c r="BA151" s="1092"/>
      <c r="BB151" s="1092"/>
      <c r="BC151" s="1095">
        <f t="shared" si="71"/>
        <v>0</v>
      </c>
      <c r="BD151" s="453" t="e">
        <f t="shared" si="72"/>
        <v>#DIV/0!</v>
      </c>
      <c r="BE151" s="1092"/>
      <c r="BF151" s="1095">
        <f t="shared" si="73"/>
        <v>0</v>
      </c>
      <c r="BG151" s="1104"/>
      <c r="BH151" s="1104"/>
      <c r="BI151" s="1104"/>
      <c r="BJ151" s="1104"/>
      <c r="BK151" s="1104"/>
      <c r="BL151" s="1104"/>
      <c r="BM151" s="1104"/>
      <c r="BN151" s="1105"/>
      <c r="BO151" s="1105"/>
      <c r="BP151" s="1098"/>
      <c r="BQ151" s="1097"/>
      <c r="BR151" s="1092"/>
      <c r="BS151" s="1092"/>
      <c r="BT151" s="1092"/>
      <c r="BU151" s="1095">
        <f t="shared" si="74"/>
        <v>0</v>
      </c>
      <c r="BV151" s="453" t="e">
        <f t="shared" si="75"/>
        <v>#DIV/0!</v>
      </c>
      <c r="BW151" s="1092"/>
      <c r="BX151" s="1095">
        <f t="shared" si="76"/>
        <v>0</v>
      </c>
      <c r="BY151" s="1104"/>
      <c r="BZ151" s="1104"/>
      <c r="CA151" s="1104"/>
      <c r="CB151" s="1104"/>
      <c r="CC151" s="1104"/>
      <c r="CD151" s="1104"/>
      <c r="CE151" s="1104"/>
      <c r="CF151" s="1105"/>
      <c r="CG151" s="1105"/>
      <c r="CH151" s="1098"/>
    </row>
    <row r="152" spans="2:86">
      <c r="B152" s="1103"/>
      <c r="C152" s="1099" t="s">
        <v>613</v>
      </c>
      <c r="D152" s="1100" t="s">
        <v>614</v>
      </c>
      <c r="E152" s="172" t="s">
        <v>20</v>
      </c>
      <c r="F152" s="1090" t="s">
        <v>16</v>
      </c>
      <c r="G152" s="1090" t="s">
        <v>22</v>
      </c>
      <c r="H152" s="173" t="s">
        <v>18</v>
      </c>
      <c r="I152" s="1091"/>
      <c r="J152" s="414">
        <v>897608.26935000008</v>
      </c>
      <c r="K152" s="1091"/>
      <c r="L152" s="1092">
        <v>529594.14712951751</v>
      </c>
      <c r="M152" s="1092">
        <v>476647.30000000005</v>
      </c>
      <c r="N152" s="1092">
        <v>461141.42199999996</v>
      </c>
      <c r="O152" s="1093"/>
      <c r="P152" s="1092"/>
      <c r="Q152" s="1092"/>
      <c r="R152" s="1092"/>
      <c r="S152" s="1094">
        <f t="shared" si="66"/>
        <v>0</v>
      </c>
      <c r="T152" s="453">
        <f t="shared" si="43"/>
        <v>-1</v>
      </c>
      <c r="U152" s="1092"/>
      <c r="V152" s="1095">
        <f t="shared" si="67"/>
        <v>0</v>
      </c>
      <c r="W152" s="1096">
        <v>0</v>
      </c>
      <c r="X152" s="1096">
        <v>0</v>
      </c>
      <c r="Y152" s="1096">
        <v>0</v>
      </c>
      <c r="Z152" s="1096">
        <v>0</v>
      </c>
      <c r="AA152" s="1096">
        <v>0</v>
      </c>
      <c r="AB152" s="1096">
        <v>0</v>
      </c>
      <c r="AC152" s="1096">
        <v>0</v>
      </c>
      <c r="AD152" s="1096">
        <v>0</v>
      </c>
      <c r="AE152" s="1096">
        <v>0</v>
      </c>
      <c r="AF152" s="1098"/>
      <c r="AG152" s="1097"/>
      <c r="AH152" s="1092"/>
      <c r="AI152" s="1092"/>
      <c r="AJ152" s="1092"/>
      <c r="AK152" s="1095">
        <f t="shared" si="68"/>
        <v>0</v>
      </c>
      <c r="AL152" s="453" t="e">
        <f t="shared" si="69"/>
        <v>#DIV/0!</v>
      </c>
      <c r="AM152" s="1092"/>
      <c r="AN152" s="1095">
        <f t="shared" si="70"/>
        <v>0</v>
      </c>
      <c r="AO152" s="1104"/>
      <c r="AP152" s="1104"/>
      <c r="AQ152" s="1104"/>
      <c r="AR152" s="1104"/>
      <c r="AS152" s="1104"/>
      <c r="AT152" s="1104"/>
      <c r="AU152" s="1104"/>
      <c r="AV152" s="1105"/>
      <c r="AW152" s="1105"/>
      <c r="AX152" s="1098"/>
      <c r="AY152" s="1097"/>
      <c r="AZ152" s="1092"/>
      <c r="BA152" s="1092"/>
      <c r="BB152" s="1092"/>
      <c r="BC152" s="1095">
        <f t="shared" si="71"/>
        <v>0</v>
      </c>
      <c r="BD152" s="453" t="e">
        <f t="shared" si="72"/>
        <v>#DIV/0!</v>
      </c>
      <c r="BE152" s="1092"/>
      <c r="BF152" s="1095">
        <f t="shared" si="73"/>
        <v>0</v>
      </c>
      <c r="BG152" s="1104"/>
      <c r="BH152" s="1104"/>
      <c r="BI152" s="1104"/>
      <c r="BJ152" s="1104"/>
      <c r="BK152" s="1104"/>
      <c r="BL152" s="1104"/>
      <c r="BM152" s="1104"/>
      <c r="BN152" s="1105"/>
      <c r="BO152" s="1105"/>
      <c r="BP152" s="1098"/>
      <c r="BQ152" s="1097"/>
      <c r="BR152" s="1092"/>
      <c r="BS152" s="1092"/>
      <c r="BT152" s="1092"/>
      <c r="BU152" s="1095">
        <f t="shared" si="74"/>
        <v>0</v>
      </c>
      <c r="BV152" s="453" t="e">
        <f t="shared" si="75"/>
        <v>#DIV/0!</v>
      </c>
      <c r="BW152" s="1092"/>
      <c r="BX152" s="1095">
        <f t="shared" si="76"/>
        <v>0</v>
      </c>
      <c r="BY152" s="1104"/>
      <c r="BZ152" s="1104"/>
      <c r="CA152" s="1104"/>
      <c r="CB152" s="1104"/>
      <c r="CC152" s="1104"/>
      <c r="CD152" s="1104"/>
      <c r="CE152" s="1104"/>
      <c r="CF152" s="1105"/>
      <c r="CG152" s="1105"/>
      <c r="CH152" s="1098"/>
    </row>
    <row r="153" spans="2:86">
      <c r="B153" s="1103"/>
      <c r="C153" s="1099" t="s">
        <v>615</v>
      </c>
      <c r="D153" s="1100" t="s">
        <v>616</v>
      </c>
      <c r="E153" s="172" t="s">
        <v>20</v>
      </c>
      <c r="F153" s="1090" t="s">
        <v>16</v>
      </c>
      <c r="G153" s="1090" t="s">
        <v>27</v>
      </c>
      <c r="H153" s="173" t="s">
        <v>18</v>
      </c>
      <c r="I153" s="1091"/>
      <c r="J153" s="414">
        <v>831799.85620000004</v>
      </c>
      <c r="K153" s="1091"/>
      <c r="L153" s="1092">
        <v>175371.55654421341</v>
      </c>
      <c r="M153" s="1092">
        <v>883557.82</v>
      </c>
      <c r="N153" s="1092">
        <v>0</v>
      </c>
      <c r="O153" s="1093"/>
      <c r="P153" s="1092"/>
      <c r="Q153" s="1092"/>
      <c r="R153" s="1092"/>
      <c r="S153" s="1094">
        <f t="shared" si="66"/>
        <v>0</v>
      </c>
      <c r="T153" s="453" t="str">
        <f t="shared" si="43"/>
        <v/>
      </c>
      <c r="U153" s="1092"/>
      <c r="V153" s="1095">
        <f t="shared" si="67"/>
        <v>0</v>
      </c>
      <c r="W153" s="1096">
        <v>0</v>
      </c>
      <c r="X153" s="1096">
        <v>0</v>
      </c>
      <c r="Y153" s="1096">
        <v>0</v>
      </c>
      <c r="Z153" s="1096">
        <v>0</v>
      </c>
      <c r="AA153" s="1096">
        <v>0</v>
      </c>
      <c r="AB153" s="1096">
        <v>0</v>
      </c>
      <c r="AC153" s="1096">
        <v>0</v>
      </c>
      <c r="AD153" s="1096">
        <v>0</v>
      </c>
      <c r="AE153" s="1096">
        <v>0</v>
      </c>
      <c r="AF153" s="1098"/>
      <c r="AG153" s="1097"/>
      <c r="AH153" s="1092"/>
      <c r="AI153" s="1092"/>
      <c r="AJ153" s="1092"/>
      <c r="AK153" s="1095">
        <f t="shared" si="68"/>
        <v>0</v>
      </c>
      <c r="AL153" s="453" t="e">
        <f t="shared" si="69"/>
        <v>#DIV/0!</v>
      </c>
      <c r="AM153" s="1092"/>
      <c r="AN153" s="1095">
        <f t="shared" si="70"/>
        <v>0</v>
      </c>
      <c r="AO153" s="1104"/>
      <c r="AP153" s="1104"/>
      <c r="AQ153" s="1104"/>
      <c r="AR153" s="1104"/>
      <c r="AS153" s="1104"/>
      <c r="AT153" s="1104"/>
      <c r="AU153" s="1104"/>
      <c r="AV153" s="1105"/>
      <c r="AW153" s="1105"/>
      <c r="AX153" s="1098"/>
      <c r="AY153" s="1097"/>
      <c r="AZ153" s="1092"/>
      <c r="BA153" s="1092"/>
      <c r="BB153" s="1092"/>
      <c r="BC153" s="1095">
        <f t="shared" si="71"/>
        <v>0</v>
      </c>
      <c r="BD153" s="453" t="e">
        <f t="shared" si="72"/>
        <v>#DIV/0!</v>
      </c>
      <c r="BE153" s="1092"/>
      <c r="BF153" s="1095">
        <f t="shared" si="73"/>
        <v>0</v>
      </c>
      <c r="BG153" s="1104"/>
      <c r="BH153" s="1104"/>
      <c r="BI153" s="1104"/>
      <c r="BJ153" s="1104"/>
      <c r="BK153" s="1104"/>
      <c r="BL153" s="1104"/>
      <c r="BM153" s="1104"/>
      <c r="BN153" s="1105"/>
      <c r="BO153" s="1105"/>
      <c r="BP153" s="1098"/>
      <c r="BQ153" s="1097"/>
      <c r="BR153" s="1092"/>
      <c r="BS153" s="1092"/>
      <c r="BT153" s="1092"/>
      <c r="BU153" s="1095">
        <f t="shared" si="74"/>
        <v>0</v>
      </c>
      <c r="BV153" s="453" t="e">
        <f t="shared" si="75"/>
        <v>#DIV/0!</v>
      </c>
      <c r="BW153" s="1092"/>
      <c r="BX153" s="1095">
        <f t="shared" si="76"/>
        <v>0</v>
      </c>
      <c r="BY153" s="1104"/>
      <c r="BZ153" s="1104"/>
      <c r="CA153" s="1104"/>
      <c r="CB153" s="1104"/>
      <c r="CC153" s="1104"/>
      <c r="CD153" s="1104"/>
      <c r="CE153" s="1104"/>
      <c r="CF153" s="1105"/>
      <c r="CG153" s="1105"/>
      <c r="CH153" s="1098"/>
    </row>
    <row r="154" spans="2:86">
      <c r="B154" s="1103"/>
      <c r="C154" s="1099" t="s">
        <v>617</v>
      </c>
      <c r="D154" s="1100" t="s">
        <v>618</v>
      </c>
      <c r="E154" s="172" t="s">
        <v>20</v>
      </c>
      <c r="F154" s="1090" t="s">
        <v>21</v>
      </c>
      <c r="G154" s="1090" t="s">
        <v>22</v>
      </c>
      <c r="H154" s="173" t="s">
        <v>18</v>
      </c>
      <c r="I154" s="1091"/>
      <c r="J154" s="414">
        <v>10714191.2535</v>
      </c>
      <c r="K154" s="1091"/>
      <c r="L154" s="1092">
        <v>173409.23691525427</v>
      </c>
      <c r="M154" s="1092">
        <v>7579105.2264999999</v>
      </c>
      <c r="N154" s="1092">
        <v>12097322.4958</v>
      </c>
      <c r="O154" s="1093"/>
      <c r="P154" s="1092"/>
      <c r="Q154" s="1092"/>
      <c r="R154" s="1092"/>
      <c r="S154" s="1094">
        <f t="shared" si="55"/>
        <v>0</v>
      </c>
      <c r="T154" s="453">
        <f t="shared" si="43"/>
        <v>-1</v>
      </c>
      <c r="U154" s="1092"/>
      <c r="V154" s="1095">
        <f t="shared" si="56"/>
        <v>0</v>
      </c>
      <c r="W154" s="1096">
        <v>0</v>
      </c>
      <c r="X154" s="1096">
        <v>0</v>
      </c>
      <c r="Y154" s="1096">
        <v>0</v>
      </c>
      <c r="Z154" s="1096">
        <v>0</v>
      </c>
      <c r="AA154" s="1096">
        <v>0</v>
      </c>
      <c r="AB154" s="1096">
        <v>0</v>
      </c>
      <c r="AC154" s="1096">
        <v>0</v>
      </c>
      <c r="AD154" s="1096">
        <v>0</v>
      </c>
      <c r="AE154" s="1096">
        <v>0</v>
      </c>
      <c r="AF154" s="1098"/>
      <c r="AG154" s="1097"/>
      <c r="AH154" s="1092"/>
      <c r="AI154" s="1092"/>
      <c r="AJ154" s="1092"/>
      <c r="AK154" s="1095">
        <f t="shared" si="57"/>
        <v>0</v>
      </c>
      <c r="AL154" s="453" t="e">
        <f t="shared" si="58"/>
        <v>#DIV/0!</v>
      </c>
      <c r="AM154" s="1092"/>
      <c r="AN154" s="1095">
        <f t="shared" si="59"/>
        <v>0</v>
      </c>
      <c r="AO154" s="1104"/>
      <c r="AP154" s="1104"/>
      <c r="AQ154" s="1104"/>
      <c r="AR154" s="1104"/>
      <c r="AS154" s="1104"/>
      <c r="AT154" s="1104"/>
      <c r="AU154" s="1104"/>
      <c r="AV154" s="1105"/>
      <c r="AW154" s="1105"/>
      <c r="AX154" s="1098"/>
      <c r="AY154" s="1097"/>
      <c r="AZ154" s="1092"/>
      <c r="BA154" s="1092"/>
      <c r="BB154" s="1092"/>
      <c r="BC154" s="1095">
        <f t="shared" si="60"/>
        <v>0</v>
      </c>
      <c r="BD154" s="453" t="e">
        <f t="shared" si="61"/>
        <v>#DIV/0!</v>
      </c>
      <c r="BE154" s="1092"/>
      <c r="BF154" s="1095">
        <f t="shared" si="62"/>
        <v>0</v>
      </c>
      <c r="BG154" s="1104"/>
      <c r="BH154" s="1104"/>
      <c r="BI154" s="1104"/>
      <c r="BJ154" s="1104"/>
      <c r="BK154" s="1104"/>
      <c r="BL154" s="1104"/>
      <c r="BM154" s="1104"/>
      <c r="BN154" s="1105"/>
      <c r="BO154" s="1105"/>
      <c r="BP154" s="1098"/>
      <c r="BQ154" s="1097"/>
      <c r="BR154" s="1092"/>
      <c r="BS154" s="1092"/>
      <c r="BT154" s="1092"/>
      <c r="BU154" s="1095">
        <f t="shared" si="63"/>
        <v>0</v>
      </c>
      <c r="BV154" s="453" t="e">
        <f t="shared" si="64"/>
        <v>#DIV/0!</v>
      </c>
      <c r="BW154" s="1092"/>
      <c r="BX154" s="1095">
        <f t="shared" si="65"/>
        <v>0</v>
      </c>
      <c r="BY154" s="1104"/>
      <c r="BZ154" s="1104"/>
      <c r="CA154" s="1104"/>
      <c r="CB154" s="1104"/>
      <c r="CC154" s="1104"/>
      <c r="CD154" s="1104"/>
      <c r="CE154" s="1104"/>
      <c r="CF154" s="1105"/>
      <c r="CG154" s="1105"/>
      <c r="CH154" s="1098"/>
    </row>
    <row r="155" spans="2:86">
      <c r="B155" s="1103"/>
      <c r="C155" s="1099" t="s">
        <v>617</v>
      </c>
      <c r="D155" s="1100" t="s">
        <v>619</v>
      </c>
      <c r="E155" s="172" t="s">
        <v>20</v>
      </c>
      <c r="F155" s="1090" t="s">
        <v>16</v>
      </c>
      <c r="G155" s="1090" t="s">
        <v>22</v>
      </c>
      <c r="H155" s="173" t="s">
        <v>18</v>
      </c>
      <c r="I155" s="1091"/>
      <c r="J155" s="414">
        <v>0</v>
      </c>
      <c r="K155" s="1091"/>
      <c r="L155" s="1092">
        <v>484350.00999999983</v>
      </c>
      <c r="M155" s="1092">
        <v>697165.60599999991</v>
      </c>
      <c r="N155" s="1092">
        <v>787040.9486</v>
      </c>
      <c r="O155" s="1093"/>
      <c r="P155" s="1092"/>
      <c r="Q155" s="1092"/>
      <c r="R155" s="1092"/>
      <c r="S155" s="1094">
        <f t="shared" si="28"/>
        <v>0</v>
      </c>
      <c r="T155" s="453">
        <f t="shared" si="43"/>
        <v>-1</v>
      </c>
      <c r="U155" s="1092"/>
      <c r="V155" s="1095">
        <f t="shared" si="29"/>
        <v>0</v>
      </c>
      <c r="W155" s="1096">
        <v>0</v>
      </c>
      <c r="X155" s="1096">
        <v>0</v>
      </c>
      <c r="Y155" s="1096">
        <v>0</v>
      </c>
      <c r="Z155" s="1096">
        <v>0</v>
      </c>
      <c r="AA155" s="1096">
        <v>0</v>
      </c>
      <c r="AB155" s="1096">
        <v>0</v>
      </c>
      <c r="AC155" s="1096">
        <v>0</v>
      </c>
      <c r="AD155" s="1096">
        <v>0</v>
      </c>
      <c r="AE155" s="1096">
        <v>0</v>
      </c>
      <c r="AF155" s="1098"/>
      <c r="AG155" s="1097"/>
      <c r="AH155" s="1092"/>
      <c r="AI155" s="1092"/>
      <c r="AJ155" s="1092"/>
      <c r="AK155" s="1095">
        <f t="shared" si="30"/>
        <v>0</v>
      </c>
      <c r="AL155" s="453" t="e">
        <f t="shared" si="24"/>
        <v>#DIV/0!</v>
      </c>
      <c r="AM155" s="1092"/>
      <c r="AN155" s="1095">
        <f t="shared" si="31"/>
        <v>0</v>
      </c>
      <c r="AO155" s="1104"/>
      <c r="AP155" s="1104"/>
      <c r="AQ155" s="1104"/>
      <c r="AR155" s="1104"/>
      <c r="AS155" s="1104"/>
      <c r="AT155" s="1104"/>
      <c r="AU155" s="1104"/>
      <c r="AV155" s="1105"/>
      <c r="AW155" s="1105"/>
      <c r="AX155" s="1098"/>
      <c r="AY155" s="1097"/>
      <c r="AZ155" s="1092"/>
      <c r="BA155" s="1092"/>
      <c r="BB155" s="1092"/>
      <c r="BC155" s="1095">
        <f t="shared" si="20"/>
        <v>0</v>
      </c>
      <c r="BD155" s="453" t="e">
        <f t="shared" si="25"/>
        <v>#DIV/0!</v>
      </c>
      <c r="BE155" s="1092"/>
      <c r="BF155" s="1095">
        <f t="shared" si="21"/>
        <v>0</v>
      </c>
      <c r="BG155" s="1104"/>
      <c r="BH155" s="1104"/>
      <c r="BI155" s="1104"/>
      <c r="BJ155" s="1104"/>
      <c r="BK155" s="1104"/>
      <c r="BL155" s="1104"/>
      <c r="BM155" s="1104"/>
      <c r="BN155" s="1105"/>
      <c r="BO155" s="1105"/>
      <c r="BP155" s="1098"/>
      <c r="BQ155" s="1097"/>
      <c r="BR155" s="1092"/>
      <c r="BS155" s="1092"/>
      <c r="BT155" s="1092"/>
      <c r="BU155" s="1095">
        <f t="shared" si="22"/>
        <v>0</v>
      </c>
      <c r="BV155" s="453" t="e">
        <f t="shared" si="26"/>
        <v>#DIV/0!</v>
      </c>
      <c r="BW155" s="1092"/>
      <c r="BX155" s="1095">
        <f t="shared" si="23"/>
        <v>0</v>
      </c>
      <c r="BY155" s="1104"/>
      <c r="BZ155" s="1104"/>
      <c r="CA155" s="1104"/>
      <c r="CB155" s="1104"/>
      <c r="CC155" s="1104"/>
      <c r="CD155" s="1104"/>
      <c r="CE155" s="1104"/>
      <c r="CF155" s="1105"/>
      <c r="CG155" s="1105"/>
      <c r="CH155" s="1098"/>
    </row>
    <row r="156" spans="2:86">
      <c r="B156" s="1103"/>
      <c r="C156" s="1099" t="s">
        <v>620</v>
      </c>
      <c r="D156" s="1100" t="s">
        <v>621</v>
      </c>
      <c r="E156" s="172" t="s">
        <v>20</v>
      </c>
      <c r="F156" s="1090" t="s">
        <v>24</v>
      </c>
      <c r="G156" s="1090" t="s">
        <v>22</v>
      </c>
      <c r="H156" s="173" t="s">
        <v>18</v>
      </c>
      <c r="I156" s="1091"/>
      <c r="J156" s="414">
        <v>1453685.5</v>
      </c>
      <c r="K156" s="1091"/>
      <c r="L156" s="1092">
        <v>824990.5199999999</v>
      </c>
      <c r="M156" s="1092">
        <v>1828347.5403935907</v>
      </c>
      <c r="N156" s="1092">
        <v>1909972.0135402833</v>
      </c>
      <c r="O156" s="1093"/>
      <c r="P156" s="1092"/>
      <c r="Q156" s="1092"/>
      <c r="R156" s="1092"/>
      <c r="S156" s="1094">
        <f t="shared" si="28"/>
        <v>0</v>
      </c>
      <c r="T156" s="453">
        <f t="shared" si="43"/>
        <v>-1</v>
      </c>
      <c r="U156" s="1092"/>
      <c r="V156" s="1095">
        <f t="shared" si="29"/>
        <v>0</v>
      </c>
      <c r="W156" s="1096">
        <v>0</v>
      </c>
      <c r="X156" s="1096">
        <v>0</v>
      </c>
      <c r="Y156" s="1096">
        <v>0</v>
      </c>
      <c r="Z156" s="1096">
        <v>0</v>
      </c>
      <c r="AA156" s="1096">
        <v>0</v>
      </c>
      <c r="AB156" s="1096">
        <v>0</v>
      </c>
      <c r="AC156" s="1096">
        <v>0</v>
      </c>
      <c r="AD156" s="1096">
        <v>0</v>
      </c>
      <c r="AE156" s="1096">
        <v>0</v>
      </c>
      <c r="AF156" s="1098"/>
      <c r="AG156" s="1097"/>
      <c r="AH156" s="1092"/>
      <c r="AI156" s="1092"/>
      <c r="AJ156" s="1092"/>
      <c r="AK156" s="1095">
        <f t="shared" si="30"/>
        <v>0</v>
      </c>
      <c r="AL156" s="453" t="e">
        <f t="shared" si="24"/>
        <v>#DIV/0!</v>
      </c>
      <c r="AM156" s="1092"/>
      <c r="AN156" s="1095">
        <f t="shared" si="31"/>
        <v>0</v>
      </c>
      <c r="AO156" s="1104"/>
      <c r="AP156" s="1104"/>
      <c r="AQ156" s="1104"/>
      <c r="AR156" s="1104"/>
      <c r="AS156" s="1104"/>
      <c r="AT156" s="1104"/>
      <c r="AU156" s="1104"/>
      <c r="AV156" s="1105"/>
      <c r="AW156" s="1105"/>
      <c r="AX156" s="1098"/>
      <c r="AY156" s="1097"/>
      <c r="AZ156" s="1092"/>
      <c r="BA156" s="1092"/>
      <c r="BB156" s="1092"/>
      <c r="BC156" s="1095">
        <f t="shared" si="20"/>
        <v>0</v>
      </c>
      <c r="BD156" s="453" t="e">
        <f t="shared" si="25"/>
        <v>#DIV/0!</v>
      </c>
      <c r="BE156" s="1092"/>
      <c r="BF156" s="1095">
        <f t="shared" si="21"/>
        <v>0</v>
      </c>
      <c r="BG156" s="1104"/>
      <c r="BH156" s="1104"/>
      <c r="BI156" s="1104"/>
      <c r="BJ156" s="1104"/>
      <c r="BK156" s="1104"/>
      <c r="BL156" s="1104"/>
      <c r="BM156" s="1104"/>
      <c r="BN156" s="1105"/>
      <c r="BO156" s="1105"/>
      <c r="BP156" s="1098"/>
      <c r="BQ156" s="1097"/>
      <c r="BR156" s="1092"/>
      <c r="BS156" s="1092"/>
      <c r="BT156" s="1092"/>
      <c r="BU156" s="1095">
        <f t="shared" si="22"/>
        <v>0</v>
      </c>
      <c r="BV156" s="453" t="e">
        <f t="shared" si="26"/>
        <v>#DIV/0!</v>
      </c>
      <c r="BW156" s="1092"/>
      <c r="BX156" s="1095">
        <f t="shared" si="23"/>
        <v>0</v>
      </c>
      <c r="BY156" s="1104"/>
      <c r="BZ156" s="1104"/>
      <c r="CA156" s="1104"/>
      <c r="CB156" s="1104"/>
      <c r="CC156" s="1104"/>
      <c r="CD156" s="1104"/>
      <c r="CE156" s="1104"/>
      <c r="CF156" s="1105"/>
      <c r="CG156" s="1105"/>
      <c r="CH156" s="1098"/>
    </row>
    <row r="157" spans="2:86">
      <c r="B157" s="1103"/>
      <c r="C157" s="1099" t="s">
        <v>622</v>
      </c>
      <c r="D157" s="1100" t="s">
        <v>623</v>
      </c>
      <c r="E157" s="172" t="s">
        <v>20</v>
      </c>
      <c r="F157" s="1090" t="s">
        <v>16</v>
      </c>
      <c r="G157" s="1090" t="s">
        <v>22</v>
      </c>
      <c r="H157" s="173" t="s">
        <v>18</v>
      </c>
      <c r="I157" s="1091"/>
      <c r="J157" s="414">
        <v>778406.76340000005</v>
      </c>
      <c r="K157" s="1091"/>
      <c r="L157" s="1092">
        <v>251324.15680006414</v>
      </c>
      <c r="M157" s="1092">
        <v>1112026.8500000001</v>
      </c>
      <c r="N157" s="1092">
        <v>1093888.8772</v>
      </c>
      <c r="O157" s="1093"/>
      <c r="P157" s="1092"/>
      <c r="Q157" s="1092"/>
      <c r="R157" s="1092"/>
      <c r="S157" s="1094">
        <f t="shared" si="28"/>
        <v>0</v>
      </c>
      <c r="T157" s="453">
        <f t="shared" si="43"/>
        <v>-1</v>
      </c>
      <c r="U157" s="1092"/>
      <c r="V157" s="1095">
        <f t="shared" si="29"/>
        <v>0</v>
      </c>
      <c r="W157" s="1096">
        <v>0</v>
      </c>
      <c r="X157" s="1096">
        <v>0</v>
      </c>
      <c r="Y157" s="1096">
        <v>0</v>
      </c>
      <c r="Z157" s="1096">
        <v>0</v>
      </c>
      <c r="AA157" s="1096">
        <v>0</v>
      </c>
      <c r="AB157" s="1096">
        <v>0</v>
      </c>
      <c r="AC157" s="1096">
        <v>0</v>
      </c>
      <c r="AD157" s="1096">
        <v>0</v>
      </c>
      <c r="AE157" s="1096">
        <v>0</v>
      </c>
      <c r="AF157" s="1098"/>
      <c r="AG157" s="1097"/>
      <c r="AH157" s="1092"/>
      <c r="AI157" s="1092"/>
      <c r="AJ157" s="1092"/>
      <c r="AK157" s="1095">
        <f t="shared" si="30"/>
        <v>0</v>
      </c>
      <c r="AL157" s="453" t="e">
        <f t="shared" si="24"/>
        <v>#DIV/0!</v>
      </c>
      <c r="AM157" s="1092"/>
      <c r="AN157" s="1095">
        <f t="shared" si="31"/>
        <v>0</v>
      </c>
      <c r="AO157" s="1104"/>
      <c r="AP157" s="1104"/>
      <c r="AQ157" s="1104"/>
      <c r="AR157" s="1104"/>
      <c r="AS157" s="1104"/>
      <c r="AT157" s="1104"/>
      <c r="AU157" s="1104"/>
      <c r="AV157" s="1105"/>
      <c r="AW157" s="1105"/>
      <c r="AX157" s="1098"/>
      <c r="AY157" s="1097"/>
      <c r="AZ157" s="1092"/>
      <c r="BA157" s="1092"/>
      <c r="BB157" s="1092"/>
      <c r="BC157" s="1095">
        <f t="shared" si="20"/>
        <v>0</v>
      </c>
      <c r="BD157" s="453" t="e">
        <f t="shared" si="25"/>
        <v>#DIV/0!</v>
      </c>
      <c r="BE157" s="1092"/>
      <c r="BF157" s="1095">
        <f t="shared" si="21"/>
        <v>0</v>
      </c>
      <c r="BG157" s="1104"/>
      <c r="BH157" s="1104"/>
      <c r="BI157" s="1104"/>
      <c r="BJ157" s="1104"/>
      <c r="BK157" s="1104"/>
      <c r="BL157" s="1104"/>
      <c r="BM157" s="1104"/>
      <c r="BN157" s="1105"/>
      <c r="BO157" s="1105"/>
      <c r="BP157" s="1098"/>
      <c r="BQ157" s="1097"/>
      <c r="BR157" s="1092"/>
      <c r="BS157" s="1092"/>
      <c r="BT157" s="1092"/>
      <c r="BU157" s="1095">
        <f t="shared" si="22"/>
        <v>0</v>
      </c>
      <c r="BV157" s="453" t="e">
        <f t="shared" si="26"/>
        <v>#DIV/0!</v>
      </c>
      <c r="BW157" s="1092"/>
      <c r="BX157" s="1095">
        <f t="shared" si="23"/>
        <v>0</v>
      </c>
      <c r="BY157" s="1104"/>
      <c r="BZ157" s="1104"/>
      <c r="CA157" s="1104"/>
      <c r="CB157" s="1104"/>
      <c r="CC157" s="1104"/>
      <c r="CD157" s="1104"/>
      <c r="CE157" s="1104"/>
      <c r="CF157" s="1105"/>
      <c r="CG157" s="1105"/>
      <c r="CH157" s="1098"/>
    </row>
    <row r="158" spans="2:86">
      <c r="B158" s="1103"/>
      <c r="C158" s="1099"/>
      <c r="D158" s="1091"/>
      <c r="E158" s="172"/>
      <c r="F158" s="1090"/>
      <c r="G158" s="1090"/>
      <c r="H158" s="173"/>
      <c r="I158" s="1091"/>
      <c r="J158" s="1091"/>
      <c r="K158" s="1091"/>
      <c r="L158" s="1092"/>
      <c r="M158" s="1092"/>
      <c r="N158" s="1092"/>
      <c r="O158" s="1093"/>
      <c r="P158" s="1092"/>
      <c r="Q158" s="1092"/>
      <c r="R158" s="1092"/>
      <c r="S158" s="1094">
        <f t="shared" si="28"/>
        <v>0</v>
      </c>
      <c r="T158" s="453" t="str">
        <f t="shared" si="43"/>
        <v/>
      </c>
      <c r="U158" s="1092"/>
      <c r="V158" s="1095">
        <f t="shared" si="29"/>
        <v>0</v>
      </c>
      <c r="W158" s="1096">
        <v>0</v>
      </c>
      <c r="X158" s="1096">
        <v>0</v>
      </c>
      <c r="Y158" s="1096">
        <v>0</v>
      </c>
      <c r="Z158" s="1096">
        <v>0</v>
      </c>
      <c r="AA158" s="1096">
        <v>0</v>
      </c>
      <c r="AB158" s="1096">
        <v>0</v>
      </c>
      <c r="AC158" s="1096">
        <v>0</v>
      </c>
      <c r="AD158" s="1096">
        <v>0</v>
      </c>
      <c r="AE158" s="1096">
        <v>0</v>
      </c>
      <c r="AF158" s="1098"/>
      <c r="AG158" s="1097"/>
      <c r="AH158" s="1092"/>
      <c r="AI158" s="1092"/>
      <c r="AJ158" s="1092"/>
      <c r="AK158" s="1095">
        <f t="shared" si="30"/>
        <v>0</v>
      </c>
      <c r="AL158" s="453" t="e">
        <f t="shared" si="24"/>
        <v>#DIV/0!</v>
      </c>
      <c r="AM158" s="1092"/>
      <c r="AN158" s="1095">
        <f t="shared" si="31"/>
        <v>0</v>
      </c>
      <c r="AO158" s="1104"/>
      <c r="AP158" s="1104"/>
      <c r="AQ158" s="1104"/>
      <c r="AR158" s="1104"/>
      <c r="AS158" s="1104"/>
      <c r="AT158" s="1104"/>
      <c r="AU158" s="1104"/>
      <c r="AV158" s="1105"/>
      <c r="AW158" s="1105"/>
      <c r="AX158" s="1098"/>
      <c r="AY158" s="1097"/>
      <c r="AZ158" s="1092"/>
      <c r="BA158" s="1092"/>
      <c r="BB158" s="1092"/>
      <c r="BC158" s="1095">
        <f t="shared" si="20"/>
        <v>0</v>
      </c>
      <c r="BD158" s="453" t="e">
        <f t="shared" si="25"/>
        <v>#DIV/0!</v>
      </c>
      <c r="BE158" s="1092"/>
      <c r="BF158" s="1095">
        <f t="shared" si="21"/>
        <v>0</v>
      </c>
      <c r="BG158" s="1104"/>
      <c r="BH158" s="1104"/>
      <c r="BI158" s="1104"/>
      <c r="BJ158" s="1104"/>
      <c r="BK158" s="1104"/>
      <c r="BL158" s="1104"/>
      <c r="BM158" s="1104"/>
      <c r="BN158" s="1105"/>
      <c r="BO158" s="1105"/>
      <c r="BP158" s="1098"/>
      <c r="BQ158" s="1097"/>
      <c r="BR158" s="1092"/>
      <c r="BS158" s="1092"/>
      <c r="BT158" s="1092"/>
      <c r="BU158" s="1095">
        <f t="shared" si="22"/>
        <v>0</v>
      </c>
      <c r="BV158" s="453" t="e">
        <f t="shared" si="26"/>
        <v>#DIV/0!</v>
      </c>
      <c r="BW158" s="1092"/>
      <c r="BX158" s="1095">
        <f t="shared" si="23"/>
        <v>0</v>
      </c>
      <c r="BY158" s="1104"/>
      <c r="BZ158" s="1104"/>
      <c r="CA158" s="1104"/>
      <c r="CB158" s="1104"/>
      <c r="CC158" s="1104"/>
      <c r="CD158" s="1104"/>
      <c r="CE158" s="1104"/>
      <c r="CF158" s="1105"/>
      <c r="CG158" s="1105"/>
      <c r="CH158" s="1098"/>
    </row>
    <row r="159" spans="2:86">
      <c r="B159" s="1103"/>
      <c r="C159" s="1099"/>
      <c r="D159" s="1091"/>
      <c r="E159" s="172"/>
      <c r="F159" s="1090"/>
      <c r="G159" s="1090"/>
      <c r="H159" s="173"/>
      <c r="I159" s="1091"/>
      <c r="J159" s="1091"/>
      <c r="K159" s="1091"/>
      <c r="L159" s="1092"/>
      <c r="M159" s="1092"/>
      <c r="N159" s="1092"/>
      <c r="O159" s="1093"/>
      <c r="P159" s="1092"/>
      <c r="Q159" s="1092"/>
      <c r="R159" s="1092"/>
      <c r="S159" s="1094">
        <f t="shared" si="28"/>
        <v>0</v>
      </c>
      <c r="T159" s="453" t="str">
        <f t="shared" si="43"/>
        <v/>
      </c>
      <c r="U159" s="1092"/>
      <c r="V159" s="1095">
        <f t="shared" si="29"/>
        <v>0</v>
      </c>
      <c r="W159" s="1096">
        <v>0</v>
      </c>
      <c r="X159" s="1096">
        <v>0</v>
      </c>
      <c r="Y159" s="1096">
        <v>0</v>
      </c>
      <c r="Z159" s="1096">
        <v>0</v>
      </c>
      <c r="AA159" s="1096">
        <v>0</v>
      </c>
      <c r="AB159" s="1096">
        <v>0</v>
      </c>
      <c r="AC159" s="1096">
        <v>0</v>
      </c>
      <c r="AD159" s="1096">
        <v>0</v>
      </c>
      <c r="AE159" s="1096">
        <v>0</v>
      </c>
      <c r="AF159" s="1098"/>
      <c r="AG159" s="1097"/>
      <c r="AH159" s="1092"/>
      <c r="AI159" s="1092"/>
      <c r="AJ159" s="1092"/>
      <c r="AK159" s="1095">
        <f t="shared" si="30"/>
        <v>0</v>
      </c>
      <c r="AL159" s="453" t="e">
        <f t="shared" si="24"/>
        <v>#DIV/0!</v>
      </c>
      <c r="AM159" s="1092"/>
      <c r="AN159" s="1095">
        <f t="shared" si="31"/>
        <v>0</v>
      </c>
      <c r="AO159" s="1104"/>
      <c r="AP159" s="1104"/>
      <c r="AQ159" s="1104"/>
      <c r="AR159" s="1104"/>
      <c r="AS159" s="1104"/>
      <c r="AT159" s="1104"/>
      <c r="AU159" s="1104"/>
      <c r="AV159" s="1105"/>
      <c r="AW159" s="1105"/>
      <c r="AX159" s="1098"/>
      <c r="AY159" s="1097"/>
      <c r="AZ159" s="1092"/>
      <c r="BA159" s="1092"/>
      <c r="BB159" s="1092"/>
      <c r="BC159" s="1095">
        <f t="shared" si="20"/>
        <v>0</v>
      </c>
      <c r="BD159" s="453" t="e">
        <f t="shared" si="25"/>
        <v>#DIV/0!</v>
      </c>
      <c r="BE159" s="1092"/>
      <c r="BF159" s="1095">
        <f t="shared" si="21"/>
        <v>0</v>
      </c>
      <c r="BG159" s="1104"/>
      <c r="BH159" s="1104"/>
      <c r="BI159" s="1104"/>
      <c r="BJ159" s="1104"/>
      <c r="BK159" s="1104"/>
      <c r="BL159" s="1104"/>
      <c r="BM159" s="1104"/>
      <c r="BN159" s="1105"/>
      <c r="BO159" s="1105"/>
      <c r="BP159" s="1098"/>
      <c r="BQ159" s="1097"/>
      <c r="BR159" s="1092"/>
      <c r="BS159" s="1092"/>
      <c r="BT159" s="1092"/>
      <c r="BU159" s="1095">
        <f t="shared" si="22"/>
        <v>0</v>
      </c>
      <c r="BV159" s="453" t="e">
        <f t="shared" si="26"/>
        <v>#DIV/0!</v>
      </c>
      <c r="BW159" s="1092"/>
      <c r="BX159" s="1095">
        <f t="shared" si="23"/>
        <v>0</v>
      </c>
      <c r="BY159" s="1104"/>
      <c r="BZ159" s="1104"/>
      <c r="CA159" s="1104"/>
      <c r="CB159" s="1104"/>
      <c r="CC159" s="1104"/>
      <c r="CD159" s="1104"/>
      <c r="CE159" s="1104"/>
      <c r="CF159" s="1105"/>
      <c r="CG159" s="1105"/>
      <c r="CH159" s="1098"/>
    </row>
    <row r="160" spans="2:86">
      <c r="B160" s="1103"/>
      <c r="C160" s="1099"/>
      <c r="D160" s="1091"/>
      <c r="E160" s="172"/>
      <c r="F160" s="1090"/>
      <c r="G160" s="1090"/>
      <c r="H160" s="173"/>
      <c r="I160" s="1091"/>
      <c r="J160" s="1091"/>
      <c r="K160" s="1091"/>
      <c r="L160" s="1092"/>
      <c r="M160" s="1092"/>
      <c r="N160" s="1092"/>
      <c r="O160" s="1093"/>
      <c r="P160" s="1092"/>
      <c r="Q160" s="1092"/>
      <c r="R160" s="1092"/>
      <c r="S160" s="1094">
        <f t="shared" si="28"/>
        <v>0</v>
      </c>
      <c r="T160" s="453" t="str">
        <f t="shared" si="43"/>
        <v/>
      </c>
      <c r="U160" s="1092"/>
      <c r="V160" s="1095">
        <f t="shared" si="29"/>
        <v>0</v>
      </c>
      <c r="W160" s="1096">
        <v>0</v>
      </c>
      <c r="X160" s="1096">
        <v>0</v>
      </c>
      <c r="Y160" s="1096">
        <v>0</v>
      </c>
      <c r="Z160" s="1096">
        <v>0</v>
      </c>
      <c r="AA160" s="1096">
        <v>0</v>
      </c>
      <c r="AB160" s="1096">
        <v>0</v>
      </c>
      <c r="AC160" s="1096">
        <v>0</v>
      </c>
      <c r="AD160" s="1096">
        <v>0</v>
      </c>
      <c r="AE160" s="1096">
        <v>0</v>
      </c>
      <c r="AF160" s="1098"/>
      <c r="AG160" s="1097"/>
      <c r="AH160" s="1092"/>
      <c r="AI160" s="1092"/>
      <c r="AJ160" s="1092"/>
      <c r="AK160" s="1095">
        <f t="shared" si="30"/>
        <v>0</v>
      </c>
      <c r="AL160" s="453" t="e">
        <f t="shared" si="24"/>
        <v>#DIV/0!</v>
      </c>
      <c r="AM160" s="1092"/>
      <c r="AN160" s="1095">
        <f t="shared" si="31"/>
        <v>0</v>
      </c>
      <c r="AO160" s="1104"/>
      <c r="AP160" s="1104"/>
      <c r="AQ160" s="1104"/>
      <c r="AR160" s="1104"/>
      <c r="AS160" s="1104"/>
      <c r="AT160" s="1104"/>
      <c r="AU160" s="1104"/>
      <c r="AV160" s="1105"/>
      <c r="AW160" s="1105"/>
      <c r="AX160" s="1098"/>
      <c r="AY160" s="1097"/>
      <c r="AZ160" s="1092"/>
      <c r="BA160" s="1092"/>
      <c r="BB160" s="1092"/>
      <c r="BC160" s="1095">
        <f t="shared" si="20"/>
        <v>0</v>
      </c>
      <c r="BD160" s="453" t="e">
        <f t="shared" si="25"/>
        <v>#DIV/0!</v>
      </c>
      <c r="BE160" s="1092"/>
      <c r="BF160" s="1095">
        <f t="shared" si="21"/>
        <v>0</v>
      </c>
      <c r="BG160" s="1104"/>
      <c r="BH160" s="1104"/>
      <c r="BI160" s="1104"/>
      <c r="BJ160" s="1104"/>
      <c r="BK160" s="1104"/>
      <c r="BL160" s="1104"/>
      <c r="BM160" s="1104"/>
      <c r="BN160" s="1105"/>
      <c r="BO160" s="1105"/>
      <c r="BP160" s="1098"/>
      <c r="BQ160" s="1097"/>
      <c r="BR160" s="1092"/>
      <c r="BS160" s="1092"/>
      <c r="BT160" s="1092"/>
      <c r="BU160" s="1095">
        <f t="shared" si="22"/>
        <v>0</v>
      </c>
      <c r="BV160" s="453" t="e">
        <f t="shared" si="26"/>
        <v>#DIV/0!</v>
      </c>
      <c r="BW160" s="1092"/>
      <c r="BX160" s="1095">
        <f t="shared" si="23"/>
        <v>0</v>
      </c>
      <c r="BY160" s="1104"/>
      <c r="BZ160" s="1104"/>
      <c r="CA160" s="1104"/>
      <c r="CB160" s="1104"/>
      <c r="CC160" s="1104"/>
      <c r="CD160" s="1104"/>
      <c r="CE160" s="1104"/>
      <c r="CF160" s="1105"/>
      <c r="CG160" s="1105"/>
      <c r="CH160" s="1098"/>
    </row>
    <row r="161" spans="1:86">
      <c r="B161" s="1103"/>
      <c r="C161" s="1099"/>
      <c r="D161" s="1091"/>
      <c r="E161" s="172"/>
      <c r="F161" s="1090"/>
      <c r="G161" s="1090"/>
      <c r="H161" s="173"/>
      <c r="I161" s="1091"/>
      <c r="J161" s="1091"/>
      <c r="K161" s="1091"/>
      <c r="L161" s="1092"/>
      <c r="M161" s="1092"/>
      <c r="N161" s="1092"/>
      <c r="O161" s="1093"/>
      <c r="P161" s="1092"/>
      <c r="Q161" s="1092"/>
      <c r="R161" s="1092"/>
      <c r="S161" s="1094">
        <f t="shared" si="28"/>
        <v>0</v>
      </c>
      <c r="T161" s="453" t="str">
        <f t="shared" si="43"/>
        <v/>
      </c>
      <c r="U161" s="1092"/>
      <c r="V161" s="1095">
        <f t="shared" si="29"/>
        <v>0</v>
      </c>
      <c r="W161" s="1096">
        <v>0</v>
      </c>
      <c r="X161" s="1096">
        <v>0</v>
      </c>
      <c r="Y161" s="1096">
        <v>0</v>
      </c>
      <c r="Z161" s="1096">
        <v>0</v>
      </c>
      <c r="AA161" s="1096">
        <v>0</v>
      </c>
      <c r="AB161" s="1096">
        <v>0</v>
      </c>
      <c r="AC161" s="1096">
        <v>0</v>
      </c>
      <c r="AD161" s="1096">
        <v>0</v>
      </c>
      <c r="AE161" s="1096">
        <v>0</v>
      </c>
      <c r="AF161" s="1098"/>
      <c r="AG161" s="1097"/>
      <c r="AH161" s="1092"/>
      <c r="AI161" s="1092"/>
      <c r="AJ161" s="1092"/>
      <c r="AK161" s="1095">
        <f t="shared" si="30"/>
        <v>0</v>
      </c>
      <c r="AL161" s="453" t="e">
        <f t="shared" si="24"/>
        <v>#DIV/0!</v>
      </c>
      <c r="AM161" s="1092"/>
      <c r="AN161" s="1095">
        <f t="shared" si="31"/>
        <v>0</v>
      </c>
      <c r="AO161" s="1104"/>
      <c r="AP161" s="1104"/>
      <c r="AQ161" s="1104"/>
      <c r="AR161" s="1104"/>
      <c r="AS161" s="1104"/>
      <c r="AT161" s="1104"/>
      <c r="AU161" s="1104"/>
      <c r="AV161" s="1105"/>
      <c r="AW161" s="1105"/>
      <c r="AX161" s="1098"/>
      <c r="AY161" s="1097"/>
      <c r="AZ161" s="1092"/>
      <c r="BA161" s="1092"/>
      <c r="BB161" s="1092"/>
      <c r="BC161" s="1095">
        <f t="shared" si="20"/>
        <v>0</v>
      </c>
      <c r="BD161" s="453" t="e">
        <f t="shared" si="25"/>
        <v>#DIV/0!</v>
      </c>
      <c r="BE161" s="1092"/>
      <c r="BF161" s="1095">
        <f t="shared" si="21"/>
        <v>0</v>
      </c>
      <c r="BG161" s="1104"/>
      <c r="BH161" s="1104"/>
      <c r="BI161" s="1104"/>
      <c r="BJ161" s="1104"/>
      <c r="BK161" s="1104"/>
      <c r="BL161" s="1104"/>
      <c r="BM161" s="1104"/>
      <c r="BN161" s="1105"/>
      <c r="BO161" s="1105"/>
      <c r="BP161" s="1098"/>
      <c r="BQ161" s="1097"/>
      <c r="BR161" s="1092"/>
      <c r="BS161" s="1092"/>
      <c r="BT161" s="1092"/>
      <c r="BU161" s="1095">
        <f t="shared" si="22"/>
        <v>0</v>
      </c>
      <c r="BV161" s="453" t="e">
        <f t="shared" si="26"/>
        <v>#DIV/0!</v>
      </c>
      <c r="BW161" s="1092"/>
      <c r="BX161" s="1095">
        <f t="shared" si="23"/>
        <v>0</v>
      </c>
      <c r="BY161" s="1104"/>
      <c r="BZ161" s="1104"/>
      <c r="CA161" s="1104"/>
      <c r="CB161" s="1104"/>
      <c r="CC161" s="1104"/>
      <c r="CD161" s="1104"/>
      <c r="CE161" s="1104"/>
      <c r="CF161" s="1105"/>
      <c r="CG161" s="1105"/>
      <c r="CH161" s="1098"/>
    </row>
    <row r="162" spans="1:86" s="19" customFormat="1" ht="18" customHeight="1" thickBot="1">
      <c r="B162" s="1106"/>
      <c r="C162" s="1107"/>
      <c r="D162" s="1108" t="s">
        <v>624</v>
      </c>
      <c r="E162" s="1108"/>
      <c r="F162" s="1109"/>
      <c r="G162" s="1109"/>
      <c r="H162" s="1109"/>
      <c r="I162" s="1110">
        <f>SUM(I7:I161)</f>
        <v>0</v>
      </c>
      <c r="J162" s="476">
        <f>SUM(J7:J161)</f>
        <v>78720230.542350009</v>
      </c>
      <c r="K162" s="476">
        <v>40413350.652349927</v>
      </c>
      <c r="L162" s="476">
        <f t="shared" ref="L162:S162" si="77">SUM(L7:L161)</f>
        <v>24172571.759999983</v>
      </c>
      <c r="M162" s="476">
        <f t="shared" si="77"/>
        <v>79423090.160942629</v>
      </c>
      <c r="N162" s="476">
        <f t="shared" si="77"/>
        <v>90464041.163747102</v>
      </c>
      <c r="O162" s="1111">
        <f t="shared" si="77"/>
        <v>14909096.203500006</v>
      </c>
      <c r="P162" s="1112">
        <f t="shared" si="77"/>
        <v>3094929.8543000002</v>
      </c>
      <c r="Q162" s="1112">
        <f t="shared" si="77"/>
        <v>33649235.267800003</v>
      </c>
      <c r="R162" s="1112">
        <f t="shared" si="77"/>
        <v>24824836.438219879</v>
      </c>
      <c r="S162" s="1112">
        <f t="shared" si="77"/>
        <v>76478097.763819858</v>
      </c>
      <c r="T162" s="453">
        <f t="shared" si="43"/>
        <v>-0.15460223996197092</v>
      </c>
      <c r="U162" s="1112">
        <f t="shared" ref="U162:AK162" si="78">SUM(U7:U161)</f>
        <v>0</v>
      </c>
      <c r="V162" s="1112">
        <f t="shared" si="78"/>
        <v>76478097.763819858</v>
      </c>
      <c r="W162" s="1113">
        <f t="shared" si="78"/>
        <v>533607260.95150715</v>
      </c>
      <c r="X162" s="1113">
        <f t="shared" si="78"/>
        <v>101225.67144712743</v>
      </c>
      <c r="Y162" s="1113">
        <f t="shared" si="78"/>
        <v>7167711.0363537585</v>
      </c>
      <c r="Z162" s="1113">
        <f t="shared" si="78"/>
        <v>73572.816644896622</v>
      </c>
      <c r="AA162" s="1113">
        <f t="shared" si="78"/>
        <v>42683.828432192553</v>
      </c>
      <c r="AB162" s="1113">
        <f t="shared" si="78"/>
        <v>6924465033.5579605</v>
      </c>
      <c r="AC162" s="1113">
        <f t="shared" si="78"/>
        <v>86550545.166677207</v>
      </c>
      <c r="AD162" s="1113">
        <f t="shared" si="78"/>
        <v>1087407.1510880792</v>
      </c>
      <c r="AE162" s="1113">
        <f t="shared" si="78"/>
        <v>516564.85595439252</v>
      </c>
      <c r="AF162" s="1114">
        <f t="shared" si="78"/>
        <v>0</v>
      </c>
      <c r="AG162" s="1115">
        <f t="shared" si="78"/>
        <v>15539472.899500007</v>
      </c>
      <c r="AH162" s="1112">
        <f t="shared" si="78"/>
        <v>3736170.3380999998</v>
      </c>
      <c r="AI162" s="1112">
        <f t="shared" si="78"/>
        <v>35525309.725000001</v>
      </c>
      <c r="AJ162" s="1112">
        <f t="shared" si="78"/>
        <v>25757942.859239675</v>
      </c>
      <c r="AK162" s="1112">
        <f t="shared" si="78"/>
        <v>80558895.821839646</v>
      </c>
      <c r="AL162" s="453">
        <f t="shared" si="24"/>
        <v>5.3359042357749707E-2</v>
      </c>
      <c r="AM162" s="1112">
        <f t="shared" ref="AM162:BC162" si="79">SUM(AM7:AM161)</f>
        <v>0</v>
      </c>
      <c r="AN162" s="1112">
        <f t="shared" si="79"/>
        <v>80558895.821839646</v>
      </c>
      <c r="AO162" s="1113">
        <f t="shared" si="79"/>
        <v>497690850.07335353</v>
      </c>
      <c r="AP162" s="1113">
        <f t="shared" si="79"/>
        <v>95759.694286268437</v>
      </c>
      <c r="AQ162" s="1113">
        <f t="shared" si="79"/>
        <v>7726323.5251272051</v>
      </c>
      <c r="AR162" s="1113">
        <f t="shared" si="79"/>
        <v>66221.635082092267</v>
      </c>
      <c r="AS162" s="1113">
        <f t="shared" si="79"/>
        <v>45958.463798469595</v>
      </c>
      <c r="AT162" s="1113">
        <f t="shared" si="79"/>
        <v>6249308273.2219391</v>
      </c>
      <c r="AU162" s="1113">
        <f t="shared" si="79"/>
        <v>92964256.365036041</v>
      </c>
      <c r="AV162" s="1113">
        <f t="shared" si="79"/>
        <v>975768.13581963337</v>
      </c>
      <c r="AW162" s="1113">
        <f t="shared" si="79"/>
        <v>554152.58953431528</v>
      </c>
      <c r="AX162" s="1116">
        <f t="shared" si="79"/>
        <v>0</v>
      </c>
      <c r="AY162" s="1115">
        <f t="shared" si="79"/>
        <v>15968109.655700009</v>
      </c>
      <c r="AZ162" s="1112">
        <f t="shared" si="79"/>
        <v>3591828.4084999994</v>
      </c>
      <c r="BA162" s="1112">
        <f t="shared" si="79"/>
        <v>35784755.163699999</v>
      </c>
      <c r="BB162" s="1112">
        <f t="shared" si="79"/>
        <v>23988385.18895711</v>
      </c>
      <c r="BC162" s="1112">
        <f t="shared" si="79"/>
        <v>79333078.416857123</v>
      </c>
      <c r="BD162" s="453">
        <f t="shared" si="25"/>
        <v>-1.5216412693807069E-2</v>
      </c>
      <c r="BE162" s="1112">
        <f t="shared" ref="BE162:BU162" si="80">SUM(BE7:BE161)</f>
        <v>0</v>
      </c>
      <c r="BF162" s="1112">
        <f t="shared" si="80"/>
        <v>79333078.416857123</v>
      </c>
      <c r="BG162" s="1113">
        <f t="shared" si="80"/>
        <v>461637181.40179151</v>
      </c>
      <c r="BH162" s="1113">
        <f t="shared" si="80"/>
        <v>90588.957725997185</v>
      </c>
      <c r="BI162" s="1113">
        <f t="shared" si="80"/>
        <v>6952178.5560559053</v>
      </c>
      <c r="BJ162" s="1113">
        <f t="shared" si="80"/>
        <v>67042.951049928597</v>
      </c>
      <c r="BK162" s="1113">
        <f t="shared" si="80"/>
        <v>41406.915242383533</v>
      </c>
      <c r="BL162" s="1113">
        <f t="shared" si="80"/>
        <v>5805427404.6199999</v>
      </c>
      <c r="BM162" s="1113">
        <f t="shared" si="80"/>
        <v>83678601.196442366</v>
      </c>
      <c r="BN162" s="1113">
        <f t="shared" si="80"/>
        <v>924330.9961238543</v>
      </c>
      <c r="BO162" s="1113">
        <f t="shared" si="80"/>
        <v>499603.4791837731</v>
      </c>
      <c r="BP162" s="1114">
        <f t="shared" si="80"/>
        <v>0</v>
      </c>
      <c r="BQ162" s="1115">
        <f t="shared" si="80"/>
        <v>16527910.065500002</v>
      </c>
      <c r="BR162" s="1112">
        <f t="shared" si="80"/>
        <v>3691331.4228000008</v>
      </c>
      <c r="BS162" s="1112">
        <f t="shared" si="80"/>
        <v>37010044.211099982</v>
      </c>
      <c r="BT162" s="1112">
        <f t="shared" si="80"/>
        <v>25273960.076729655</v>
      </c>
      <c r="BU162" s="1112">
        <f t="shared" si="80"/>
        <v>82503245.776129663</v>
      </c>
      <c r="BV162" s="453">
        <f t="shared" si="26"/>
        <v>3.9960221165436655E-2</v>
      </c>
      <c r="BW162" s="1112">
        <f t="shared" ref="BW162:CH162" si="81">SUM(BW7:BW161)</f>
        <v>0</v>
      </c>
      <c r="BX162" s="1112">
        <f t="shared" si="81"/>
        <v>82503245.776129663</v>
      </c>
      <c r="BY162" s="1113">
        <f t="shared" si="81"/>
        <v>430115308.38967055</v>
      </c>
      <c r="BZ162" s="1113">
        <f t="shared" si="81"/>
        <v>84928.233720564502</v>
      </c>
      <c r="CA162" s="1113">
        <f t="shared" si="81"/>
        <v>6660098.3186526708</v>
      </c>
      <c r="CB162" s="1113">
        <f t="shared" si="81"/>
        <v>66218.177889926767</v>
      </c>
      <c r="CC162" s="1113">
        <f t="shared" si="81"/>
        <v>39692.906521404548</v>
      </c>
      <c r="CD162" s="1113">
        <f t="shared" si="81"/>
        <v>5448478771.6629295</v>
      </c>
      <c r="CE162" s="1113">
        <f t="shared" si="81"/>
        <v>79792960.126474172</v>
      </c>
      <c r="CF162" s="1113">
        <f t="shared" si="81"/>
        <v>884630.19464171329</v>
      </c>
      <c r="CG162" s="1113">
        <f t="shared" si="81"/>
        <v>476819.08560275869</v>
      </c>
      <c r="CH162" s="1114">
        <f t="shared" si="81"/>
        <v>0</v>
      </c>
    </row>
    <row r="163" spans="1:86" s="19" customFormat="1" ht="18" customHeight="1">
      <c r="B163" s="251"/>
      <c r="C163" s="124"/>
      <c r="D163" s="125"/>
      <c r="E163" s="125"/>
      <c r="F163" s="1117"/>
      <c r="G163" s="1117"/>
      <c r="H163" s="154"/>
      <c r="I163" s="125"/>
      <c r="J163" s="125"/>
      <c r="K163" s="125"/>
      <c r="L163" s="126"/>
      <c r="M163" s="126"/>
      <c r="N163" s="126"/>
      <c r="O163" s="126"/>
      <c r="P163" s="126"/>
      <c r="Q163" s="126"/>
      <c r="R163" s="126"/>
      <c r="S163" s="126"/>
      <c r="T163" s="126"/>
      <c r="U163" s="126"/>
      <c r="V163" s="126"/>
      <c r="W163" s="471"/>
      <c r="X163" s="471"/>
      <c r="Y163" s="471"/>
      <c r="Z163" s="471"/>
      <c r="AA163" s="471"/>
      <c r="AB163" s="471"/>
      <c r="AC163" s="471"/>
      <c r="AD163" s="471"/>
      <c r="AE163" s="471"/>
      <c r="AF163" s="471"/>
      <c r="AG163" s="126"/>
      <c r="AH163" s="126"/>
      <c r="AI163" s="126"/>
      <c r="AJ163" s="126"/>
      <c r="AK163" s="126"/>
      <c r="AL163" s="126"/>
      <c r="AM163" s="126"/>
      <c r="AN163" s="126"/>
      <c r="AO163" s="471"/>
      <c r="AP163" s="471"/>
      <c r="AQ163" s="471"/>
      <c r="AR163" s="471"/>
      <c r="AS163" s="471"/>
      <c r="AT163" s="471"/>
      <c r="AU163" s="471"/>
      <c r="AV163" s="471"/>
      <c r="AW163" s="471"/>
      <c r="AX163" s="240"/>
      <c r="AY163" s="126"/>
      <c r="AZ163" s="126"/>
      <c r="BA163" s="126"/>
      <c r="BB163" s="126"/>
      <c r="BC163" s="126"/>
      <c r="BD163" s="126"/>
      <c r="BE163" s="126"/>
      <c r="BF163" s="126"/>
      <c r="BG163" s="471"/>
      <c r="BH163" s="471"/>
      <c r="BI163" s="471"/>
      <c r="BJ163" s="471"/>
      <c r="BK163" s="471"/>
      <c r="BL163" s="471"/>
      <c r="BM163" s="471"/>
      <c r="BN163" s="471"/>
      <c r="BO163" s="471"/>
      <c r="BP163" s="471"/>
      <c r="BQ163" s="126"/>
      <c r="BR163" s="126"/>
      <c r="BS163" s="126"/>
      <c r="BT163" s="126"/>
      <c r="BU163" s="126"/>
      <c r="BV163" s="126"/>
      <c r="BW163" s="126"/>
      <c r="BX163" s="126"/>
      <c r="BY163" s="471"/>
      <c r="BZ163" s="471"/>
      <c r="CA163" s="471"/>
      <c r="CB163" s="471"/>
      <c r="CC163" s="471"/>
      <c r="CD163" s="471"/>
      <c r="CE163" s="471"/>
      <c r="CF163" s="471"/>
      <c r="CG163" s="471"/>
      <c r="CH163" s="471"/>
    </row>
    <row r="164" spans="1:86" s="19" customFormat="1" ht="18" customHeight="1">
      <c r="B164" s="252"/>
      <c r="C164" s="226"/>
      <c r="D164" s="227" t="s">
        <v>625</v>
      </c>
      <c r="E164" s="227"/>
      <c r="F164" s="228"/>
      <c r="G164" s="1118"/>
      <c r="H164" s="229"/>
      <c r="I164" s="230"/>
      <c r="J164" s="230"/>
      <c r="K164" s="230"/>
      <c r="L164" s="228"/>
      <c r="M164" s="228"/>
      <c r="N164" s="228"/>
      <c r="O164" s="228"/>
      <c r="P164" s="228"/>
      <c r="Q164" s="228"/>
      <c r="R164" s="228"/>
      <c r="S164" s="228"/>
      <c r="T164" s="228"/>
      <c r="U164" s="228"/>
      <c r="V164" s="228"/>
      <c r="W164" s="472"/>
      <c r="X164" s="472"/>
      <c r="Y164" s="472"/>
      <c r="Z164" s="472"/>
      <c r="AA164" s="472"/>
      <c r="AB164" s="472"/>
      <c r="AC164" s="472"/>
      <c r="AD164" s="472"/>
      <c r="AE164" s="472"/>
      <c r="AF164" s="472"/>
      <c r="AG164" s="228"/>
      <c r="AH164" s="228"/>
      <c r="AI164" s="228"/>
      <c r="AJ164" s="228"/>
      <c r="AK164" s="228"/>
      <c r="AL164" s="228"/>
      <c r="AM164" s="228"/>
      <c r="AN164" s="228"/>
      <c r="AO164" s="472"/>
      <c r="AP164" s="472"/>
      <c r="AQ164" s="472"/>
      <c r="AR164" s="472"/>
      <c r="AS164" s="472"/>
      <c r="AT164" s="472"/>
      <c r="AU164" s="472"/>
      <c r="AV164" s="472"/>
      <c r="AW164" s="472"/>
      <c r="AX164" s="241"/>
      <c r="AY164" s="228"/>
      <c r="AZ164" s="228"/>
      <c r="BA164" s="228"/>
      <c r="BB164" s="228"/>
      <c r="BC164" s="228"/>
      <c r="BD164" s="228"/>
      <c r="BE164" s="228"/>
      <c r="BF164" s="228"/>
      <c r="BG164" s="472"/>
      <c r="BH164" s="472"/>
      <c r="BI164" s="472"/>
      <c r="BJ164" s="472"/>
      <c r="BK164" s="472"/>
      <c r="BL164" s="472"/>
      <c r="BM164" s="472"/>
      <c r="BN164" s="472"/>
      <c r="BO164" s="472"/>
      <c r="BP164" s="472"/>
      <c r="BQ164" s="228"/>
      <c r="BR164" s="228"/>
      <c r="BS164" s="228"/>
      <c r="BT164" s="228"/>
      <c r="BU164" s="228"/>
      <c r="BV164" s="228"/>
      <c r="BW164" s="228"/>
      <c r="BX164" s="228"/>
      <c r="BY164" s="472"/>
      <c r="BZ164" s="472"/>
      <c r="CA164" s="472"/>
      <c r="CB164" s="472"/>
      <c r="CC164" s="472"/>
      <c r="CD164" s="472"/>
      <c r="CE164" s="472"/>
      <c r="CF164" s="472"/>
      <c r="CG164" s="472"/>
      <c r="CH164" s="472"/>
    </row>
    <row r="165" spans="1:86" s="12" customFormat="1">
      <c r="A165" s="461"/>
      <c r="B165" s="251"/>
      <c r="C165" s="1119"/>
      <c r="D165" s="1120" t="s">
        <v>626</v>
      </c>
      <c r="E165" s="1121"/>
      <c r="F165" s="1122"/>
      <c r="G165" s="1122"/>
      <c r="H165" s="1122"/>
      <c r="I165" s="1121"/>
      <c r="J165" s="475">
        <v>902002.64000000013</v>
      </c>
      <c r="K165" s="1121"/>
      <c r="L165" s="475">
        <v>322725.79000000021</v>
      </c>
      <c r="M165" s="475">
        <v>910056.24050000007</v>
      </c>
      <c r="N165" s="475">
        <v>1036567.1731250001</v>
      </c>
      <c r="O165" s="1123"/>
      <c r="P165" s="1123"/>
      <c r="Q165" s="1123"/>
      <c r="R165" s="1123"/>
      <c r="S165" s="475">
        <v>955976.22</v>
      </c>
      <c r="T165" s="453">
        <f t="shared" ref="T165:T169" si="82">(S165-N165)/N165</f>
        <v>-7.7747931069472156E-2</v>
      </c>
      <c r="U165" s="475"/>
      <c r="V165" s="1094">
        <f>S165-U165</f>
        <v>955976.22</v>
      </c>
      <c r="W165" s="1124"/>
      <c r="X165" s="1124"/>
      <c r="Y165" s="1124"/>
      <c r="Z165" s="1124"/>
      <c r="AA165" s="1124"/>
      <c r="AB165" s="1124"/>
      <c r="AC165" s="1124"/>
      <c r="AD165" s="1124"/>
      <c r="AE165" s="1124"/>
      <c r="AF165" s="1124"/>
      <c r="AG165" s="1123"/>
      <c r="AH165" s="1123"/>
      <c r="AI165" s="1123"/>
      <c r="AJ165" s="1123"/>
      <c r="AK165" s="475">
        <v>1006986.2</v>
      </c>
      <c r="AL165" s="453">
        <f t="shared" ref="AL165:AL169" si="83">(AK165-S165)/S165</f>
        <v>5.3359046943657222E-2</v>
      </c>
      <c r="AM165" s="475"/>
      <c r="AN165" s="1094">
        <f>AK165-AM165</f>
        <v>1006986.2</v>
      </c>
      <c r="AO165" s="1124"/>
      <c r="AP165" s="1124"/>
      <c r="AQ165" s="1124"/>
      <c r="AR165" s="1124"/>
      <c r="AS165" s="1124"/>
      <c r="AT165" s="1124"/>
      <c r="AU165" s="1124"/>
      <c r="AV165" s="1124"/>
      <c r="AW165" s="1124"/>
      <c r="AX165" s="1125"/>
      <c r="AY165" s="1123"/>
      <c r="AZ165" s="1123"/>
      <c r="BA165" s="1123"/>
      <c r="BB165" s="1123"/>
      <c r="BC165" s="475">
        <v>991663.48</v>
      </c>
      <c r="BD165" s="453">
        <f t="shared" ref="BD165:BD169" si="84">(BC165-AK165)/AK165</f>
        <v>-1.5216415080961361E-2</v>
      </c>
      <c r="BE165" s="475"/>
      <c r="BF165" s="1094">
        <f>BC165-BE165</f>
        <v>991663.48</v>
      </c>
      <c r="BG165" s="1124"/>
      <c r="BH165" s="1124"/>
      <c r="BI165" s="1124"/>
      <c r="BJ165" s="1124"/>
      <c r="BK165" s="1124"/>
      <c r="BL165" s="1124"/>
      <c r="BM165" s="1124"/>
      <c r="BN165" s="1124"/>
      <c r="BO165" s="1124"/>
      <c r="BP165" s="1124"/>
      <c r="BQ165" s="1123"/>
      <c r="BR165" s="1123"/>
      <c r="BS165" s="1123"/>
      <c r="BT165" s="1123"/>
      <c r="BU165" s="475">
        <v>1031290.57</v>
      </c>
      <c r="BV165" s="453">
        <f t="shared" ref="BV165:BV169" si="85">(BU165-BC165)/BC165</f>
        <v>3.9960219166284082E-2</v>
      </c>
      <c r="BW165" s="475"/>
      <c r="BX165" s="1094">
        <f>BU165-BW165</f>
        <v>1031290.57</v>
      </c>
      <c r="BY165" s="1124"/>
      <c r="BZ165" s="1124"/>
      <c r="CA165" s="1124"/>
      <c r="CB165" s="1124"/>
      <c r="CC165" s="1124"/>
      <c r="CD165" s="1124"/>
      <c r="CE165" s="1124"/>
      <c r="CF165" s="1124"/>
      <c r="CG165" s="1124"/>
      <c r="CH165" s="1124"/>
    </row>
    <row r="166" spans="1:86" s="12" customFormat="1">
      <c r="A166" s="461"/>
      <c r="B166" s="251"/>
      <c r="C166" s="1119"/>
      <c r="D166" s="1120" t="s">
        <v>627</v>
      </c>
      <c r="E166" s="1121"/>
      <c r="F166" s="1122"/>
      <c r="G166" s="1122"/>
      <c r="H166" s="1122"/>
      <c r="I166" s="1121"/>
      <c r="J166" s="475">
        <v>2378006.96</v>
      </c>
      <c r="K166" s="1121"/>
      <c r="L166" s="475">
        <v>16104.06</v>
      </c>
      <c r="M166" s="475">
        <v>2399239.1794999996</v>
      </c>
      <c r="N166" s="475">
        <v>2732768.0018749996</v>
      </c>
      <c r="O166" s="1123"/>
      <c r="P166" s="1123"/>
      <c r="Q166" s="1123"/>
      <c r="R166" s="1123"/>
      <c r="S166" s="475">
        <v>2230611.19</v>
      </c>
      <c r="T166" s="453">
        <f t="shared" si="82"/>
        <v>-0.18375391234472196</v>
      </c>
      <c r="U166" s="475"/>
      <c r="V166" s="1094">
        <f>S166-U166</f>
        <v>2230611.19</v>
      </c>
      <c r="W166" s="1124"/>
      <c r="X166" s="1124"/>
      <c r="Y166" s="1124"/>
      <c r="Z166" s="1124"/>
      <c r="AA166" s="1124"/>
      <c r="AB166" s="1124"/>
      <c r="AC166" s="1124"/>
      <c r="AD166" s="1124"/>
      <c r="AE166" s="1124"/>
      <c r="AF166" s="1124"/>
      <c r="AG166" s="1123"/>
      <c r="AH166" s="1123"/>
      <c r="AI166" s="1123"/>
      <c r="AJ166" s="1123"/>
      <c r="AK166" s="475">
        <v>2349634.46</v>
      </c>
      <c r="AL166" s="453">
        <f t="shared" si="83"/>
        <v>5.3359039232650861E-2</v>
      </c>
      <c r="AM166" s="475"/>
      <c r="AN166" s="1094">
        <f>AK166-AM166</f>
        <v>2349634.46</v>
      </c>
      <c r="AO166" s="1124"/>
      <c r="AP166" s="1124"/>
      <c r="AQ166" s="1124"/>
      <c r="AR166" s="1124"/>
      <c r="AS166" s="1124"/>
      <c r="AT166" s="1124"/>
      <c r="AU166" s="1124"/>
      <c r="AV166" s="1124"/>
      <c r="AW166" s="1124"/>
      <c r="AX166" s="1125"/>
      <c r="AY166" s="1123"/>
      <c r="AZ166" s="1123"/>
      <c r="BA166" s="1123"/>
      <c r="BB166" s="1123"/>
      <c r="BC166" s="475">
        <v>2313881.4500000002</v>
      </c>
      <c r="BD166" s="453">
        <f t="shared" si="84"/>
        <v>-1.5216413705474757E-2</v>
      </c>
      <c r="BE166" s="475"/>
      <c r="BF166" s="1094">
        <f>BC166-BE166</f>
        <v>2313881.4500000002</v>
      </c>
      <c r="BG166" s="1124"/>
      <c r="BH166" s="1124"/>
      <c r="BI166" s="1124"/>
      <c r="BJ166" s="1124"/>
      <c r="BK166" s="1124"/>
      <c r="BL166" s="1124"/>
      <c r="BM166" s="1124"/>
      <c r="BN166" s="1124"/>
      <c r="BO166" s="1124"/>
      <c r="BP166" s="1124"/>
      <c r="BQ166" s="1123"/>
      <c r="BR166" s="1123"/>
      <c r="BS166" s="1123"/>
      <c r="BT166" s="1123"/>
      <c r="BU166" s="475">
        <v>2406344.67</v>
      </c>
      <c r="BV166" s="453">
        <f t="shared" si="85"/>
        <v>3.9960223545592505E-2</v>
      </c>
      <c r="BW166" s="475"/>
      <c r="BX166" s="1094">
        <f>BU166-BW166</f>
        <v>2406344.67</v>
      </c>
      <c r="BY166" s="1124"/>
      <c r="BZ166" s="1124"/>
      <c r="CA166" s="1124"/>
      <c r="CB166" s="1124"/>
      <c r="CC166" s="1124"/>
      <c r="CD166" s="1124"/>
      <c r="CE166" s="1124"/>
      <c r="CF166" s="1124"/>
      <c r="CG166" s="1124"/>
      <c r="CH166" s="1124"/>
    </row>
    <row r="167" spans="1:86" s="19" customFormat="1" ht="18" customHeight="1">
      <c r="B167" s="1106"/>
      <c r="C167" s="1107"/>
      <c r="D167" s="1108" t="s">
        <v>628</v>
      </c>
      <c r="E167" s="1126"/>
      <c r="F167" s="1127"/>
      <c r="G167" s="1127"/>
      <c r="H167" s="1127"/>
      <c r="I167" s="1128"/>
      <c r="J167" s="476">
        <f>J166+J165</f>
        <v>3280009.6</v>
      </c>
      <c r="K167" s="1128"/>
      <c r="L167" s="476">
        <f>SUM(L165:L166)</f>
        <v>338829.85000000021</v>
      </c>
      <c r="M167" s="476">
        <f t="shared" ref="M167:N167" si="86">SUM(M165:M166)</f>
        <v>3309295.42</v>
      </c>
      <c r="N167" s="476">
        <f t="shared" si="86"/>
        <v>3769335.1749999998</v>
      </c>
      <c r="O167" s="1128"/>
      <c r="P167" s="1128"/>
      <c r="Q167" s="1128"/>
      <c r="R167" s="1128"/>
      <c r="S167" s="476">
        <f>SUM(S165:S166)</f>
        <v>3186587.41</v>
      </c>
      <c r="T167" s="453">
        <f t="shared" si="82"/>
        <v>-0.15460226749402822</v>
      </c>
      <c r="U167" s="476">
        <f>SUM(U165:U166)</f>
        <v>0</v>
      </c>
      <c r="V167" s="476">
        <f>SUM(V165:V166)</f>
        <v>3186587.41</v>
      </c>
      <c r="W167" s="1129"/>
      <c r="X167" s="1129"/>
      <c r="Y167" s="1129"/>
      <c r="Z167" s="1129"/>
      <c r="AA167" s="1129"/>
      <c r="AB167" s="1129"/>
      <c r="AC167" s="1129"/>
      <c r="AD167" s="1129"/>
      <c r="AE167" s="1129"/>
      <c r="AF167" s="1129"/>
      <c r="AG167" s="1128"/>
      <c r="AH167" s="1128"/>
      <c r="AI167" s="1128"/>
      <c r="AJ167" s="1128"/>
      <c r="AK167" s="476">
        <f>SUM(AK165:AK166)</f>
        <v>3356620.66</v>
      </c>
      <c r="AL167" s="453">
        <f t="shared" si="83"/>
        <v>5.3359041545952758E-2</v>
      </c>
      <c r="AM167" s="476">
        <f>SUM(AM165:AM166)</f>
        <v>0</v>
      </c>
      <c r="AN167" s="476">
        <f>SUM(AN165:AN166)</f>
        <v>3356620.66</v>
      </c>
      <c r="AO167" s="1129"/>
      <c r="AP167" s="1129"/>
      <c r="AQ167" s="1129"/>
      <c r="AR167" s="1129"/>
      <c r="AS167" s="1129"/>
      <c r="AT167" s="1129"/>
      <c r="AU167" s="1129"/>
      <c r="AV167" s="1129"/>
      <c r="AW167" s="1129"/>
      <c r="AX167" s="1130"/>
      <c r="AY167" s="1128"/>
      <c r="AZ167" s="1128"/>
      <c r="BA167" s="1128"/>
      <c r="BB167" s="1128"/>
      <c r="BC167" s="476">
        <f>SUM(BC165:BC166)</f>
        <v>3305544.93</v>
      </c>
      <c r="BD167" s="453">
        <f t="shared" si="84"/>
        <v>-1.5216414118120806E-2</v>
      </c>
      <c r="BE167" s="476">
        <f>SUM(BE165:BE166)</f>
        <v>0</v>
      </c>
      <c r="BF167" s="476">
        <f>SUM(BF165:BF166)</f>
        <v>3305544.93</v>
      </c>
      <c r="BG167" s="1129"/>
      <c r="BH167" s="1129"/>
      <c r="BI167" s="1129"/>
      <c r="BJ167" s="1129"/>
      <c r="BK167" s="1129"/>
      <c r="BL167" s="1129"/>
      <c r="BM167" s="1129"/>
      <c r="BN167" s="1129"/>
      <c r="BO167" s="1129"/>
      <c r="BP167" s="1129"/>
      <c r="BQ167" s="1128"/>
      <c r="BR167" s="1128"/>
      <c r="BS167" s="1128"/>
      <c r="BT167" s="1128"/>
      <c r="BU167" s="476">
        <f>SUM(BU165:BU166)</f>
        <v>3437635.2399999998</v>
      </c>
      <c r="BV167" s="453">
        <f t="shared" si="85"/>
        <v>3.9960222231799944E-2</v>
      </c>
      <c r="BW167" s="476">
        <f>SUM(BW165:BW166)</f>
        <v>0</v>
      </c>
      <c r="BX167" s="476">
        <f>SUM(BX165:BX166)</f>
        <v>3437635.2399999998</v>
      </c>
      <c r="BY167" s="1129"/>
      <c r="BZ167" s="1129"/>
      <c r="CA167" s="1129"/>
      <c r="CB167" s="1129"/>
      <c r="CC167" s="1129"/>
      <c r="CD167" s="1129"/>
      <c r="CE167" s="1129"/>
      <c r="CF167" s="1129"/>
      <c r="CG167" s="1129"/>
      <c r="CH167" s="1129"/>
    </row>
    <row r="168" spans="1:86" s="19" customFormat="1" ht="18" customHeight="1">
      <c r="B168" s="1131"/>
      <c r="C168" s="1132"/>
      <c r="D168" s="1133"/>
      <c r="E168" s="1133"/>
      <c r="F168" s="1117"/>
      <c r="G168" s="1117"/>
      <c r="H168" s="1117"/>
      <c r="I168" s="1133"/>
      <c r="J168" s="1133"/>
      <c r="K168" s="1133"/>
      <c r="L168" s="1134"/>
      <c r="M168" s="1134"/>
      <c r="N168" s="1134"/>
      <c r="O168" s="1134"/>
      <c r="P168" s="1134"/>
      <c r="Q168" s="1134"/>
      <c r="R168" s="1134"/>
      <c r="S168" s="1134"/>
      <c r="T168" s="454"/>
      <c r="U168" s="1134"/>
      <c r="V168" s="1134"/>
      <c r="W168" s="1135"/>
      <c r="X168" s="1135"/>
      <c r="Y168" s="1135"/>
      <c r="Z168" s="1135"/>
      <c r="AA168" s="1135"/>
      <c r="AB168" s="1135"/>
      <c r="AC168" s="1135"/>
      <c r="AD168" s="1135"/>
      <c r="AE168" s="1135"/>
      <c r="AF168" s="1135"/>
      <c r="AG168" s="1134"/>
      <c r="AH168" s="1134"/>
      <c r="AI168" s="1134"/>
      <c r="AJ168" s="1134"/>
      <c r="AK168" s="1134"/>
      <c r="AL168" s="454"/>
      <c r="AM168" s="1134"/>
      <c r="AN168" s="1134"/>
      <c r="AO168" s="1135"/>
      <c r="AP168" s="1135"/>
      <c r="AQ168" s="1135"/>
      <c r="AR168" s="1135"/>
      <c r="AS168" s="1135"/>
      <c r="AT168" s="1135"/>
      <c r="AU168" s="1135"/>
      <c r="AV168" s="1135"/>
      <c r="AW168" s="1135"/>
      <c r="AX168" s="1136"/>
      <c r="AY168" s="1134"/>
      <c r="AZ168" s="1134"/>
      <c r="BA168" s="1134"/>
      <c r="BB168" s="1134"/>
      <c r="BC168" s="1134"/>
      <c r="BD168" s="454"/>
      <c r="BE168" s="1134"/>
      <c r="BF168" s="1134"/>
      <c r="BG168" s="1135"/>
      <c r="BH168" s="1135"/>
      <c r="BI168" s="1135"/>
      <c r="BJ168" s="1135"/>
      <c r="BK168" s="1135"/>
      <c r="BL168" s="1135"/>
      <c r="BM168" s="1135"/>
      <c r="BN168" s="1135"/>
      <c r="BO168" s="1135"/>
      <c r="BP168" s="1135"/>
      <c r="BQ168" s="1134"/>
      <c r="BR168" s="1134"/>
      <c r="BS168" s="1134"/>
      <c r="BT168" s="1134"/>
      <c r="BU168" s="1134"/>
      <c r="BV168" s="454"/>
      <c r="BW168" s="1134"/>
      <c r="BX168" s="1134"/>
      <c r="BY168" s="1135"/>
      <c r="BZ168" s="1135"/>
      <c r="CA168" s="1135"/>
      <c r="CB168" s="1135"/>
      <c r="CC168" s="1135"/>
      <c r="CD168" s="1135"/>
      <c r="CE168" s="1135"/>
      <c r="CF168" s="1135"/>
      <c r="CG168" s="1135"/>
      <c r="CH168" s="1135"/>
    </row>
    <row r="169" spans="1:86" s="19" customFormat="1" ht="16.350000000000001" customHeight="1">
      <c r="B169" s="1106"/>
      <c r="C169" s="1107"/>
      <c r="D169" s="1108" t="s">
        <v>629</v>
      </c>
      <c r="E169" s="1108"/>
      <c r="F169" s="1109"/>
      <c r="G169" s="1109"/>
      <c r="H169" s="1109"/>
      <c r="I169" s="476">
        <f t="shared" ref="I169:AU169" si="87">I162+I167</f>
        <v>0</v>
      </c>
      <c r="J169" s="476">
        <f t="shared" si="87"/>
        <v>82000240.142350003</v>
      </c>
      <c r="K169" s="476">
        <f t="shared" si="87"/>
        <v>40413350.652349927</v>
      </c>
      <c r="L169" s="476">
        <f t="shared" si="87"/>
        <v>24511401.609999985</v>
      </c>
      <c r="M169" s="476">
        <f t="shared" si="87"/>
        <v>82732385.580942631</v>
      </c>
      <c r="N169" s="476">
        <f t="shared" si="87"/>
        <v>94233376.338747099</v>
      </c>
      <c r="O169" s="476">
        <f t="shared" si="87"/>
        <v>14909096.203500006</v>
      </c>
      <c r="P169" s="476">
        <f t="shared" si="87"/>
        <v>3094929.8543000002</v>
      </c>
      <c r="Q169" s="476">
        <f t="shared" si="87"/>
        <v>33649235.267800003</v>
      </c>
      <c r="R169" s="476">
        <f t="shared" si="87"/>
        <v>24824836.438219879</v>
      </c>
      <c r="S169" s="476">
        <f t="shared" si="87"/>
        <v>79664685.173819855</v>
      </c>
      <c r="T169" s="453">
        <f t="shared" si="82"/>
        <v>-0.15460224106325327</v>
      </c>
      <c r="U169" s="476">
        <f t="shared" si="87"/>
        <v>0</v>
      </c>
      <c r="V169" s="476">
        <f t="shared" si="87"/>
        <v>79664685.173819855</v>
      </c>
      <c r="W169" s="1137">
        <f t="shared" si="87"/>
        <v>533607260.95150715</v>
      </c>
      <c r="X169" s="1137">
        <f t="shared" si="87"/>
        <v>101225.67144712743</v>
      </c>
      <c r="Y169" s="1137">
        <f t="shared" si="87"/>
        <v>7167711.0363537585</v>
      </c>
      <c r="Z169" s="1137">
        <f t="shared" si="87"/>
        <v>73572.816644896622</v>
      </c>
      <c r="AA169" s="1137">
        <f t="shared" si="87"/>
        <v>42683.828432192553</v>
      </c>
      <c r="AB169" s="1137">
        <f t="shared" si="87"/>
        <v>6924465033.5579605</v>
      </c>
      <c r="AC169" s="1137">
        <f t="shared" si="87"/>
        <v>86550545.166677207</v>
      </c>
      <c r="AD169" s="1137">
        <f t="shared" si="87"/>
        <v>1087407.1510880792</v>
      </c>
      <c r="AE169" s="1137">
        <f t="shared" si="87"/>
        <v>516564.85595439252</v>
      </c>
      <c r="AF169" s="1137">
        <f t="shared" ref="AF169" si="88">AF162+AF167</f>
        <v>0</v>
      </c>
      <c r="AG169" s="476">
        <f t="shared" si="87"/>
        <v>15539472.899500007</v>
      </c>
      <c r="AH169" s="476">
        <f t="shared" si="87"/>
        <v>3736170.3380999998</v>
      </c>
      <c r="AI169" s="476">
        <f t="shared" si="87"/>
        <v>35525309.725000001</v>
      </c>
      <c r="AJ169" s="476">
        <f t="shared" si="87"/>
        <v>25757942.859239675</v>
      </c>
      <c r="AK169" s="476">
        <f t="shared" si="87"/>
        <v>83915516.481839642</v>
      </c>
      <c r="AL169" s="453">
        <f t="shared" si="83"/>
        <v>5.3359042325277835E-2</v>
      </c>
      <c r="AM169" s="476">
        <f t="shared" si="87"/>
        <v>0</v>
      </c>
      <c r="AN169" s="476">
        <f t="shared" si="87"/>
        <v>83915516.481839642</v>
      </c>
      <c r="AO169" s="1137">
        <f t="shared" si="87"/>
        <v>497690850.07335353</v>
      </c>
      <c r="AP169" s="1137">
        <f t="shared" si="87"/>
        <v>95759.694286268437</v>
      </c>
      <c r="AQ169" s="1137">
        <f t="shared" si="87"/>
        <v>7726323.5251272051</v>
      </c>
      <c r="AR169" s="1137">
        <f t="shared" ref="AR169:AS169" si="89">AR162+AR167</f>
        <v>66221.635082092267</v>
      </c>
      <c r="AS169" s="1137">
        <f t="shared" si="89"/>
        <v>45958.463798469595</v>
      </c>
      <c r="AT169" s="1137">
        <f t="shared" si="87"/>
        <v>6249308273.2219391</v>
      </c>
      <c r="AU169" s="1137">
        <f t="shared" si="87"/>
        <v>92964256.365036041</v>
      </c>
      <c r="AV169" s="1137">
        <f t="shared" ref="AV169:AX169" si="90">AV162+AV167</f>
        <v>975768.13581963337</v>
      </c>
      <c r="AW169" s="1137">
        <f t="shared" si="90"/>
        <v>554152.58953431528</v>
      </c>
      <c r="AX169" s="1138">
        <f t="shared" si="90"/>
        <v>0</v>
      </c>
      <c r="AY169" s="476">
        <f t="shared" ref="AY169:BP169" si="91">AY162+AY167</f>
        <v>15968109.655700009</v>
      </c>
      <c r="AZ169" s="476">
        <f t="shared" si="91"/>
        <v>3591828.4084999994</v>
      </c>
      <c r="BA169" s="476">
        <f t="shared" si="91"/>
        <v>35784755.163699999</v>
      </c>
      <c r="BB169" s="476">
        <f t="shared" si="91"/>
        <v>23988385.18895711</v>
      </c>
      <c r="BC169" s="476">
        <f t="shared" si="91"/>
        <v>82638623.346857131</v>
      </c>
      <c r="BD169" s="453">
        <f t="shared" si="84"/>
        <v>-1.5216412750779493E-2</v>
      </c>
      <c r="BE169" s="476">
        <f t="shared" si="91"/>
        <v>0</v>
      </c>
      <c r="BF169" s="476">
        <f t="shared" si="91"/>
        <v>82638623.346857131</v>
      </c>
      <c r="BG169" s="1137">
        <f t="shared" si="91"/>
        <v>461637181.40179151</v>
      </c>
      <c r="BH169" s="1137">
        <f t="shared" si="91"/>
        <v>90588.957725997185</v>
      </c>
      <c r="BI169" s="1137">
        <f t="shared" si="91"/>
        <v>6952178.5560559053</v>
      </c>
      <c r="BJ169" s="1137">
        <f t="shared" si="91"/>
        <v>67042.951049928597</v>
      </c>
      <c r="BK169" s="1137">
        <f t="shared" si="91"/>
        <v>41406.915242383533</v>
      </c>
      <c r="BL169" s="1137">
        <f t="shared" si="91"/>
        <v>5805427404.6199999</v>
      </c>
      <c r="BM169" s="1137">
        <f t="shared" si="91"/>
        <v>83678601.196442366</v>
      </c>
      <c r="BN169" s="1137">
        <f t="shared" si="91"/>
        <v>924330.9961238543</v>
      </c>
      <c r="BO169" s="1137">
        <f t="shared" si="91"/>
        <v>499603.4791837731</v>
      </c>
      <c r="BP169" s="1137">
        <f t="shared" si="91"/>
        <v>0</v>
      </c>
      <c r="BQ169" s="476">
        <f t="shared" ref="BQ169:CH169" si="92">BQ162+BQ167</f>
        <v>16527910.065500002</v>
      </c>
      <c r="BR169" s="476">
        <f t="shared" si="92"/>
        <v>3691331.4228000008</v>
      </c>
      <c r="BS169" s="476">
        <f t="shared" si="92"/>
        <v>37010044.211099982</v>
      </c>
      <c r="BT169" s="476">
        <f t="shared" si="92"/>
        <v>25273960.076729655</v>
      </c>
      <c r="BU169" s="476">
        <f t="shared" si="92"/>
        <v>85940881.016129658</v>
      </c>
      <c r="BV169" s="453">
        <f t="shared" si="85"/>
        <v>3.9960221208091035E-2</v>
      </c>
      <c r="BW169" s="476">
        <f t="shared" si="92"/>
        <v>0</v>
      </c>
      <c r="BX169" s="476">
        <f t="shared" si="92"/>
        <v>85940881.016129658</v>
      </c>
      <c r="BY169" s="1137">
        <f t="shared" si="92"/>
        <v>430115308.38967055</v>
      </c>
      <c r="BZ169" s="1137">
        <f t="shared" si="92"/>
        <v>84928.233720564502</v>
      </c>
      <c r="CA169" s="1137">
        <f t="shared" si="92"/>
        <v>6660098.3186526708</v>
      </c>
      <c r="CB169" s="1137">
        <f t="shared" si="92"/>
        <v>66218.177889926767</v>
      </c>
      <c r="CC169" s="1137">
        <f t="shared" si="92"/>
        <v>39692.906521404548</v>
      </c>
      <c r="CD169" s="1137">
        <f t="shared" si="92"/>
        <v>5448478771.6629295</v>
      </c>
      <c r="CE169" s="1137">
        <f t="shared" si="92"/>
        <v>79792960.126474172</v>
      </c>
      <c r="CF169" s="1137">
        <f t="shared" si="92"/>
        <v>884630.19464171329</v>
      </c>
      <c r="CG169" s="1137">
        <f t="shared" si="92"/>
        <v>476819.08560275869</v>
      </c>
      <c r="CH169" s="1137">
        <f t="shared" si="92"/>
        <v>0</v>
      </c>
    </row>
    <row r="170" spans="1:86" s="19" customFormat="1" ht="18" customHeight="1">
      <c r="B170" s="1131"/>
      <c r="C170" s="1132"/>
      <c r="D170" s="1133"/>
      <c r="E170" s="1133"/>
      <c r="F170" s="1117"/>
      <c r="G170" s="1117"/>
      <c r="H170" s="1117"/>
      <c r="I170" s="1133"/>
      <c r="J170" s="1133"/>
      <c r="K170" s="1133"/>
      <c r="L170" s="1134"/>
      <c r="M170" s="1134"/>
      <c r="N170" s="1134"/>
      <c r="O170" s="1134"/>
      <c r="P170" s="1134"/>
      <c r="Q170" s="1134"/>
      <c r="R170" s="1134"/>
      <c r="S170" s="1134"/>
      <c r="T170" s="1134"/>
      <c r="U170" s="1134"/>
      <c r="V170" s="1134"/>
      <c r="W170" s="1136"/>
      <c r="X170" s="1136"/>
      <c r="Y170" s="1136"/>
      <c r="Z170" s="1136"/>
      <c r="AA170" s="1136"/>
      <c r="AB170" s="1136"/>
      <c r="AC170" s="1136"/>
      <c r="AD170" s="1136"/>
      <c r="AE170" s="1136"/>
      <c r="AF170" s="1136"/>
      <c r="AG170" s="1134"/>
      <c r="AH170" s="1134"/>
      <c r="AI170" s="1134"/>
      <c r="AJ170" s="1134"/>
      <c r="AK170" s="1134"/>
      <c r="AL170" s="1134"/>
      <c r="AM170" s="1134"/>
      <c r="AN170" s="1134"/>
      <c r="AO170" s="1136"/>
      <c r="AP170" s="1136"/>
      <c r="AQ170" s="1136"/>
      <c r="AR170" s="1136"/>
      <c r="AS170" s="1136"/>
      <c r="AT170" s="1136"/>
      <c r="AU170" s="1136"/>
      <c r="AV170" s="1136"/>
      <c r="AW170" s="1136"/>
      <c r="AX170" s="1136"/>
      <c r="AY170" s="1134"/>
      <c r="AZ170" s="1134"/>
      <c r="BA170" s="1134"/>
      <c r="BB170" s="1134"/>
      <c r="BC170" s="1134"/>
      <c r="BD170" s="1134"/>
      <c r="BE170" s="1134"/>
      <c r="BF170" s="1134"/>
      <c r="BG170" s="1136"/>
      <c r="BH170" s="1136"/>
      <c r="BI170" s="1136"/>
      <c r="BJ170" s="1136"/>
      <c r="BK170" s="1136"/>
      <c r="BL170" s="1136"/>
      <c r="BM170" s="1136"/>
      <c r="BN170" s="1136"/>
      <c r="BO170" s="1136"/>
      <c r="BP170" s="1136"/>
      <c r="BQ170" s="1134"/>
      <c r="BR170" s="1134"/>
      <c r="BS170" s="1134"/>
      <c r="BT170" s="1134"/>
      <c r="BU170" s="1134"/>
      <c r="BV170" s="1134"/>
      <c r="BW170" s="1134"/>
      <c r="BX170" s="1134"/>
      <c r="BY170" s="1136"/>
      <c r="BZ170" s="1136"/>
      <c r="CA170" s="1136"/>
      <c r="CB170" s="1136"/>
      <c r="CC170" s="1136"/>
      <c r="CD170" s="1136"/>
      <c r="CE170" s="1136"/>
      <c r="CF170" s="1136"/>
      <c r="CG170" s="1136"/>
      <c r="CH170" s="1136"/>
    </row>
    <row r="171" spans="1:86">
      <c r="B171" s="1139"/>
      <c r="C171" s="1140"/>
      <c r="D171" s="1141"/>
      <c r="E171" s="1141"/>
      <c r="F171" s="1117"/>
      <c r="G171" s="1142"/>
      <c r="H171" s="1142"/>
      <c r="I171" s="1141"/>
      <c r="J171" s="1141"/>
      <c r="K171" s="1141"/>
      <c r="L171" s="1143"/>
      <c r="M171" s="1143"/>
      <c r="N171" s="1143"/>
      <c r="O171" s="1143"/>
      <c r="P171" s="1143"/>
      <c r="Q171" s="1143"/>
      <c r="R171" s="1143"/>
      <c r="S171" s="1134"/>
      <c r="T171" s="1134"/>
      <c r="U171" s="1134"/>
      <c r="V171" s="1134"/>
      <c r="W171" s="1144"/>
      <c r="X171" s="1144"/>
      <c r="Y171" s="1144"/>
      <c r="Z171" s="1144"/>
      <c r="AA171" s="1144"/>
      <c r="AB171" s="1144"/>
      <c r="AC171" s="1144"/>
      <c r="AD171" s="1144"/>
      <c r="AE171" s="1144"/>
      <c r="AF171" s="1144"/>
      <c r="AG171" s="1143"/>
      <c r="AH171" s="1143"/>
      <c r="AI171" s="1143"/>
      <c r="AJ171" s="1143"/>
      <c r="AK171" s="1134"/>
      <c r="AL171" s="1134"/>
      <c r="AM171" s="1134"/>
      <c r="AN171" s="1134"/>
      <c r="AO171" s="1144"/>
      <c r="AP171" s="1144"/>
      <c r="AQ171" s="1144"/>
      <c r="AR171" s="1144"/>
      <c r="AS171" s="1144"/>
      <c r="AT171" s="1144"/>
      <c r="AU171" s="1144"/>
      <c r="AV171" s="1144"/>
      <c r="AW171" s="1144"/>
      <c r="AX171" s="1144"/>
      <c r="AY171" s="1143"/>
      <c r="AZ171" s="1143"/>
      <c r="BA171" s="1143"/>
      <c r="BB171" s="1143"/>
      <c r="BC171" s="1134"/>
      <c r="BD171" s="1134"/>
      <c r="BE171" s="1134"/>
      <c r="BF171" s="1134"/>
      <c r="BG171" s="1144"/>
      <c r="BH171" s="1144"/>
      <c r="BI171" s="1144"/>
      <c r="BJ171" s="1144"/>
      <c r="BK171" s="1144"/>
      <c r="BL171" s="1144"/>
      <c r="BM171" s="1144"/>
      <c r="BN171" s="1144"/>
      <c r="BO171" s="1144"/>
      <c r="BP171" s="1144"/>
      <c r="BQ171" s="1143"/>
      <c r="BR171" s="1143"/>
      <c r="BS171" s="1143"/>
      <c r="BT171" s="1143"/>
      <c r="BU171" s="1134"/>
      <c r="BV171" s="1134"/>
      <c r="BW171" s="1134"/>
      <c r="BX171" s="1134"/>
      <c r="BY171" s="1144"/>
      <c r="BZ171" s="1144"/>
      <c r="CA171" s="1144"/>
      <c r="CB171" s="1144"/>
      <c r="CC171" s="1144"/>
      <c r="CD171" s="1144"/>
      <c r="CE171" s="1144"/>
      <c r="CF171" s="1144"/>
      <c r="CG171" s="1144"/>
      <c r="CH171" s="1144"/>
    </row>
    <row r="172" spans="1:86" s="12" customFormat="1" ht="14.45">
      <c r="B172" s="251"/>
      <c r="C172" s="124"/>
      <c r="D172" s="225"/>
      <c r="E172" s="225"/>
      <c r="F172" s="154"/>
      <c r="G172" s="154"/>
      <c r="H172" s="154"/>
      <c r="I172" s="126"/>
      <c r="J172" s="126"/>
      <c r="K172" s="126"/>
      <c r="L172" s="126"/>
      <c r="M172" s="126"/>
      <c r="N172" s="126"/>
      <c r="O172" s="126"/>
      <c r="P172" s="126"/>
      <c r="Q172" s="126"/>
      <c r="R172" s="126"/>
      <c r="S172" s="126"/>
      <c r="T172" s="126"/>
      <c r="U172" s="126"/>
      <c r="V172" s="126"/>
      <c r="W172" s="240"/>
      <c r="X172" s="240"/>
      <c r="Y172" s="240"/>
      <c r="Z172" s="240"/>
      <c r="AA172" s="240"/>
      <c r="AB172" s="240"/>
      <c r="AC172" s="240"/>
      <c r="AD172" s="240"/>
      <c r="AE172" s="240"/>
      <c r="AF172" s="240"/>
      <c r="AG172" s="126"/>
      <c r="AH172" s="126"/>
      <c r="AI172" s="126"/>
      <c r="AJ172" s="126"/>
      <c r="AK172" s="126"/>
      <c r="AL172" s="126"/>
      <c r="AM172" s="126"/>
      <c r="AN172" s="126"/>
      <c r="AO172" s="240"/>
      <c r="AP172" s="240"/>
      <c r="AQ172" s="240"/>
      <c r="AR172" s="240"/>
      <c r="AS172" s="240"/>
      <c r="AT172" s="240"/>
      <c r="AU172" s="240"/>
      <c r="AV172" s="240"/>
      <c r="AW172" s="240"/>
      <c r="AX172" s="240"/>
      <c r="AY172" s="126"/>
      <c r="AZ172" s="126"/>
      <c r="BA172" s="126"/>
      <c r="BB172" s="126"/>
      <c r="BC172" s="126"/>
      <c r="BD172" s="126"/>
      <c r="BE172" s="126"/>
      <c r="BF172" s="126"/>
      <c r="BG172" s="240"/>
      <c r="BH172" s="240"/>
      <c r="BI172" s="240"/>
      <c r="BJ172" s="240"/>
      <c r="BK172" s="240"/>
      <c r="BL172" s="240"/>
      <c r="BM172" s="240"/>
      <c r="BN172" s="240"/>
      <c r="BO172" s="240"/>
      <c r="BP172" s="240"/>
      <c r="BQ172" s="126"/>
      <c r="BR172" s="126"/>
      <c r="BS172" s="126"/>
      <c r="BT172" s="126"/>
      <c r="BU172" s="126"/>
      <c r="BV172" s="126"/>
      <c r="BW172" s="126"/>
      <c r="BX172" s="126"/>
      <c r="BY172" s="240"/>
      <c r="BZ172" s="240"/>
      <c r="CA172" s="240"/>
      <c r="CB172" s="240"/>
      <c r="CC172" s="240"/>
      <c r="CD172" s="240"/>
      <c r="CE172" s="240"/>
      <c r="CF172" s="240"/>
      <c r="CG172" s="240"/>
      <c r="CH172" s="240"/>
    </row>
    <row r="173" spans="1:86" s="19" customFormat="1" ht="13.9" thickBot="1">
      <c r="B173" s="253"/>
      <c r="C173" s="254"/>
      <c r="D173" s="254" t="s">
        <v>630</v>
      </c>
      <c r="E173" s="255"/>
      <c r="F173" s="256"/>
      <c r="G173" s="256"/>
      <c r="H173" s="256"/>
      <c r="I173" s="257">
        <f t="shared" ref="I173:J173" si="93">I169</f>
        <v>0</v>
      </c>
      <c r="J173" s="257">
        <f t="shared" si="93"/>
        <v>82000240.142350003</v>
      </c>
      <c r="K173" s="257">
        <f>K169</f>
        <v>40413350.652349927</v>
      </c>
      <c r="L173" s="257">
        <f t="shared" ref="L173:BZ173" si="94">L169</f>
        <v>24511401.609999985</v>
      </c>
      <c r="M173" s="257">
        <f t="shared" si="94"/>
        <v>82732385.580942631</v>
      </c>
      <c r="N173" s="257">
        <f t="shared" si="94"/>
        <v>94233376.338747099</v>
      </c>
      <c r="O173" s="257">
        <f t="shared" si="94"/>
        <v>14909096.203500006</v>
      </c>
      <c r="P173" s="257">
        <f t="shared" si="94"/>
        <v>3094929.8543000002</v>
      </c>
      <c r="Q173" s="257">
        <f t="shared" si="94"/>
        <v>33649235.267800003</v>
      </c>
      <c r="R173" s="257">
        <f t="shared" si="94"/>
        <v>24824836.438219879</v>
      </c>
      <c r="S173" s="257">
        <f t="shared" si="94"/>
        <v>79664685.173819855</v>
      </c>
      <c r="T173" s="492"/>
      <c r="U173" s="257">
        <f t="shared" si="94"/>
        <v>0</v>
      </c>
      <c r="V173" s="257">
        <f t="shared" si="94"/>
        <v>79664685.173819855</v>
      </c>
      <c r="W173" s="493">
        <f t="shared" si="94"/>
        <v>533607260.95150715</v>
      </c>
      <c r="X173" s="493">
        <f t="shared" si="94"/>
        <v>101225.67144712743</v>
      </c>
      <c r="Y173" s="493">
        <f t="shared" si="94"/>
        <v>7167711.0363537585</v>
      </c>
      <c r="Z173" s="493">
        <f t="shared" si="94"/>
        <v>73572.816644896622</v>
      </c>
      <c r="AA173" s="493">
        <f t="shared" si="94"/>
        <v>42683.828432192553</v>
      </c>
      <c r="AB173" s="493">
        <f t="shared" si="94"/>
        <v>6924465033.5579605</v>
      </c>
      <c r="AC173" s="493">
        <f t="shared" si="94"/>
        <v>86550545.166677207</v>
      </c>
      <c r="AD173" s="493">
        <f t="shared" si="94"/>
        <v>1087407.1510880792</v>
      </c>
      <c r="AE173" s="493">
        <f t="shared" si="94"/>
        <v>516564.85595439252</v>
      </c>
      <c r="AF173" s="493">
        <f t="shared" si="94"/>
        <v>0</v>
      </c>
      <c r="AG173" s="257">
        <f t="shared" si="94"/>
        <v>15539472.899500007</v>
      </c>
      <c r="AH173" s="257">
        <f t="shared" si="94"/>
        <v>3736170.3380999998</v>
      </c>
      <c r="AI173" s="257">
        <f t="shared" si="94"/>
        <v>35525309.725000001</v>
      </c>
      <c r="AJ173" s="257">
        <f t="shared" si="94"/>
        <v>25757942.859239675</v>
      </c>
      <c r="AK173" s="257">
        <f t="shared" si="94"/>
        <v>83915516.481839642</v>
      </c>
      <c r="AL173" s="257">
        <f t="shared" ref="AL173" si="95">AL169</f>
        <v>5.3359042325277835E-2</v>
      </c>
      <c r="AM173" s="257">
        <f t="shared" si="94"/>
        <v>0</v>
      </c>
      <c r="AN173" s="257">
        <f t="shared" si="94"/>
        <v>83915516.481839642</v>
      </c>
      <c r="AO173" s="493">
        <f t="shared" si="94"/>
        <v>497690850.07335353</v>
      </c>
      <c r="AP173" s="493">
        <f t="shared" si="94"/>
        <v>95759.694286268437</v>
      </c>
      <c r="AQ173" s="493">
        <f t="shared" si="94"/>
        <v>7726323.5251272051</v>
      </c>
      <c r="AR173" s="493">
        <f t="shared" si="94"/>
        <v>66221.635082092267</v>
      </c>
      <c r="AS173" s="493">
        <f t="shared" si="94"/>
        <v>45958.463798469595</v>
      </c>
      <c r="AT173" s="493">
        <f t="shared" si="94"/>
        <v>6249308273.2219391</v>
      </c>
      <c r="AU173" s="493">
        <f t="shared" si="94"/>
        <v>92964256.365036041</v>
      </c>
      <c r="AV173" s="493">
        <f t="shared" si="94"/>
        <v>975768.13581963337</v>
      </c>
      <c r="AW173" s="493">
        <f t="shared" si="94"/>
        <v>554152.58953431528</v>
      </c>
      <c r="AX173" s="493">
        <f t="shared" si="94"/>
        <v>0</v>
      </c>
      <c r="AY173" s="257">
        <f t="shared" si="94"/>
        <v>15968109.655700009</v>
      </c>
      <c r="AZ173" s="257">
        <f t="shared" si="94"/>
        <v>3591828.4084999994</v>
      </c>
      <c r="BA173" s="257">
        <f t="shared" si="94"/>
        <v>35784755.163699999</v>
      </c>
      <c r="BB173" s="257">
        <f t="shared" si="94"/>
        <v>23988385.18895711</v>
      </c>
      <c r="BC173" s="257">
        <f t="shared" si="94"/>
        <v>82638623.346857131</v>
      </c>
      <c r="BD173" s="257">
        <f t="shared" si="94"/>
        <v>-1.5216412750779493E-2</v>
      </c>
      <c r="BE173" s="257">
        <f t="shared" si="94"/>
        <v>0</v>
      </c>
      <c r="BF173" s="257">
        <f t="shared" si="94"/>
        <v>82638623.346857131</v>
      </c>
      <c r="BG173" s="493">
        <f t="shared" si="94"/>
        <v>461637181.40179151</v>
      </c>
      <c r="BH173" s="493">
        <f t="shared" si="94"/>
        <v>90588.957725997185</v>
      </c>
      <c r="BI173" s="493">
        <f t="shared" si="94"/>
        <v>6952178.5560559053</v>
      </c>
      <c r="BJ173" s="493">
        <f t="shared" si="94"/>
        <v>67042.951049928597</v>
      </c>
      <c r="BK173" s="493">
        <f t="shared" si="94"/>
        <v>41406.915242383533</v>
      </c>
      <c r="BL173" s="493">
        <f t="shared" si="94"/>
        <v>5805427404.6199999</v>
      </c>
      <c r="BM173" s="493">
        <f t="shared" si="94"/>
        <v>83678601.196442366</v>
      </c>
      <c r="BN173" s="493">
        <f t="shared" si="94"/>
        <v>924330.9961238543</v>
      </c>
      <c r="BO173" s="493">
        <f t="shared" si="94"/>
        <v>499603.4791837731</v>
      </c>
      <c r="BP173" s="493">
        <f t="shared" si="94"/>
        <v>0</v>
      </c>
      <c r="BQ173" s="257">
        <f t="shared" si="94"/>
        <v>16527910.065500002</v>
      </c>
      <c r="BR173" s="257">
        <f t="shared" si="94"/>
        <v>3691331.4228000008</v>
      </c>
      <c r="BS173" s="257">
        <f t="shared" si="94"/>
        <v>37010044.211099982</v>
      </c>
      <c r="BT173" s="257">
        <f t="shared" si="94"/>
        <v>25273960.076729655</v>
      </c>
      <c r="BU173" s="257">
        <f t="shared" si="94"/>
        <v>85940881.016129658</v>
      </c>
      <c r="BV173" s="257">
        <f t="shared" ref="BV173" si="96">BV169</f>
        <v>3.9960221208091035E-2</v>
      </c>
      <c r="BW173" s="257">
        <f t="shared" si="94"/>
        <v>0</v>
      </c>
      <c r="BX173" s="257">
        <f t="shared" si="94"/>
        <v>85940881.016129658</v>
      </c>
      <c r="BY173" s="493">
        <f t="shared" si="94"/>
        <v>430115308.38967055</v>
      </c>
      <c r="BZ173" s="493">
        <f t="shared" si="94"/>
        <v>84928.233720564502</v>
      </c>
      <c r="CA173" s="493">
        <f t="shared" ref="CA173:CH173" si="97">CA169</f>
        <v>6660098.3186526708</v>
      </c>
      <c r="CB173" s="493">
        <f t="shared" si="97"/>
        <v>66218.177889926767</v>
      </c>
      <c r="CC173" s="493">
        <f t="shared" si="97"/>
        <v>39692.906521404548</v>
      </c>
      <c r="CD173" s="493">
        <f t="shared" si="97"/>
        <v>5448478771.6629295</v>
      </c>
      <c r="CE173" s="493">
        <f t="shared" si="97"/>
        <v>79792960.126474172</v>
      </c>
      <c r="CF173" s="493">
        <f t="shared" si="97"/>
        <v>884630.19464171329</v>
      </c>
      <c r="CG173" s="493">
        <f t="shared" si="97"/>
        <v>476819.08560275869</v>
      </c>
      <c r="CH173" s="493">
        <f t="shared" si="97"/>
        <v>0</v>
      </c>
    </row>
    <row r="174" spans="1:86" s="12" customFormat="1" ht="13.9" thickBot="1">
      <c r="B174" s="19"/>
      <c r="C174" s="19"/>
      <c r="D174" s="127"/>
      <c r="E174" s="127"/>
      <c r="F174" s="49"/>
      <c r="G174" s="49"/>
      <c r="H174" s="49"/>
      <c r="I174" s="127"/>
      <c r="J174" s="127"/>
      <c r="K174" s="127"/>
      <c r="L174" s="18"/>
      <c r="M174" s="18"/>
      <c r="N174" s="18"/>
      <c r="O174" s="18"/>
      <c r="P174" s="18"/>
      <c r="Q174" s="18"/>
      <c r="R174" s="18"/>
      <c r="S174" s="18"/>
      <c r="T174" s="18"/>
      <c r="U174" s="18"/>
      <c r="V174" s="18"/>
      <c r="W174" s="239"/>
      <c r="X174" s="239"/>
      <c r="Y174" s="239"/>
      <c r="Z174" s="239"/>
      <c r="AA174" s="239"/>
      <c r="AB174" s="239"/>
      <c r="AC174" s="239"/>
      <c r="AD174" s="239"/>
      <c r="AE174" s="239"/>
      <c r="AF174" s="239"/>
      <c r="AG174" s="18"/>
      <c r="AH174" s="18"/>
      <c r="AI174" s="18"/>
      <c r="AJ174" s="18"/>
      <c r="AK174" s="18"/>
      <c r="AL174" s="18"/>
      <c r="AM174" s="18"/>
      <c r="AN174" s="18"/>
      <c r="AO174" s="239"/>
      <c r="AP174" s="239"/>
      <c r="AQ174" s="239"/>
      <c r="AR174" s="239"/>
      <c r="AS174" s="239"/>
      <c r="AT174" s="239"/>
      <c r="AU174" s="239"/>
      <c r="AV174" s="239"/>
      <c r="AW174" s="239"/>
      <c r="AX174" s="239"/>
      <c r="AY174" s="18"/>
      <c r="AZ174" s="18"/>
      <c r="BA174" s="18"/>
      <c r="BB174" s="18"/>
      <c r="BC174" s="18"/>
      <c r="BD174" s="18"/>
      <c r="BE174" s="18"/>
      <c r="BF174" s="18"/>
      <c r="BG174" s="239"/>
      <c r="BH174" s="239"/>
      <c r="BI174" s="239"/>
      <c r="BJ174" s="239"/>
      <c r="BK174" s="239"/>
      <c r="BL174" s="239"/>
      <c r="BM174" s="239"/>
      <c r="BN174" s="239"/>
      <c r="BO174" s="239"/>
      <c r="BP174" s="239"/>
      <c r="BQ174" s="18"/>
      <c r="BR174" s="18"/>
      <c r="BS174" s="18"/>
      <c r="BT174" s="18"/>
      <c r="BU174" s="18"/>
      <c r="BV174" s="18"/>
      <c r="BW174" s="18"/>
      <c r="BX174" s="18"/>
      <c r="BY174" s="239"/>
      <c r="BZ174" s="239"/>
      <c r="CA174" s="239"/>
      <c r="CB174" s="239"/>
      <c r="CC174" s="239"/>
      <c r="CD174" s="239"/>
      <c r="CE174" s="239"/>
      <c r="CF174" s="239"/>
      <c r="CG174" s="239"/>
      <c r="CH174" s="239"/>
    </row>
    <row r="175" spans="1:86">
      <c r="B175" s="259"/>
      <c r="C175" s="260"/>
      <c r="D175" s="261"/>
      <c r="E175" s="261"/>
      <c r="F175" s="262"/>
      <c r="G175" s="263"/>
      <c r="H175" s="263"/>
      <c r="I175" s="261"/>
      <c r="J175" s="261"/>
      <c r="K175" s="261"/>
      <c r="L175" s="264"/>
      <c r="M175" s="264"/>
      <c r="N175" s="264"/>
      <c r="O175" s="264"/>
      <c r="P175" s="264"/>
      <c r="Q175" s="264"/>
      <c r="R175" s="264"/>
      <c r="S175" s="264"/>
      <c r="T175" s="264"/>
      <c r="U175" s="264"/>
      <c r="V175" s="264"/>
      <c r="W175" s="265"/>
      <c r="X175" s="265"/>
      <c r="Y175" s="265"/>
      <c r="Z175" s="265"/>
      <c r="AA175" s="265"/>
      <c r="AB175" s="265"/>
      <c r="AC175" s="265"/>
      <c r="AD175" s="265"/>
      <c r="AE175" s="265"/>
      <c r="AF175" s="265"/>
      <c r="AG175" s="264"/>
      <c r="AH175" s="264"/>
      <c r="AI175" s="264"/>
      <c r="AJ175" s="264"/>
      <c r="AK175" s="264"/>
      <c r="AL175" s="264"/>
      <c r="AM175" s="264"/>
      <c r="AN175" s="264"/>
      <c r="AO175" s="265"/>
      <c r="AP175" s="265"/>
      <c r="AQ175" s="265"/>
      <c r="AR175" s="265"/>
      <c r="AS175" s="265"/>
      <c r="AT175" s="265"/>
      <c r="AU175" s="265"/>
      <c r="AV175" s="265"/>
      <c r="AW175" s="265"/>
      <c r="AX175" s="265"/>
      <c r="AY175" s="264"/>
      <c r="AZ175" s="264"/>
      <c r="BA175" s="264"/>
      <c r="BB175" s="264"/>
      <c r="BC175" s="264"/>
      <c r="BD175" s="264"/>
      <c r="BE175" s="264"/>
      <c r="BF175" s="264"/>
      <c r="BG175" s="265"/>
      <c r="BH175" s="265"/>
      <c r="BI175" s="265"/>
      <c r="BJ175" s="265"/>
      <c r="BK175" s="265"/>
      <c r="BL175" s="265"/>
      <c r="BM175" s="265"/>
      <c r="BN175" s="265"/>
      <c r="BO175" s="265"/>
      <c r="BP175" s="265"/>
      <c r="BQ175" s="264"/>
      <c r="BR175" s="264"/>
      <c r="BS175" s="264"/>
      <c r="BT175" s="264"/>
      <c r="BU175" s="264"/>
      <c r="BV175" s="264"/>
      <c r="BW175" s="264"/>
      <c r="BX175" s="264"/>
      <c r="BY175" s="265"/>
      <c r="BZ175" s="265"/>
      <c r="CA175" s="265"/>
      <c r="CB175" s="265"/>
      <c r="CC175" s="265"/>
      <c r="CD175" s="265"/>
      <c r="CE175" s="265"/>
      <c r="CF175" s="265"/>
      <c r="CG175" s="265"/>
      <c r="CH175" s="265"/>
    </row>
    <row r="176" spans="1:86" s="12" customFormat="1" ht="15.6">
      <c r="B176" s="252"/>
      <c r="C176" s="226"/>
      <c r="D176" s="227" t="s">
        <v>631</v>
      </c>
      <c r="E176" s="227"/>
      <c r="F176" s="228"/>
      <c r="G176" s="229"/>
      <c r="H176" s="229"/>
      <c r="I176" s="230"/>
      <c r="J176" s="230"/>
      <c r="K176" s="230"/>
      <c r="L176" s="228"/>
      <c r="M176" s="228"/>
      <c r="N176" s="228"/>
      <c r="O176" s="228"/>
      <c r="P176" s="228"/>
      <c r="Q176" s="228"/>
      <c r="R176" s="228"/>
      <c r="S176" s="228"/>
      <c r="T176" s="228"/>
      <c r="U176" s="228"/>
      <c r="V176" s="228"/>
      <c r="W176" s="241"/>
      <c r="X176" s="241"/>
      <c r="Y176" s="241"/>
      <c r="Z176" s="241"/>
      <c r="AA176" s="241"/>
      <c r="AB176" s="241"/>
      <c r="AC176" s="241"/>
      <c r="AD176" s="241"/>
      <c r="AE176" s="241"/>
      <c r="AF176" s="241"/>
      <c r="AG176" s="228"/>
      <c r="AH176" s="228"/>
      <c r="AI176" s="228"/>
      <c r="AJ176" s="228"/>
      <c r="AK176" s="228"/>
      <c r="AL176" s="228"/>
      <c r="AM176" s="228"/>
      <c r="AN176" s="228"/>
      <c r="AO176" s="241"/>
      <c r="AP176" s="241"/>
      <c r="AQ176" s="241"/>
      <c r="AR176" s="241"/>
      <c r="AS176" s="241"/>
      <c r="AT176" s="241"/>
      <c r="AU176" s="241"/>
      <c r="AV176" s="241"/>
      <c r="AW176" s="241"/>
      <c r="AX176" s="241"/>
      <c r="AY176" s="228"/>
      <c r="AZ176" s="228"/>
      <c r="BA176" s="228"/>
      <c r="BB176" s="228"/>
      <c r="BC176" s="228"/>
      <c r="BD176" s="228"/>
      <c r="BE176" s="228"/>
      <c r="BF176" s="228"/>
      <c r="BG176" s="241"/>
      <c r="BH176" s="241"/>
      <c r="BI176" s="241"/>
      <c r="BJ176" s="241"/>
      <c r="BK176" s="241"/>
      <c r="BL176" s="241"/>
      <c r="BM176" s="241"/>
      <c r="BN176" s="241"/>
      <c r="BO176" s="241"/>
      <c r="BP176" s="241"/>
      <c r="BQ176" s="228"/>
      <c r="BR176" s="228"/>
      <c r="BS176" s="228"/>
      <c r="BT176" s="228"/>
      <c r="BU176" s="228"/>
      <c r="BV176" s="228"/>
      <c r="BW176" s="228"/>
      <c r="BX176" s="228"/>
      <c r="BY176" s="241"/>
      <c r="BZ176" s="241"/>
      <c r="CA176" s="241"/>
      <c r="CB176" s="241"/>
      <c r="CC176" s="241"/>
      <c r="CD176" s="241"/>
      <c r="CE176" s="241"/>
      <c r="CF176" s="241"/>
      <c r="CG176" s="241"/>
      <c r="CH176" s="241"/>
    </row>
    <row r="177" spans="2:86" s="12" customFormat="1">
      <c r="B177" s="1103">
        <v>3264</v>
      </c>
      <c r="C177" s="1099"/>
      <c r="D177" s="1091" t="s">
        <v>632</v>
      </c>
      <c r="E177" s="1091"/>
      <c r="F177" s="1090"/>
      <c r="G177" s="1090"/>
      <c r="H177" s="1090"/>
      <c r="I177" s="1091"/>
      <c r="J177" s="1091"/>
      <c r="K177" s="1091"/>
      <c r="L177" s="1092"/>
      <c r="M177" s="1092"/>
      <c r="N177" s="1092"/>
      <c r="O177" s="1092"/>
      <c r="P177" s="1092"/>
      <c r="Q177" s="1092"/>
      <c r="R177" s="1092"/>
      <c r="S177" s="1095">
        <f t="shared" ref="S177:S182" si="98">SUM(O177:R177)</f>
        <v>0</v>
      </c>
      <c r="T177" s="1095"/>
      <c r="U177" s="1092"/>
      <c r="V177" s="1095">
        <f t="shared" ref="V177:V182" si="99">S177</f>
        <v>0</v>
      </c>
      <c r="W177" s="1104"/>
      <c r="X177" s="1104"/>
      <c r="Y177" s="1104"/>
      <c r="Z177" s="1104"/>
      <c r="AA177" s="1104"/>
      <c r="AB177" s="1104"/>
      <c r="AC177" s="1104"/>
      <c r="AD177" s="1104"/>
      <c r="AE177" s="1104"/>
      <c r="AF177" s="1104"/>
      <c r="AG177" s="1092"/>
      <c r="AH177" s="1092"/>
      <c r="AI177" s="1092"/>
      <c r="AJ177" s="1092"/>
      <c r="AK177" s="1094">
        <f t="shared" ref="AK177:AK182" si="100">SUM(AG177:AJ177)</f>
        <v>0</v>
      </c>
      <c r="AL177" s="1095"/>
      <c r="AM177" s="1145"/>
      <c r="AN177" s="1095">
        <f t="shared" ref="AN177:AN182" si="101">AK177</f>
        <v>0</v>
      </c>
      <c r="AO177" s="1104"/>
      <c r="AP177" s="1104"/>
      <c r="AQ177" s="1104"/>
      <c r="AR177" s="1104"/>
      <c r="AS177" s="1104"/>
      <c r="AT177" s="1104"/>
      <c r="AU177" s="1104"/>
      <c r="AV177" s="1104"/>
      <c r="AW177" s="1104"/>
      <c r="AX177" s="1104"/>
      <c r="AY177" s="1092"/>
      <c r="AZ177" s="1092"/>
      <c r="BA177" s="1092"/>
      <c r="BB177" s="1092"/>
      <c r="BC177" s="1094">
        <f t="shared" ref="BC177:BC182" si="102">SUM(AY177:BB177)</f>
        <v>0</v>
      </c>
      <c r="BD177" s="1095"/>
      <c r="BE177" s="1145"/>
      <c r="BF177" s="1095">
        <f t="shared" ref="BF177:BF182" si="103">BC177</f>
        <v>0</v>
      </c>
      <c r="BG177" s="1104"/>
      <c r="BH177" s="1104"/>
      <c r="BI177" s="1104"/>
      <c r="BJ177" s="1104"/>
      <c r="BK177" s="1104"/>
      <c r="BL177" s="1104"/>
      <c r="BM177" s="1104"/>
      <c r="BN177" s="1104"/>
      <c r="BO177" s="1104"/>
      <c r="BP177" s="1104"/>
      <c r="BQ177" s="1092"/>
      <c r="BR177" s="1092"/>
      <c r="BS177" s="1092"/>
      <c r="BT177" s="1092"/>
      <c r="BU177" s="1094">
        <f t="shared" ref="BU177:BU182" si="104">SUM(BQ177:BT177)</f>
        <v>0</v>
      </c>
      <c r="BV177" s="1095"/>
      <c r="BW177" s="1145"/>
      <c r="BX177" s="1095">
        <f t="shared" ref="BX177:BX182" si="105">BU177</f>
        <v>0</v>
      </c>
      <c r="BY177" s="1104"/>
      <c r="BZ177" s="1104"/>
      <c r="CA177" s="1104"/>
      <c r="CB177" s="1104"/>
      <c r="CC177" s="1104"/>
      <c r="CD177" s="1104"/>
      <c r="CE177" s="1104"/>
      <c r="CF177" s="1104"/>
      <c r="CG177" s="1104"/>
      <c r="CH177" s="1104"/>
    </row>
    <row r="178" spans="2:86" s="12" customFormat="1">
      <c r="B178" s="1103">
        <v>3308</v>
      </c>
      <c r="C178" s="1099"/>
      <c r="D178" s="1091" t="s">
        <v>633</v>
      </c>
      <c r="E178" s="1091"/>
      <c r="F178" s="1090"/>
      <c r="G178" s="1090"/>
      <c r="H178" s="1090"/>
      <c r="I178" s="1091"/>
      <c r="J178" s="1091"/>
      <c r="K178" s="1091"/>
      <c r="L178" s="1092"/>
      <c r="M178" s="1092"/>
      <c r="N178" s="1092"/>
      <c r="O178" s="1092"/>
      <c r="P178" s="1092"/>
      <c r="Q178" s="1092"/>
      <c r="R178" s="1092"/>
      <c r="S178" s="1095">
        <f t="shared" si="98"/>
        <v>0</v>
      </c>
      <c r="T178" s="1095"/>
      <c r="U178" s="1092"/>
      <c r="V178" s="1095">
        <f t="shared" si="99"/>
        <v>0</v>
      </c>
      <c r="W178" s="1104"/>
      <c r="X178" s="1104"/>
      <c r="Y178" s="1104"/>
      <c r="Z178" s="1104"/>
      <c r="AA178" s="1104"/>
      <c r="AB178" s="1104"/>
      <c r="AC178" s="1104"/>
      <c r="AD178" s="1104"/>
      <c r="AE178" s="1104"/>
      <c r="AF178" s="1104"/>
      <c r="AG178" s="1092"/>
      <c r="AH178" s="1092"/>
      <c r="AI178" s="1092"/>
      <c r="AJ178" s="1092"/>
      <c r="AK178" s="1094">
        <f t="shared" si="100"/>
        <v>0</v>
      </c>
      <c r="AL178" s="1095"/>
      <c r="AM178" s="1145"/>
      <c r="AN178" s="1095">
        <f t="shared" si="101"/>
        <v>0</v>
      </c>
      <c r="AO178" s="1104"/>
      <c r="AP178" s="1104"/>
      <c r="AQ178" s="1104"/>
      <c r="AR178" s="1104"/>
      <c r="AS178" s="1104"/>
      <c r="AT178" s="1104"/>
      <c r="AU178" s="1104"/>
      <c r="AV178" s="1104"/>
      <c r="AW178" s="1104"/>
      <c r="AX178" s="1104"/>
      <c r="AY178" s="1092"/>
      <c r="AZ178" s="1092"/>
      <c r="BA178" s="1092"/>
      <c r="BB178" s="1092"/>
      <c r="BC178" s="1094">
        <f t="shared" si="102"/>
        <v>0</v>
      </c>
      <c r="BD178" s="1095"/>
      <c r="BE178" s="1145"/>
      <c r="BF178" s="1095">
        <f t="shared" si="103"/>
        <v>0</v>
      </c>
      <c r="BG178" s="1104"/>
      <c r="BH178" s="1104"/>
      <c r="BI178" s="1104"/>
      <c r="BJ178" s="1104"/>
      <c r="BK178" s="1104"/>
      <c r="BL178" s="1104"/>
      <c r="BM178" s="1104"/>
      <c r="BN178" s="1104"/>
      <c r="BO178" s="1104"/>
      <c r="BP178" s="1104"/>
      <c r="BQ178" s="1092"/>
      <c r="BR178" s="1092"/>
      <c r="BS178" s="1092"/>
      <c r="BT178" s="1092"/>
      <c r="BU178" s="1094">
        <f t="shared" si="104"/>
        <v>0</v>
      </c>
      <c r="BV178" s="1095"/>
      <c r="BW178" s="1145"/>
      <c r="BX178" s="1095">
        <f t="shared" si="105"/>
        <v>0</v>
      </c>
      <c r="BY178" s="1104"/>
      <c r="BZ178" s="1104"/>
      <c r="CA178" s="1104"/>
      <c r="CB178" s="1104"/>
      <c r="CC178" s="1104"/>
      <c r="CD178" s="1104"/>
      <c r="CE178" s="1104"/>
      <c r="CF178" s="1104"/>
      <c r="CG178" s="1104"/>
      <c r="CH178" s="1104"/>
    </row>
    <row r="179" spans="2:86" s="12" customFormat="1">
      <c r="B179" s="1103">
        <v>3312</v>
      </c>
      <c r="C179" s="1099"/>
      <c r="D179" s="1091" t="s">
        <v>634</v>
      </c>
      <c r="E179" s="1091"/>
      <c r="F179" s="1090"/>
      <c r="G179" s="1090"/>
      <c r="H179" s="1090"/>
      <c r="I179" s="1091"/>
      <c r="J179" s="1091"/>
      <c r="K179" s="1091"/>
      <c r="L179" s="1092"/>
      <c r="M179" s="1092"/>
      <c r="N179" s="1092"/>
      <c r="O179" s="1092"/>
      <c r="P179" s="1092"/>
      <c r="Q179" s="1092"/>
      <c r="R179" s="1092"/>
      <c r="S179" s="1095">
        <f t="shared" si="98"/>
        <v>0</v>
      </c>
      <c r="T179" s="1095"/>
      <c r="U179" s="1092"/>
      <c r="V179" s="1095">
        <f t="shared" si="99"/>
        <v>0</v>
      </c>
      <c r="W179" s="1104"/>
      <c r="X179" s="1104"/>
      <c r="Y179" s="1104"/>
      <c r="Z179" s="1104"/>
      <c r="AA179" s="1104"/>
      <c r="AB179" s="1104"/>
      <c r="AC179" s="1104"/>
      <c r="AD179" s="1104"/>
      <c r="AE179" s="1104"/>
      <c r="AF179" s="1104"/>
      <c r="AG179" s="1092"/>
      <c r="AH179" s="1092"/>
      <c r="AI179" s="1092"/>
      <c r="AJ179" s="1092"/>
      <c r="AK179" s="1094">
        <f t="shared" si="100"/>
        <v>0</v>
      </c>
      <c r="AL179" s="1095"/>
      <c r="AM179" s="1145"/>
      <c r="AN179" s="1095">
        <f t="shared" si="101"/>
        <v>0</v>
      </c>
      <c r="AO179" s="1104"/>
      <c r="AP179" s="1104"/>
      <c r="AQ179" s="1104"/>
      <c r="AR179" s="1104"/>
      <c r="AS179" s="1104"/>
      <c r="AT179" s="1104"/>
      <c r="AU179" s="1104"/>
      <c r="AV179" s="1104"/>
      <c r="AW179" s="1104"/>
      <c r="AX179" s="1104"/>
      <c r="AY179" s="1092"/>
      <c r="AZ179" s="1092"/>
      <c r="BA179" s="1092"/>
      <c r="BB179" s="1092"/>
      <c r="BC179" s="1094">
        <f t="shared" si="102"/>
        <v>0</v>
      </c>
      <c r="BD179" s="1095"/>
      <c r="BE179" s="1145"/>
      <c r="BF179" s="1095">
        <f t="shared" si="103"/>
        <v>0</v>
      </c>
      <c r="BG179" s="1104"/>
      <c r="BH179" s="1104"/>
      <c r="BI179" s="1104"/>
      <c r="BJ179" s="1104"/>
      <c r="BK179" s="1104"/>
      <c r="BL179" s="1104"/>
      <c r="BM179" s="1104"/>
      <c r="BN179" s="1104"/>
      <c r="BO179" s="1104"/>
      <c r="BP179" s="1104"/>
      <c r="BQ179" s="1092"/>
      <c r="BR179" s="1092"/>
      <c r="BS179" s="1092"/>
      <c r="BT179" s="1092"/>
      <c r="BU179" s="1094">
        <f t="shared" si="104"/>
        <v>0</v>
      </c>
      <c r="BV179" s="1095"/>
      <c r="BW179" s="1145"/>
      <c r="BX179" s="1095">
        <f t="shared" si="105"/>
        <v>0</v>
      </c>
      <c r="BY179" s="1104"/>
      <c r="BZ179" s="1104"/>
      <c r="CA179" s="1104"/>
      <c r="CB179" s="1104"/>
      <c r="CC179" s="1104"/>
      <c r="CD179" s="1104"/>
      <c r="CE179" s="1104"/>
      <c r="CF179" s="1104"/>
      <c r="CG179" s="1104"/>
      <c r="CH179" s="1104"/>
    </row>
    <row r="180" spans="2:86" s="12" customFormat="1">
      <c r="B180" s="1103">
        <v>3325</v>
      </c>
      <c r="C180" s="1099"/>
      <c r="D180" s="1091" t="s">
        <v>635</v>
      </c>
      <c r="E180" s="1091"/>
      <c r="F180" s="1090"/>
      <c r="G180" s="1090"/>
      <c r="H180" s="1090"/>
      <c r="I180" s="1091"/>
      <c r="J180" s="1091"/>
      <c r="K180" s="1091"/>
      <c r="L180" s="1092"/>
      <c r="M180" s="1092"/>
      <c r="N180" s="1092"/>
      <c r="O180" s="1092"/>
      <c r="P180" s="1092"/>
      <c r="Q180" s="1092"/>
      <c r="R180" s="1092"/>
      <c r="S180" s="1095">
        <f t="shared" si="98"/>
        <v>0</v>
      </c>
      <c r="T180" s="1095"/>
      <c r="U180" s="1092"/>
      <c r="V180" s="1095">
        <f t="shared" si="99"/>
        <v>0</v>
      </c>
      <c r="W180" s="1104"/>
      <c r="X180" s="1104"/>
      <c r="Y180" s="1104"/>
      <c r="Z180" s="1104"/>
      <c r="AA180" s="1104"/>
      <c r="AB180" s="1104"/>
      <c r="AC180" s="1104"/>
      <c r="AD180" s="1104"/>
      <c r="AE180" s="1104"/>
      <c r="AF180" s="1104"/>
      <c r="AG180" s="1092"/>
      <c r="AH180" s="1092"/>
      <c r="AI180" s="1092"/>
      <c r="AJ180" s="1092"/>
      <c r="AK180" s="1094">
        <f t="shared" si="100"/>
        <v>0</v>
      </c>
      <c r="AL180" s="1095"/>
      <c r="AM180" s="1145"/>
      <c r="AN180" s="1095">
        <f t="shared" si="101"/>
        <v>0</v>
      </c>
      <c r="AO180" s="1104"/>
      <c r="AP180" s="1104"/>
      <c r="AQ180" s="1104"/>
      <c r="AR180" s="1104"/>
      <c r="AS180" s="1104"/>
      <c r="AT180" s="1104"/>
      <c r="AU180" s="1104"/>
      <c r="AV180" s="1104"/>
      <c r="AW180" s="1104"/>
      <c r="AX180" s="1104"/>
      <c r="AY180" s="1092"/>
      <c r="AZ180" s="1092"/>
      <c r="BA180" s="1092"/>
      <c r="BB180" s="1092"/>
      <c r="BC180" s="1094">
        <f t="shared" si="102"/>
        <v>0</v>
      </c>
      <c r="BD180" s="1095"/>
      <c r="BE180" s="1145"/>
      <c r="BF180" s="1095">
        <f t="shared" si="103"/>
        <v>0</v>
      </c>
      <c r="BG180" s="1104"/>
      <c r="BH180" s="1104"/>
      <c r="BI180" s="1104"/>
      <c r="BJ180" s="1104"/>
      <c r="BK180" s="1104"/>
      <c r="BL180" s="1104"/>
      <c r="BM180" s="1104"/>
      <c r="BN180" s="1104"/>
      <c r="BO180" s="1104"/>
      <c r="BP180" s="1104"/>
      <c r="BQ180" s="1092"/>
      <c r="BR180" s="1092"/>
      <c r="BS180" s="1092"/>
      <c r="BT180" s="1092"/>
      <c r="BU180" s="1094">
        <f t="shared" si="104"/>
        <v>0</v>
      </c>
      <c r="BV180" s="1095"/>
      <c r="BW180" s="1145"/>
      <c r="BX180" s="1095">
        <f t="shared" si="105"/>
        <v>0</v>
      </c>
      <c r="BY180" s="1104"/>
      <c r="BZ180" s="1104"/>
      <c r="CA180" s="1104"/>
      <c r="CB180" s="1104"/>
      <c r="CC180" s="1104"/>
      <c r="CD180" s="1104"/>
      <c r="CE180" s="1104"/>
      <c r="CF180" s="1104"/>
      <c r="CG180" s="1104"/>
      <c r="CH180" s="1104"/>
    </row>
    <row r="181" spans="2:86" s="12" customFormat="1">
      <c r="B181" s="1103" t="s">
        <v>636</v>
      </c>
      <c r="C181" s="1099"/>
      <c r="D181" s="1091" t="s">
        <v>637</v>
      </c>
      <c r="E181" s="1091"/>
      <c r="F181" s="1090"/>
      <c r="G181" s="1090"/>
      <c r="H181" s="1090"/>
      <c r="I181" s="1091"/>
      <c r="J181" s="1091"/>
      <c r="K181" s="1091"/>
      <c r="L181" s="1092"/>
      <c r="M181" s="1092"/>
      <c r="N181" s="1092"/>
      <c r="O181" s="1092"/>
      <c r="P181" s="1092"/>
      <c r="Q181" s="1092"/>
      <c r="R181" s="1092"/>
      <c r="S181" s="1095">
        <f t="shared" si="98"/>
        <v>0</v>
      </c>
      <c r="T181" s="1095"/>
      <c r="U181" s="1092"/>
      <c r="V181" s="1095">
        <f t="shared" si="99"/>
        <v>0</v>
      </c>
      <c r="W181" s="1104"/>
      <c r="X181" s="1104"/>
      <c r="Y181" s="1104"/>
      <c r="Z181" s="1104"/>
      <c r="AA181" s="1104"/>
      <c r="AB181" s="1104"/>
      <c r="AC181" s="1104"/>
      <c r="AD181" s="1104"/>
      <c r="AE181" s="1104"/>
      <c r="AF181" s="1104"/>
      <c r="AG181" s="1092"/>
      <c r="AH181" s="1092"/>
      <c r="AI181" s="1092"/>
      <c r="AJ181" s="1092"/>
      <c r="AK181" s="1094">
        <f t="shared" si="100"/>
        <v>0</v>
      </c>
      <c r="AL181" s="1095"/>
      <c r="AM181" s="1145"/>
      <c r="AN181" s="1095">
        <f t="shared" si="101"/>
        <v>0</v>
      </c>
      <c r="AO181" s="1104"/>
      <c r="AP181" s="1104"/>
      <c r="AQ181" s="1104"/>
      <c r="AR181" s="1104"/>
      <c r="AS181" s="1104"/>
      <c r="AT181" s="1104"/>
      <c r="AU181" s="1104"/>
      <c r="AV181" s="1104"/>
      <c r="AW181" s="1104"/>
      <c r="AX181" s="1104"/>
      <c r="AY181" s="1092"/>
      <c r="AZ181" s="1092"/>
      <c r="BA181" s="1092"/>
      <c r="BB181" s="1092"/>
      <c r="BC181" s="1094">
        <f t="shared" si="102"/>
        <v>0</v>
      </c>
      <c r="BD181" s="1095"/>
      <c r="BE181" s="1145"/>
      <c r="BF181" s="1095">
        <f t="shared" si="103"/>
        <v>0</v>
      </c>
      <c r="BG181" s="1104"/>
      <c r="BH181" s="1104"/>
      <c r="BI181" s="1104"/>
      <c r="BJ181" s="1104"/>
      <c r="BK181" s="1104"/>
      <c r="BL181" s="1104"/>
      <c r="BM181" s="1104"/>
      <c r="BN181" s="1104"/>
      <c r="BO181" s="1104"/>
      <c r="BP181" s="1104"/>
      <c r="BQ181" s="1092"/>
      <c r="BR181" s="1092"/>
      <c r="BS181" s="1092"/>
      <c r="BT181" s="1092"/>
      <c r="BU181" s="1094">
        <f t="shared" si="104"/>
        <v>0</v>
      </c>
      <c r="BV181" s="1095"/>
      <c r="BW181" s="1145"/>
      <c r="BX181" s="1095">
        <f t="shared" si="105"/>
        <v>0</v>
      </c>
      <c r="BY181" s="1104"/>
      <c r="BZ181" s="1104"/>
      <c r="CA181" s="1104"/>
      <c r="CB181" s="1104"/>
      <c r="CC181" s="1104"/>
      <c r="CD181" s="1104"/>
      <c r="CE181" s="1104"/>
      <c r="CF181" s="1104"/>
      <c r="CG181" s="1104"/>
      <c r="CH181" s="1104"/>
    </row>
    <row r="182" spans="2:86" s="12" customFormat="1">
      <c r="B182" s="1103"/>
      <c r="C182" s="1099"/>
      <c r="D182" s="1091"/>
      <c r="E182" s="1091"/>
      <c r="F182" s="1090"/>
      <c r="G182" s="1090"/>
      <c r="H182" s="1090"/>
      <c r="I182" s="1091"/>
      <c r="J182" s="1091"/>
      <c r="K182" s="1091"/>
      <c r="L182" s="1092"/>
      <c r="M182" s="1092"/>
      <c r="N182" s="1092"/>
      <c r="O182" s="1092"/>
      <c r="P182" s="1092"/>
      <c r="Q182" s="1092"/>
      <c r="R182" s="1092"/>
      <c r="S182" s="1095">
        <f t="shared" si="98"/>
        <v>0</v>
      </c>
      <c r="T182" s="1095"/>
      <c r="U182" s="1092"/>
      <c r="V182" s="1095">
        <f t="shared" si="99"/>
        <v>0</v>
      </c>
      <c r="W182" s="1104"/>
      <c r="X182" s="1104"/>
      <c r="Y182" s="1104"/>
      <c r="Z182" s="1104"/>
      <c r="AA182" s="1104"/>
      <c r="AB182" s="1104"/>
      <c r="AC182" s="1104"/>
      <c r="AD182" s="1104"/>
      <c r="AE182" s="1104"/>
      <c r="AF182" s="1104"/>
      <c r="AG182" s="1092"/>
      <c r="AH182" s="1092"/>
      <c r="AI182" s="1092"/>
      <c r="AJ182" s="1092"/>
      <c r="AK182" s="1094">
        <f t="shared" si="100"/>
        <v>0</v>
      </c>
      <c r="AL182" s="1095"/>
      <c r="AM182" s="1145"/>
      <c r="AN182" s="1095">
        <f t="shared" si="101"/>
        <v>0</v>
      </c>
      <c r="AO182" s="1104"/>
      <c r="AP182" s="1104"/>
      <c r="AQ182" s="1104"/>
      <c r="AR182" s="1104"/>
      <c r="AS182" s="1104"/>
      <c r="AT182" s="1104"/>
      <c r="AU182" s="1104"/>
      <c r="AV182" s="1104"/>
      <c r="AW182" s="1104"/>
      <c r="AX182" s="1104"/>
      <c r="AY182" s="1092"/>
      <c r="AZ182" s="1092"/>
      <c r="BA182" s="1092"/>
      <c r="BB182" s="1092"/>
      <c r="BC182" s="1094">
        <f t="shared" si="102"/>
        <v>0</v>
      </c>
      <c r="BD182" s="1095"/>
      <c r="BE182" s="1145"/>
      <c r="BF182" s="1095">
        <f t="shared" si="103"/>
        <v>0</v>
      </c>
      <c r="BG182" s="1104"/>
      <c r="BH182" s="1104"/>
      <c r="BI182" s="1104"/>
      <c r="BJ182" s="1104"/>
      <c r="BK182" s="1104"/>
      <c r="BL182" s="1104"/>
      <c r="BM182" s="1104"/>
      <c r="BN182" s="1104"/>
      <c r="BO182" s="1104"/>
      <c r="BP182" s="1104"/>
      <c r="BQ182" s="1092"/>
      <c r="BR182" s="1092"/>
      <c r="BS182" s="1092"/>
      <c r="BT182" s="1092"/>
      <c r="BU182" s="1094">
        <f t="shared" si="104"/>
        <v>0</v>
      </c>
      <c r="BV182" s="1095"/>
      <c r="BW182" s="1145"/>
      <c r="BX182" s="1095">
        <f t="shared" si="105"/>
        <v>0</v>
      </c>
      <c r="BY182" s="1104"/>
      <c r="BZ182" s="1104"/>
      <c r="CA182" s="1104"/>
      <c r="CB182" s="1104"/>
      <c r="CC182" s="1104"/>
      <c r="CD182" s="1104"/>
      <c r="CE182" s="1104"/>
      <c r="CF182" s="1104"/>
      <c r="CG182" s="1104"/>
      <c r="CH182" s="1104"/>
    </row>
    <row r="183" spans="2:86" s="12" customFormat="1" ht="13.9" thickBot="1">
      <c r="B183" s="1146"/>
      <c r="C183" s="1147"/>
      <c r="D183" s="1148" t="s">
        <v>638</v>
      </c>
      <c r="E183" s="1148"/>
      <c r="F183" s="1149"/>
      <c r="G183" s="1149"/>
      <c r="H183" s="1149"/>
      <c r="I183" s="1112">
        <f t="shared" ref="I183:AU183" si="106">SUM(I177:I182)</f>
        <v>0</v>
      </c>
      <c r="J183" s="1112">
        <f t="shared" si="106"/>
        <v>0</v>
      </c>
      <c r="K183" s="1112">
        <f t="shared" si="106"/>
        <v>0</v>
      </c>
      <c r="L183" s="1112">
        <f t="shared" si="106"/>
        <v>0</v>
      </c>
      <c r="M183" s="1112">
        <f t="shared" si="106"/>
        <v>0</v>
      </c>
      <c r="N183" s="1112">
        <f t="shared" si="106"/>
        <v>0</v>
      </c>
      <c r="O183" s="1112">
        <f t="shared" si="106"/>
        <v>0</v>
      </c>
      <c r="P183" s="1112">
        <f t="shared" si="106"/>
        <v>0</v>
      </c>
      <c r="Q183" s="1112">
        <f t="shared" si="106"/>
        <v>0</v>
      </c>
      <c r="R183" s="1112">
        <f t="shared" si="106"/>
        <v>0</v>
      </c>
      <c r="S183" s="1112">
        <f t="shared" si="106"/>
        <v>0</v>
      </c>
      <c r="T183" s="1112"/>
      <c r="U183" s="1112">
        <f t="shared" si="106"/>
        <v>0</v>
      </c>
      <c r="V183" s="1112">
        <f t="shared" si="106"/>
        <v>0</v>
      </c>
      <c r="W183" s="1150">
        <f t="shared" si="106"/>
        <v>0</v>
      </c>
      <c r="X183" s="1150">
        <f t="shared" si="106"/>
        <v>0</v>
      </c>
      <c r="Y183" s="1150">
        <f t="shared" si="106"/>
        <v>0</v>
      </c>
      <c r="Z183" s="1150">
        <f t="shared" si="106"/>
        <v>0</v>
      </c>
      <c r="AA183" s="1150">
        <f t="shared" si="106"/>
        <v>0</v>
      </c>
      <c r="AB183" s="1150">
        <f t="shared" si="106"/>
        <v>0</v>
      </c>
      <c r="AC183" s="1150">
        <f t="shared" si="106"/>
        <v>0</v>
      </c>
      <c r="AD183" s="1150">
        <f t="shared" si="106"/>
        <v>0</v>
      </c>
      <c r="AE183" s="1150">
        <f t="shared" si="106"/>
        <v>0</v>
      </c>
      <c r="AF183" s="1150">
        <f t="shared" ref="AF183" si="107">SUM(AF177:AF182)</f>
        <v>0</v>
      </c>
      <c r="AG183" s="1112">
        <f t="shared" si="106"/>
        <v>0</v>
      </c>
      <c r="AH183" s="1112">
        <f t="shared" si="106"/>
        <v>0</v>
      </c>
      <c r="AI183" s="1112">
        <f t="shared" si="106"/>
        <v>0</v>
      </c>
      <c r="AJ183" s="1112">
        <f t="shared" si="106"/>
        <v>0</v>
      </c>
      <c r="AK183" s="1112">
        <f t="shared" si="106"/>
        <v>0</v>
      </c>
      <c r="AL183" s="1112"/>
      <c r="AM183" s="1112">
        <f t="shared" si="106"/>
        <v>0</v>
      </c>
      <c r="AN183" s="1112">
        <f t="shared" si="106"/>
        <v>0</v>
      </c>
      <c r="AO183" s="1150">
        <f t="shared" si="106"/>
        <v>0</v>
      </c>
      <c r="AP183" s="1150">
        <f t="shared" si="106"/>
        <v>0</v>
      </c>
      <c r="AQ183" s="1150">
        <f t="shared" si="106"/>
        <v>0</v>
      </c>
      <c r="AR183" s="1150">
        <f t="shared" ref="AR183:AS183" si="108">SUM(AR177:AR182)</f>
        <v>0</v>
      </c>
      <c r="AS183" s="1150">
        <f t="shared" si="108"/>
        <v>0</v>
      </c>
      <c r="AT183" s="1150">
        <f t="shared" si="106"/>
        <v>0</v>
      </c>
      <c r="AU183" s="1150">
        <f t="shared" si="106"/>
        <v>0</v>
      </c>
      <c r="AV183" s="1150">
        <f t="shared" ref="AV183:AX183" si="109">SUM(AV177:AV182)</f>
        <v>0</v>
      </c>
      <c r="AW183" s="1150">
        <f t="shared" si="109"/>
        <v>0</v>
      </c>
      <c r="AX183" s="1150">
        <f t="shared" si="109"/>
        <v>0</v>
      </c>
      <c r="AY183" s="1112">
        <f t="shared" ref="AY183:BP183" si="110">SUM(AY177:AY182)</f>
        <v>0</v>
      </c>
      <c r="AZ183" s="1112">
        <f t="shared" si="110"/>
        <v>0</v>
      </c>
      <c r="BA183" s="1112">
        <f t="shared" si="110"/>
        <v>0</v>
      </c>
      <c r="BB183" s="1112">
        <f t="shared" si="110"/>
        <v>0</v>
      </c>
      <c r="BC183" s="1112">
        <f t="shared" si="110"/>
        <v>0</v>
      </c>
      <c r="BD183" s="1112"/>
      <c r="BE183" s="1112">
        <f t="shared" si="110"/>
        <v>0</v>
      </c>
      <c r="BF183" s="1112">
        <f t="shared" si="110"/>
        <v>0</v>
      </c>
      <c r="BG183" s="1150">
        <f t="shared" si="110"/>
        <v>0</v>
      </c>
      <c r="BH183" s="1150">
        <f t="shared" si="110"/>
        <v>0</v>
      </c>
      <c r="BI183" s="1150">
        <f t="shared" si="110"/>
        <v>0</v>
      </c>
      <c r="BJ183" s="1150">
        <f t="shared" si="110"/>
        <v>0</v>
      </c>
      <c r="BK183" s="1150">
        <f t="shared" si="110"/>
        <v>0</v>
      </c>
      <c r="BL183" s="1150">
        <f t="shared" si="110"/>
        <v>0</v>
      </c>
      <c r="BM183" s="1150">
        <f t="shared" si="110"/>
        <v>0</v>
      </c>
      <c r="BN183" s="1150">
        <f t="shared" si="110"/>
        <v>0</v>
      </c>
      <c r="BO183" s="1150">
        <f t="shared" si="110"/>
        <v>0</v>
      </c>
      <c r="BP183" s="1150">
        <f t="shared" si="110"/>
        <v>0</v>
      </c>
      <c r="BQ183" s="1112">
        <f t="shared" ref="BQ183:CH183" si="111">SUM(BQ177:BQ182)</f>
        <v>0</v>
      </c>
      <c r="BR183" s="1112">
        <f t="shared" si="111"/>
        <v>0</v>
      </c>
      <c r="BS183" s="1112">
        <f t="shared" si="111"/>
        <v>0</v>
      </c>
      <c r="BT183" s="1112">
        <f t="shared" si="111"/>
        <v>0</v>
      </c>
      <c r="BU183" s="1112">
        <f t="shared" si="111"/>
        <v>0</v>
      </c>
      <c r="BV183" s="1112"/>
      <c r="BW183" s="1112">
        <f t="shared" si="111"/>
        <v>0</v>
      </c>
      <c r="BX183" s="1112">
        <f t="shared" si="111"/>
        <v>0</v>
      </c>
      <c r="BY183" s="1150">
        <f t="shared" si="111"/>
        <v>0</v>
      </c>
      <c r="BZ183" s="1150">
        <f t="shared" si="111"/>
        <v>0</v>
      </c>
      <c r="CA183" s="1150">
        <f t="shared" si="111"/>
        <v>0</v>
      </c>
      <c r="CB183" s="1150">
        <f t="shared" si="111"/>
        <v>0</v>
      </c>
      <c r="CC183" s="1150">
        <f t="shared" si="111"/>
        <v>0</v>
      </c>
      <c r="CD183" s="1150">
        <f t="shared" si="111"/>
        <v>0</v>
      </c>
      <c r="CE183" s="1150">
        <f t="shared" si="111"/>
        <v>0</v>
      </c>
      <c r="CF183" s="1150">
        <f t="shared" si="111"/>
        <v>0</v>
      </c>
      <c r="CG183" s="1150">
        <f t="shared" si="111"/>
        <v>0</v>
      </c>
      <c r="CH183" s="1150">
        <f t="shared" si="111"/>
        <v>0</v>
      </c>
    </row>
    <row r="184" spans="2:86" s="12" customFormat="1" ht="13.9" thickBot="1">
      <c r="B184" s="19"/>
      <c r="C184" s="19"/>
      <c r="D184" s="13"/>
      <c r="E184" s="13"/>
      <c r="F184" s="49"/>
      <c r="G184" s="49"/>
      <c r="H184" s="49"/>
      <c r="I184" s="127"/>
      <c r="J184" s="127"/>
      <c r="K184" s="127"/>
      <c r="L184" s="18"/>
      <c r="M184" s="18"/>
      <c r="N184" s="18"/>
      <c r="O184" s="18"/>
      <c r="P184" s="18"/>
      <c r="Q184" s="18"/>
      <c r="R184" s="18"/>
      <c r="S184" s="18"/>
      <c r="T184" s="18"/>
      <c r="U184" s="18"/>
      <c r="V184" s="18"/>
      <c r="W184" s="239"/>
      <c r="X184" s="239"/>
      <c r="Y184" s="239"/>
      <c r="Z184" s="239"/>
      <c r="AA184" s="239"/>
      <c r="AB184" s="239"/>
      <c r="AC184" s="239"/>
      <c r="AD184" s="239"/>
      <c r="AE184" s="239"/>
      <c r="AF184" s="239"/>
      <c r="AG184" s="18"/>
      <c r="AH184" s="18"/>
      <c r="AI184" s="18"/>
      <c r="AJ184" s="18"/>
      <c r="AK184" s="18"/>
      <c r="AL184" s="18"/>
      <c r="AM184" s="18"/>
      <c r="AN184" s="18"/>
      <c r="AO184" s="239"/>
      <c r="AP184" s="239"/>
      <c r="AQ184" s="239"/>
      <c r="AR184" s="239"/>
      <c r="AS184" s="239"/>
      <c r="AT184" s="239"/>
      <c r="AU184" s="239"/>
      <c r="AV184" s="239"/>
      <c r="AW184" s="239"/>
      <c r="AX184" s="239"/>
      <c r="AY184" s="18"/>
      <c r="AZ184" s="18"/>
      <c r="BA184" s="18"/>
      <c r="BB184" s="18"/>
      <c r="BC184" s="18"/>
      <c r="BD184" s="18"/>
      <c r="BE184" s="18"/>
      <c r="BF184" s="18"/>
      <c r="BG184" s="239"/>
      <c r="BH184" s="239"/>
      <c r="BI184" s="239"/>
      <c r="BJ184" s="239"/>
      <c r="BK184" s="239"/>
      <c r="BL184" s="239"/>
      <c r="BM184" s="239"/>
      <c r="BN184" s="239"/>
      <c r="BO184" s="239"/>
      <c r="BP184" s="239"/>
      <c r="BQ184" s="18"/>
      <c r="BR184" s="18"/>
      <c r="BS184" s="18"/>
      <c r="BT184" s="18"/>
      <c r="BU184" s="18"/>
      <c r="BV184" s="18"/>
      <c r="BW184" s="18"/>
      <c r="BX184" s="18"/>
      <c r="BY184" s="239"/>
      <c r="BZ184" s="239"/>
      <c r="CA184" s="239"/>
      <c r="CB184" s="239"/>
      <c r="CC184" s="239"/>
      <c r="CD184" s="239"/>
      <c r="CE184" s="239"/>
      <c r="CF184" s="239"/>
      <c r="CG184" s="239"/>
      <c r="CH184" s="239"/>
    </row>
    <row r="185" spans="2:86" s="12" customFormat="1">
      <c r="B185" s="266"/>
      <c r="C185" s="267"/>
      <c r="D185" s="268" t="s">
        <v>639</v>
      </c>
      <c r="E185" s="268"/>
      <c r="F185" s="269"/>
      <c r="G185" s="270"/>
      <c r="H185" s="270"/>
      <c r="I185" s="271"/>
      <c r="J185" s="271"/>
      <c r="K185" s="271"/>
      <c r="L185" s="269"/>
      <c r="M185" s="269"/>
      <c r="N185" s="269"/>
      <c r="O185" s="269"/>
      <c r="P185" s="269"/>
      <c r="Q185" s="269"/>
      <c r="R185" s="269"/>
      <c r="S185" s="269"/>
      <c r="T185" s="269"/>
      <c r="U185" s="269"/>
      <c r="V185" s="269"/>
      <c r="W185" s="272"/>
      <c r="X185" s="272"/>
      <c r="Y185" s="272"/>
      <c r="Z185" s="272"/>
      <c r="AA185" s="272"/>
      <c r="AB185" s="272"/>
      <c r="AC185" s="272"/>
      <c r="AD185" s="272"/>
      <c r="AE185" s="272"/>
      <c r="AF185" s="272"/>
      <c r="AG185" s="269"/>
      <c r="AH185" s="269"/>
      <c r="AI185" s="269"/>
      <c r="AJ185" s="269"/>
      <c r="AK185" s="269"/>
      <c r="AL185" s="269"/>
      <c r="AM185" s="269"/>
      <c r="AN185" s="269"/>
      <c r="AO185" s="272"/>
      <c r="AP185" s="272"/>
      <c r="AQ185" s="272"/>
      <c r="AR185" s="272"/>
      <c r="AS185" s="272"/>
      <c r="AT185" s="272"/>
      <c r="AU185" s="272"/>
      <c r="AV185" s="272"/>
      <c r="AW185" s="272"/>
      <c r="AX185" s="272"/>
      <c r="AY185" s="269"/>
      <c r="AZ185" s="269"/>
      <c r="BA185" s="269"/>
      <c r="BB185" s="269"/>
      <c r="BC185" s="269"/>
      <c r="BD185" s="269"/>
      <c r="BE185" s="269"/>
      <c r="BF185" s="269"/>
      <c r="BG185" s="272"/>
      <c r="BH185" s="272"/>
      <c r="BI185" s="272"/>
      <c r="BJ185" s="272"/>
      <c r="BK185" s="272"/>
      <c r="BL185" s="272"/>
      <c r="BM185" s="272"/>
      <c r="BN185" s="272"/>
      <c r="BO185" s="272"/>
      <c r="BP185" s="272"/>
      <c r="BQ185" s="269"/>
      <c r="BR185" s="269"/>
      <c r="BS185" s="269"/>
      <c r="BT185" s="269"/>
      <c r="BU185" s="269"/>
      <c r="BV185" s="269"/>
      <c r="BW185" s="269"/>
      <c r="BX185" s="269"/>
      <c r="BY185" s="272"/>
      <c r="BZ185" s="272"/>
      <c r="CA185" s="272"/>
      <c r="CB185" s="272"/>
      <c r="CC185" s="272"/>
      <c r="CD185" s="272"/>
      <c r="CE185" s="272"/>
      <c r="CF185" s="272"/>
      <c r="CG185" s="272"/>
      <c r="CH185" s="272"/>
    </row>
    <row r="186" spans="2:86" s="12" customFormat="1" ht="15.6">
      <c r="B186" s="1151"/>
      <c r="C186" s="1152"/>
      <c r="D186" s="1153" t="s">
        <v>640</v>
      </c>
      <c r="E186" s="1091"/>
      <c r="F186" s="1090"/>
      <c r="G186" s="1090"/>
      <c r="H186" s="1090"/>
      <c r="I186" s="1091"/>
      <c r="J186" s="1092">
        <v>3038433.0000000149</v>
      </c>
      <c r="K186" s="1091"/>
      <c r="L186" s="1092">
        <v>1643618.0800000003</v>
      </c>
      <c r="M186" s="1092"/>
      <c r="N186" s="1092"/>
      <c r="O186" s="1092"/>
      <c r="P186" s="1092"/>
      <c r="Q186" s="1092"/>
      <c r="R186" s="1092"/>
      <c r="S186" s="1095">
        <f>SUM(O186:R186)</f>
        <v>0</v>
      </c>
      <c r="T186" s="1095"/>
      <c r="U186" s="1092"/>
      <c r="V186" s="1095">
        <f>S186</f>
        <v>0</v>
      </c>
      <c r="W186" s="1104"/>
      <c r="X186" s="1104"/>
      <c r="Y186" s="1104"/>
      <c r="Z186" s="1104"/>
      <c r="AA186" s="1104"/>
      <c r="AB186" s="1104"/>
      <c r="AC186" s="1104"/>
      <c r="AD186" s="1104"/>
      <c r="AE186" s="1104"/>
      <c r="AF186" s="1104"/>
      <c r="AG186" s="1092"/>
      <c r="AH186" s="1092"/>
      <c r="AI186" s="1092"/>
      <c r="AJ186" s="1092"/>
      <c r="AK186" s="1094">
        <f>SUM(AG186:AJ186)</f>
        <v>0</v>
      </c>
      <c r="AL186" s="1095"/>
      <c r="AM186" s="1145"/>
      <c r="AN186" s="1095">
        <f>AK186</f>
        <v>0</v>
      </c>
      <c r="AO186" s="1104"/>
      <c r="AP186" s="1104"/>
      <c r="AQ186" s="1104"/>
      <c r="AR186" s="1104"/>
      <c r="AS186" s="1104"/>
      <c r="AT186" s="1104"/>
      <c r="AU186" s="1104"/>
      <c r="AV186" s="1104"/>
      <c r="AW186" s="1104"/>
      <c r="AX186" s="1104"/>
      <c r="AY186" s="1092"/>
      <c r="AZ186" s="1092"/>
      <c r="BA186" s="1092"/>
      <c r="BB186" s="1092"/>
      <c r="BC186" s="1094">
        <f>SUM(AY186:BB186)</f>
        <v>0</v>
      </c>
      <c r="BD186" s="1095"/>
      <c r="BE186" s="1145"/>
      <c r="BF186" s="1095">
        <f>BC186</f>
        <v>0</v>
      </c>
      <c r="BG186" s="1104"/>
      <c r="BH186" s="1104"/>
      <c r="BI186" s="1104"/>
      <c r="BJ186" s="1104"/>
      <c r="BK186" s="1104"/>
      <c r="BL186" s="1104"/>
      <c r="BM186" s="1104"/>
      <c r="BN186" s="1104"/>
      <c r="BO186" s="1104"/>
      <c r="BP186" s="1104"/>
      <c r="BQ186" s="1092"/>
      <c r="BR186" s="1092"/>
      <c r="BS186" s="1092"/>
      <c r="BT186" s="1092"/>
      <c r="BU186" s="1094">
        <f>SUM(BQ186:BT186)</f>
        <v>0</v>
      </c>
      <c r="BV186" s="1095"/>
      <c r="BW186" s="1145"/>
      <c r="BX186" s="1095">
        <f>BU186</f>
        <v>0</v>
      </c>
      <c r="BY186" s="1104"/>
      <c r="BZ186" s="1104"/>
      <c r="CA186" s="1104"/>
      <c r="CB186" s="1104"/>
      <c r="CC186" s="1104"/>
      <c r="CD186" s="1104"/>
      <c r="CE186" s="1104"/>
      <c r="CF186" s="1104"/>
      <c r="CG186" s="1104"/>
      <c r="CH186" s="1104"/>
    </row>
    <row r="187" spans="2:86" s="12" customFormat="1" ht="15.6">
      <c r="B187" s="1151"/>
      <c r="C187" s="1152"/>
      <c r="D187" s="1153" t="s">
        <v>641</v>
      </c>
      <c r="E187" s="1091"/>
      <c r="F187" s="1090"/>
      <c r="G187" s="1090"/>
      <c r="H187" s="1090"/>
      <c r="I187" s="1091"/>
      <c r="J187" s="475">
        <v>10729079</v>
      </c>
      <c r="K187" s="1091"/>
      <c r="L187" s="1092">
        <v>3759501</v>
      </c>
      <c r="M187" s="1092">
        <v>25832330</v>
      </c>
      <c r="N187" s="1092">
        <v>27043980</v>
      </c>
      <c r="O187" s="1093">
        <v>0</v>
      </c>
      <c r="P187" s="1092"/>
      <c r="Q187" s="1092"/>
      <c r="R187" s="1092"/>
      <c r="S187" s="1095">
        <v>29894951</v>
      </c>
      <c r="T187" s="1154">
        <f>(S187-N187)/N187</f>
        <v>0.10541980137538927</v>
      </c>
      <c r="U187" s="1092"/>
      <c r="V187" s="1095">
        <f>S187</f>
        <v>29894951</v>
      </c>
      <c r="W187" s="1096">
        <v>2769999</v>
      </c>
      <c r="X187" s="1096">
        <v>404</v>
      </c>
      <c r="Y187" s="1096">
        <v>115389</v>
      </c>
      <c r="Z187" s="1104"/>
      <c r="AA187" s="1104"/>
      <c r="AB187" s="1104"/>
      <c r="AC187" s="1104"/>
      <c r="AD187" s="1104"/>
      <c r="AE187" s="1104"/>
      <c r="AF187" s="1104"/>
      <c r="AG187" s="1092"/>
      <c r="AH187" s="1092"/>
      <c r="AI187" s="1092"/>
      <c r="AJ187" s="1092"/>
      <c r="AK187" s="1094">
        <v>31768583</v>
      </c>
      <c r="AL187" s="1154">
        <f t="shared" ref="AL187" si="112">(AK187-S187)/S187</f>
        <v>6.2673860880387455E-2</v>
      </c>
      <c r="AM187" s="1145"/>
      <c r="AN187" s="1095">
        <f>AK187</f>
        <v>31768583</v>
      </c>
      <c r="AO187" s="1096">
        <v>2906619</v>
      </c>
      <c r="AP187" s="1096">
        <v>424</v>
      </c>
      <c r="AQ187" s="1096">
        <v>120065</v>
      </c>
      <c r="AR187" s="1104"/>
      <c r="AS187" s="1104"/>
      <c r="AT187" s="1104"/>
      <c r="AU187" s="1104"/>
      <c r="AV187" s="1104"/>
      <c r="AW187" s="1104"/>
      <c r="AX187" s="1104"/>
      <c r="AY187" s="1092"/>
      <c r="AZ187" s="1092"/>
      <c r="BA187" s="1092"/>
      <c r="BB187" s="1092"/>
      <c r="BC187" s="1094">
        <v>33329042</v>
      </c>
      <c r="BD187" s="1154">
        <f t="shared" ref="BD187" si="113">(BC187-AK187)/AK187</f>
        <v>4.9119565704268273E-2</v>
      </c>
      <c r="BE187" s="1145"/>
      <c r="BF187" s="1095">
        <f>BC187</f>
        <v>33329042</v>
      </c>
      <c r="BG187" s="1096">
        <v>3169076</v>
      </c>
      <c r="BH187" s="1096">
        <v>463</v>
      </c>
      <c r="BI187" s="1096">
        <v>129739</v>
      </c>
      <c r="BJ187" s="1104"/>
      <c r="BK187" s="1104"/>
      <c r="BL187" s="1104"/>
      <c r="BM187" s="1104"/>
      <c r="BN187" s="1104"/>
      <c r="BO187" s="1104"/>
      <c r="BP187" s="1104"/>
      <c r="BQ187" s="1092"/>
      <c r="BR187" s="1092"/>
      <c r="BS187" s="1092"/>
      <c r="BT187" s="1092"/>
      <c r="BU187" s="1094">
        <f>+BC187</f>
        <v>33329042</v>
      </c>
      <c r="BV187" s="1155">
        <f t="shared" ref="BV187" si="114">(BU187-BC187)/BC187</f>
        <v>0</v>
      </c>
      <c r="BW187" s="1145"/>
      <c r="BX187" s="1095">
        <f>BU187</f>
        <v>33329042</v>
      </c>
      <c r="BY187" s="1096">
        <f>+BG187</f>
        <v>3169076</v>
      </c>
      <c r="BZ187" s="1096">
        <f t="shared" ref="BZ187:CA187" si="115">+BH187</f>
        <v>463</v>
      </c>
      <c r="CA187" s="1096">
        <f t="shared" si="115"/>
        <v>129739</v>
      </c>
      <c r="CB187" s="1104"/>
      <c r="CC187" s="1104"/>
      <c r="CD187" s="1104"/>
      <c r="CE187" s="1104"/>
      <c r="CF187" s="1104"/>
      <c r="CG187" s="1104"/>
      <c r="CH187" s="1104"/>
    </row>
    <row r="188" spans="2:86" s="12" customFormat="1" ht="13.9" thickBot="1">
      <c r="B188" s="1156"/>
      <c r="C188" s="1157"/>
      <c r="D188" s="1158"/>
      <c r="E188" s="1158"/>
      <c r="F188" s="1159"/>
      <c r="G188" s="1159"/>
      <c r="H188" s="1159"/>
      <c r="I188" s="1158"/>
      <c r="J188" s="1158"/>
      <c r="K188" s="1158"/>
      <c r="L188" s="1160"/>
      <c r="M188" s="1160"/>
      <c r="N188" s="1160"/>
      <c r="O188" s="1160"/>
      <c r="P188" s="1160"/>
      <c r="Q188" s="1160"/>
      <c r="R188" s="1160"/>
      <c r="S188" s="1161">
        <f>SUM(O188:R188)</f>
        <v>0</v>
      </c>
      <c r="T188" s="1161"/>
      <c r="U188" s="1160"/>
      <c r="V188" s="1095">
        <f>S188</f>
        <v>0</v>
      </c>
      <c r="W188" s="1162"/>
      <c r="X188" s="1162"/>
      <c r="Y188" s="1162"/>
      <c r="Z188" s="1162"/>
      <c r="AA188" s="1162"/>
      <c r="AB188" s="1162"/>
      <c r="AC188" s="1162"/>
      <c r="AD188" s="1162"/>
      <c r="AE188" s="1162"/>
      <c r="AF188" s="1162"/>
      <c r="AG188" s="1160"/>
      <c r="AH188" s="1160"/>
      <c r="AI188" s="1160"/>
      <c r="AJ188" s="1160"/>
      <c r="AK188" s="1094">
        <f>SUM(AG188:AJ188)</f>
        <v>0</v>
      </c>
      <c r="AL188" s="1161"/>
      <c r="AM188" s="1145"/>
      <c r="AN188" s="1095">
        <f>AK188</f>
        <v>0</v>
      </c>
      <c r="AO188" s="1162"/>
      <c r="AP188" s="1162"/>
      <c r="AQ188" s="1162"/>
      <c r="AR188" s="1162"/>
      <c r="AS188" s="1162"/>
      <c r="AT188" s="1162"/>
      <c r="AU188" s="1162"/>
      <c r="AV188" s="1162"/>
      <c r="AW188" s="1162"/>
      <c r="AX188" s="1162"/>
      <c r="AY188" s="1160"/>
      <c r="AZ188" s="1160"/>
      <c r="BA188" s="1160"/>
      <c r="BB188" s="1160"/>
      <c r="BC188" s="1094">
        <f>SUM(AY188:BB188)</f>
        <v>0</v>
      </c>
      <c r="BD188" s="1161"/>
      <c r="BE188" s="1145"/>
      <c r="BF188" s="1095">
        <f>BC188</f>
        <v>0</v>
      </c>
      <c r="BG188" s="1162"/>
      <c r="BH188" s="1162"/>
      <c r="BI188" s="1162"/>
      <c r="BJ188" s="1162"/>
      <c r="BK188" s="1162"/>
      <c r="BL188" s="1162"/>
      <c r="BM188" s="1162"/>
      <c r="BN188" s="1162"/>
      <c r="BO188" s="1162"/>
      <c r="BP188" s="1162"/>
      <c r="BQ188" s="1160"/>
      <c r="BR188" s="1160"/>
      <c r="BS188" s="1160"/>
      <c r="BT188" s="1160"/>
      <c r="BU188" s="1094">
        <f>SUM(BQ188:BT188)</f>
        <v>0</v>
      </c>
      <c r="BV188" s="1161"/>
      <c r="BW188" s="1145"/>
      <c r="BX188" s="1095">
        <f>BU188</f>
        <v>0</v>
      </c>
      <c r="BY188" s="1162"/>
      <c r="BZ188" s="1162"/>
      <c r="CA188" s="1162"/>
      <c r="CB188" s="1162"/>
      <c r="CC188" s="1162"/>
      <c r="CD188" s="1162"/>
      <c r="CE188" s="1162"/>
      <c r="CF188" s="1162"/>
      <c r="CG188" s="1162"/>
      <c r="CH188" s="1162"/>
    </row>
    <row r="189" spans="2:86" s="12" customFormat="1">
      <c r="B189" s="156"/>
      <c r="C189" s="156"/>
      <c r="D189" s="155"/>
      <c r="E189" s="155"/>
      <c r="F189" s="23"/>
      <c r="G189" s="23"/>
      <c r="H189" s="23"/>
      <c r="I189" s="155"/>
      <c r="J189" s="155"/>
      <c r="K189" s="155"/>
      <c r="L189" s="17"/>
      <c r="M189" s="17"/>
      <c r="N189" s="17"/>
      <c r="O189" s="17"/>
      <c r="P189" s="17"/>
      <c r="Q189" s="17"/>
      <c r="R189" s="17"/>
      <c r="S189" s="17"/>
      <c r="T189" s="17"/>
      <c r="U189" s="17"/>
      <c r="V189" s="17"/>
      <c r="W189" s="242"/>
      <c r="X189" s="242"/>
      <c r="Y189" s="242"/>
      <c r="Z189" s="242"/>
      <c r="AA189" s="242"/>
      <c r="AB189" s="242"/>
      <c r="AC189" s="242"/>
      <c r="AD189" s="242"/>
      <c r="AE189" s="242"/>
      <c r="AF189" s="242"/>
      <c r="AG189" s="17"/>
      <c r="AH189" s="17"/>
      <c r="AI189" s="17"/>
      <c r="AJ189" s="17"/>
      <c r="AK189" s="17"/>
      <c r="AL189" s="17"/>
      <c r="AM189" s="17"/>
      <c r="AN189" s="17"/>
      <c r="AO189" s="242"/>
      <c r="AP189" s="242"/>
      <c r="AQ189" s="242"/>
      <c r="AR189" s="242"/>
      <c r="AS189" s="242"/>
      <c r="AT189" s="242"/>
      <c r="AU189" s="242"/>
      <c r="AV189" s="242"/>
      <c r="AW189" s="242"/>
      <c r="AX189" s="242"/>
      <c r="AY189" s="17"/>
      <c r="AZ189" s="17"/>
      <c r="BA189" s="17"/>
      <c r="BB189" s="17"/>
      <c r="BC189" s="17"/>
      <c r="BD189" s="17"/>
      <c r="BE189" s="17"/>
      <c r="BF189" s="17"/>
      <c r="BG189" s="242"/>
      <c r="BH189" s="242"/>
      <c r="BI189" s="242"/>
      <c r="BJ189" s="242"/>
      <c r="BK189" s="242"/>
      <c r="BL189" s="242"/>
      <c r="BM189" s="242"/>
      <c r="BN189" s="242"/>
      <c r="BO189" s="242"/>
      <c r="BP189" s="242"/>
      <c r="BQ189" s="17"/>
      <c r="BR189" s="17"/>
      <c r="BS189" s="17"/>
      <c r="BT189" s="17"/>
      <c r="BU189" s="17"/>
      <c r="BV189" s="17"/>
      <c r="BW189" s="17"/>
      <c r="BX189" s="17"/>
      <c r="BY189" s="242"/>
      <c r="BZ189" s="242"/>
      <c r="CA189" s="242"/>
      <c r="CB189" s="242"/>
      <c r="CC189" s="242"/>
      <c r="CD189" s="242"/>
      <c r="CE189" s="242"/>
      <c r="CF189" s="242"/>
      <c r="CG189" s="242"/>
      <c r="CH189" s="242"/>
    </row>
    <row r="190" spans="2:86">
      <c r="V190" s="12"/>
      <c r="AN190" s="12"/>
      <c r="BF190" s="12"/>
      <c r="BX190" s="12"/>
    </row>
    <row r="191" spans="2:86">
      <c r="B191" s="12" t="s">
        <v>642</v>
      </c>
      <c r="C191" s="12"/>
      <c r="D191" s="12"/>
      <c r="E191" s="12"/>
      <c r="G191" s="23"/>
    </row>
    <row r="192" spans="2:86" ht="15.6">
      <c r="B192" s="12" t="s">
        <v>643</v>
      </c>
      <c r="C192" s="12"/>
      <c r="D192" s="12"/>
      <c r="E192" s="12"/>
      <c r="G192" s="23"/>
    </row>
    <row r="193" spans="2:86" ht="15.6">
      <c r="B193" s="12" t="s">
        <v>644</v>
      </c>
      <c r="C193" s="12"/>
      <c r="D193" s="12"/>
      <c r="E193" s="12"/>
      <c r="G193" s="23"/>
    </row>
    <row r="194" spans="2:86" s="12" customFormat="1" ht="15.6">
      <c r="B194" s="12" t="s">
        <v>645</v>
      </c>
      <c r="F194" s="23"/>
      <c r="G194" s="23"/>
      <c r="H194" s="23"/>
      <c r="L194" s="16"/>
      <c r="M194" s="16"/>
      <c r="N194" s="16"/>
      <c r="O194" s="16"/>
      <c r="P194" s="16"/>
      <c r="Q194" s="16"/>
      <c r="R194" s="16"/>
      <c r="S194" s="16"/>
      <c r="T194" s="16"/>
      <c r="U194" s="16"/>
      <c r="V194" s="16"/>
      <c r="W194" s="244"/>
      <c r="X194" s="244"/>
      <c r="Y194" s="244"/>
      <c r="Z194" s="244"/>
      <c r="AA194" s="244"/>
      <c r="AB194" s="244"/>
      <c r="AC194" s="244"/>
      <c r="AD194" s="244"/>
      <c r="AE194" s="244"/>
      <c r="AF194" s="244"/>
      <c r="AG194" s="16"/>
      <c r="AH194" s="16"/>
      <c r="AI194" s="16"/>
      <c r="AJ194" s="16"/>
      <c r="AK194" s="16"/>
      <c r="AL194" s="16"/>
      <c r="AM194" s="16"/>
      <c r="AN194" s="16"/>
      <c r="AO194" s="244"/>
      <c r="AP194" s="244"/>
      <c r="AQ194" s="244"/>
      <c r="AR194" s="244"/>
      <c r="AS194" s="244"/>
      <c r="AT194" s="244"/>
      <c r="AU194" s="244"/>
      <c r="AV194" s="244"/>
      <c r="AW194" s="244"/>
      <c r="AX194" s="244"/>
      <c r="AY194" s="16"/>
      <c r="AZ194" s="16"/>
      <c r="BA194" s="16"/>
      <c r="BB194" s="16"/>
      <c r="BC194" s="16"/>
      <c r="BD194" s="16"/>
      <c r="BE194" s="16"/>
      <c r="BF194" s="16"/>
      <c r="BG194" s="244"/>
      <c r="BH194" s="244"/>
      <c r="BI194" s="244"/>
      <c r="BJ194" s="244"/>
      <c r="BK194" s="244"/>
      <c r="BL194" s="244"/>
      <c r="BM194" s="244"/>
      <c r="BN194" s="244"/>
      <c r="BO194" s="244"/>
      <c r="BP194" s="244"/>
      <c r="BQ194" s="16"/>
      <c r="BR194" s="16"/>
      <c r="BS194" s="16"/>
      <c r="BT194" s="16"/>
      <c r="BU194" s="16"/>
      <c r="BV194" s="16"/>
      <c r="BW194" s="16"/>
      <c r="BX194" s="16"/>
      <c r="BY194" s="244"/>
      <c r="BZ194" s="244"/>
      <c r="CA194" s="244"/>
      <c r="CB194" s="244"/>
      <c r="CC194" s="244"/>
      <c r="CD194" s="244"/>
      <c r="CE194" s="244"/>
      <c r="CF194" s="244"/>
      <c r="CG194" s="244"/>
      <c r="CH194" s="244"/>
    </row>
    <row r="195" spans="2:86" ht="16.149999999999999">
      <c r="B195" s="1163" t="s">
        <v>646</v>
      </c>
      <c r="C195" s="12"/>
      <c r="D195" s="12"/>
      <c r="E195" s="12"/>
      <c r="G195" s="23"/>
    </row>
    <row r="196" spans="2:86" ht="15.6">
      <c r="B196" s="12" t="s">
        <v>647</v>
      </c>
      <c r="C196" s="12"/>
      <c r="D196" s="12"/>
      <c r="E196" s="12"/>
      <c r="G196" s="23"/>
    </row>
    <row r="197" spans="2:86" ht="15.6">
      <c r="B197" s="12" t="s">
        <v>648</v>
      </c>
      <c r="C197" s="12"/>
      <c r="D197" s="12"/>
      <c r="E197" s="12"/>
      <c r="G197" s="23"/>
    </row>
  </sheetData>
  <autoFilter ref="A6:CH161" xr:uid="{FA4B8890-326E-4A85-8BD0-28CA6202FDFE}"/>
  <mergeCells count="5">
    <mergeCell ref="E5:H5"/>
    <mergeCell ref="O5:AF5"/>
    <mergeCell ref="AG5:AX5"/>
    <mergeCell ref="AY5:BP5"/>
    <mergeCell ref="BQ5:CH5"/>
  </mergeCells>
  <phoneticPr fontId="210" type="noConversion"/>
  <dataValidations count="1">
    <dataValidation type="list" allowBlank="1" showInputMessage="1" showErrorMessage="1" sqref="F170 F162:F168 F173 F176 F183:F185 F188:F189" xr:uid="{3CE9EA39-A1E0-49DB-964A-36AE111955E6}">
      <formula1>Program_Type</formula1>
    </dataValidation>
  </dataValidations>
  <pageMargins left="0.25" right="0.25" top="0.75" bottom="0.75" header="0.3" footer="0.3"/>
  <pageSetup paperSize="17" scale="34" fitToWidth="3" fitToHeight="2" orientation="landscape" r:id="rId1"/>
  <headerFooter>
    <oddFooter>&amp;C&amp;A</oddFooter>
  </headerFooter>
  <colBreaks count="1" manualBreakCount="1">
    <brk id="22" max="201" man="1"/>
  </colBreaks>
  <extLst>
    <ext xmlns:x14="http://schemas.microsoft.com/office/spreadsheetml/2009/9/main" uri="{CCE6A557-97BC-4b89-ADB6-D9C93CAAB3DF}">
      <x14:dataValidations xmlns:xm="http://schemas.microsoft.com/office/excel/2006/main" count="4">
        <x14:dataValidation type="list" allowBlank="1" showInputMessage="1" showErrorMessage="1" xr:uid="{1324C20B-C08C-4836-BEA5-B30022DE4D4E}">
          <x14:formula1>
            <xm:f>README!$K$8:$K$10</xm:f>
          </x14:formula1>
          <xm:sqref>F7:F161</xm:sqref>
        </x14:dataValidation>
        <x14:dataValidation type="list" allowBlank="1" showInputMessage="1" showErrorMessage="1" xr:uid="{104C0120-B8F4-4BCA-B4BA-6D48554AC962}">
          <x14:formula1>
            <xm:f>README!$J$8:$J$9</xm:f>
          </x14:formula1>
          <xm:sqref>E7:E161</xm:sqref>
        </x14:dataValidation>
        <x14:dataValidation type="list" allowBlank="1" showInputMessage="1" showErrorMessage="1" xr:uid="{553EAB0C-4DFA-411B-8C47-DF98150E9D20}">
          <x14:formula1>
            <xm:f>README!$L$8:$L$17</xm:f>
          </x14:formula1>
          <xm:sqref>G7:G161</xm:sqref>
        </x14:dataValidation>
        <x14:dataValidation type="list" allowBlank="1" showInputMessage="1" showErrorMessage="1" xr:uid="{3C9ED69C-6A71-4B4E-BBC9-A0659BFD5DFB}">
          <x14:formula1>
            <xm:f>README!$M$8:$M$11</xm:f>
          </x14:formula1>
          <xm:sqref>H7:H161</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F67BE7-38DA-411C-8CFE-3FC7E8863DDC}">
  <sheetPr codeName="Sheet8">
    <pageSetUpPr fitToPage="1"/>
  </sheetPr>
  <dimension ref="A1:AZ78"/>
  <sheetViews>
    <sheetView showGridLines="0" zoomScale="80" zoomScaleNormal="80" workbookViewId="0">
      <pane xSplit="4" ySplit="6" topLeftCell="E7" activePane="bottomRight" state="frozen"/>
      <selection pane="bottomRight"/>
      <selection pane="bottomLeft"/>
      <selection pane="topRight"/>
    </sheetView>
  </sheetViews>
  <sheetFormatPr defaultColWidth="8" defaultRowHeight="13.15"/>
  <cols>
    <col min="1" max="1" width="12.125" style="8" customWidth="1"/>
    <col min="2" max="3" width="13.125" style="8" customWidth="1"/>
    <col min="4" max="4" width="57" style="8" customWidth="1"/>
    <col min="5" max="5" width="17.125" style="9" hidden="1" customWidth="1"/>
    <col min="6" max="7" width="30.625" style="9" customWidth="1"/>
    <col min="8" max="8" width="20.875" style="8" customWidth="1"/>
    <col min="9" max="9" width="14.625" style="10" customWidth="1"/>
    <col min="10" max="19" width="14.625" style="243" customWidth="1"/>
    <col min="20" max="20" width="14.625" style="10" customWidth="1"/>
    <col min="21" max="30" width="14.625" style="243" customWidth="1"/>
    <col min="31" max="31" width="14.625" style="10" customWidth="1"/>
    <col min="32" max="41" width="14.625" style="243" customWidth="1"/>
    <col min="42" max="42" width="14.625" style="10" customWidth="1"/>
    <col min="43" max="52" width="14.625" style="243" customWidth="1"/>
    <col min="53" max="16384" width="8" style="8"/>
  </cols>
  <sheetData>
    <row r="1" spans="1:52" ht="15.6">
      <c r="A1" s="20" t="s">
        <v>98</v>
      </c>
      <c r="B1" s="621" t="str">
        <f>PA_NAME</f>
        <v>San Diego Gas &amp; Electric Co</v>
      </c>
      <c r="D1" s="12"/>
      <c r="H1" s="12"/>
      <c r="I1" s="15"/>
      <c r="J1" s="236"/>
      <c r="K1" s="236"/>
      <c r="L1" s="236"/>
      <c r="M1" s="236"/>
      <c r="N1" s="236"/>
      <c r="O1" s="236"/>
      <c r="P1" s="236"/>
      <c r="Q1" s="236"/>
      <c r="R1" s="236"/>
      <c r="S1" s="236"/>
      <c r="T1" s="15"/>
      <c r="U1" s="236"/>
      <c r="V1" s="236"/>
      <c r="W1" s="236"/>
      <c r="X1" s="236"/>
      <c r="Y1" s="236"/>
      <c r="Z1" s="236"/>
      <c r="AA1" s="236"/>
      <c r="AB1" s="236"/>
      <c r="AC1" s="236"/>
      <c r="AD1" s="236"/>
      <c r="AE1" s="15"/>
      <c r="AF1" s="236"/>
      <c r="AG1" s="236"/>
      <c r="AH1" s="236"/>
      <c r="AI1" s="236"/>
      <c r="AJ1" s="236"/>
      <c r="AK1" s="236"/>
      <c r="AL1" s="236"/>
      <c r="AM1" s="236"/>
      <c r="AN1" s="236"/>
      <c r="AO1" s="236"/>
      <c r="AP1" s="15"/>
      <c r="AQ1" s="236"/>
      <c r="AR1" s="236"/>
      <c r="AS1" s="236"/>
      <c r="AT1" s="236"/>
      <c r="AU1" s="236"/>
      <c r="AV1" s="236"/>
      <c r="AW1" s="236"/>
      <c r="AX1" s="236"/>
      <c r="AY1" s="236"/>
      <c r="AZ1" s="236"/>
    </row>
    <row r="2" spans="1:52" ht="15.6">
      <c r="A2" s="20" t="s">
        <v>99</v>
      </c>
      <c r="B2" s="621" t="s">
        <v>649</v>
      </c>
      <c r="D2" s="12"/>
      <c r="H2" s="12"/>
      <c r="I2" s="15"/>
      <c r="J2" s="236"/>
      <c r="K2" s="236"/>
      <c r="L2" s="236"/>
      <c r="M2" s="236"/>
      <c r="N2" s="236"/>
      <c r="O2" s="236"/>
      <c r="P2" s="236"/>
      <c r="Q2" s="236"/>
      <c r="R2" s="236"/>
      <c r="S2" s="236"/>
      <c r="T2" s="15"/>
      <c r="U2" s="236"/>
      <c r="V2" s="236"/>
      <c r="W2" s="236"/>
      <c r="X2" s="236"/>
      <c r="Y2" s="236"/>
      <c r="Z2" s="236"/>
      <c r="AA2" s="236"/>
      <c r="AB2" s="236"/>
      <c r="AC2" s="236"/>
      <c r="AD2" s="236"/>
      <c r="AE2" s="15"/>
      <c r="AF2" s="236"/>
      <c r="AG2" s="236"/>
      <c r="AH2" s="236"/>
      <c r="AI2" s="236"/>
      <c r="AJ2" s="236"/>
      <c r="AK2" s="236"/>
      <c r="AL2" s="236"/>
      <c r="AM2" s="236"/>
      <c r="AN2" s="236"/>
      <c r="AO2" s="236"/>
      <c r="AP2" s="15"/>
      <c r="AQ2" s="236"/>
      <c r="AR2" s="236"/>
      <c r="AS2" s="236"/>
      <c r="AT2" s="236"/>
      <c r="AU2" s="236"/>
      <c r="AV2" s="236"/>
      <c r="AW2" s="236"/>
      <c r="AX2" s="236"/>
      <c r="AY2" s="236"/>
      <c r="AZ2" s="236"/>
    </row>
    <row r="3" spans="1:52" ht="15.6">
      <c r="A3" s="166" t="s">
        <v>311</v>
      </c>
      <c r="B3" s="41"/>
      <c r="C3" s="41"/>
      <c r="D3" s="12"/>
      <c r="H3" s="12"/>
      <c r="I3" s="56"/>
      <c r="J3" s="237"/>
      <c r="K3" s="237"/>
      <c r="L3" s="237"/>
      <c r="M3" s="237"/>
      <c r="N3" s="237"/>
      <c r="O3" s="237"/>
      <c r="P3" s="237"/>
      <c r="Q3" s="237"/>
      <c r="R3" s="237"/>
      <c r="S3" s="237"/>
      <c r="T3" s="56"/>
      <c r="U3" s="237"/>
      <c r="V3" s="237"/>
      <c r="W3" s="237"/>
      <c r="X3" s="237"/>
      <c r="Y3" s="237"/>
      <c r="Z3" s="237"/>
      <c r="AA3" s="237"/>
      <c r="AB3" s="237"/>
      <c r="AC3" s="237"/>
      <c r="AD3" s="237"/>
      <c r="AE3" s="56"/>
      <c r="AF3" s="237"/>
      <c r="AG3" s="237"/>
      <c r="AH3" s="237"/>
      <c r="AI3" s="237"/>
      <c r="AJ3" s="237"/>
      <c r="AK3" s="237"/>
      <c r="AL3" s="237"/>
      <c r="AM3" s="237"/>
      <c r="AN3" s="237"/>
      <c r="AO3" s="237"/>
      <c r="AP3" s="56"/>
      <c r="AQ3" s="237"/>
      <c r="AR3" s="237"/>
      <c r="AS3" s="237"/>
      <c r="AT3" s="237"/>
      <c r="AU3" s="237"/>
      <c r="AV3" s="237"/>
      <c r="AW3" s="237"/>
      <c r="AX3" s="237"/>
      <c r="AY3" s="237"/>
      <c r="AZ3" s="237"/>
    </row>
    <row r="4" spans="1:52" ht="16.149999999999999" thickBot="1">
      <c r="A4" s="14" t="s">
        <v>312</v>
      </c>
      <c r="C4" s="14"/>
      <c r="I4" s="57"/>
      <c r="J4" s="238"/>
      <c r="K4" s="238"/>
      <c r="L4" s="238"/>
      <c r="M4" s="238"/>
      <c r="N4" s="238"/>
      <c r="O4" s="238"/>
      <c r="P4" s="238"/>
      <c r="Q4" s="238"/>
      <c r="R4" s="238"/>
      <c r="S4" s="238"/>
      <c r="T4" s="57"/>
      <c r="U4" s="238"/>
      <c r="V4" s="238"/>
      <c r="W4" s="238"/>
      <c r="X4" s="238"/>
      <c r="Y4" s="238"/>
      <c r="Z4" s="238"/>
      <c r="AA4" s="238"/>
      <c r="AB4" s="238"/>
      <c r="AC4" s="238"/>
      <c r="AD4" s="238"/>
      <c r="AE4" s="57"/>
      <c r="AF4" s="238"/>
      <c r="AG4" s="238"/>
      <c r="AH4" s="238"/>
      <c r="AI4" s="238"/>
      <c r="AJ4" s="238"/>
      <c r="AK4" s="238"/>
      <c r="AL4" s="238"/>
      <c r="AM4" s="238"/>
      <c r="AN4" s="238"/>
      <c r="AO4" s="238"/>
      <c r="AP4" s="57"/>
      <c r="AQ4" s="238"/>
      <c r="AR4" s="238"/>
      <c r="AS4" s="238"/>
      <c r="AT4" s="238"/>
      <c r="AU4" s="238"/>
      <c r="AV4" s="238"/>
      <c r="AW4" s="238"/>
      <c r="AX4" s="238"/>
      <c r="AY4" s="238"/>
      <c r="AZ4" s="238"/>
    </row>
    <row r="5" spans="1:52" s="12" customFormat="1" ht="16.350000000000001" customHeight="1" thickBot="1">
      <c r="B5" s="248"/>
      <c r="C5" s="248"/>
      <c r="D5" s="153"/>
      <c r="E5" s="946"/>
      <c r="F5" s="946"/>
      <c r="G5" s="388"/>
      <c r="H5" s="153"/>
      <c r="I5" s="943">
        <v>2028</v>
      </c>
      <c r="J5" s="944"/>
      <c r="K5" s="944"/>
      <c r="L5" s="944"/>
      <c r="M5" s="944"/>
      <c r="N5" s="944"/>
      <c r="O5" s="944"/>
      <c r="P5" s="944"/>
      <c r="Q5" s="944"/>
      <c r="R5" s="944"/>
      <c r="S5" s="945"/>
      <c r="T5" s="943">
        <v>2029</v>
      </c>
      <c r="U5" s="944"/>
      <c r="V5" s="944"/>
      <c r="W5" s="944"/>
      <c r="X5" s="944"/>
      <c r="Y5" s="944"/>
      <c r="Z5" s="944"/>
      <c r="AA5" s="944"/>
      <c r="AB5" s="944"/>
      <c r="AC5" s="944"/>
      <c r="AD5" s="945"/>
      <c r="AE5" s="943">
        <v>2030</v>
      </c>
      <c r="AF5" s="944"/>
      <c r="AG5" s="944"/>
      <c r="AH5" s="944"/>
      <c r="AI5" s="944"/>
      <c r="AJ5" s="944"/>
      <c r="AK5" s="944"/>
      <c r="AL5" s="944"/>
      <c r="AM5" s="944"/>
      <c r="AN5" s="944"/>
      <c r="AO5" s="945"/>
      <c r="AP5" s="943">
        <v>2031</v>
      </c>
      <c r="AQ5" s="944"/>
      <c r="AR5" s="944"/>
      <c r="AS5" s="944"/>
      <c r="AT5" s="944"/>
      <c r="AU5" s="944"/>
      <c r="AV5" s="944"/>
      <c r="AW5" s="944"/>
      <c r="AX5" s="944"/>
      <c r="AY5" s="944"/>
      <c r="AZ5" s="945"/>
    </row>
    <row r="6" spans="1:52" s="11" customFormat="1" ht="93.6" customHeight="1" thickBot="1">
      <c r="B6" s="274" t="s">
        <v>313</v>
      </c>
      <c r="C6" s="275" t="s">
        <v>314</v>
      </c>
      <c r="D6" s="276" t="s">
        <v>650</v>
      </c>
      <c r="E6" s="275" t="s">
        <v>316</v>
      </c>
      <c r="F6" s="275" t="s">
        <v>13</v>
      </c>
      <c r="G6" s="275" t="s">
        <v>346</v>
      </c>
      <c r="H6" s="275" t="s">
        <v>651</v>
      </c>
      <c r="I6" s="277" t="s">
        <v>652</v>
      </c>
      <c r="J6" s="279" t="s">
        <v>331</v>
      </c>
      <c r="K6" s="279" t="s">
        <v>332</v>
      </c>
      <c r="L6" s="279" t="s">
        <v>333</v>
      </c>
      <c r="M6" s="279" t="s">
        <v>334</v>
      </c>
      <c r="N6" s="279" t="s">
        <v>335</v>
      </c>
      <c r="O6" s="279" t="s">
        <v>336</v>
      </c>
      <c r="P6" s="279" t="s">
        <v>337</v>
      </c>
      <c r="Q6" s="279" t="s">
        <v>338</v>
      </c>
      <c r="R6" s="279" t="s">
        <v>339</v>
      </c>
      <c r="S6" s="279" t="s">
        <v>653</v>
      </c>
      <c r="T6" s="277" t="s">
        <v>654</v>
      </c>
      <c r="U6" s="279" t="s">
        <v>331</v>
      </c>
      <c r="V6" s="279" t="s">
        <v>332</v>
      </c>
      <c r="W6" s="279" t="s">
        <v>333</v>
      </c>
      <c r="X6" s="279" t="s">
        <v>334</v>
      </c>
      <c r="Y6" s="279" t="s">
        <v>335</v>
      </c>
      <c r="Z6" s="279" t="s">
        <v>336</v>
      </c>
      <c r="AA6" s="279" t="s">
        <v>337</v>
      </c>
      <c r="AB6" s="279" t="s">
        <v>338</v>
      </c>
      <c r="AC6" s="279" t="s">
        <v>339</v>
      </c>
      <c r="AD6" s="279" t="s">
        <v>653</v>
      </c>
      <c r="AE6" s="277" t="s">
        <v>655</v>
      </c>
      <c r="AF6" s="279" t="s">
        <v>331</v>
      </c>
      <c r="AG6" s="279" t="s">
        <v>332</v>
      </c>
      <c r="AH6" s="279" t="s">
        <v>333</v>
      </c>
      <c r="AI6" s="279" t="s">
        <v>334</v>
      </c>
      <c r="AJ6" s="279" t="s">
        <v>335</v>
      </c>
      <c r="AK6" s="279" t="s">
        <v>336</v>
      </c>
      <c r="AL6" s="279" t="s">
        <v>337</v>
      </c>
      <c r="AM6" s="279" t="s">
        <v>338</v>
      </c>
      <c r="AN6" s="279" t="s">
        <v>339</v>
      </c>
      <c r="AO6" s="279" t="s">
        <v>653</v>
      </c>
      <c r="AP6" s="277" t="s">
        <v>656</v>
      </c>
      <c r="AQ6" s="279" t="s">
        <v>331</v>
      </c>
      <c r="AR6" s="279" t="s">
        <v>332</v>
      </c>
      <c r="AS6" s="279" t="s">
        <v>333</v>
      </c>
      <c r="AT6" s="279" t="s">
        <v>334</v>
      </c>
      <c r="AU6" s="279" t="s">
        <v>335</v>
      </c>
      <c r="AV6" s="279" t="s">
        <v>336</v>
      </c>
      <c r="AW6" s="279" t="s">
        <v>337</v>
      </c>
      <c r="AX6" s="279" t="s">
        <v>338</v>
      </c>
      <c r="AY6" s="279" t="s">
        <v>339</v>
      </c>
      <c r="AZ6" s="279" t="s">
        <v>653</v>
      </c>
    </row>
    <row r="7" spans="1:52" s="12" customFormat="1" ht="13.9" thickTop="1">
      <c r="B7" s="249"/>
      <c r="C7" s="171"/>
      <c r="D7" s="389" t="s">
        <v>17</v>
      </c>
      <c r="E7" s="1164" t="s">
        <v>17</v>
      </c>
      <c r="F7" s="390" t="s">
        <v>18</v>
      </c>
      <c r="G7" s="465">
        <f>+'7.3 PA PY budget_savings'!U7</f>
        <v>15761368.760946799</v>
      </c>
      <c r="H7" s="1165">
        <v>0.18040581616747614</v>
      </c>
      <c r="I7" s="1097">
        <f>+$G7</f>
        <v>15761368.760946799</v>
      </c>
      <c r="J7" s="1096">
        <f>SUMIFS('4.1 Program Budget - 2024-2027'!BY$7:BY$161,'4.1 Program Budget - 2024-2027'!$G$7:$G$161,$D7,'4.1 Program Budget - 2024-2027'!$H$7:$H$161,$F7)</f>
        <v>52200008.41855</v>
      </c>
      <c r="K7" s="1096">
        <f>SUMIFS('4.1 Program Budget - 2024-2027'!BZ$7:BZ$161,'4.1 Program Budget - 2024-2027'!$G$7:$G$161,$D7,'4.1 Program Budget - 2024-2027'!$H$7:$H$161,$F7)</f>
        <v>10234.908438999999</v>
      </c>
      <c r="L7" s="1096">
        <f>SUMIFS('4.1 Program Budget - 2024-2027'!CA$7:CA$161,'4.1 Program Budget - 2024-2027'!$G$7:$G$161,$D7,'4.1 Program Budget - 2024-2027'!$H$7:$H$161,$F7)</f>
        <v>1752988.7636400003</v>
      </c>
      <c r="M7" s="1096">
        <f>SUMIFS('4.1 Program Budget - 2024-2027'!CB$7:CB$161,'4.1 Program Budget - 2024-2027'!$G$7:$G$161,$D7,'4.1 Program Budget - 2024-2027'!$H$7:$H$161,$F7)</f>
        <v>12237.467356410172</v>
      </c>
      <c r="N7" s="1096">
        <f>SUMIFS('4.1 Program Budget - 2024-2027'!CC$7:CC$161,'4.1 Program Budget - 2024-2027'!$G$7:$G$161,$D7,'4.1 Program Budget - 2024-2027'!$H$7:$H$161,$F7)</f>
        <v>10254.984267293999</v>
      </c>
      <c r="O7" s="1096">
        <f>SUMIFS('4.1 Program Budget - 2024-2027'!CD$7:CD$161,'4.1 Program Budget - 2024-2027'!$G$7:$G$161,$D7,'4.1 Program Budget - 2024-2027'!$H$7:$H$161,$F7)</f>
        <v>135074130.65549999</v>
      </c>
      <c r="P7" s="1096">
        <f>SUMIFS('4.1 Program Budget - 2024-2027'!CE$7:CE$161,'4.1 Program Budget - 2024-2027'!$G$7:$G$161,$D7,'4.1 Program Budget - 2024-2027'!$H$7:$H$161,$F7)</f>
        <v>8057644.5384</v>
      </c>
      <c r="Q7" s="1096">
        <f>SUMIFS('4.1 Program Budget - 2024-2027'!CF$7:CF$161,'4.1 Program Budget - 2024-2027'!$G$7:$G$161,$D7,'4.1 Program Budget - 2024-2027'!$H$7:$H$161,$F7)</f>
        <v>32432.656785421073</v>
      </c>
      <c r="R7" s="1096">
        <f>SUMIFS('4.1 Program Budget - 2024-2027'!CG$7:CG$161,'4.1 Program Budget - 2024-2027'!$G$7:$G$161,$D7,'4.1 Program Budget - 2024-2027'!$H$7:$H$161,$F7)</f>
        <v>47137.220549640006</v>
      </c>
      <c r="S7" s="1098"/>
      <c r="T7" s="1097">
        <f t="shared" ref="T7:T15" si="0">+$G7</f>
        <v>15761368.760946799</v>
      </c>
      <c r="U7" s="1096">
        <f>J7</f>
        <v>52200008.41855</v>
      </c>
      <c r="V7" s="1096">
        <f t="shared" ref="V7:AC7" si="1">K7</f>
        <v>10234.908438999999</v>
      </c>
      <c r="W7" s="1096">
        <f t="shared" si="1"/>
        <v>1752988.7636400003</v>
      </c>
      <c r="X7" s="1096">
        <f t="shared" si="1"/>
        <v>12237.467356410172</v>
      </c>
      <c r="Y7" s="1096">
        <f t="shared" si="1"/>
        <v>10254.984267293999</v>
      </c>
      <c r="Z7" s="1096">
        <f t="shared" si="1"/>
        <v>135074130.65549999</v>
      </c>
      <c r="AA7" s="1096">
        <f t="shared" si="1"/>
        <v>8057644.5384</v>
      </c>
      <c r="AB7" s="1096">
        <f t="shared" si="1"/>
        <v>32432.656785421073</v>
      </c>
      <c r="AC7" s="1096">
        <f t="shared" si="1"/>
        <v>47137.220549640006</v>
      </c>
      <c r="AD7" s="1098"/>
      <c r="AE7" s="1097">
        <f t="shared" ref="AE7:AE15" si="2">+$G7</f>
        <v>15761368.760946799</v>
      </c>
      <c r="AF7" s="1096">
        <f>U7</f>
        <v>52200008.41855</v>
      </c>
      <c r="AG7" s="1096">
        <f t="shared" ref="AG7:AG15" si="3">V7</f>
        <v>10234.908438999999</v>
      </c>
      <c r="AH7" s="1096">
        <f t="shared" ref="AH7:AH15" si="4">W7</f>
        <v>1752988.7636400003</v>
      </c>
      <c r="AI7" s="1096">
        <f t="shared" ref="AI7:AI15" si="5">X7</f>
        <v>12237.467356410172</v>
      </c>
      <c r="AJ7" s="1096">
        <f t="shared" ref="AJ7:AJ15" si="6">Y7</f>
        <v>10254.984267293999</v>
      </c>
      <c r="AK7" s="1096">
        <f t="shared" ref="AK7:AK15" si="7">Z7</f>
        <v>135074130.65549999</v>
      </c>
      <c r="AL7" s="1096">
        <f t="shared" ref="AL7:AL15" si="8">AA7</f>
        <v>8057644.5384</v>
      </c>
      <c r="AM7" s="1096">
        <f t="shared" ref="AM7:AM15" si="9">AB7</f>
        <v>32432.656785421073</v>
      </c>
      <c r="AN7" s="1096">
        <f t="shared" ref="AN7:AN15" si="10">AC7</f>
        <v>47137.220549640006</v>
      </c>
      <c r="AO7" s="1098"/>
      <c r="AP7" s="1097">
        <f t="shared" ref="AP7:AP15" si="11">+$G7</f>
        <v>15761368.760946799</v>
      </c>
      <c r="AQ7" s="1096">
        <f>AF7</f>
        <v>52200008.41855</v>
      </c>
      <c r="AR7" s="1096">
        <f t="shared" ref="AR7:AR15" si="12">AG7</f>
        <v>10234.908438999999</v>
      </c>
      <c r="AS7" s="1096">
        <f t="shared" ref="AS7:AS15" si="13">AH7</f>
        <v>1752988.7636400003</v>
      </c>
      <c r="AT7" s="1096">
        <f t="shared" ref="AT7:AT15" si="14">AI7</f>
        <v>12237.467356410172</v>
      </c>
      <c r="AU7" s="1096">
        <f t="shared" ref="AU7:AU15" si="15">AJ7</f>
        <v>10254.984267293999</v>
      </c>
      <c r="AV7" s="1096">
        <f t="shared" ref="AV7:AV15" si="16">AK7</f>
        <v>135074130.65549999</v>
      </c>
      <c r="AW7" s="1096">
        <f t="shared" ref="AW7:AW15" si="17">AL7</f>
        <v>8057644.5384</v>
      </c>
      <c r="AX7" s="1096">
        <f t="shared" ref="AX7:AX15" si="18">AM7</f>
        <v>32432.656785421073</v>
      </c>
      <c r="AY7" s="1096">
        <f t="shared" ref="AY7:AY15" si="19">AN7</f>
        <v>47137.220549640006</v>
      </c>
      <c r="AZ7" s="1098"/>
    </row>
    <row r="8" spans="1:52" s="12" customFormat="1">
      <c r="B8" s="249"/>
      <c r="C8" s="171"/>
      <c r="D8" s="389" t="s">
        <v>22</v>
      </c>
      <c r="E8" s="1164" t="s">
        <v>22</v>
      </c>
      <c r="F8" s="390" t="s">
        <v>18</v>
      </c>
      <c r="G8" s="465">
        <f>+'7.3 PA PY budget_savings'!U8</f>
        <v>19100581.332309026</v>
      </c>
      <c r="H8" s="392">
        <v>-0.50408569005164494</v>
      </c>
      <c r="I8" s="1097">
        <f t="shared" ref="I8:I15" si="20">+$G8</f>
        <v>19100581.332309026</v>
      </c>
      <c r="J8" s="1096">
        <f>SUMIFS('4.1 Program Budget - 2024-2027'!BY$7:BY$161,'4.1 Program Budget - 2024-2027'!$G$7:$G$161,$D8,'4.1 Program Budget - 2024-2027'!$H$7:$H$161,$F8)</f>
        <v>37210692.730315432</v>
      </c>
      <c r="K8" s="1096">
        <f>SUMIFS('4.1 Program Budget - 2024-2027'!BZ$7:BZ$161,'4.1 Program Budget - 2024-2027'!$G$7:$G$161,$D8,'4.1 Program Budget - 2024-2027'!$H$7:$H$161,$F8)</f>
        <v>4226.8378205636081</v>
      </c>
      <c r="L8" s="1096">
        <f>SUMIFS('4.1 Program Budget - 2024-2027'!CA$7:CA$161,'4.1 Program Budget - 2024-2027'!$G$7:$G$161,$D8,'4.1 Program Budget - 2024-2027'!$H$7:$H$161,$F8)</f>
        <v>841092.56543024746</v>
      </c>
      <c r="M8" s="1096">
        <f>SUMIFS('4.1 Program Budget - 2024-2027'!CB$7:CB$161,'4.1 Program Budget - 2024-2027'!$G$7:$G$161,$D8,'4.1 Program Budget - 2024-2027'!$H$7:$H$161,$F8)</f>
        <v>6202.49771743778</v>
      </c>
      <c r="N8" s="1096">
        <f>SUMIFS('4.1 Program Budget - 2024-2027'!CC$7:CC$161,'4.1 Program Budget - 2024-2027'!$G$7:$G$161,$D8,'4.1 Program Budget - 2024-2027'!$H$7:$H$161,$F8)</f>
        <v>4929.8241413669466</v>
      </c>
      <c r="O8" s="1096">
        <f>SUMIFS('4.1 Program Budget - 2024-2027'!CD$7:CD$161,'4.1 Program Budget - 2024-2027'!$G$7:$G$161,$D8,'4.1 Program Budget - 2024-2027'!$H$7:$H$161,$F8)</f>
        <v>313274901.94465721</v>
      </c>
      <c r="P8" s="1096">
        <f>SUMIFS('4.1 Program Budget - 2024-2027'!CE$7:CE$161,'4.1 Program Budget - 2024-2027'!$G$7:$G$161,$D8,'4.1 Program Budget - 2024-2027'!$H$7:$H$161,$F8)</f>
        <v>9828920.8865531571</v>
      </c>
      <c r="Q8" s="1096">
        <f>SUMIFS('4.1 Program Budget - 2024-2027'!CF$7:CF$161,'4.1 Program Budget - 2024-2027'!$G$7:$G$161,$D8,'4.1 Program Budget - 2024-2027'!$H$7:$H$161,$F8)</f>
        <v>49477.639950839824</v>
      </c>
      <c r="R8" s="1096">
        <f>SUMIFS('4.1 Program Budget - 2024-2027'!CG$7:CG$161,'4.1 Program Budget - 2024-2027'!$G$7:$G$161,$D8,'4.1 Program Budget - 2024-2027'!$H$7:$H$161,$F8)</f>
        <v>57593.513522335968</v>
      </c>
      <c r="S8" s="250"/>
      <c r="T8" s="1097">
        <f t="shared" si="0"/>
        <v>19100581.332309026</v>
      </c>
      <c r="U8" s="1096">
        <f t="shared" ref="U8:U15" si="21">J8</f>
        <v>37210692.730315432</v>
      </c>
      <c r="V8" s="1096">
        <f t="shared" ref="V8:V15" si="22">K8</f>
        <v>4226.8378205636081</v>
      </c>
      <c r="W8" s="1096">
        <f t="shared" ref="W8:W15" si="23">L8</f>
        <v>841092.56543024746</v>
      </c>
      <c r="X8" s="1096">
        <f t="shared" ref="X8:X15" si="24">M8</f>
        <v>6202.49771743778</v>
      </c>
      <c r="Y8" s="1096">
        <f t="shared" ref="Y8:Y15" si="25">N8</f>
        <v>4929.8241413669466</v>
      </c>
      <c r="Z8" s="1096">
        <f t="shared" ref="Z8:Z15" si="26">O8</f>
        <v>313274901.94465721</v>
      </c>
      <c r="AA8" s="1096">
        <f t="shared" ref="AA8:AA15" si="27">P8</f>
        <v>9828920.8865531571</v>
      </c>
      <c r="AB8" s="1096">
        <f t="shared" ref="AB8:AB15" si="28">Q8</f>
        <v>49477.639950839824</v>
      </c>
      <c r="AC8" s="1096">
        <f t="shared" ref="AC8:AC15" si="29">R8</f>
        <v>57593.513522335968</v>
      </c>
      <c r="AD8" s="250"/>
      <c r="AE8" s="1097">
        <f t="shared" si="2"/>
        <v>19100581.332309026</v>
      </c>
      <c r="AF8" s="1096">
        <f t="shared" ref="AF8:AF15" si="30">U8</f>
        <v>37210692.730315432</v>
      </c>
      <c r="AG8" s="1096">
        <f t="shared" si="3"/>
        <v>4226.8378205636081</v>
      </c>
      <c r="AH8" s="1096">
        <f t="shared" si="4"/>
        <v>841092.56543024746</v>
      </c>
      <c r="AI8" s="1096">
        <f t="shared" si="5"/>
        <v>6202.49771743778</v>
      </c>
      <c r="AJ8" s="1096">
        <f t="shared" si="6"/>
        <v>4929.8241413669466</v>
      </c>
      <c r="AK8" s="1096">
        <f t="shared" si="7"/>
        <v>313274901.94465721</v>
      </c>
      <c r="AL8" s="1096">
        <f t="shared" si="8"/>
        <v>9828920.8865531571</v>
      </c>
      <c r="AM8" s="1096">
        <f t="shared" si="9"/>
        <v>49477.639950839824</v>
      </c>
      <c r="AN8" s="1096">
        <f t="shared" si="10"/>
        <v>57593.513522335968</v>
      </c>
      <c r="AO8" s="250"/>
      <c r="AP8" s="1097">
        <f t="shared" si="11"/>
        <v>19100581.332309026</v>
      </c>
      <c r="AQ8" s="1096">
        <f t="shared" ref="AQ8:AQ15" si="31">AF8</f>
        <v>37210692.730315432</v>
      </c>
      <c r="AR8" s="1096">
        <f t="shared" si="12"/>
        <v>4226.8378205636081</v>
      </c>
      <c r="AS8" s="1096">
        <f t="shared" si="13"/>
        <v>841092.56543024746</v>
      </c>
      <c r="AT8" s="1096">
        <f t="shared" si="14"/>
        <v>6202.49771743778</v>
      </c>
      <c r="AU8" s="1096">
        <f t="shared" si="15"/>
        <v>4929.8241413669466</v>
      </c>
      <c r="AV8" s="1096">
        <f t="shared" si="16"/>
        <v>313274901.94465721</v>
      </c>
      <c r="AW8" s="1096">
        <f t="shared" si="17"/>
        <v>9828920.8865531571</v>
      </c>
      <c r="AX8" s="1096">
        <f t="shared" si="18"/>
        <v>49477.639950839824</v>
      </c>
      <c r="AY8" s="1096">
        <f t="shared" si="19"/>
        <v>57593.513522335968</v>
      </c>
      <c r="AZ8" s="250"/>
    </row>
    <row r="9" spans="1:52" s="12" customFormat="1">
      <c r="B9" s="1103"/>
      <c r="C9" s="1099"/>
      <c r="D9" s="1166" t="s">
        <v>25</v>
      </c>
      <c r="E9" s="1164" t="s">
        <v>25</v>
      </c>
      <c r="F9" s="390" t="s">
        <v>18</v>
      </c>
      <c r="G9" s="465">
        <f>+'7.3 PA PY budget_savings'!U9</f>
        <v>4125283.8206000002</v>
      </c>
      <c r="H9" s="1165">
        <v>-7.2445126287023542E-2</v>
      </c>
      <c r="I9" s="1097">
        <f t="shared" si="20"/>
        <v>4125283.8206000002</v>
      </c>
      <c r="J9" s="1096">
        <f>SUMIFS('4.1 Program Budget - 2024-2027'!BY$7:BY$161,'4.1 Program Budget - 2024-2027'!$G$7:$G$161,$D9,'4.1 Program Budget - 2024-2027'!$H$7:$H$161,$F9)</f>
        <v>7863366.2638866007</v>
      </c>
      <c r="K9" s="1096">
        <f>SUMIFS('4.1 Program Budget - 2024-2027'!BZ$7:BZ$161,'4.1 Program Budget - 2024-2027'!$G$7:$G$161,$D9,'4.1 Program Budget - 2024-2027'!$H$7:$H$161,$F9)</f>
        <v>730.00518000000011</v>
      </c>
      <c r="L9" s="1096">
        <f>SUMIFS('4.1 Program Budget - 2024-2027'!CA$7:CA$161,'4.1 Program Budget - 2024-2027'!$G$7:$G$161,$D9,'4.1 Program Budget - 2024-2027'!$H$7:$H$161,$F9)</f>
        <v>136352.22570419998</v>
      </c>
      <c r="M9" s="1096">
        <f>SUMIFS('4.1 Program Budget - 2024-2027'!CB$7:CB$161,'4.1 Program Budget - 2024-2027'!$G$7:$G$161,$D9,'4.1 Program Budget - 2024-2027'!$H$7:$H$161,$F9)</f>
        <v>1199.4594149885081</v>
      </c>
      <c r="N9" s="1096">
        <f>SUMIFS('4.1 Program Budget - 2024-2027'!CC$7:CC$161,'4.1 Program Budget - 2024-2027'!$G$7:$G$161,$D9,'4.1 Program Budget - 2024-2027'!$H$7:$H$161,$F9)</f>
        <v>797.66052036957001</v>
      </c>
      <c r="O9" s="1096">
        <f>SUMIFS('4.1 Program Budget - 2024-2027'!CD$7:CD$161,'4.1 Program Budget - 2024-2027'!$G$7:$G$161,$D9,'4.1 Program Budget - 2024-2027'!$H$7:$H$161,$F9)</f>
        <v>78633662.638866007</v>
      </c>
      <c r="P9" s="1096">
        <f>SUMIFS('4.1 Program Budget - 2024-2027'!CE$7:CE$161,'4.1 Program Budget - 2024-2027'!$G$7:$G$161,$D9,'4.1 Program Budget - 2024-2027'!$H$7:$H$161,$F9)</f>
        <v>1363522.2570420001</v>
      </c>
      <c r="Q9" s="1096">
        <f>SUMIFS('4.1 Program Budget - 2024-2027'!CF$7:CF$161,'4.1 Program Budget - 2024-2027'!$G$7:$G$161,$D9,'4.1 Program Budget - 2024-2027'!$H$7:$H$161,$F9)</f>
        <v>11911.578093820332</v>
      </c>
      <c r="R9" s="1096">
        <f>SUMIFS('4.1 Program Budget - 2024-2027'!CG$7:CG$161,'4.1 Program Budget - 2024-2027'!$G$7:$G$161,$D9,'4.1 Program Budget - 2024-2027'!$H$7:$H$161,$F9)</f>
        <v>7976.6052036956999</v>
      </c>
      <c r="S9" s="1098"/>
      <c r="T9" s="1097">
        <f t="shared" si="0"/>
        <v>4125283.8206000002</v>
      </c>
      <c r="U9" s="1096">
        <f t="shared" si="21"/>
        <v>7863366.2638866007</v>
      </c>
      <c r="V9" s="1096">
        <f t="shared" si="22"/>
        <v>730.00518000000011</v>
      </c>
      <c r="W9" s="1096">
        <f t="shared" si="23"/>
        <v>136352.22570419998</v>
      </c>
      <c r="X9" s="1096">
        <f t="shared" si="24"/>
        <v>1199.4594149885081</v>
      </c>
      <c r="Y9" s="1096">
        <f t="shared" si="25"/>
        <v>797.66052036957001</v>
      </c>
      <c r="Z9" s="1096">
        <f t="shared" si="26"/>
        <v>78633662.638866007</v>
      </c>
      <c r="AA9" s="1096">
        <f t="shared" si="27"/>
        <v>1363522.2570420001</v>
      </c>
      <c r="AB9" s="1096">
        <f t="shared" si="28"/>
        <v>11911.578093820332</v>
      </c>
      <c r="AC9" s="1096">
        <f t="shared" si="29"/>
        <v>7976.6052036956999</v>
      </c>
      <c r="AD9" s="1098"/>
      <c r="AE9" s="1097">
        <f t="shared" si="2"/>
        <v>4125283.8206000002</v>
      </c>
      <c r="AF9" s="1096">
        <f t="shared" si="30"/>
        <v>7863366.2638866007</v>
      </c>
      <c r="AG9" s="1096">
        <f t="shared" si="3"/>
        <v>730.00518000000011</v>
      </c>
      <c r="AH9" s="1096">
        <f t="shared" si="4"/>
        <v>136352.22570419998</v>
      </c>
      <c r="AI9" s="1096">
        <f t="shared" si="5"/>
        <v>1199.4594149885081</v>
      </c>
      <c r="AJ9" s="1096">
        <f t="shared" si="6"/>
        <v>797.66052036957001</v>
      </c>
      <c r="AK9" s="1096">
        <f t="shared" si="7"/>
        <v>78633662.638866007</v>
      </c>
      <c r="AL9" s="1096">
        <f t="shared" si="8"/>
        <v>1363522.2570420001</v>
      </c>
      <c r="AM9" s="1096">
        <f t="shared" si="9"/>
        <v>11911.578093820332</v>
      </c>
      <c r="AN9" s="1096">
        <f t="shared" si="10"/>
        <v>7976.6052036956999</v>
      </c>
      <c r="AO9" s="1098"/>
      <c r="AP9" s="1097">
        <f t="shared" si="11"/>
        <v>4125283.8206000002</v>
      </c>
      <c r="AQ9" s="1096">
        <f t="shared" si="31"/>
        <v>7863366.2638866007</v>
      </c>
      <c r="AR9" s="1096">
        <f t="shared" si="12"/>
        <v>730.00518000000011</v>
      </c>
      <c r="AS9" s="1096">
        <f t="shared" si="13"/>
        <v>136352.22570419998</v>
      </c>
      <c r="AT9" s="1096">
        <f t="shared" si="14"/>
        <v>1199.4594149885081</v>
      </c>
      <c r="AU9" s="1096">
        <f t="shared" si="15"/>
        <v>797.66052036957001</v>
      </c>
      <c r="AV9" s="1096">
        <f t="shared" si="16"/>
        <v>78633662.638866007</v>
      </c>
      <c r="AW9" s="1096">
        <f t="shared" si="17"/>
        <v>1363522.2570420001</v>
      </c>
      <c r="AX9" s="1096">
        <f t="shared" si="18"/>
        <v>11911.578093820332</v>
      </c>
      <c r="AY9" s="1096">
        <f t="shared" si="19"/>
        <v>7976.6052036956999</v>
      </c>
      <c r="AZ9" s="1098"/>
    </row>
    <row r="10" spans="1:52" s="12" customFormat="1">
      <c r="B10" s="1103"/>
      <c r="C10" s="1099"/>
      <c r="D10" s="1167" t="s">
        <v>27</v>
      </c>
      <c r="E10" s="1164" t="s">
        <v>27</v>
      </c>
      <c r="F10" s="390" t="s">
        <v>18</v>
      </c>
      <c r="G10" s="465">
        <f>+'7.3 PA PY budget_savings'!U10</f>
        <v>848285.46900000004</v>
      </c>
      <c r="H10" s="1168">
        <v>-0.57012505209653686</v>
      </c>
      <c r="I10" s="1097">
        <f t="shared" si="20"/>
        <v>848285.46900000004</v>
      </c>
      <c r="J10" s="1096">
        <f>SUMIFS('4.1 Program Budget - 2024-2027'!BY$7:BY$161,'4.1 Program Budget - 2024-2027'!$G$7:$G$161,$D10,'4.1 Program Budget - 2024-2027'!$H$7:$H$161,$F10)</f>
        <v>513521.22707999998</v>
      </c>
      <c r="K10" s="1096">
        <f>SUMIFS('4.1 Program Budget - 2024-2027'!BZ$7:BZ$161,'4.1 Program Budget - 2024-2027'!$G$7:$G$161,$D10,'4.1 Program Budget - 2024-2027'!$H$7:$H$161,$F10)</f>
        <v>78.323117819999993</v>
      </c>
      <c r="L10" s="1096">
        <f>SUMIFS('4.1 Program Budget - 2024-2027'!CA$7:CA$161,'4.1 Program Budget - 2024-2027'!$G$7:$G$161,$D10,'4.1 Program Budget - 2024-2027'!$H$7:$H$161,$F10)</f>
        <v>31143.024138000001</v>
      </c>
      <c r="M10" s="1096">
        <f>SUMIFS('4.1 Program Budget - 2024-2027'!CB$7:CB$161,'4.1 Program Budget - 2024-2027'!$G$7:$G$161,$D10,'4.1 Program Budget - 2024-2027'!$H$7:$H$161,$F10)</f>
        <v>95.823962788553004</v>
      </c>
      <c r="N10" s="1096">
        <f>SUMIFS('4.1 Program Budget - 2024-2027'!CC$7:CC$161,'4.1 Program Budget - 2024-2027'!$G$7:$G$161,$D10,'4.1 Program Budget - 2024-2027'!$H$7:$H$161,$F10)</f>
        <v>182.18669120729999</v>
      </c>
      <c r="O10" s="1096">
        <f>SUMIFS('4.1 Program Budget - 2024-2027'!CD$7:CD$161,'4.1 Program Budget - 2024-2027'!$G$7:$G$161,$D10,'4.1 Program Budget - 2024-2027'!$H$7:$H$161,$F10)</f>
        <v>7702818.4062000001</v>
      </c>
      <c r="P10" s="1096">
        <f>SUMIFS('4.1 Program Budget - 2024-2027'!CE$7:CE$161,'4.1 Program Budget - 2024-2027'!$G$7:$G$161,$D10,'4.1 Program Budget - 2024-2027'!$H$7:$H$161,$F10)</f>
        <v>467145.36206999997</v>
      </c>
      <c r="Q10" s="1096">
        <f>SUMIFS('4.1 Program Budget - 2024-2027'!CF$7:CF$161,'4.1 Program Budget - 2024-2027'!$G$7:$G$161,$D10,'4.1 Program Budget - 2024-2027'!$H$7:$H$161,$F10)</f>
        <v>1654.43905916736</v>
      </c>
      <c r="R10" s="1096">
        <f>SUMIFS('4.1 Program Budget - 2024-2027'!CG$7:CG$161,'4.1 Program Budget - 2024-2027'!$G$7:$G$161,$D10,'4.1 Program Budget - 2024-2027'!$H$7:$H$161,$F10)</f>
        <v>2732.8003681095001</v>
      </c>
      <c r="S10" s="1098"/>
      <c r="T10" s="1097">
        <f t="shared" si="0"/>
        <v>848285.46900000004</v>
      </c>
      <c r="U10" s="1096">
        <f t="shared" si="21"/>
        <v>513521.22707999998</v>
      </c>
      <c r="V10" s="1096">
        <f t="shared" si="22"/>
        <v>78.323117819999993</v>
      </c>
      <c r="W10" s="1096">
        <f t="shared" si="23"/>
        <v>31143.024138000001</v>
      </c>
      <c r="X10" s="1096">
        <f t="shared" si="24"/>
        <v>95.823962788553004</v>
      </c>
      <c r="Y10" s="1096">
        <f t="shared" si="25"/>
        <v>182.18669120729999</v>
      </c>
      <c r="Z10" s="1096">
        <f t="shared" si="26"/>
        <v>7702818.4062000001</v>
      </c>
      <c r="AA10" s="1096">
        <f t="shared" si="27"/>
        <v>467145.36206999997</v>
      </c>
      <c r="AB10" s="1096">
        <f t="shared" si="28"/>
        <v>1654.43905916736</v>
      </c>
      <c r="AC10" s="1096">
        <f t="shared" si="29"/>
        <v>2732.8003681095001</v>
      </c>
      <c r="AD10" s="1098"/>
      <c r="AE10" s="1097">
        <f t="shared" si="2"/>
        <v>848285.46900000004</v>
      </c>
      <c r="AF10" s="1096">
        <f t="shared" si="30"/>
        <v>513521.22707999998</v>
      </c>
      <c r="AG10" s="1096">
        <f t="shared" si="3"/>
        <v>78.323117819999993</v>
      </c>
      <c r="AH10" s="1096">
        <f t="shared" si="4"/>
        <v>31143.024138000001</v>
      </c>
      <c r="AI10" s="1096">
        <f t="shared" si="5"/>
        <v>95.823962788553004</v>
      </c>
      <c r="AJ10" s="1096">
        <f t="shared" si="6"/>
        <v>182.18669120729999</v>
      </c>
      <c r="AK10" s="1096">
        <f t="shared" si="7"/>
        <v>7702818.4062000001</v>
      </c>
      <c r="AL10" s="1096">
        <f t="shared" si="8"/>
        <v>467145.36206999997</v>
      </c>
      <c r="AM10" s="1096">
        <f t="shared" si="9"/>
        <v>1654.43905916736</v>
      </c>
      <c r="AN10" s="1096">
        <f t="shared" si="10"/>
        <v>2732.8003681095001</v>
      </c>
      <c r="AO10" s="1098"/>
      <c r="AP10" s="1097">
        <f t="shared" si="11"/>
        <v>848285.46900000004</v>
      </c>
      <c r="AQ10" s="1096">
        <f t="shared" si="31"/>
        <v>513521.22707999998</v>
      </c>
      <c r="AR10" s="1096">
        <f t="shared" si="12"/>
        <v>78.323117819999993</v>
      </c>
      <c r="AS10" s="1096">
        <f t="shared" si="13"/>
        <v>31143.024138000001</v>
      </c>
      <c r="AT10" s="1096">
        <f t="shared" si="14"/>
        <v>95.823962788553004</v>
      </c>
      <c r="AU10" s="1096">
        <f t="shared" si="15"/>
        <v>182.18669120729999</v>
      </c>
      <c r="AV10" s="1096">
        <f t="shared" si="16"/>
        <v>7702818.4062000001</v>
      </c>
      <c r="AW10" s="1096">
        <f t="shared" si="17"/>
        <v>467145.36206999997</v>
      </c>
      <c r="AX10" s="1096">
        <f t="shared" si="18"/>
        <v>1654.43905916736</v>
      </c>
      <c r="AY10" s="1096">
        <f t="shared" si="19"/>
        <v>2732.8003681095001</v>
      </c>
      <c r="AZ10" s="1098"/>
    </row>
    <row r="11" spans="1:52" s="12" customFormat="1">
      <c r="B11" s="1103"/>
      <c r="C11" s="1099"/>
      <c r="D11" s="1167" t="s">
        <v>29</v>
      </c>
      <c r="E11" s="1164" t="s">
        <v>29</v>
      </c>
      <c r="F11" s="390" t="s">
        <v>18</v>
      </c>
      <c r="G11" s="465">
        <f>+'7.3 PA PY budget_savings'!U11</f>
        <v>0</v>
      </c>
      <c r="H11" s="1165" t="s">
        <v>657</v>
      </c>
      <c r="I11" s="1097">
        <f t="shared" si="20"/>
        <v>0</v>
      </c>
      <c r="J11" s="1096">
        <f>SUMIFS('4.1 Program Budget - 2024-2027'!BY$7:BY$161,'4.1 Program Budget - 2024-2027'!$G$7:$G$161,$D11,'4.1 Program Budget - 2024-2027'!$H$7:$H$161,$F11)</f>
        <v>0</v>
      </c>
      <c r="K11" s="1096">
        <f>SUMIFS('4.1 Program Budget - 2024-2027'!BZ$7:BZ$161,'4.1 Program Budget - 2024-2027'!$G$7:$G$161,$D11,'4.1 Program Budget - 2024-2027'!$H$7:$H$161,$F11)</f>
        <v>0</v>
      </c>
      <c r="L11" s="1096">
        <f>SUMIFS('4.1 Program Budget - 2024-2027'!CA$7:CA$161,'4.1 Program Budget - 2024-2027'!$G$7:$G$161,$D11,'4.1 Program Budget - 2024-2027'!$H$7:$H$161,$F11)</f>
        <v>0</v>
      </c>
      <c r="M11" s="1096">
        <f>SUMIFS('4.1 Program Budget - 2024-2027'!CB$7:CB$161,'4.1 Program Budget - 2024-2027'!$G$7:$G$161,$D11,'4.1 Program Budget - 2024-2027'!$H$7:$H$161,$F11)</f>
        <v>0</v>
      </c>
      <c r="N11" s="1096">
        <f>SUMIFS('4.1 Program Budget - 2024-2027'!CC$7:CC$161,'4.1 Program Budget - 2024-2027'!$G$7:$G$161,$D11,'4.1 Program Budget - 2024-2027'!$H$7:$H$161,$F11)</f>
        <v>0</v>
      </c>
      <c r="O11" s="1096">
        <f>SUMIFS('4.1 Program Budget - 2024-2027'!CD$7:CD$161,'4.1 Program Budget - 2024-2027'!$G$7:$G$161,$D11,'4.1 Program Budget - 2024-2027'!$H$7:$H$161,$F11)</f>
        <v>0</v>
      </c>
      <c r="P11" s="1096">
        <f>SUMIFS('4.1 Program Budget - 2024-2027'!CE$7:CE$161,'4.1 Program Budget - 2024-2027'!$G$7:$G$161,$D11,'4.1 Program Budget - 2024-2027'!$H$7:$H$161,$F11)</f>
        <v>0</v>
      </c>
      <c r="Q11" s="1096">
        <f>SUMIFS('4.1 Program Budget - 2024-2027'!CF$7:CF$161,'4.1 Program Budget - 2024-2027'!$G$7:$G$161,$D11,'4.1 Program Budget - 2024-2027'!$H$7:$H$161,$F11)</f>
        <v>0</v>
      </c>
      <c r="R11" s="1096">
        <f>SUMIFS('4.1 Program Budget - 2024-2027'!CG$7:CG$161,'4.1 Program Budget - 2024-2027'!$G$7:$G$161,$D11,'4.1 Program Budget - 2024-2027'!$H$7:$H$161,$F11)</f>
        <v>0</v>
      </c>
      <c r="S11" s="1098"/>
      <c r="T11" s="1097">
        <f t="shared" si="0"/>
        <v>0</v>
      </c>
      <c r="U11" s="1096">
        <f t="shared" si="21"/>
        <v>0</v>
      </c>
      <c r="V11" s="1096">
        <f t="shared" si="22"/>
        <v>0</v>
      </c>
      <c r="W11" s="1096">
        <f t="shared" si="23"/>
        <v>0</v>
      </c>
      <c r="X11" s="1096">
        <f t="shared" si="24"/>
        <v>0</v>
      </c>
      <c r="Y11" s="1096">
        <f t="shared" si="25"/>
        <v>0</v>
      </c>
      <c r="Z11" s="1096">
        <f t="shared" si="26"/>
        <v>0</v>
      </c>
      <c r="AA11" s="1096">
        <f t="shared" si="27"/>
        <v>0</v>
      </c>
      <c r="AB11" s="1096">
        <f t="shared" si="28"/>
        <v>0</v>
      </c>
      <c r="AC11" s="1096">
        <f t="shared" si="29"/>
        <v>0</v>
      </c>
      <c r="AD11" s="1098"/>
      <c r="AE11" s="1097">
        <f t="shared" si="2"/>
        <v>0</v>
      </c>
      <c r="AF11" s="1096">
        <f t="shared" si="30"/>
        <v>0</v>
      </c>
      <c r="AG11" s="1096">
        <f t="shared" si="3"/>
        <v>0</v>
      </c>
      <c r="AH11" s="1096">
        <f t="shared" si="4"/>
        <v>0</v>
      </c>
      <c r="AI11" s="1096">
        <f t="shared" si="5"/>
        <v>0</v>
      </c>
      <c r="AJ11" s="1096">
        <f t="shared" si="6"/>
        <v>0</v>
      </c>
      <c r="AK11" s="1096">
        <f t="shared" si="7"/>
        <v>0</v>
      </c>
      <c r="AL11" s="1096">
        <f t="shared" si="8"/>
        <v>0</v>
      </c>
      <c r="AM11" s="1096">
        <f t="shared" si="9"/>
        <v>0</v>
      </c>
      <c r="AN11" s="1096">
        <f t="shared" si="10"/>
        <v>0</v>
      </c>
      <c r="AO11" s="1098"/>
      <c r="AP11" s="1097">
        <f t="shared" si="11"/>
        <v>0</v>
      </c>
      <c r="AQ11" s="1096">
        <f t="shared" si="31"/>
        <v>0</v>
      </c>
      <c r="AR11" s="1096">
        <f t="shared" si="12"/>
        <v>0</v>
      </c>
      <c r="AS11" s="1096">
        <f t="shared" si="13"/>
        <v>0</v>
      </c>
      <c r="AT11" s="1096">
        <f t="shared" si="14"/>
        <v>0</v>
      </c>
      <c r="AU11" s="1096">
        <f t="shared" si="15"/>
        <v>0</v>
      </c>
      <c r="AV11" s="1096">
        <f t="shared" si="16"/>
        <v>0</v>
      </c>
      <c r="AW11" s="1096">
        <f t="shared" si="17"/>
        <v>0</v>
      </c>
      <c r="AX11" s="1096">
        <f t="shared" si="18"/>
        <v>0</v>
      </c>
      <c r="AY11" s="1096">
        <f t="shared" si="19"/>
        <v>0</v>
      </c>
      <c r="AZ11" s="1098"/>
    </row>
    <row r="12" spans="1:52" s="12" customFormat="1">
      <c r="B12" s="1103"/>
      <c r="C12" s="1099"/>
      <c r="D12" s="1167" t="s">
        <v>30</v>
      </c>
      <c r="E12" s="1164" t="s">
        <v>30</v>
      </c>
      <c r="F12" s="390" t="s">
        <v>18</v>
      </c>
      <c r="G12" s="465">
        <f>+'7.3 PA PY budget_savings'!U12</f>
        <v>12785067.671666242</v>
      </c>
      <c r="H12" s="1168">
        <v>1.0695114325438286E-2</v>
      </c>
      <c r="I12" s="1097">
        <f t="shared" si="20"/>
        <v>12785067.671666242</v>
      </c>
      <c r="J12" s="1096">
        <f>SUMIFS('4.1 Program Budget - 2024-2027'!BY$7:BY$161,'4.1 Program Budget - 2024-2027'!$G$7:$G$161,$D12,'4.1 Program Budget - 2024-2027'!$H$7:$H$161,$F12)</f>
        <v>14465219.276230134</v>
      </c>
      <c r="K12" s="1096">
        <f>SUMIFS('4.1 Program Budget - 2024-2027'!BZ$7:BZ$161,'4.1 Program Budget - 2024-2027'!$G$7:$G$161,$D12,'4.1 Program Budget - 2024-2027'!$H$7:$H$161,$F12)</f>
        <v>2514.9782482033188</v>
      </c>
      <c r="L12" s="1096">
        <f>SUMIFS('4.1 Program Budget - 2024-2027'!CA$7:CA$161,'4.1 Program Budget - 2024-2027'!$G$7:$G$161,$D12,'4.1 Program Budget - 2024-2027'!$H$7:$H$161,$F12)</f>
        <v>780557.0611343059</v>
      </c>
      <c r="M12" s="1096">
        <f>SUMIFS('4.1 Program Budget - 2024-2027'!CB$7:CB$161,'4.1 Program Budget - 2024-2027'!$G$7:$G$161,$D12,'4.1 Program Budget - 2024-2027'!$H$7:$H$161,$F12)</f>
        <v>2240.597561616456</v>
      </c>
      <c r="N12" s="1096">
        <f>SUMIFS('4.1 Program Budget - 2024-2027'!CC$7:CC$161,'4.1 Program Budget - 2024-2027'!$G$7:$G$161,$D12,'4.1 Program Budget - 2024-2027'!$H$7:$H$161,$F12)</f>
        <v>4566.2588076356897</v>
      </c>
      <c r="O12" s="1096">
        <f>SUMIFS('4.1 Program Budget - 2024-2027'!CD$7:CD$161,'4.1 Program Budget - 2024-2027'!$G$7:$G$161,$D12,'4.1 Program Budget - 2024-2027'!$H$7:$H$161,$F12)</f>
        <v>153230366.71428111</v>
      </c>
      <c r="P12" s="1096">
        <f>SUMIFS('4.1 Program Budget - 2024-2027'!CE$7:CE$161,'4.1 Program Budget - 2024-2027'!$G$7:$G$161,$D12,'4.1 Program Budget - 2024-2027'!$H$7:$H$161,$F12)</f>
        <v>8470551.7954607736</v>
      </c>
      <c r="Q12" s="1096">
        <f>SUMIFS('4.1 Program Budget - 2024-2027'!CF$7:CF$161,'4.1 Program Budget - 2024-2027'!$G$7:$G$161,$D12,'4.1 Program Budget - 2024-2027'!$H$7:$H$161,$F12)</f>
        <v>24720.428519969104</v>
      </c>
      <c r="R12" s="1096">
        <f>SUMIFS('4.1 Program Budget - 2024-2027'!CG$7:CG$161,'4.1 Program Budget - 2024-2027'!$G$7:$G$161,$D12,'4.1 Program Budget - 2024-2027'!$H$7:$H$161,$F12)</f>
        <v>49552.728003445533</v>
      </c>
      <c r="S12" s="1098"/>
      <c r="T12" s="1097">
        <f t="shared" si="0"/>
        <v>12785067.671666242</v>
      </c>
      <c r="U12" s="1096">
        <f t="shared" si="21"/>
        <v>14465219.276230134</v>
      </c>
      <c r="V12" s="1096">
        <f t="shared" si="22"/>
        <v>2514.9782482033188</v>
      </c>
      <c r="W12" s="1096">
        <f t="shared" si="23"/>
        <v>780557.0611343059</v>
      </c>
      <c r="X12" s="1096">
        <f t="shared" si="24"/>
        <v>2240.597561616456</v>
      </c>
      <c r="Y12" s="1096">
        <f t="shared" si="25"/>
        <v>4566.2588076356897</v>
      </c>
      <c r="Z12" s="1096">
        <f t="shared" si="26"/>
        <v>153230366.71428111</v>
      </c>
      <c r="AA12" s="1096">
        <f t="shared" si="27"/>
        <v>8470551.7954607736</v>
      </c>
      <c r="AB12" s="1096">
        <f t="shared" si="28"/>
        <v>24720.428519969104</v>
      </c>
      <c r="AC12" s="1096">
        <f t="shared" si="29"/>
        <v>49552.728003445533</v>
      </c>
      <c r="AD12" s="1098"/>
      <c r="AE12" s="1097">
        <f t="shared" si="2"/>
        <v>12785067.671666242</v>
      </c>
      <c r="AF12" s="1096">
        <f t="shared" si="30"/>
        <v>14465219.276230134</v>
      </c>
      <c r="AG12" s="1096">
        <f t="shared" si="3"/>
        <v>2514.9782482033188</v>
      </c>
      <c r="AH12" s="1096">
        <f t="shared" si="4"/>
        <v>780557.0611343059</v>
      </c>
      <c r="AI12" s="1096">
        <f t="shared" si="5"/>
        <v>2240.597561616456</v>
      </c>
      <c r="AJ12" s="1096">
        <f t="shared" si="6"/>
        <v>4566.2588076356897</v>
      </c>
      <c r="AK12" s="1096">
        <f t="shared" si="7"/>
        <v>153230366.71428111</v>
      </c>
      <c r="AL12" s="1096">
        <f t="shared" si="8"/>
        <v>8470551.7954607736</v>
      </c>
      <c r="AM12" s="1096">
        <f t="shared" si="9"/>
        <v>24720.428519969104</v>
      </c>
      <c r="AN12" s="1096">
        <f t="shared" si="10"/>
        <v>49552.728003445533</v>
      </c>
      <c r="AO12" s="1098"/>
      <c r="AP12" s="1097">
        <f t="shared" si="11"/>
        <v>12785067.671666242</v>
      </c>
      <c r="AQ12" s="1096">
        <f t="shared" si="31"/>
        <v>14465219.276230134</v>
      </c>
      <c r="AR12" s="1096">
        <f t="shared" si="12"/>
        <v>2514.9782482033188</v>
      </c>
      <c r="AS12" s="1096">
        <f t="shared" si="13"/>
        <v>780557.0611343059</v>
      </c>
      <c r="AT12" s="1096">
        <f t="shared" si="14"/>
        <v>2240.597561616456</v>
      </c>
      <c r="AU12" s="1096">
        <f t="shared" si="15"/>
        <v>4566.2588076356897</v>
      </c>
      <c r="AV12" s="1096">
        <f t="shared" si="16"/>
        <v>153230366.71428111</v>
      </c>
      <c r="AW12" s="1096">
        <f t="shared" si="17"/>
        <v>8470551.7954607736</v>
      </c>
      <c r="AX12" s="1096">
        <f t="shared" si="18"/>
        <v>24720.428519969104</v>
      </c>
      <c r="AY12" s="1096">
        <f t="shared" si="19"/>
        <v>49552.728003445533</v>
      </c>
      <c r="AZ12" s="1098"/>
    </row>
    <row r="13" spans="1:52" s="12" customFormat="1">
      <c r="B13" s="1103"/>
      <c r="C13" s="1099"/>
      <c r="D13" s="1167" t="s">
        <v>32</v>
      </c>
      <c r="E13" s="1164" t="s">
        <v>32</v>
      </c>
      <c r="F13" s="390" t="s">
        <v>18</v>
      </c>
      <c r="G13" s="465">
        <f>+'7.3 PA PY budget_savings'!U13</f>
        <v>0</v>
      </c>
      <c r="H13" s="1168" t="s">
        <v>657</v>
      </c>
      <c r="I13" s="1097">
        <f t="shared" si="20"/>
        <v>0</v>
      </c>
      <c r="J13" s="1096">
        <f>SUMIFS('4.1 Program Budget - 2024-2027'!BY$7:BY$161,'4.1 Program Budget - 2024-2027'!$G$7:$G$161,$D13,'4.1 Program Budget - 2024-2027'!$H$7:$H$161,$F13)</f>
        <v>0</v>
      </c>
      <c r="K13" s="1096">
        <f>SUMIFS('4.1 Program Budget - 2024-2027'!BZ$7:BZ$161,'4.1 Program Budget - 2024-2027'!$G$7:$G$161,$D13,'4.1 Program Budget - 2024-2027'!$H$7:$H$161,$F13)</f>
        <v>0</v>
      </c>
      <c r="L13" s="1096">
        <f>SUMIFS('4.1 Program Budget - 2024-2027'!CA$7:CA$161,'4.1 Program Budget - 2024-2027'!$G$7:$G$161,$D13,'4.1 Program Budget - 2024-2027'!$H$7:$H$161,$F13)</f>
        <v>0</v>
      </c>
      <c r="M13" s="1096">
        <f>SUMIFS('4.1 Program Budget - 2024-2027'!CB$7:CB$161,'4.1 Program Budget - 2024-2027'!$G$7:$G$161,$D13,'4.1 Program Budget - 2024-2027'!$H$7:$H$161,$F13)</f>
        <v>0</v>
      </c>
      <c r="N13" s="1096">
        <f>SUMIFS('4.1 Program Budget - 2024-2027'!CC$7:CC$161,'4.1 Program Budget - 2024-2027'!$G$7:$G$161,$D13,'4.1 Program Budget - 2024-2027'!$H$7:$H$161,$F13)</f>
        <v>0</v>
      </c>
      <c r="O13" s="1096">
        <f>SUMIFS('4.1 Program Budget - 2024-2027'!CD$7:CD$161,'4.1 Program Budget - 2024-2027'!$G$7:$G$161,$D13,'4.1 Program Budget - 2024-2027'!$H$7:$H$161,$F13)</f>
        <v>0</v>
      </c>
      <c r="P13" s="1096">
        <f>SUMIFS('4.1 Program Budget - 2024-2027'!CE$7:CE$161,'4.1 Program Budget - 2024-2027'!$G$7:$G$161,$D13,'4.1 Program Budget - 2024-2027'!$H$7:$H$161,$F13)</f>
        <v>0</v>
      </c>
      <c r="Q13" s="1096">
        <f>SUMIFS('4.1 Program Budget - 2024-2027'!CF$7:CF$161,'4.1 Program Budget - 2024-2027'!$G$7:$G$161,$D13,'4.1 Program Budget - 2024-2027'!$H$7:$H$161,$F13)</f>
        <v>0</v>
      </c>
      <c r="R13" s="1096">
        <f>SUMIFS('4.1 Program Budget - 2024-2027'!CG$7:CG$161,'4.1 Program Budget - 2024-2027'!$G$7:$G$161,$D13,'4.1 Program Budget - 2024-2027'!$H$7:$H$161,$F13)</f>
        <v>0</v>
      </c>
      <c r="S13" s="1098"/>
      <c r="T13" s="1097">
        <f t="shared" si="0"/>
        <v>0</v>
      </c>
      <c r="U13" s="1096">
        <f t="shared" si="21"/>
        <v>0</v>
      </c>
      <c r="V13" s="1096">
        <f t="shared" si="22"/>
        <v>0</v>
      </c>
      <c r="W13" s="1096">
        <f t="shared" si="23"/>
        <v>0</v>
      </c>
      <c r="X13" s="1096">
        <f t="shared" si="24"/>
        <v>0</v>
      </c>
      <c r="Y13" s="1096">
        <f t="shared" si="25"/>
        <v>0</v>
      </c>
      <c r="Z13" s="1096">
        <f t="shared" si="26"/>
        <v>0</v>
      </c>
      <c r="AA13" s="1096">
        <f t="shared" si="27"/>
        <v>0</v>
      </c>
      <c r="AB13" s="1096">
        <f t="shared" si="28"/>
        <v>0</v>
      </c>
      <c r="AC13" s="1096">
        <f t="shared" si="29"/>
        <v>0</v>
      </c>
      <c r="AD13" s="1098"/>
      <c r="AE13" s="1097">
        <f t="shared" si="2"/>
        <v>0</v>
      </c>
      <c r="AF13" s="1096">
        <f t="shared" si="30"/>
        <v>0</v>
      </c>
      <c r="AG13" s="1096">
        <f t="shared" si="3"/>
        <v>0</v>
      </c>
      <c r="AH13" s="1096">
        <f t="shared" si="4"/>
        <v>0</v>
      </c>
      <c r="AI13" s="1096">
        <f t="shared" si="5"/>
        <v>0</v>
      </c>
      <c r="AJ13" s="1096">
        <f t="shared" si="6"/>
        <v>0</v>
      </c>
      <c r="AK13" s="1096">
        <f t="shared" si="7"/>
        <v>0</v>
      </c>
      <c r="AL13" s="1096">
        <f t="shared" si="8"/>
        <v>0</v>
      </c>
      <c r="AM13" s="1096">
        <f t="shared" si="9"/>
        <v>0</v>
      </c>
      <c r="AN13" s="1096">
        <f t="shared" si="10"/>
        <v>0</v>
      </c>
      <c r="AO13" s="1098"/>
      <c r="AP13" s="1097">
        <f t="shared" si="11"/>
        <v>0</v>
      </c>
      <c r="AQ13" s="1096">
        <f t="shared" si="31"/>
        <v>0</v>
      </c>
      <c r="AR13" s="1096">
        <f t="shared" si="12"/>
        <v>0</v>
      </c>
      <c r="AS13" s="1096">
        <f t="shared" si="13"/>
        <v>0</v>
      </c>
      <c r="AT13" s="1096">
        <f t="shared" si="14"/>
        <v>0</v>
      </c>
      <c r="AU13" s="1096">
        <f t="shared" si="15"/>
        <v>0</v>
      </c>
      <c r="AV13" s="1096">
        <f t="shared" si="16"/>
        <v>0</v>
      </c>
      <c r="AW13" s="1096">
        <f t="shared" si="17"/>
        <v>0</v>
      </c>
      <c r="AX13" s="1096">
        <f t="shared" si="18"/>
        <v>0</v>
      </c>
      <c r="AY13" s="1096">
        <f t="shared" si="19"/>
        <v>0</v>
      </c>
      <c r="AZ13" s="1098"/>
    </row>
    <row r="14" spans="1:52" s="12" customFormat="1">
      <c r="B14" s="1103"/>
      <c r="C14" s="1099"/>
      <c r="D14" s="1167" t="s">
        <v>34</v>
      </c>
      <c r="E14" s="1164" t="s">
        <v>34</v>
      </c>
      <c r="F14" s="390" t="s">
        <v>18</v>
      </c>
      <c r="G14" s="465">
        <f>+'7.3 PA PY budget_savings'!U14</f>
        <v>0</v>
      </c>
      <c r="H14" s="1168" t="s">
        <v>657</v>
      </c>
      <c r="I14" s="1097">
        <f t="shared" si="20"/>
        <v>0</v>
      </c>
      <c r="J14" s="1096">
        <f>SUMIFS('4.1 Program Budget - 2024-2027'!BY$7:BY$161,'4.1 Program Budget - 2024-2027'!$G$7:$G$161,$D14,'4.1 Program Budget - 2024-2027'!$H$7:$H$161,$F14)</f>
        <v>0</v>
      </c>
      <c r="K14" s="1096">
        <f>SUMIFS('4.1 Program Budget - 2024-2027'!BZ$7:BZ$161,'4.1 Program Budget - 2024-2027'!$G$7:$G$161,$D14,'4.1 Program Budget - 2024-2027'!$H$7:$H$161,$F14)</f>
        <v>0</v>
      </c>
      <c r="L14" s="1096">
        <f>SUMIFS('4.1 Program Budget - 2024-2027'!CA$7:CA$161,'4.1 Program Budget - 2024-2027'!$G$7:$G$161,$D14,'4.1 Program Budget - 2024-2027'!$H$7:$H$161,$F14)</f>
        <v>0</v>
      </c>
      <c r="M14" s="1096">
        <f>SUMIFS('4.1 Program Budget - 2024-2027'!CB$7:CB$161,'4.1 Program Budget - 2024-2027'!$G$7:$G$161,$D14,'4.1 Program Budget - 2024-2027'!$H$7:$H$161,$F14)</f>
        <v>0</v>
      </c>
      <c r="N14" s="1096">
        <f>SUMIFS('4.1 Program Budget - 2024-2027'!CC$7:CC$161,'4.1 Program Budget - 2024-2027'!$G$7:$G$161,$D14,'4.1 Program Budget - 2024-2027'!$H$7:$H$161,$F14)</f>
        <v>0</v>
      </c>
      <c r="O14" s="1096">
        <f>SUMIFS('4.1 Program Budget - 2024-2027'!CD$7:CD$161,'4.1 Program Budget - 2024-2027'!$G$7:$G$161,$D14,'4.1 Program Budget - 2024-2027'!$H$7:$H$161,$F14)</f>
        <v>0</v>
      </c>
      <c r="P14" s="1096">
        <f>SUMIFS('4.1 Program Budget - 2024-2027'!CE$7:CE$161,'4.1 Program Budget - 2024-2027'!$G$7:$G$161,$D14,'4.1 Program Budget - 2024-2027'!$H$7:$H$161,$F14)</f>
        <v>0</v>
      </c>
      <c r="Q14" s="1096">
        <f>SUMIFS('4.1 Program Budget - 2024-2027'!CF$7:CF$161,'4.1 Program Budget - 2024-2027'!$G$7:$G$161,$D14,'4.1 Program Budget - 2024-2027'!$H$7:$H$161,$F14)</f>
        <v>0</v>
      </c>
      <c r="R14" s="1096">
        <f>SUMIFS('4.1 Program Budget - 2024-2027'!CG$7:CG$161,'4.1 Program Budget - 2024-2027'!$G$7:$G$161,$D14,'4.1 Program Budget - 2024-2027'!$H$7:$H$161,$F14)</f>
        <v>0</v>
      </c>
      <c r="S14" s="1098"/>
      <c r="T14" s="1097">
        <f t="shared" si="0"/>
        <v>0</v>
      </c>
      <c r="U14" s="1096">
        <f t="shared" si="21"/>
        <v>0</v>
      </c>
      <c r="V14" s="1096">
        <f t="shared" si="22"/>
        <v>0</v>
      </c>
      <c r="W14" s="1096">
        <f t="shared" si="23"/>
        <v>0</v>
      </c>
      <c r="X14" s="1096">
        <f t="shared" si="24"/>
        <v>0</v>
      </c>
      <c r="Y14" s="1096">
        <f t="shared" si="25"/>
        <v>0</v>
      </c>
      <c r="Z14" s="1096">
        <f t="shared" si="26"/>
        <v>0</v>
      </c>
      <c r="AA14" s="1096">
        <f t="shared" si="27"/>
        <v>0</v>
      </c>
      <c r="AB14" s="1096">
        <f t="shared" si="28"/>
        <v>0</v>
      </c>
      <c r="AC14" s="1096">
        <f t="shared" si="29"/>
        <v>0</v>
      </c>
      <c r="AD14" s="1098"/>
      <c r="AE14" s="1097">
        <f t="shared" si="2"/>
        <v>0</v>
      </c>
      <c r="AF14" s="1096">
        <f t="shared" si="30"/>
        <v>0</v>
      </c>
      <c r="AG14" s="1096">
        <f t="shared" si="3"/>
        <v>0</v>
      </c>
      <c r="AH14" s="1096">
        <f t="shared" si="4"/>
        <v>0</v>
      </c>
      <c r="AI14" s="1096">
        <f t="shared" si="5"/>
        <v>0</v>
      </c>
      <c r="AJ14" s="1096">
        <f t="shared" si="6"/>
        <v>0</v>
      </c>
      <c r="AK14" s="1096">
        <f t="shared" si="7"/>
        <v>0</v>
      </c>
      <c r="AL14" s="1096">
        <f t="shared" si="8"/>
        <v>0</v>
      </c>
      <c r="AM14" s="1096">
        <f t="shared" si="9"/>
        <v>0</v>
      </c>
      <c r="AN14" s="1096">
        <f t="shared" si="10"/>
        <v>0</v>
      </c>
      <c r="AO14" s="1098"/>
      <c r="AP14" s="1097">
        <f t="shared" si="11"/>
        <v>0</v>
      </c>
      <c r="AQ14" s="1096">
        <f t="shared" si="31"/>
        <v>0</v>
      </c>
      <c r="AR14" s="1096">
        <f t="shared" si="12"/>
        <v>0</v>
      </c>
      <c r="AS14" s="1096">
        <f t="shared" si="13"/>
        <v>0</v>
      </c>
      <c r="AT14" s="1096">
        <f t="shared" si="14"/>
        <v>0</v>
      </c>
      <c r="AU14" s="1096">
        <f t="shared" si="15"/>
        <v>0</v>
      </c>
      <c r="AV14" s="1096">
        <f t="shared" si="16"/>
        <v>0</v>
      </c>
      <c r="AW14" s="1096">
        <f t="shared" si="17"/>
        <v>0</v>
      </c>
      <c r="AX14" s="1096">
        <f t="shared" si="18"/>
        <v>0</v>
      </c>
      <c r="AY14" s="1096">
        <f t="shared" si="19"/>
        <v>0</v>
      </c>
      <c r="AZ14" s="1098"/>
    </row>
    <row r="15" spans="1:52" s="12" customFormat="1">
      <c r="B15" s="1103"/>
      <c r="C15" s="1099"/>
      <c r="D15" s="1167" t="s">
        <v>36</v>
      </c>
      <c r="E15" s="1164" t="s">
        <v>36</v>
      </c>
      <c r="F15" s="390" t="s">
        <v>18</v>
      </c>
      <c r="G15" s="465">
        <f>+'7.3 PA PY budget_savings'!U15</f>
        <v>0</v>
      </c>
      <c r="H15" s="1168" t="s">
        <v>657</v>
      </c>
      <c r="I15" s="1097">
        <f t="shared" si="20"/>
        <v>0</v>
      </c>
      <c r="J15" s="1096">
        <f>SUMIFS('4.1 Program Budget - 2024-2027'!BY$7:BY$161,'4.1 Program Budget - 2024-2027'!$G$7:$G$161,$D15,'4.1 Program Budget - 2024-2027'!$H$7:$H$161,$F15)</f>
        <v>0</v>
      </c>
      <c r="K15" s="1096">
        <f>SUMIFS('4.1 Program Budget - 2024-2027'!BZ$7:BZ$161,'4.1 Program Budget - 2024-2027'!$G$7:$G$161,$D15,'4.1 Program Budget - 2024-2027'!$H$7:$H$161,$F15)</f>
        <v>0</v>
      </c>
      <c r="L15" s="1096">
        <f>SUMIFS('4.1 Program Budget - 2024-2027'!CA$7:CA$161,'4.1 Program Budget - 2024-2027'!$G$7:$G$161,$D15,'4.1 Program Budget - 2024-2027'!$H$7:$H$161,$F15)</f>
        <v>0</v>
      </c>
      <c r="M15" s="1096">
        <f>SUMIFS('4.1 Program Budget - 2024-2027'!CB$7:CB$161,'4.1 Program Budget - 2024-2027'!$G$7:$G$161,$D15,'4.1 Program Budget - 2024-2027'!$H$7:$H$161,$F15)</f>
        <v>0</v>
      </c>
      <c r="N15" s="1096">
        <f>SUMIFS('4.1 Program Budget - 2024-2027'!CC$7:CC$161,'4.1 Program Budget - 2024-2027'!$G$7:$G$161,$D15,'4.1 Program Budget - 2024-2027'!$H$7:$H$161,$F15)</f>
        <v>0</v>
      </c>
      <c r="O15" s="1096">
        <f>SUMIFS('4.1 Program Budget - 2024-2027'!CD$7:CD$161,'4.1 Program Budget - 2024-2027'!$G$7:$G$161,$D15,'4.1 Program Budget - 2024-2027'!$H$7:$H$161,$F15)</f>
        <v>0</v>
      </c>
      <c r="P15" s="1096">
        <f>SUMIFS('4.1 Program Budget - 2024-2027'!CE$7:CE$161,'4.1 Program Budget - 2024-2027'!$G$7:$G$161,$D15,'4.1 Program Budget - 2024-2027'!$H$7:$H$161,$F15)</f>
        <v>0</v>
      </c>
      <c r="Q15" s="1096">
        <f>SUMIFS('4.1 Program Budget - 2024-2027'!CF$7:CF$161,'4.1 Program Budget - 2024-2027'!$G$7:$G$161,$D15,'4.1 Program Budget - 2024-2027'!$H$7:$H$161,$F15)</f>
        <v>0</v>
      </c>
      <c r="R15" s="1096">
        <f>SUMIFS('4.1 Program Budget - 2024-2027'!CG$7:CG$161,'4.1 Program Budget - 2024-2027'!$G$7:$G$161,$D15,'4.1 Program Budget - 2024-2027'!$H$7:$H$161,$F15)</f>
        <v>0</v>
      </c>
      <c r="S15" s="1098"/>
      <c r="T15" s="1097">
        <f t="shared" si="0"/>
        <v>0</v>
      </c>
      <c r="U15" s="1096">
        <f t="shared" si="21"/>
        <v>0</v>
      </c>
      <c r="V15" s="1096">
        <f t="shared" si="22"/>
        <v>0</v>
      </c>
      <c r="W15" s="1096">
        <f t="shared" si="23"/>
        <v>0</v>
      </c>
      <c r="X15" s="1096">
        <f t="shared" si="24"/>
        <v>0</v>
      </c>
      <c r="Y15" s="1096">
        <f t="shared" si="25"/>
        <v>0</v>
      </c>
      <c r="Z15" s="1096">
        <f t="shared" si="26"/>
        <v>0</v>
      </c>
      <c r="AA15" s="1096">
        <f t="shared" si="27"/>
        <v>0</v>
      </c>
      <c r="AB15" s="1096">
        <f t="shared" si="28"/>
        <v>0</v>
      </c>
      <c r="AC15" s="1096">
        <f t="shared" si="29"/>
        <v>0</v>
      </c>
      <c r="AD15" s="1098"/>
      <c r="AE15" s="1097">
        <f t="shared" si="2"/>
        <v>0</v>
      </c>
      <c r="AF15" s="1096">
        <f t="shared" si="30"/>
        <v>0</v>
      </c>
      <c r="AG15" s="1096">
        <f t="shared" si="3"/>
        <v>0</v>
      </c>
      <c r="AH15" s="1096">
        <f t="shared" si="4"/>
        <v>0</v>
      </c>
      <c r="AI15" s="1096">
        <f t="shared" si="5"/>
        <v>0</v>
      </c>
      <c r="AJ15" s="1096">
        <f t="shared" si="6"/>
        <v>0</v>
      </c>
      <c r="AK15" s="1096">
        <f t="shared" si="7"/>
        <v>0</v>
      </c>
      <c r="AL15" s="1096">
        <f t="shared" si="8"/>
        <v>0</v>
      </c>
      <c r="AM15" s="1096">
        <f t="shared" si="9"/>
        <v>0</v>
      </c>
      <c r="AN15" s="1096">
        <f t="shared" si="10"/>
        <v>0</v>
      </c>
      <c r="AO15" s="1098"/>
      <c r="AP15" s="1097">
        <f t="shared" si="11"/>
        <v>0</v>
      </c>
      <c r="AQ15" s="1096">
        <f t="shared" si="31"/>
        <v>0</v>
      </c>
      <c r="AR15" s="1096">
        <f t="shared" si="12"/>
        <v>0</v>
      </c>
      <c r="AS15" s="1096">
        <f t="shared" si="13"/>
        <v>0</v>
      </c>
      <c r="AT15" s="1096">
        <f t="shared" si="14"/>
        <v>0</v>
      </c>
      <c r="AU15" s="1096">
        <f t="shared" si="15"/>
        <v>0</v>
      </c>
      <c r="AV15" s="1096">
        <f t="shared" si="16"/>
        <v>0</v>
      </c>
      <c r="AW15" s="1096">
        <f t="shared" si="17"/>
        <v>0</v>
      </c>
      <c r="AX15" s="1096">
        <f t="shared" si="18"/>
        <v>0</v>
      </c>
      <c r="AY15" s="1096">
        <f t="shared" si="19"/>
        <v>0</v>
      </c>
      <c r="AZ15" s="1098"/>
    </row>
    <row r="16" spans="1:52" s="12" customFormat="1">
      <c r="B16" s="1103"/>
      <c r="C16" s="1099"/>
      <c r="D16" s="1169"/>
      <c r="E16" s="1170"/>
      <c r="F16" s="391"/>
      <c r="G16" s="391"/>
      <c r="H16" s="1171"/>
      <c r="I16" s="1172"/>
      <c r="J16" s="1124"/>
      <c r="K16" s="1124"/>
      <c r="L16" s="1124"/>
      <c r="M16" s="1124"/>
      <c r="N16" s="1124"/>
      <c r="O16" s="1124"/>
      <c r="P16" s="1124"/>
      <c r="Q16" s="1124"/>
      <c r="R16" s="1124"/>
      <c r="S16" s="1173"/>
      <c r="T16" s="1172"/>
      <c r="U16" s="1125"/>
      <c r="V16" s="1125"/>
      <c r="W16" s="1125"/>
      <c r="X16" s="1125"/>
      <c r="Y16" s="1125"/>
      <c r="Z16" s="1125"/>
      <c r="AA16" s="1125"/>
      <c r="AB16" s="1125"/>
      <c r="AC16" s="1125"/>
      <c r="AD16" s="1173"/>
      <c r="AE16" s="1172"/>
      <c r="AF16" s="1125"/>
      <c r="AG16" s="1125"/>
      <c r="AH16" s="1125"/>
      <c r="AI16" s="1125"/>
      <c r="AJ16" s="1125"/>
      <c r="AK16" s="1125"/>
      <c r="AL16" s="1125"/>
      <c r="AM16" s="1125"/>
      <c r="AN16" s="1125"/>
      <c r="AO16" s="1173"/>
      <c r="AP16" s="1172"/>
      <c r="AQ16" s="1125"/>
      <c r="AR16" s="1125"/>
      <c r="AS16" s="1125"/>
      <c r="AT16" s="1125"/>
      <c r="AU16" s="1125"/>
      <c r="AV16" s="1125"/>
      <c r="AW16" s="1125"/>
      <c r="AX16" s="1125"/>
      <c r="AY16" s="1125"/>
      <c r="AZ16" s="1173"/>
    </row>
    <row r="17" spans="2:52" s="12" customFormat="1">
      <c r="B17" s="1103"/>
      <c r="C17" s="1099"/>
      <c r="D17" s="1167" t="s">
        <v>17</v>
      </c>
      <c r="E17" s="1164" t="s">
        <v>17</v>
      </c>
      <c r="F17" s="390" t="s">
        <v>23</v>
      </c>
      <c r="G17" s="465">
        <f>+'7.3 PA PY budget_savings'!U21</f>
        <v>5762511.129092739</v>
      </c>
      <c r="H17" s="1168">
        <v>0.66660917816706722</v>
      </c>
      <c r="I17" s="1097">
        <f t="shared" ref="I17:I25" si="32">+$G17</f>
        <v>5762511.129092739</v>
      </c>
      <c r="J17" s="1096">
        <f>SUMIFS('4.1 Program Budget - 2024-2027'!BY$7:BY$161,'4.1 Program Budget - 2024-2027'!$G$7:$G$161,$D17,'4.1 Program Budget - 2024-2027'!$H$7:$H$161,$F17)</f>
        <v>5471433.4957663026</v>
      </c>
      <c r="K17" s="1096">
        <f>SUMIFS('4.1 Program Budget - 2024-2027'!BZ$7:BZ$161,'4.1 Program Budget - 2024-2027'!$G$7:$G$161,$D17,'4.1 Program Budget - 2024-2027'!$H$7:$H$161,$F17)</f>
        <v>966.32880400897989</v>
      </c>
      <c r="L17" s="1096">
        <f>SUMIFS('4.1 Program Budget - 2024-2027'!CA$7:CA$161,'4.1 Program Budget - 2024-2027'!$G$7:$G$161,$D17,'4.1 Program Budget - 2024-2027'!$H$7:$H$161,$F17)</f>
        <v>189989.33416315779</v>
      </c>
      <c r="M17" s="1096">
        <f>SUMIFS('4.1 Program Budget - 2024-2027'!CB$7:CB$161,'4.1 Program Budget - 2024-2027'!$G$7:$G$161,$D17,'4.1 Program Budget - 2024-2027'!$H$7:$H$161,$F17)</f>
        <v>10.385753590705633</v>
      </c>
      <c r="N17" s="1096">
        <f>SUMIFS('4.1 Program Budget - 2024-2027'!CC$7:CC$161,'4.1 Program Budget - 2024-2027'!$G$7:$G$161,$D17,'4.1 Program Budget - 2024-2027'!$H$7:$H$161,$F17)</f>
        <v>1815.1597774756615</v>
      </c>
      <c r="O17" s="1096">
        <f>SUMIFS('4.1 Program Budget - 2024-2027'!CD$7:CD$161,'4.1 Program Budget - 2024-2027'!$G$7:$G$161,$D17,'4.1 Program Budget - 2024-2027'!$H$7:$H$161,$F17)</f>
        <v>80545307.843279123</v>
      </c>
      <c r="P17" s="1096">
        <f>SUMIFS('4.1 Program Budget - 2024-2027'!CE$7:CE$161,'4.1 Program Budget - 2024-2027'!$G$7:$G$161,$D17,'4.1 Program Budget - 2024-2027'!$H$7:$H$161,$F17)</f>
        <v>2615509.9110176247</v>
      </c>
      <c r="Q17" s="1096">
        <f>SUMIFS('4.1 Program Budget - 2024-2027'!CF$7:CF$161,'4.1 Program Budget - 2024-2027'!$G$7:$G$161,$D17,'4.1 Program Budget - 2024-2027'!$H$7:$H$161,$F17)</f>
        <v>924.09186482406722</v>
      </c>
      <c r="R17" s="1096">
        <f>SUMIFS('4.1 Program Budget - 2024-2027'!CG$7:CG$161,'4.1 Program Budget - 2024-2027'!$G$7:$G$161,$D17,'4.1 Program Budget - 2024-2027'!$H$7:$H$161,$F17)</f>
        <v>25054.90999568587</v>
      </c>
      <c r="S17" s="1098"/>
      <c r="T17" s="1097">
        <f t="shared" ref="T17:T25" si="33">+$G17</f>
        <v>5762511.129092739</v>
      </c>
      <c r="U17" s="1096">
        <f>J17</f>
        <v>5471433.4957663026</v>
      </c>
      <c r="V17" s="1096">
        <f t="shared" ref="V17:V25" si="34">K17</f>
        <v>966.32880400897989</v>
      </c>
      <c r="W17" s="1096">
        <f t="shared" ref="W17:W25" si="35">L17</f>
        <v>189989.33416315779</v>
      </c>
      <c r="X17" s="1096">
        <f t="shared" ref="X17:X25" si="36">M17</f>
        <v>10.385753590705633</v>
      </c>
      <c r="Y17" s="1096">
        <f t="shared" ref="Y17:Y25" si="37">N17</f>
        <v>1815.1597774756615</v>
      </c>
      <c r="Z17" s="1096">
        <f t="shared" ref="Z17:Z25" si="38">O17</f>
        <v>80545307.843279123</v>
      </c>
      <c r="AA17" s="1096">
        <f t="shared" ref="AA17:AA25" si="39">P17</f>
        <v>2615509.9110176247</v>
      </c>
      <c r="AB17" s="1096">
        <f t="shared" ref="AB17:AB25" si="40">Q17</f>
        <v>924.09186482406722</v>
      </c>
      <c r="AC17" s="1096">
        <f t="shared" ref="AC17:AC25" si="41">R17</f>
        <v>25054.90999568587</v>
      </c>
      <c r="AD17" s="1098"/>
      <c r="AE17" s="1097">
        <f t="shared" ref="AE17:AE25" si="42">+$G17</f>
        <v>5762511.129092739</v>
      </c>
      <c r="AF17" s="1096">
        <f>U17</f>
        <v>5471433.4957663026</v>
      </c>
      <c r="AG17" s="1096">
        <f t="shared" ref="AG17:AG25" si="43">V17</f>
        <v>966.32880400897989</v>
      </c>
      <c r="AH17" s="1096">
        <f t="shared" ref="AH17:AH25" si="44">W17</f>
        <v>189989.33416315779</v>
      </c>
      <c r="AI17" s="1096">
        <f t="shared" ref="AI17:AI25" si="45">X17</f>
        <v>10.385753590705633</v>
      </c>
      <c r="AJ17" s="1096">
        <f t="shared" ref="AJ17:AJ25" si="46">Y17</f>
        <v>1815.1597774756615</v>
      </c>
      <c r="AK17" s="1096">
        <f t="shared" ref="AK17:AK25" si="47">Z17</f>
        <v>80545307.843279123</v>
      </c>
      <c r="AL17" s="1096">
        <f t="shared" ref="AL17:AL25" si="48">AA17</f>
        <v>2615509.9110176247</v>
      </c>
      <c r="AM17" s="1096">
        <f t="shared" ref="AM17:AM25" si="49">AB17</f>
        <v>924.09186482406722</v>
      </c>
      <c r="AN17" s="1096">
        <f t="shared" ref="AN17:AN25" si="50">AC17</f>
        <v>25054.90999568587</v>
      </c>
      <c r="AO17" s="1098"/>
      <c r="AP17" s="1097">
        <f t="shared" ref="AP17:AP25" si="51">+$G17</f>
        <v>5762511.129092739</v>
      </c>
      <c r="AQ17" s="1096">
        <f>AF17</f>
        <v>5471433.4957663026</v>
      </c>
      <c r="AR17" s="1096">
        <f t="shared" ref="AR17:AR25" si="52">AG17</f>
        <v>966.32880400897989</v>
      </c>
      <c r="AS17" s="1096">
        <f t="shared" ref="AS17:AS25" si="53">AH17</f>
        <v>189989.33416315779</v>
      </c>
      <c r="AT17" s="1096">
        <f t="shared" ref="AT17:AT25" si="54">AI17</f>
        <v>10.385753590705633</v>
      </c>
      <c r="AU17" s="1096">
        <f t="shared" ref="AU17:AU25" si="55">AJ17</f>
        <v>1815.1597774756615</v>
      </c>
      <c r="AV17" s="1096">
        <f t="shared" ref="AV17:AV25" si="56">AK17</f>
        <v>80545307.843279123</v>
      </c>
      <c r="AW17" s="1096">
        <f t="shared" ref="AW17:AW25" si="57">AL17</f>
        <v>2615509.9110176247</v>
      </c>
      <c r="AX17" s="1096">
        <f t="shared" ref="AX17:AX25" si="58">AM17</f>
        <v>924.09186482406722</v>
      </c>
      <c r="AY17" s="1096">
        <f t="shared" ref="AY17:AY25" si="59">AN17</f>
        <v>25054.90999568587</v>
      </c>
      <c r="AZ17" s="1098"/>
    </row>
    <row r="18" spans="2:52" s="12" customFormat="1">
      <c r="B18" s="1103"/>
      <c r="C18" s="1099"/>
      <c r="D18" s="1167" t="s">
        <v>22</v>
      </c>
      <c r="E18" s="1164" t="s">
        <v>22</v>
      </c>
      <c r="F18" s="390" t="s">
        <v>23</v>
      </c>
      <c r="G18" s="465">
        <f>+'7.3 PA PY budget_savings'!U22</f>
        <v>3684530.7499280651</v>
      </c>
      <c r="H18" s="1168">
        <v>0.27856319362619419</v>
      </c>
      <c r="I18" s="1097">
        <f t="shared" si="32"/>
        <v>3684530.7499280651</v>
      </c>
      <c r="J18" s="1096">
        <f>SUMIFS('4.1 Program Budget - 2024-2027'!BY$7:BY$161,'4.1 Program Budget - 2024-2027'!$G$7:$G$161,$D18,'4.1 Program Budget - 2024-2027'!$H$7:$H$161,$F18)</f>
        <v>852623.25205119955</v>
      </c>
      <c r="K18" s="1096">
        <f>SUMIFS('4.1 Program Budget - 2024-2027'!BZ$7:BZ$161,'4.1 Program Budget - 2024-2027'!$G$7:$G$161,$D18,'4.1 Program Budget - 2024-2027'!$H$7:$H$161,$F18)</f>
        <v>189.76462928680127</v>
      </c>
      <c r="L18" s="1096">
        <f>SUMIFS('4.1 Program Budget - 2024-2027'!CA$7:CA$161,'4.1 Program Budget - 2024-2027'!$G$7:$G$161,$D18,'4.1 Program Budget - 2024-2027'!$H$7:$H$161,$F18)</f>
        <v>4796.6159667056827</v>
      </c>
      <c r="M18" s="1096">
        <f>SUMIFS('4.1 Program Budget - 2024-2027'!CB$7:CB$161,'4.1 Program Budget - 2024-2027'!$G$7:$G$161,$D18,'4.1 Program Budget - 2024-2027'!$H$7:$H$161,$F18)</f>
        <v>109.48933523296742</v>
      </c>
      <c r="N18" s="1096">
        <f>SUMIFS('4.1 Program Budget - 2024-2027'!CC$7:CC$161,'4.1 Program Budget - 2024-2027'!$G$7:$G$161,$D18,'4.1 Program Budget - 2024-2027'!$H$7:$H$161,$F18)</f>
        <v>46.23675447045823</v>
      </c>
      <c r="O18" s="1096">
        <f>SUMIFS('4.1 Program Budget - 2024-2027'!CD$7:CD$161,'4.1 Program Budget - 2024-2027'!$G$7:$G$161,$D18,'4.1 Program Budget - 2024-2027'!$H$7:$H$161,$F18)</f>
        <v>10345332.552405421</v>
      </c>
      <c r="P18" s="1096">
        <f>SUMIFS('4.1 Program Budget - 2024-2027'!CE$7:CE$161,'4.1 Program Budget - 2024-2027'!$G$7:$G$161,$D18,'4.1 Program Budget - 2024-2027'!$H$7:$H$161,$F18)</f>
        <v>66154.36072152789</v>
      </c>
      <c r="Q18" s="1096">
        <f>SUMIFS('4.1 Program Budget - 2024-2027'!CF$7:CF$161,'4.1 Program Budget - 2024-2027'!$G$7:$G$161,$D18,'4.1 Program Budget - 2024-2027'!$H$7:$H$161,$F18)</f>
        <v>1520.3067635282496</v>
      </c>
      <c r="R18" s="1096">
        <f>SUMIFS('4.1 Program Budget - 2024-2027'!CG$7:CG$161,'4.1 Program Budget - 2024-2027'!$G$7:$G$161,$D18,'4.1 Program Budget - 2024-2027'!$H$7:$H$161,$F18)</f>
        <v>568.76852087323823</v>
      </c>
      <c r="S18" s="1098"/>
      <c r="T18" s="1097">
        <f t="shared" si="33"/>
        <v>3684530.7499280651</v>
      </c>
      <c r="U18" s="1096">
        <f t="shared" ref="U18:U25" si="60">J18</f>
        <v>852623.25205119955</v>
      </c>
      <c r="V18" s="1096">
        <f t="shared" si="34"/>
        <v>189.76462928680127</v>
      </c>
      <c r="W18" s="1096">
        <f t="shared" si="35"/>
        <v>4796.6159667056827</v>
      </c>
      <c r="X18" s="1096">
        <f t="shared" si="36"/>
        <v>109.48933523296742</v>
      </c>
      <c r="Y18" s="1096">
        <f t="shared" si="37"/>
        <v>46.23675447045823</v>
      </c>
      <c r="Z18" s="1096">
        <f t="shared" si="38"/>
        <v>10345332.552405421</v>
      </c>
      <c r="AA18" s="1096">
        <f t="shared" si="39"/>
        <v>66154.36072152789</v>
      </c>
      <c r="AB18" s="1096">
        <f t="shared" si="40"/>
        <v>1520.3067635282496</v>
      </c>
      <c r="AC18" s="1096">
        <f t="shared" si="41"/>
        <v>568.76852087323823</v>
      </c>
      <c r="AD18" s="1098"/>
      <c r="AE18" s="1097">
        <f t="shared" si="42"/>
        <v>3684530.7499280651</v>
      </c>
      <c r="AF18" s="1096">
        <f t="shared" ref="AF18:AF25" si="61">U18</f>
        <v>852623.25205119955</v>
      </c>
      <c r="AG18" s="1096">
        <f t="shared" si="43"/>
        <v>189.76462928680127</v>
      </c>
      <c r="AH18" s="1096">
        <f t="shared" si="44"/>
        <v>4796.6159667056827</v>
      </c>
      <c r="AI18" s="1096">
        <f t="shared" si="45"/>
        <v>109.48933523296742</v>
      </c>
      <c r="AJ18" s="1096">
        <f t="shared" si="46"/>
        <v>46.23675447045823</v>
      </c>
      <c r="AK18" s="1096">
        <f t="shared" si="47"/>
        <v>10345332.552405421</v>
      </c>
      <c r="AL18" s="1096">
        <f t="shared" si="48"/>
        <v>66154.36072152789</v>
      </c>
      <c r="AM18" s="1096">
        <f t="shared" si="49"/>
        <v>1520.3067635282496</v>
      </c>
      <c r="AN18" s="1096">
        <f t="shared" si="50"/>
        <v>568.76852087323823</v>
      </c>
      <c r="AO18" s="1098"/>
      <c r="AP18" s="1097">
        <f t="shared" si="51"/>
        <v>3684530.7499280651</v>
      </c>
      <c r="AQ18" s="1096">
        <f t="shared" ref="AQ18:AQ25" si="62">AF18</f>
        <v>852623.25205119955</v>
      </c>
      <c r="AR18" s="1096">
        <f t="shared" si="52"/>
        <v>189.76462928680127</v>
      </c>
      <c r="AS18" s="1096">
        <f t="shared" si="53"/>
        <v>4796.6159667056827</v>
      </c>
      <c r="AT18" s="1096">
        <f t="shared" si="54"/>
        <v>109.48933523296742</v>
      </c>
      <c r="AU18" s="1096">
        <f t="shared" si="55"/>
        <v>46.23675447045823</v>
      </c>
      <c r="AV18" s="1096">
        <f t="shared" si="56"/>
        <v>10345332.552405421</v>
      </c>
      <c r="AW18" s="1096">
        <f t="shared" si="57"/>
        <v>66154.36072152789</v>
      </c>
      <c r="AX18" s="1096">
        <f t="shared" si="58"/>
        <v>1520.3067635282496</v>
      </c>
      <c r="AY18" s="1096">
        <f t="shared" si="59"/>
        <v>568.76852087323823</v>
      </c>
      <c r="AZ18" s="1098"/>
    </row>
    <row r="19" spans="2:52" s="12" customFormat="1">
      <c r="B19" s="1103"/>
      <c r="C19" s="1099"/>
      <c r="D19" s="1166" t="s">
        <v>25</v>
      </c>
      <c r="E19" s="1164" t="s">
        <v>25</v>
      </c>
      <c r="F19" s="390" t="s">
        <v>23</v>
      </c>
      <c r="G19" s="465">
        <f>+'7.3 PA PY budget_savings'!U23</f>
        <v>1504040.4988574944</v>
      </c>
      <c r="H19" s="1165">
        <v>2.0609518893216245</v>
      </c>
      <c r="I19" s="1097">
        <f t="shared" si="32"/>
        <v>1504040.4988574944</v>
      </c>
      <c r="J19" s="1096">
        <f>SUMIFS('4.1 Program Budget - 2024-2027'!BY$7:BY$161,'4.1 Program Budget - 2024-2027'!$G$7:$G$161,$D19,'4.1 Program Budget - 2024-2027'!$H$7:$H$161,$F19)</f>
        <v>1206816.1901054427</v>
      </c>
      <c r="K19" s="1096">
        <f>SUMIFS('4.1 Program Budget - 2024-2027'!BZ$7:BZ$161,'4.1 Program Budget - 2024-2027'!$G$7:$G$161,$D19,'4.1 Program Budget - 2024-2027'!$H$7:$H$161,$F19)</f>
        <v>250.98022621612139</v>
      </c>
      <c r="L19" s="1096">
        <f>SUMIFS('4.1 Program Budget - 2024-2027'!CA$7:CA$161,'4.1 Program Budget - 2024-2027'!$G$7:$G$161,$D19,'4.1 Program Budget - 2024-2027'!$H$7:$H$161,$F19)</f>
        <v>175716.57796798536</v>
      </c>
      <c r="M19" s="1096">
        <f>SUMIFS('4.1 Program Budget - 2024-2027'!CB$7:CB$161,'4.1 Program Budget - 2024-2027'!$G$7:$G$161,$D19,'4.1 Program Budget - 2024-2027'!$H$7:$H$161,$F19)</f>
        <v>190.21798721548802</v>
      </c>
      <c r="N19" s="1096">
        <f>SUMIFS('4.1 Program Budget - 2024-2027'!CC$7:CC$161,'4.1 Program Budget - 2024-2027'!$G$7:$G$161,$D19,'4.1 Program Budget - 2024-2027'!$H$7:$H$161,$F19)</f>
        <v>1027.9419811127145</v>
      </c>
      <c r="O19" s="1096">
        <f>SUMIFS('4.1 Program Budget - 2024-2027'!CD$7:CD$161,'4.1 Program Budget - 2024-2027'!$G$7:$G$161,$D19,'4.1 Program Budget - 2024-2027'!$H$7:$H$161,$F19)</f>
        <v>18102242.851581644</v>
      </c>
      <c r="P19" s="1096">
        <f>SUMIFS('4.1 Program Budget - 2024-2027'!CE$7:CE$161,'4.1 Program Budget - 2024-2027'!$G$7:$G$161,$D19,'4.1 Program Budget - 2024-2027'!$H$7:$H$161,$F19)</f>
        <v>2635748.6695197783</v>
      </c>
      <c r="Q19" s="1096">
        <f>SUMIFS('4.1 Program Budget - 2024-2027'!CF$7:CF$161,'4.1 Program Budget - 2024-2027'!$G$7:$G$161,$D19,'4.1 Program Budget - 2024-2027'!$H$7:$H$161,$F19)</f>
        <v>3020.604395148669</v>
      </c>
      <c r="R19" s="1096">
        <f>SUMIFS('4.1 Program Budget - 2024-2027'!CG$7:CG$161,'4.1 Program Budget - 2024-2027'!$G$7:$G$161,$D19,'4.1 Program Budget - 2024-2027'!$H$7:$H$161,$F19)</f>
        <v>15419.12971669071</v>
      </c>
      <c r="S19" s="1098"/>
      <c r="T19" s="1097">
        <f t="shared" si="33"/>
        <v>1504040.4988574944</v>
      </c>
      <c r="U19" s="1096">
        <f t="shared" si="60"/>
        <v>1206816.1901054427</v>
      </c>
      <c r="V19" s="1096">
        <f t="shared" si="34"/>
        <v>250.98022621612139</v>
      </c>
      <c r="W19" s="1096">
        <f t="shared" si="35"/>
        <v>175716.57796798536</v>
      </c>
      <c r="X19" s="1096">
        <f t="shared" si="36"/>
        <v>190.21798721548802</v>
      </c>
      <c r="Y19" s="1096">
        <f t="shared" si="37"/>
        <v>1027.9419811127145</v>
      </c>
      <c r="Z19" s="1096">
        <f t="shared" si="38"/>
        <v>18102242.851581644</v>
      </c>
      <c r="AA19" s="1096">
        <f t="shared" si="39"/>
        <v>2635748.6695197783</v>
      </c>
      <c r="AB19" s="1096">
        <f t="shared" si="40"/>
        <v>3020.604395148669</v>
      </c>
      <c r="AC19" s="1096">
        <f t="shared" si="41"/>
        <v>15419.12971669071</v>
      </c>
      <c r="AD19" s="1098"/>
      <c r="AE19" s="1097">
        <f t="shared" si="42"/>
        <v>1504040.4988574944</v>
      </c>
      <c r="AF19" s="1096">
        <f t="shared" si="61"/>
        <v>1206816.1901054427</v>
      </c>
      <c r="AG19" s="1096">
        <f t="shared" si="43"/>
        <v>250.98022621612139</v>
      </c>
      <c r="AH19" s="1096">
        <f t="shared" si="44"/>
        <v>175716.57796798536</v>
      </c>
      <c r="AI19" s="1096">
        <f t="shared" si="45"/>
        <v>190.21798721548802</v>
      </c>
      <c r="AJ19" s="1096">
        <f t="shared" si="46"/>
        <v>1027.9419811127145</v>
      </c>
      <c r="AK19" s="1096">
        <f t="shared" si="47"/>
        <v>18102242.851581644</v>
      </c>
      <c r="AL19" s="1096">
        <f t="shared" si="48"/>
        <v>2635748.6695197783</v>
      </c>
      <c r="AM19" s="1096">
        <f t="shared" si="49"/>
        <v>3020.604395148669</v>
      </c>
      <c r="AN19" s="1096">
        <f t="shared" si="50"/>
        <v>15419.12971669071</v>
      </c>
      <c r="AO19" s="1098"/>
      <c r="AP19" s="1097">
        <f t="shared" si="51"/>
        <v>1504040.4988574944</v>
      </c>
      <c r="AQ19" s="1096">
        <f t="shared" si="62"/>
        <v>1206816.1901054427</v>
      </c>
      <c r="AR19" s="1096">
        <f t="shared" si="52"/>
        <v>250.98022621612139</v>
      </c>
      <c r="AS19" s="1096">
        <f t="shared" si="53"/>
        <v>175716.57796798536</v>
      </c>
      <c r="AT19" s="1096">
        <f t="shared" si="54"/>
        <v>190.21798721548802</v>
      </c>
      <c r="AU19" s="1096">
        <f t="shared" si="55"/>
        <v>1027.9419811127145</v>
      </c>
      <c r="AV19" s="1096">
        <f t="shared" si="56"/>
        <v>18102242.851581644</v>
      </c>
      <c r="AW19" s="1096">
        <f t="shared" si="57"/>
        <v>2635748.6695197783</v>
      </c>
      <c r="AX19" s="1096">
        <f t="shared" si="58"/>
        <v>3020.604395148669</v>
      </c>
      <c r="AY19" s="1096">
        <f t="shared" si="59"/>
        <v>15419.12971669071</v>
      </c>
      <c r="AZ19" s="1098"/>
    </row>
    <row r="20" spans="2:52" s="12" customFormat="1">
      <c r="B20" s="1103"/>
      <c r="C20" s="171"/>
      <c r="D20" s="389" t="s">
        <v>27</v>
      </c>
      <c r="E20" s="1164" t="s">
        <v>27</v>
      </c>
      <c r="F20" s="390" t="s">
        <v>23</v>
      </c>
      <c r="G20" s="465">
        <f>+'7.3 PA PY budget_savings'!U24</f>
        <v>508925.66647717665</v>
      </c>
      <c r="H20" s="392">
        <v>2.6272428762400888</v>
      </c>
      <c r="I20" s="1097">
        <f t="shared" si="32"/>
        <v>508925.66647717665</v>
      </c>
      <c r="J20" s="1096">
        <f>SUMIFS('4.1 Program Budget - 2024-2027'!BY$7:BY$161,'4.1 Program Budget - 2024-2027'!$G$7:$G$161,$D20,'4.1 Program Budget - 2024-2027'!$H$7:$H$161,$F20)</f>
        <v>597357.33926177607</v>
      </c>
      <c r="K20" s="1096">
        <f>SUMIFS('4.1 Program Budget - 2024-2027'!BZ$7:BZ$161,'4.1 Program Budget - 2024-2027'!$G$7:$G$161,$D20,'4.1 Program Budget - 2024-2027'!$H$7:$H$161,$F20)</f>
        <v>107.81168853822656</v>
      </c>
      <c r="L20" s="1096">
        <f>SUMIFS('4.1 Program Budget - 2024-2027'!CA$7:CA$161,'4.1 Program Budget - 2024-2027'!$G$7:$G$161,$D20,'4.1 Program Budget - 2024-2027'!$H$7:$H$161,$F20)</f>
        <v>24598.123765878012</v>
      </c>
      <c r="M20" s="1096">
        <f>SUMIFS('4.1 Program Budget - 2024-2027'!CB$7:CB$161,'4.1 Program Budget - 2024-2027'!$G$7:$G$161,$D20,'4.1 Program Budget - 2024-2027'!$H$7:$H$161,$F20)</f>
        <v>97.93182175353698</v>
      </c>
      <c r="N20" s="1096">
        <f>SUMIFS('4.1 Program Budget - 2024-2027'!CC$7:CC$161,'4.1 Program Budget - 2024-2027'!$G$7:$G$161,$D20,'4.1 Program Budget - 2024-2027'!$H$7:$H$161,$F20)</f>
        <v>143.89902403038641</v>
      </c>
      <c r="O20" s="1096">
        <f>SUMIFS('4.1 Program Budget - 2024-2027'!CD$7:CD$161,'4.1 Program Budget - 2024-2027'!$G$7:$G$161,$D20,'4.1 Program Budget - 2024-2027'!$H$7:$H$161,$F20)</f>
        <v>8960360.0889266431</v>
      </c>
      <c r="P20" s="1096">
        <f>SUMIFS('4.1 Program Budget - 2024-2027'!CE$7:CE$161,'4.1 Program Budget - 2024-2027'!$G$7:$G$161,$D20,'4.1 Program Budget - 2024-2027'!$H$7:$H$161,$F20)</f>
        <v>368971.85648817016</v>
      </c>
      <c r="Q20" s="1096">
        <f>SUMIFS('4.1 Program Budget - 2024-2027'!CF$7:CF$161,'4.1 Program Budget - 2024-2027'!$G$7:$G$161,$D20,'4.1 Program Budget - 2024-2027'!$H$7:$H$161,$F20)</f>
        <v>1601.0384340045812</v>
      </c>
      <c r="R20" s="1096">
        <f>SUMIFS('4.1 Program Budget - 2024-2027'!CG$7:CG$161,'4.1 Program Budget - 2024-2027'!$G$7:$G$161,$D20,'4.1 Program Budget - 2024-2027'!$H$7:$H$161,$F20)</f>
        <v>2158.4853604557993</v>
      </c>
      <c r="S20" s="250"/>
      <c r="T20" s="1097">
        <f t="shared" si="33"/>
        <v>508925.66647717665</v>
      </c>
      <c r="U20" s="1096">
        <f t="shared" si="60"/>
        <v>597357.33926177607</v>
      </c>
      <c r="V20" s="1096">
        <f t="shared" si="34"/>
        <v>107.81168853822656</v>
      </c>
      <c r="W20" s="1096">
        <f t="shared" si="35"/>
        <v>24598.123765878012</v>
      </c>
      <c r="X20" s="1096">
        <f t="shared" si="36"/>
        <v>97.93182175353698</v>
      </c>
      <c r="Y20" s="1096">
        <f t="shared" si="37"/>
        <v>143.89902403038641</v>
      </c>
      <c r="Z20" s="1096">
        <f t="shared" si="38"/>
        <v>8960360.0889266431</v>
      </c>
      <c r="AA20" s="1096">
        <f t="shared" si="39"/>
        <v>368971.85648817016</v>
      </c>
      <c r="AB20" s="1096">
        <f t="shared" si="40"/>
        <v>1601.0384340045812</v>
      </c>
      <c r="AC20" s="1096">
        <f t="shared" si="41"/>
        <v>2158.4853604557993</v>
      </c>
      <c r="AD20" s="250"/>
      <c r="AE20" s="1097">
        <f t="shared" si="42"/>
        <v>508925.66647717665</v>
      </c>
      <c r="AF20" s="1096">
        <f t="shared" si="61"/>
        <v>597357.33926177607</v>
      </c>
      <c r="AG20" s="1096">
        <f t="shared" si="43"/>
        <v>107.81168853822656</v>
      </c>
      <c r="AH20" s="1096">
        <f t="shared" si="44"/>
        <v>24598.123765878012</v>
      </c>
      <c r="AI20" s="1096">
        <f t="shared" si="45"/>
        <v>97.93182175353698</v>
      </c>
      <c r="AJ20" s="1096">
        <f t="shared" si="46"/>
        <v>143.89902403038641</v>
      </c>
      <c r="AK20" s="1096">
        <f t="shared" si="47"/>
        <v>8960360.0889266431</v>
      </c>
      <c r="AL20" s="1096">
        <f t="shared" si="48"/>
        <v>368971.85648817016</v>
      </c>
      <c r="AM20" s="1096">
        <f t="shared" si="49"/>
        <v>1601.0384340045812</v>
      </c>
      <c r="AN20" s="1096">
        <f t="shared" si="50"/>
        <v>2158.4853604557993</v>
      </c>
      <c r="AO20" s="250"/>
      <c r="AP20" s="1097">
        <f t="shared" si="51"/>
        <v>508925.66647717665</v>
      </c>
      <c r="AQ20" s="1096">
        <f t="shared" si="62"/>
        <v>597357.33926177607</v>
      </c>
      <c r="AR20" s="1096">
        <f t="shared" si="52"/>
        <v>107.81168853822656</v>
      </c>
      <c r="AS20" s="1096">
        <f t="shared" si="53"/>
        <v>24598.123765878012</v>
      </c>
      <c r="AT20" s="1096">
        <f t="shared" si="54"/>
        <v>97.93182175353698</v>
      </c>
      <c r="AU20" s="1096">
        <f t="shared" si="55"/>
        <v>143.89902403038641</v>
      </c>
      <c r="AV20" s="1096">
        <f t="shared" si="56"/>
        <v>8960360.0889266431</v>
      </c>
      <c r="AW20" s="1096">
        <f t="shared" si="57"/>
        <v>368971.85648817016</v>
      </c>
      <c r="AX20" s="1096">
        <f t="shared" si="58"/>
        <v>1601.0384340045812</v>
      </c>
      <c r="AY20" s="1096">
        <f t="shared" si="59"/>
        <v>2158.4853604557993</v>
      </c>
      <c r="AZ20" s="250"/>
    </row>
    <row r="21" spans="2:52" s="12" customFormat="1">
      <c r="B21" s="249"/>
      <c r="C21" s="171"/>
      <c r="D21" s="389" t="s">
        <v>29</v>
      </c>
      <c r="E21" s="1164" t="s">
        <v>29</v>
      </c>
      <c r="F21" s="390" t="s">
        <v>23</v>
      </c>
      <c r="G21" s="465">
        <f>+'7.3 PA PY budget_savings'!U25</f>
        <v>3640965.6523000002</v>
      </c>
      <c r="H21" s="392">
        <v>-8.0469711534756891E-2</v>
      </c>
      <c r="I21" s="1097">
        <f t="shared" si="32"/>
        <v>3640965.6523000002</v>
      </c>
      <c r="J21" s="1096">
        <f>SUMIFS('4.1 Program Budget - 2024-2027'!BY$7:BY$161,'4.1 Program Budget - 2024-2027'!$G$7:$G$161,$D21,'4.1 Program Budget - 2024-2027'!$H$7:$H$161,$F21)</f>
        <v>0</v>
      </c>
      <c r="K21" s="1096">
        <f>SUMIFS('4.1 Program Budget - 2024-2027'!BZ$7:BZ$161,'4.1 Program Budget - 2024-2027'!$G$7:$G$161,$D21,'4.1 Program Budget - 2024-2027'!$H$7:$H$161,$F21)</f>
        <v>0</v>
      </c>
      <c r="L21" s="1096">
        <f>SUMIFS('4.1 Program Budget - 2024-2027'!CA$7:CA$161,'4.1 Program Budget - 2024-2027'!$G$7:$G$161,$D21,'4.1 Program Budget - 2024-2027'!$H$7:$H$161,$F21)</f>
        <v>0</v>
      </c>
      <c r="M21" s="1096">
        <f>SUMIFS('4.1 Program Budget - 2024-2027'!CB$7:CB$161,'4.1 Program Budget - 2024-2027'!$G$7:$G$161,$D21,'4.1 Program Budget - 2024-2027'!$H$7:$H$161,$F21)</f>
        <v>0</v>
      </c>
      <c r="N21" s="1096">
        <f>SUMIFS('4.1 Program Budget - 2024-2027'!CC$7:CC$161,'4.1 Program Budget - 2024-2027'!$G$7:$G$161,$D21,'4.1 Program Budget - 2024-2027'!$H$7:$H$161,$F21)</f>
        <v>0</v>
      </c>
      <c r="O21" s="1096">
        <f>SUMIFS('4.1 Program Budget - 2024-2027'!CD$7:CD$161,'4.1 Program Budget - 2024-2027'!$G$7:$G$161,$D21,'4.1 Program Budget - 2024-2027'!$H$7:$H$161,$F21)</f>
        <v>0</v>
      </c>
      <c r="P21" s="1096">
        <f>SUMIFS('4.1 Program Budget - 2024-2027'!CE$7:CE$161,'4.1 Program Budget - 2024-2027'!$G$7:$G$161,$D21,'4.1 Program Budget - 2024-2027'!$H$7:$H$161,$F21)</f>
        <v>0</v>
      </c>
      <c r="Q21" s="1096">
        <f>SUMIFS('4.1 Program Budget - 2024-2027'!CF$7:CF$161,'4.1 Program Budget - 2024-2027'!$G$7:$G$161,$D21,'4.1 Program Budget - 2024-2027'!$H$7:$H$161,$F21)</f>
        <v>0</v>
      </c>
      <c r="R21" s="1096">
        <f>SUMIFS('4.1 Program Budget - 2024-2027'!CG$7:CG$161,'4.1 Program Budget - 2024-2027'!$G$7:$G$161,$D21,'4.1 Program Budget - 2024-2027'!$H$7:$H$161,$F21)</f>
        <v>0</v>
      </c>
      <c r="S21" s="250"/>
      <c r="T21" s="1097">
        <f t="shared" si="33"/>
        <v>3640965.6523000002</v>
      </c>
      <c r="U21" s="1096">
        <f t="shared" si="60"/>
        <v>0</v>
      </c>
      <c r="V21" s="1096">
        <f t="shared" si="34"/>
        <v>0</v>
      </c>
      <c r="W21" s="1096">
        <f t="shared" si="35"/>
        <v>0</v>
      </c>
      <c r="X21" s="1096">
        <f t="shared" si="36"/>
        <v>0</v>
      </c>
      <c r="Y21" s="1096">
        <f t="shared" si="37"/>
        <v>0</v>
      </c>
      <c r="Z21" s="1096">
        <f t="shared" si="38"/>
        <v>0</v>
      </c>
      <c r="AA21" s="1096">
        <f t="shared" si="39"/>
        <v>0</v>
      </c>
      <c r="AB21" s="1096">
        <f t="shared" si="40"/>
        <v>0</v>
      </c>
      <c r="AC21" s="1096">
        <f t="shared" si="41"/>
        <v>0</v>
      </c>
      <c r="AD21" s="250"/>
      <c r="AE21" s="1097">
        <f t="shared" si="42"/>
        <v>3640965.6523000002</v>
      </c>
      <c r="AF21" s="1096">
        <f t="shared" si="61"/>
        <v>0</v>
      </c>
      <c r="AG21" s="1096">
        <f t="shared" si="43"/>
        <v>0</v>
      </c>
      <c r="AH21" s="1096">
        <f t="shared" si="44"/>
        <v>0</v>
      </c>
      <c r="AI21" s="1096">
        <f t="shared" si="45"/>
        <v>0</v>
      </c>
      <c r="AJ21" s="1096">
        <f t="shared" si="46"/>
        <v>0</v>
      </c>
      <c r="AK21" s="1096">
        <f t="shared" si="47"/>
        <v>0</v>
      </c>
      <c r="AL21" s="1096">
        <f t="shared" si="48"/>
        <v>0</v>
      </c>
      <c r="AM21" s="1096">
        <f t="shared" si="49"/>
        <v>0</v>
      </c>
      <c r="AN21" s="1096">
        <f t="shared" si="50"/>
        <v>0</v>
      </c>
      <c r="AO21" s="250"/>
      <c r="AP21" s="1097">
        <f t="shared" si="51"/>
        <v>3640965.6523000002</v>
      </c>
      <c r="AQ21" s="1096">
        <f t="shared" si="62"/>
        <v>0</v>
      </c>
      <c r="AR21" s="1096">
        <f t="shared" si="52"/>
        <v>0</v>
      </c>
      <c r="AS21" s="1096">
        <f t="shared" si="53"/>
        <v>0</v>
      </c>
      <c r="AT21" s="1096">
        <f t="shared" si="54"/>
        <v>0</v>
      </c>
      <c r="AU21" s="1096">
        <f t="shared" si="55"/>
        <v>0</v>
      </c>
      <c r="AV21" s="1096">
        <f t="shared" si="56"/>
        <v>0</v>
      </c>
      <c r="AW21" s="1096">
        <f t="shared" si="57"/>
        <v>0</v>
      </c>
      <c r="AX21" s="1096">
        <f t="shared" si="58"/>
        <v>0</v>
      </c>
      <c r="AY21" s="1096">
        <f t="shared" si="59"/>
        <v>0</v>
      </c>
      <c r="AZ21" s="250"/>
    </row>
    <row r="22" spans="2:52" s="12" customFormat="1">
      <c r="B22" s="1103"/>
      <c r="C22" s="1099"/>
      <c r="D22" s="1166" t="s">
        <v>30</v>
      </c>
      <c r="E22" s="1164" t="s">
        <v>30</v>
      </c>
      <c r="F22" s="390" t="s">
        <v>23</v>
      </c>
      <c r="G22" s="465">
        <f>+'7.3 PA PY budget_savings'!U26</f>
        <v>546229.80295211799</v>
      </c>
      <c r="H22" s="1165">
        <v>2.0831214173727619</v>
      </c>
      <c r="I22" s="1097">
        <f t="shared" si="32"/>
        <v>546229.80295211799</v>
      </c>
      <c r="J22" s="1096">
        <f>SUMIFS('4.1 Program Budget - 2024-2027'!BY$7:BY$161,'4.1 Program Budget - 2024-2027'!$G$7:$G$161,$D22,'4.1 Program Budget - 2024-2027'!$H$7:$H$161,$F22)</f>
        <v>927519.95490396139</v>
      </c>
      <c r="K22" s="1096">
        <f>SUMIFS('4.1 Program Budget - 2024-2027'!BZ$7:BZ$161,'4.1 Program Budget - 2024-2027'!$G$7:$G$161,$D22,'4.1 Program Budget - 2024-2027'!$H$7:$H$161,$F22)</f>
        <v>379.26694882578238</v>
      </c>
      <c r="L22" s="1096">
        <f>SUMIFS('4.1 Program Budget - 2024-2027'!CA$7:CA$161,'4.1 Program Budget - 2024-2027'!$G$7:$G$161,$D22,'4.1 Program Budget - 2024-2027'!$H$7:$H$161,$F22)</f>
        <v>3050.5343004133083</v>
      </c>
      <c r="M22" s="1096">
        <f>SUMIFS('4.1 Program Budget - 2024-2027'!CB$7:CB$161,'4.1 Program Budget - 2024-2027'!$G$7:$G$161,$D22,'4.1 Program Budget - 2024-2027'!$H$7:$H$161,$F22)</f>
        <v>148.04049786546955</v>
      </c>
      <c r="N22" s="1096">
        <f>SUMIFS('4.1 Program Budget - 2024-2027'!CC$7:CC$161,'4.1 Program Budget - 2024-2027'!$G$7:$G$161,$D22,'4.1 Program Budget - 2024-2027'!$H$7:$H$161,$F22)</f>
        <v>17.845625657417859</v>
      </c>
      <c r="O22" s="1096">
        <f>SUMIFS('4.1 Program Budget - 2024-2027'!CD$7:CD$161,'4.1 Program Budget - 2024-2027'!$G$7:$G$161,$D22,'4.1 Program Budget - 2024-2027'!$H$7:$H$161,$F22)</f>
        <v>13912799.323559433</v>
      </c>
      <c r="P22" s="1096">
        <f>SUMIFS('4.1 Program Budget - 2024-2027'!CE$7:CE$161,'4.1 Program Budget - 2024-2027'!$G$7:$G$161,$D22,'4.1 Program Budget - 2024-2027'!$H$7:$H$161,$F22)</f>
        <v>45758.014506199623</v>
      </c>
      <c r="Q22" s="1096">
        <f>SUMIFS('4.1 Program Budget - 2024-2027'!CF$7:CF$161,'4.1 Program Budget - 2024-2027'!$G$7:$G$161,$D22,'4.1 Program Budget - 2024-2027'!$H$7:$H$161,$F22)</f>
        <v>2366.346760829354</v>
      </c>
      <c r="R22" s="1096">
        <f>SUMIFS('4.1 Program Budget - 2024-2027'!CG$7:CG$161,'4.1 Program Budget - 2024-2027'!$G$7:$G$161,$D22,'4.1 Program Budget - 2024-2027'!$H$7:$H$161,$F22)</f>
        <v>267.68438486126797</v>
      </c>
      <c r="S22" s="1098"/>
      <c r="T22" s="1097">
        <f t="shared" si="33"/>
        <v>546229.80295211799</v>
      </c>
      <c r="U22" s="1096">
        <f t="shared" si="60"/>
        <v>927519.95490396139</v>
      </c>
      <c r="V22" s="1096">
        <f t="shared" si="34"/>
        <v>379.26694882578238</v>
      </c>
      <c r="W22" s="1096">
        <f t="shared" si="35"/>
        <v>3050.5343004133083</v>
      </c>
      <c r="X22" s="1096">
        <f t="shared" si="36"/>
        <v>148.04049786546955</v>
      </c>
      <c r="Y22" s="1096">
        <f t="shared" si="37"/>
        <v>17.845625657417859</v>
      </c>
      <c r="Z22" s="1096">
        <f t="shared" si="38"/>
        <v>13912799.323559433</v>
      </c>
      <c r="AA22" s="1096">
        <f t="shared" si="39"/>
        <v>45758.014506199623</v>
      </c>
      <c r="AB22" s="1096">
        <f t="shared" si="40"/>
        <v>2366.346760829354</v>
      </c>
      <c r="AC22" s="1096">
        <f t="shared" si="41"/>
        <v>267.68438486126797</v>
      </c>
      <c r="AD22" s="1098"/>
      <c r="AE22" s="1097">
        <f t="shared" si="42"/>
        <v>546229.80295211799</v>
      </c>
      <c r="AF22" s="1096">
        <f t="shared" si="61"/>
        <v>927519.95490396139</v>
      </c>
      <c r="AG22" s="1096">
        <f t="shared" si="43"/>
        <v>379.26694882578238</v>
      </c>
      <c r="AH22" s="1096">
        <f t="shared" si="44"/>
        <v>3050.5343004133083</v>
      </c>
      <c r="AI22" s="1096">
        <f t="shared" si="45"/>
        <v>148.04049786546955</v>
      </c>
      <c r="AJ22" s="1096">
        <f t="shared" si="46"/>
        <v>17.845625657417859</v>
      </c>
      <c r="AK22" s="1096">
        <f t="shared" si="47"/>
        <v>13912799.323559433</v>
      </c>
      <c r="AL22" s="1096">
        <f t="shared" si="48"/>
        <v>45758.014506199623</v>
      </c>
      <c r="AM22" s="1096">
        <f t="shared" si="49"/>
        <v>2366.346760829354</v>
      </c>
      <c r="AN22" s="1096">
        <f t="shared" si="50"/>
        <v>267.68438486126797</v>
      </c>
      <c r="AO22" s="1098"/>
      <c r="AP22" s="1097">
        <f t="shared" si="51"/>
        <v>546229.80295211799</v>
      </c>
      <c r="AQ22" s="1096">
        <f t="shared" si="62"/>
        <v>927519.95490396139</v>
      </c>
      <c r="AR22" s="1096">
        <f t="shared" si="52"/>
        <v>379.26694882578238</v>
      </c>
      <c r="AS22" s="1096">
        <f t="shared" si="53"/>
        <v>3050.5343004133083</v>
      </c>
      <c r="AT22" s="1096">
        <f t="shared" si="54"/>
        <v>148.04049786546955</v>
      </c>
      <c r="AU22" s="1096">
        <f t="shared" si="55"/>
        <v>17.845625657417859</v>
      </c>
      <c r="AV22" s="1096">
        <f t="shared" si="56"/>
        <v>13912799.323559433</v>
      </c>
      <c r="AW22" s="1096">
        <f t="shared" si="57"/>
        <v>45758.014506199623</v>
      </c>
      <c r="AX22" s="1096">
        <f t="shared" si="58"/>
        <v>2366.346760829354</v>
      </c>
      <c r="AY22" s="1096">
        <f t="shared" si="59"/>
        <v>267.68438486126797</v>
      </c>
      <c r="AZ22" s="1098"/>
    </row>
    <row r="23" spans="2:52" s="12" customFormat="1">
      <c r="B23" s="1103"/>
      <c r="C23" s="1099"/>
      <c r="D23" s="1166" t="s">
        <v>32</v>
      </c>
      <c r="E23" s="1164" t="s">
        <v>32</v>
      </c>
      <c r="F23" s="390" t="s">
        <v>23</v>
      </c>
      <c r="G23" s="465">
        <f>+'7.3 PA PY budget_savings'!U27</f>
        <v>3564617.0119000003</v>
      </c>
      <c r="H23" s="1165">
        <v>-0.10792189434613197</v>
      </c>
      <c r="I23" s="1097">
        <f t="shared" si="32"/>
        <v>3564617.0119000003</v>
      </c>
      <c r="J23" s="1096">
        <f>SUMIFS('4.1 Program Budget - 2024-2027'!BY$7:BY$161,'4.1 Program Budget - 2024-2027'!$G$7:$G$161,$D23,'4.1 Program Budget - 2024-2027'!$H$7:$H$161,$F23)</f>
        <v>0</v>
      </c>
      <c r="K23" s="1096">
        <f>SUMIFS('4.1 Program Budget - 2024-2027'!BZ$7:BZ$161,'4.1 Program Budget - 2024-2027'!$G$7:$G$161,$D23,'4.1 Program Budget - 2024-2027'!$H$7:$H$161,$F23)</f>
        <v>0</v>
      </c>
      <c r="L23" s="1096">
        <f>SUMIFS('4.1 Program Budget - 2024-2027'!CA$7:CA$161,'4.1 Program Budget - 2024-2027'!$G$7:$G$161,$D23,'4.1 Program Budget - 2024-2027'!$H$7:$H$161,$F23)</f>
        <v>0</v>
      </c>
      <c r="M23" s="1096">
        <f>SUMIFS('4.1 Program Budget - 2024-2027'!CB$7:CB$161,'4.1 Program Budget - 2024-2027'!$G$7:$G$161,$D23,'4.1 Program Budget - 2024-2027'!$H$7:$H$161,$F23)</f>
        <v>0</v>
      </c>
      <c r="N23" s="1096">
        <f>SUMIFS('4.1 Program Budget - 2024-2027'!CC$7:CC$161,'4.1 Program Budget - 2024-2027'!$G$7:$G$161,$D23,'4.1 Program Budget - 2024-2027'!$H$7:$H$161,$F23)</f>
        <v>0</v>
      </c>
      <c r="O23" s="1096">
        <f>SUMIFS('4.1 Program Budget - 2024-2027'!CD$7:CD$161,'4.1 Program Budget - 2024-2027'!$G$7:$G$161,$D23,'4.1 Program Budget - 2024-2027'!$H$7:$H$161,$F23)</f>
        <v>0</v>
      </c>
      <c r="P23" s="1096">
        <f>SUMIFS('4.1 Program Budget - 2024-2027'!CE$7:CE$161,'4.1 Program Budget - 2024-2027'!$G$7:$G$161,$D23,'4.1 Program Budget - 2024-2027'!$H$7:$H$161,$F23)</f>
        <v>0</v>
      </c>
      <c r="Q23" s="1096">
        <f>SUMIFS('4.1 Program Budget - 2024-2027'!CF$7:CF$161,'4.1 Program Budget - 2024-2027'!$G$7:$G$161,$D23,'4.1 Program Budget - 2024-2027'!$H$7:$H$161,$F23)</f>
        <v>0</v>
      </c>
      <c r="R23" s="1096">
        <f>SUMIFS('4.1 Program Budget - 2024-2027'!CG$7:CG$161,'4.1 Program Budget - 2024-2027'!$G$7:$G$161,$D23,'4.1 Program Budget - 2024-2027'!$H$7:$H$161,$F23)</f>
        <v>0</v>
      </c>
      <c r="S23" s="1098"/>
      <c r="T23" s="1097">
        <f t="shared" si="33"/>
        <v>3564617.0119000003</v>
      </c>
      <c r="U23" s="1096">
        <f t="shared" si="60"/>
        <v>0</v>
      </c>
      <c r="V23" s="1096">
        <f t="shared" si="34"/>
        <v>0</v>
      </c>
      <c r="W23" s="1096">
        <f t="shared" si="35"/>
        <v>0</v>
      </c>
      <c r="X23" s="1096">
        <f t="shared" si="36"/>
        <v>0</v>
      </c>
      <c r="Y23" s="1096">
        <f t="shared" si="37"/>
        <v>0</v>
      </c>
      <c r="Z23" s="1096">
        <f t="shared" si="38"/>
        <v>0</v>
      </c>
      <c r="AA23" s="1096">
        <f t="shared" si="39"/>
        <v>0</v>
      </c>
      <c r="AB23" s="1096">
        <f t="shared" si="40"/>
        <v>0</v>
      </c>
      <c r="AC23" s="1096">
        <f t="shared" si="41"/>
        <v>0</v>
      </c>
      <c r="AD23" s="1098"/>
      <c r="AE23" s="1097">
        <f t="shared" si="42"/>
        <v>3564617.0119000003</v>
      </c>
      <c r="AF23" s="1096">
        <f t="shared" si="61"/>
        <v>0</v>
      </c>
      <c r="AG23" s="1096">
        <f t="shared" si="43"/>
        <v>0</v>
      </c>
      <c r="AH23" s="1096">
        <f t="shared" si="44"/>
        <v>0</v>
      </c>
      <c r="AI23" s="1096">
        <f t="shared" si="45"/>
        <v>0</v>
      </c>
      <c r="AJ23" s="1096">
        <f t="shared" si="46"/>
        <v>0</v>
      </c>
      <c r="AK23" s="1096">
        <f t="shared" si="47"/>
        <v>0</v>
      </c>
      <c r="AL23" s="1096">
        <f t="shared" si="48"/>
        <v>0</v>
      </c>
      <c r="AM23" s="1096">
        <f t="shared" si="49"/>
        <v>0</v>
      </c>
      <c r="AN23" s="1096">
        <f t="shared" si="50"/>
        <v>0</v>
      </c>
      <c r="AO23" s="1098"/>
      <c r="AP23" s="1097">
        <f t="shared" si="51"/>
        <v>3564617.0119000003</v>
      </c>
      <c r="AQ23" s="1096">
        <f t="shared" si="62"/>
        <v>0</v>
      </c>
      <c r="AR23" s="1096">
        <f t="shared" si="52"/>
        <v>0</v>
      </c>
      <c r="AS23" s="1096">
        <f t="shared" si="53"/>
        <v>0</v>
      </c>
      <c r="AT23" s="1096">
        <f t="shared" si="54"/>
        <v>0</v>
      </c>
      <c r="AU23" s="1096">
        <f t="shared" si="55"/>
        <v>0</v>
      </c>
      <c r="AV23" s="1096">
        <f t="shared" si="56"/>
        <v>0</v>
      </c>
      <c r="AW23" s="1096">
        <f t="shared" si="57"/>
        <v>0</v>
      </c>
      <c r="AX23" s="1096">
        <f t="shared" si="58"/>
        <v>0</v>
      </c>
      <c r="AY23" s="1096">
        <f t="shared" si="59"/>
        <v>0</v>
      </c>
      <c r="AZ23" s="1098"/>
    </row>
    <row r="24" spans="2:52" s="12" customFormat="1">
      <c r="B24" s="1103"/>
      <c r="C24" s="1099"/>
      <c r="D24" s="1166" t="s">
        <v>34</v>
      </c>
      <c r="E24" s="1164" t="s">
        <v>34</v>
      </c>
      <c r="F24" s="390" t="s">
        <v>23</v>
      </c>
      <c r="G24" s="465">
        <f>+'7.3 PA PY budget_savings'!U28</f>
        <v>583633.49780000001</v>
      </c>
      <c r="H24" s="1165">
        <v>0.47337791482657471</v>
      </c>
      <c r="I24" s="1097">
        <f t="shared" si="32"/>
        <v>583633.49780000001</v>
      </c>
      <c r="J24" s="1096">
        <f>SUMIFS('4.1 Program Budget - 2024-2027'!BY$7:BY$161,'4.1 Program Budget - 2024-2027'!$G$7:$G$161,$D24,'4.1 Program Budget - 2024-2027'!$H$7:$H$161,$F24)</f>
        <v>0</v>
      </c>
      <c r="K24" s="1096">
        <f>SUMIFS('4.1 Program Budget - 2024-2027'!BZ$7:BZ$161,'4.1 Program Budget - 2024-2027'!$G$7:$G$161,$D24,'4.1 Program Budget - 2024-2027'!$H$7:$H$161,$F24)</f>
        <v>0</v>
      </c>
      <c r="L24" s="1096">
        <f>SUMIFS('4.1 Program Budget - 2024-2027'!CA$7:CA$161,'4.1 Program Budget - 2024-2027'!$G$7:$G$161,$D24,'4.1 Program Budget - 2024-2027'!$H$7:$H$161,$F24)</f>
        <v>0</v>
      </c>
      <c r="M24" s="1096">
        <f>SUMIFS('4.1 Program Budget - 2024-2027'!CB$7:CB$161,'4.1 Program Budget - 2024-2027'!$G$7:$G$161,$D24,'4.1 Program Budget - 2024-2027'!$H$7:$H$161,$F24)</f>
        <v>0</v>
      </c>
      <c r="N24" s="1096">
        <f>SUMIFS('4.1 Program Budget - 2024-2027'!CC$7:CC$161,'4.1 Program Budget - 2024-2027'!$G$7:$G$161,$D24,'4.1 Program Budget - 2024-2027'!$H$7:$H$161,$F24)</f>
        <v>0</v>
      </c>
      <c r="O24" s="1096">
        <f>SUMIFS('4.1 Program Budget - 2024-2027'!CD$7:CD$161,'4.1 Program Budget - 2024-2027'!$G$7:$G$161,$D24,'4.1 Program Budget - 2024-2027'!$H$7:$H$161,$F24)</f>
        <v>0</v>
      </c>
      <c r="P24" s="1096">
        <f>SUMIFS('4.1 Program Budget - 2024-2027'!CE$7:CE$161,'4.1 Program Budget - 2024-2027'!$G$7:$G$161,$D24,'4.1 Program Budget - 2024-2027'!$H$7:$H$161,$F24)</f>
        <v>0</v>
      </c>
      <c r="Q24" s="1096">
        <f>SUMIFS('4.1 Program Budget - 2024-2027'!CF$7:CF$161,'4.1 Program Budget - 2024-2027'!$G$7:$G$161,$D24,'4.1 Program Budget - 2024-2027'!$H$7:$H$161,$F24)</f>
        <v>0</v>
      </c>
      <c r="R24" s="1096">
        <f>SUMIFS('4.1 Program Budget - 2024-2027'!CG$7:CG$161,'4.1 Program Budget - 2024-2027'!$G$7:$G$161,$D24,'4.1 Program Budget - 2024-2027'!$H$7:$H$161,$F24)</f>
        <v>0</v>
      </c>
      <c r="S24" s="1098"/>
      <c r="T24" s="1097">
        <f t="shared" si="33"/>
        <v>583633.49780000001</v>
      </c>
      <c r="U24" s="1096">
        <f t="shared" si="60"/>
        <v>0</v>
      </c>
      <c r="V24" s="1096">
        <f t="shared" si="34"/>
        <v>0</v>
      </c>
      <c r="W24" s="1096">
        <f t="shared" si="35"/>
        <v>0</v>
      </c>
      <c r="X24" s="1096">
        <f t="shared" si="36"/>
        <v>0</v>
      </c>
      <c r="Y24" s="1096">
        <f t="shared" si="37"/>
        <v>0</v>
      </c>
      <c r="Z24" s="1096">
        <f t="shared" si="38"/>
        <v>0</v>
      </c>
      <c r="AA24" s="1096">
        <f t="shared" si="39"/>
        <v>0</v>
      </c>
      <c r="AB24" s="1096">
        <f t="shared" si="40"/>
        <v>0</v>
      </c>
      <c r="AC24" s="1096">
        <f t="shared" si="41"/>
        <v>0</v>
      </c>
      <c r="AD24" s="1098"/>
      <c r="AE24" s="1097">
        <f t="shared" si="42"/>
        <v>583633.49780000001</v>
      </c>
      <c r="AF24" s="1096">
        <f t="shared" si="61"/>
        <v>0</v>
      </c>
      <c r="AG24" s="1096">
        <f t="shared" si="43"/>
        <v>0</v>
      </c>
      <c r="AH24" s="1096">
        <f t="shared" si="44"/>
        <v>0</v>
      </c>
      <c r="AI24" s="1096">
        <f t="shared" si="45"/>
        <v>0</v>
      </c>
      <c r="AJ24" s="1096">
        <f t="shared" si="46"/>
        <v>0</v>
      </c>
      <c r="AK24" s="1096">
        <f t="shared" si="47"/>
        <v>0</v>
      </c>
      <c r="AL24" s="1096">
        <f t="shared" si="48"/>
        <v>0</v>
      </c>
      <c r="AM24" s="1096">
        <f t="shared" si="49"/>
        <v>0</v>
      </c>
      <c r="AN24" s="1096">
        <f t="shared" si="50"/>
        <v>0</v>
      </c>
      <c r="AO24" s="1098"/>
      <c r="AP24" s="1097">
        <f t="shared" si="51"/>
        <v>583633.49780000001</v>
      </c>
      <c r="AQ24" s="1096">
        <f t="shared" si="62"/>
        <v>0</v>
      </c>
      <c r="AR24" s="1096">
        <f t="shared" si="52"/>
        <v>0</v>
      </c>
      <c r="AS24" s="1096">
        <f t="shared" si="53"/>
        <v>0</v>
      </c>
      <c r="AT24" s="1096">
        <f t="shared" si="54"/>
        <v>0</v>
      </c>
      <c r="AU24" s="1096">
        <f t="shared" si="55"/>
        <v>0</v>
      </c>
      <c r="AV24" s="1096">
        <f t="shared" si="56"/>
        <v>0</v>
      </c>
      <c r="AW24" s="1096">
        <f t="shared" si="57"/>
        <v>0</v>
      </c>
      <c r="AX24" s="1096">
        <f t="shared" si="58"/>
        <v>0</v>
      </c>
      <c r="AY24" s="1096">
        <f t="shared" si="59"/>
        <v>0</v>
      </c>
      <c r="AZ24" s="1098"/>
    </row>
    <row r="25" spans="2:52" s="12" customFormat="1">
      <c r="B25" s="1103"/>
      <c r="C25" s="1099"/>
      <c r="D25" s="1166" t="s">
        <v>36</v>
      </c>
      <c r="E25" s="1164" t="s">
        <v>36</v>
      </c>
      <c r="F25" s="390" t="s">
        <v>23</v>
      </c>
      <c r="G25" s="465">
        <f>+'7.3 PA PY budget_savings'!U29</f>
        <v>0</v>
      </c>
      <c r="H25" s="1165" t="s">
        <v>657</v>
      </c>
      <c r="I25" s="1097">
        <f t="shared" si="32"/>
        <v>0</v>
      </c>
      <c r="J25" s="1096">
        <f>SUMIFS('4.1 Program Budget - 2024-2027'!BY$7:BY$161,'4.1 Program Budget - 2024-2027'!$G$7:$G$161,$D25,'4.1 Program Budget - 2024-2027'!$H$7:$H$161,$F25)</f>
        <v>0</v>
      </c>
      <c r="K25" s="1096">
        <f>SUMIFS('4.1 Program Budget - 2024-2027'!BZ$7:BZ$161,'4.1 Program Budget - 2024-2027'!$G$7:$G$161,$D25,'4.1 Program Budget - 2024-2027'!$H$7:$H$161,$F25)</f>
        <v>0</v>
      </c>
      <c r="L25" s="1096">
        <f>SUMIFS('4.1 Program Budget - 2024-2027'!CA$7:CA$161,'4.1 Program Budget - 2024-2027'!$G$7:$G$161,$D25,'4.1 Program Budget - 2024-2027'!$H$7:$H$161,$F25)</f>
        <v>0</v>
      </c>
      <c r="M25" s="1096">
        <f>SUMIFS('4.1 Program Budget - 2024-2027'!CB$7:CB$161,'4.1 Program Budget - 2024-2027'!$G$7:$G$161,$D25,'4.1 Program Budget - 2024-2027'!$H$7:$H$161,$F25)</f>
        <v>0</v>
      </c>
      <c r="N25" s="1096">
        <f>SUMIFS('4.1 Program Budget - 2024-2027'!CC$7:CC$161,'4.1 Program Budget - 2024-2027'!$G$7:$G$161,$D25,'4.1 Program Budget - 2024-2027'!$H$7:$H$161,$F25)</f>
        <v>0</v>
      </c>
      <c r="O25" s="1096">
        <f>SUMIFS('4.1 Program Budget - 2024-2027'!CD$7:CD$161,'4.1 Program Budget - 2024-2027'!$G$7:$G$161,$D25,'4.1 Program Budget - 2024-2027'!$H$7:$H$161,$F25)</f>
        <v>0</v>
      </c>
      <c r="P25" s="1096">
        <f>SUMIFS('4.1 Program Budget - 2024-2027'!CE$7:CE$161,'4.1 Program Budget - 2024-2027'!$G$7:$G$161,$D25,'4.1 Program Budget - 2024-2027'!$H$7:$H$161,$F25)</f>
        <v>0</v>
      </c>
      <c r="Q25" s="1096">
        <f>SUMIFS('4.1 Program Budget - 2024-2027'!CF$7:CF$161,'4.1 Program Budget - 2024-2027'!$G$7:$G$161,$D25,'4.1 Program Budget - 2024-2027'!$H$7:$H$161,$F25)</f>
        <v>0</v>
      </c>
      <c r="R25" s="1096">
        <f>SUMIFS('4.1 Program Budget - 2024-2027'!CG$7:CG$161,'4.1 Program Budget - 2024-2027'!$G$7:$G$161,$D25,'4.1 Program Budget - 2024-2027'!$H$7:$H$161,$F25)</f>
        <v>0</v>
      </c>
      <c r="S25" s="1098"/>
      <c r="T25" s="1097">
        <f t="shared" si="33"/>
        <v>0</v>
      </c>
      <c r="U25" s="1096">
        <f t="shared" si="60"/>
        <v>0</v>
      </c>
      <c r="V25" s="1096">
        <f t="shared" si="34"/>
        <v>0</v>
      </c>
      <c r="W25" s="1096">
        <f t="shared" si="35"/>
        <v>0</v>
      </c>
      <c r="X25" s="1096">
        <f t="shared" si="36"/>
        <v>0</v>
      </c>
      <c r="Y25" s="1096">
        <f t="shared" si="37"/>
        <v>0</v>
      </c>
      <c r="Z25" s="1096">
        <f t="shared" si="38"/>
        <v>0</v>
      </c>
      <c r="AA25" s="1096">
        <f t="shared" si="39"/>
        <v>0</v>
      </c>
      <c r="AB25" s="1096">
        <f t="shared" si="40"/>
        <v>0</v>
      </c>
      <c r="AC25" s="1096">
        <f t="shared" si="41"/>
        <v>0</v>
      </c>
      <c r="AD25" s="1098"/>
      <c r="AE25" s="1097">
        <f t="shared" si="42"/>
        <v>0</v>
      </c>
      <c r="AF25" s="1096">
        <f t="shared" si="61"/>
        <v>0</v>
      </c>
      <c r="AG25" s="1096">
        <f t="shared" si="43"/>
        <v>0</v>
      </c>
      <c r="AH25" s="1096">
        <f t="shared" si="44"/>
        <v>0</v>
      </c>
      <c r="AI25" s="1096">
        <f t="shared" si="45"/>
        <v>0</v>
      </c>
      <c r="AJ25" s="1096">
        <f t="shared" si="46"/>
        <v>0</v>
      </c>
      <c r="AK25" s="1096">
        <f t="shared" si="47"/>
        <v>0</v>
      </c>
      <c r="AL25" s="1096">
        <f t="shared" si="48"/>
        <v>0</v>
      </c>
      <c r="AM25" s="1096">
        <f t="shared" si="49"/>
        <v>0</v>
      </c>
      <c r="AN25" s="1096">
        <f t="shared" si="50"/>
        <v>0</v>
      </c>
      <c r="AO25" s="1098"/>
      <c r="AP25" s="1097">
        <f t="shared" si="51"/>
        <v>0</v>
      </c>
      <c r="AQ25" s="1096">
        <f t="shared" si="62"/>
        <v>0</v>
      </c>
      <c r="AR25" s="1096">
        <f t="shared" si="52"/>
        <v>0</v>
      </c>
      <c r="AS25" s="1096">
        <f t="shared" si="53"/>
        <v>0</v>
      </c>
      <c r="AT25" s="1096">
        <f t="shared" si="54"/>
        <v>0</v>
      </c>
      <c r="AU25" s="1096">
        <f t="shared" si="55"/>
        <v>0</v>
      </c>
      <c r="AV25" s="1096">
        <f t="shared" si="56"/>
        <v>0</v>
      </c>
      <c r="AW25" s="1096">
        <f t="shared" si="57"/>
        <v>0</v>
      </c>
      <c r="AX25" s="1096">
        <f t="shared" si="58"/>
        <v>0</v>
      </c>
      <c r="AY25" s="1096">
        <f t="shared" si="59"/>
        <v>0</v>
      </c>
      <c r="AZ25" s="1098"/>
    </row>
    <row r="26" spans="2:52" s="12" customFormat="1">
      <c r="B26" s="1103"/>
      <c r="C26" s="1099"/>
      <c r="D26" s="1169"/>
      <c r="E26" s="1170"/>
      <c r="F26" s="391"/>
      <c r="G26" s="391"/>
      <c r="H26" s="1171"/>
      <c r="I26" s="1172"/>
      <c r="J26" s="1124"/>
      <c r="K26" s="1124"/>
      <c r="L26" s="1124"/>
      <c r="M26" s="1124"/>
      <c r="N26" s="1124"/>
      <c r="O26" s="1124"/>
      <c r="P26" s="1124"/>
      <c r="Q26" s="1124"/>
      <c r="R26" s="1124"/>
      <c r="S26" s="1173"/>
      <c r="T26" s="1172"/>
      <c r="U26" s="1125"/>
      <c r="V26" s="1125"/>
      <c r="W26" s="1125"/>
      <c r="X26" s="1125"/>
      <c r="Y26" s="1125"/>
      <c r="Z26" s="1125"/>
      <c r="AA26" s="1125"/>
      <c r="AB26" s="1125"/>
      <c r="AC26" s="1125"/>
      <c r="AD26" s="1173"/>
      <c r="AE26" s="1172"/>
      <c r="AF26" s="1125"/>
      <c r="AG26" s="1125"/>
      <c r="AH26" s="1125"/>
      <c r="AI26" s="1125"/>
      <c r="AJ26" s="1125"/>
      <c r="AK26" s="1125"/>
      <c r="AL26" s="1125"/>
      <c r="AM26" s="1125"/>
      <c r="AN26" s="1125"/>
      <c r="AO26" s="1173"/>
      <c r="AP26" s="1172"/>
      <c r="AQ26" s="1125"/>
      <c r="AR26" s="1125"/>
      <c r="AS26" s="1125"/>
      <c r="AT26" s="1125"/>
      <c r="AU26" s="1125"/>
      <c r="AV26" s="1125"/>
      <c r="AW26" s="1125"/>
      <c r="AX26" s="1125"/>
      <c r="AY26" s="1125"/>
      <c r="AZ26" s="1173"/>
    </row>
    <row r="27" spans="2:52" s="12" customFormat="1">
      <c r="B27" s="1103"/>
      <c r="C27" s="1099"/>
      <c r="D27" s="1167" t="s">
        <v>17</v>
      </c>
      <c r="E27" s="1164" t="s">
        <v>17</v>
      </c>
      <c r="F27" s="390" t="s">
        <v>26</v>
      </c>
      <c r="G27" s="465">
        <f>+'7.3 PA PY budget_savings'!U35</f>
        <v>1309748.6354</v>
      </c>
      <c r="H27" s="1165" t="s">
        <v>657</v>
      </c>
      <c r="I27" s="1097">
        <f t="shared" ref="I27:I35" si="63">+$G27</f>
        <v>1309748.6354</v>
      </c>
      <c r="J27" s="1096">
        <f>SUMIFS('4.1 Program Budget - 2024-2027'!BY$7:BY$161,'4.1 Program Budget - 2024-2027'!$G$7:$G$161,$D27,'4.1 Program Budget - 2024-2027'!$H$7:$H$161,$F27)</f>
        <v>0</v>
      </c>
      <c r="K27" s="1096">
        <f>SUMIFS('4.1 Program Budget - 2024-2027'!BZ$7:BZ$161,'4.1 Program Budget - 2024-2027'!$G$7:$G$161,$D27,'4.1 Program Budget - 2024-2027'!$H$7:$H$161,$F27)</f>
        <v>0</v>
      </c>
      <c r="L27" s="1096">
        <f>SUMIFS('4.1 Program Budget - 2024-2027'!CA$7:CA$161,'4.1 Program Budget - 2024-2027'!$G$7:$G$161,$D27,'4.1 Program Budget - 2024-2027'!$H$7:$H$161,$F27)</f>
        <v>0</v>
      </c>
      <c r="M27" s="1096">
        <f>SUMIFS('4.1 Program Budget - 2024-2027'!CB$7:CB$161,'4.1 Program Budget - 2024-2027'!$G$7:$G$161,$D27,'4.1 Program Budget - 2024-2027'!$H$7:$H$161,$F27)</f>
        <v>0</v>
      </c>
      <c r="N27" s="1096">
        <f>SUMIFS('4.1 Program Budget - 2024-2027'!CC$7:CC$161,'4.1 Program Budget - 2024-2027'!$G$7:$G$161,$D27,'4.1 Program Budget - 2024-2027'!$H$7:$H$161,$F27)</f>
        <v>0</v>
      </c>
      <c r="O27" s="1096">
        <f>SUMIFS('4.1 Program Budget - 2024-2027'!CD$7:CD$161,'4.1 Program Budget - 2024-2027'!$G$7:$G$161,$D27,'4.1 Program Budget - 2024-2027'!$H$7:$H$161,$F27)</f>
        <v>0</v>
      </c>
      <c r="P27" s="1096">
        <f>SUMIFS('4.1 Program Budget - 2024-2027'!CE$7:CE$161,'4.1 Program Budget - 2024-2027'!$G$7:$G$161,$D27,'4.1 Program Budget - 2024-2027'!$H$7:$H$161,$F27)</f>
        <v>0</v>
      </c>
      <c r="Q27" s="1096">
        <f>SUMIFS('4.1 Program Budget - 2024-2027'!CF$7:CF$161,'4.1 Program Budget - 2024-2027'!$G$7:$G$161,$D27,'4.1 Program Budget - 2024-2027'!$H$7:$H$161,$F27)</f>
        <v>0</v>
      </c>
      <c r="R27" s="1096">
        <f>SUMIFS('4.1 Program Budget - 2024-2027'!CG$7:CG$161,'4.1 Program Budget - 2024-2027'!$G$7:$G$161,$D27,'4.1 Program Budget - 2024-2027'!$H$7:$H$161,$F27)</f>
        <v>0</v>
      </c>
      <c r="S27" s="1098"/>
      <c r="T27" s="1097">
        <f t="shared" ref="T27:T35" si="64">+$G27</f>
        <v>1309748.6354</v>
      </c>
      <c r="U27" s="1096">
        <f>J27</f>
        <v>0</v>
      </c>
      <c r="V27" s="1096">
        <f t="shared" ref="V27:V35" si="65">K27</f>
        <v>0</v>
      </c>
      <c r="W27" s="1096">
        <f t="shared" ref="W27:W35" si="66">L27</f>
        <v>0</v>
      </c>
      <c r="X27" s="1096">
        <f t="shared" ref="X27:X35" si="67">M27</f>
        <v>0</v>
      </c>
      <c r="Y27" s="1096">
        <f t="shared" ref="Y27:Y35" si="68">N27</f>
        <v>0</v>
      </c>
      <c r="Z27" s="1096">
        <f t="shared" ref="Z27:Z35" si="69">O27</f>
        <v>0</v>
      </c>
      <c r="AA27" s="1096">
        <f t="shared" ref="AA27:AA35" si="70">P27</f>
        <v>0</v>
      </c>
      <c r="AB27" s="1096">
        <f t="shared" ref="AB27:AB35" si="71">Q27</f>
        <v>0</v>
      </c>
      <c r="AC27" s="1096">
        <f t="shared" ref="AC27:AC35" si="72">R27</f>
        <v>0</v>
      </c>
      <c r="AD27" s="1098"/>
      <c r="AE27" s="1097">
        <f t="shared" ref="AE27:AE35" si="73">+$G27</f>
        <v>1309748.6354</v>
      </c>
      <c r="AF27" s="1096">
        <f>U27</f>
        <v>0</v>
      </c>
      <c r="AG27" s="1096">
        <f t="shared" ref="AG27:AG35" si="74">V27</f>
        <v>0</v>
      </c>
      <c r="AH27" s="1096">
        <f t="shared" ref="AH27:AH35" si="75">W27</f>
        <v>0</v>
      </c>
      <c r="AI27" s="1096">
        <f t="shared" ref="AI27:AI35" si="76">X27</f>
        <v>0</v>
      </c>
      <c r="AJ27" s="1096">
        <f t="shared" ref="AJ27:AJ35" si="77">Y27</f>
        <v>0</v>
      </c>
      <c r="AK27" s="1096">
        <f t="shared" ref="AK27:AK35" si="78">Z27</f>
        <v>0</v>
      </c>
      <c r="AL27" s="1096">
        <f t="shared" ref="AL27:AL35" si="79">AA27</f>
        <v>0</v>
      </c>
      <c r="AM27" s="1096">
        <f t="shared" ref="AM27:AM35" si="80">AB27</f>
        <v>0</v>
      </c>
      <c r="AN27" s="1096">
        <f t="shared" ref="AN27:AN35" si="81">AC27</f>
        <v>0</v>
      </c>
      <c r="AO27" s="1098"/>
      <c r="AP27" s="1097">
        <f t="shared" ref="AP27:AP35" si="82">+$G27</f>
        <v>1309748.6354</v>
      </c>
      <c r="AQ27" s="1096">
        <f>AF27</f>
        <v>0</v>
      </c>
      <c r="AR27" s="1096">
        <f t="shared" ref="AR27:AR35" si="83">AG27</f>
        <v>0</v>
      </c>
      <c r="AS27" s="1096">
        <f t="shared" ref="AS27:AS35" si="84">AH27</f>
        <v>0</v>
      </c>
      <c r="AT27" s="1096">
        <f t="shared" ref="AT27:AT35" si="85">AI27</f>
        <v>0</v>
      </c>
      <c r="AU27" s="1096">
        <f t="shared" ref="AU27:AU35" si="86">AJ27</f>
        <v>0</v>
      </c>
      <c r="AV27" s="1096">
        <f t="shared" ref="AV27:AV35" si="87">AK27</f>
        <v>0</v>
      </c>
      <c r="AW27" s="1096">
        <f t="shared" ref="AW27:AW35" si="88">AL27</f>
        <v>0</v>
      </c>
      <c r="AX27" s="1096">
        <f t="shared" ref="AX27:AX35" si="89">AM27</f>
        <v>0</v>
      </c>
      <c r="AY27" s="1096">
        <f t="shared" ref="AY27:AY35" si="90">AN27</f>
        <v>0</v>
      </c>
      <c r="AZ27" s="1098"/>
    </row>
    <row r="28" spans="2:52" s="12" customFormat="1">
      <c r="B28" s="1103"/>
      <c r="C28" s="1099"/>
      <c r="D28" s="1167" t="s">
        <v>22</v>
      </c>
      <c r="E28" s="1164" t="s">
        <v>22</v>
      </c>
      <c r="F28" s="390" t="s">
        <v>26</v>
      </c>
      <c r="G28" s="465">
        <f>+'7.3 PA PY budget_savings'!U36</f>
        <v>3791035.0094999997</v>
      </c>
      <c r="H28" s="1168" t="s">
        <v>657</v>
      </c>
      <c r="I28" s="1097">
        <f t="shared" si="63"/>
        <v>3791035.0094999997</v>
      </c>
      <c r="J28" s="1096">
        <f>SUMIFS('4.1 Program Budget - 2024-2027'!BY$7:BY$161,'4.1 Program Budget - 2024-2027'!$G$7:$G$161,$D28,'4.1 Program Budget - 2024-2027'!$H$7:$H$161,$F28)</f>
        <v>317555.49585000001</v>
      </c>
      <c r="K28" s="1096">
        <f>SUMIFS('4.1 Program Budget - 2024-2027'!BZ$7:BZ$161,'4.1 Program Budget - 2024-2027'!$G$7:$G$161,$D28,'4.1 Program Budget - 2024-2027'!$H$7:$H$161,$F28)</f>
        <v>114.090604</v>
      </c>
      <c r="L28" s="1096">
        <f>SUMIFS('4.1 Program Budget - 2024-2027'!CA$7:CA$161,'4.1 Program Budget - 2024-2027'!$G$7:$G$161,$D28,'4.1 Program Budget - 2024-2027'!$H$7:$H$161,$F28)</f>
        <v>1886.9456042500001</v>
      </c>
      <c r="M28" s="1096">
        <f>SUMIFS('4.1 Program Budget - 2024-2027'!CB$7:CB$161,'4.1 Program Budget - 2024-2027'!$G$7:$G$161,$D28,'4.1 Program Budget - 2024-2027'!$H$7:$H$161,$F28)</f>
        <v>56.542801299169803</v>
      </c>
      <c r="N28" s="1096">
        <f>SUMIFS('4.1 Program Budget - 2024-2027'!CC$7:CC$161,'4.1 Program Budget - 2024-2027'!$G$7:$G$161,$D28,'4.1 Program Budget - 2024-2027'!$H$7:$H$161,$F28)</f>
        <v>11.038631784862501</v>
      </c>
      <c r="O28" s="1096">
        <f>SUMIFS('4.1 Program Budget - 2024-2027'!CD$7:CD$161,'4.1 Program Budget - 2024-2027'!$G$7:$G$161,$D28,'4.1 Program Budget - 2024-2027'!$H$7:$H$161,$F28)</f>
        <v>3175554.9585000002</v>
      </c>
      <c r="P28" s="1096">
        <f>SUMIFS('4.1 Program Budget - 2024-2027'!CE$7:CE$161,'4.1 Program Budget - 2024-2027'!$G$7:$G$161,$D28,'4.1 Program Budget - 2024-2027'!$H$7:$H$161,$F28)</f>
        <v>18869.456042500002</v>
      </c>
      <c r="Q28" s="1096">
        <f>SUMIFS('4.1 Program Budget - 2024-2027'!CF$7:CF$161,'4.1 Program Budget - 2024-2027'!$G$7:$G$161,$D28,'4.1 Program Budget - 2024-2027'!$H$7:$H$161,$F28)</f>
        <v>605.25388887151598</v>
      </c>
      <c r="R28" s="1096">
        <f>SUMIFS('4.1 Program Budget - 2024-2027'!CG$7:CG$161,'4.1 Program Budget - 2024-2027'!$G$7:$G$161,$D28,'4.1 Program Budget - 2024-2027'!$H$7:$H$161,$F28)</f>
        <v>110.386317848625</v>
      </c>
      <c r="S28" s="1098"/>
      <c r="T28" s="1097">
        <f t="shared" si="64"/>
        <v>3791035.0094999997</v>
      </c>
      <c r="U28" s="1096">
        <f t="shared" ref="U28:U35" si="91">J28</f>
        <v>317555.49585000001</v>
      </c>
      <c r="V28" s="1096">
        <f t="shared" si="65"/>
        <v>114.090604</v>
      </c>
      <c r="W28" s="1096">
        <f t="shared" si="66"/>
        <v>1886.9456042500001</v>
      </c>
      <c r="X28" s="1096">
        <f t="shared" si="67"/>
        <v>56.542801299169803</v>
      </c>
      <c r="Y28" s="1096">
        <f t="shared" si="68"/>
        <v>11.038631784862501</v>
      </c>
      <c r="Z28" s="1096">
        <f t="shared" si="69"/>
        <v>3175554.9585000002</v>
      </c>
      <c r="AA28" s="1096">
        <f t="shared" si="70"/>
        <v>18869.456042500002</v>
      </c>
      <c r="AB28" s="1096">
        <f t="shared" si="71"/>
        <v>605.25388887151598</v>
      </c>
      <c r="AC28" s="1096">
        <f t="shared" si="72"/>
        <v>110.386317848625</v>
      </c>
      <c r="AD28" s="1098"/>
      <c r="AE28" s="1097">
        <f t="shared" si="73"/>
        <v>3791035.0094999997</v>
      </c>
      <c r="AF28" s="1096">
        <f t="shared" ref="AF28:AF35" si="92">U28</f>
        <v>317555.49585000001</v>
      </c>
      <c r="AG28" s="1096">
        <f t="shared" si="74"/>
        <v>114.090604</v>
      </c>
      <c r="AH28" s="1096">
        <f t="shared" si="75"/>
        <v>1886.9456042500001</v>
      </c>
      <c r="AI28" s="1096">
        <f t="shared" si="76"/>
        <v>56.542801299169803</v>
      </c>
      <c r="AJ28" s="1096">
        <f t="shared" si="77"/>
        <v>11.038631784862501</v>
      </c>
      <c r="AK28" s="1096">
        <f t="shared" si="78"/>
        <v>3175554.9585000002</v>
      </c>
      <c r="AL28" s="1096">
        <f t="shared" si="79"/>
        <v>18869.456042500002</v>
      </c>
      <c r="AM28" s="1096">
        <f t="shared" si="80"/>
        <v>605.25388887151598</v>
      </c>
      <c r="AN28" s="1096">
        <f t="shared" si="81"/>
        <v>110.386317848625</v>
      </c>
      <c r="AO28" s="1098"/>
      <c r="AP28" s="1097">
        <f t="shared" si="82"/>
        <v>3791035.0094999997</v>
      </c>
      <c r="AQ28" s="1096">
        <f t="shared" ref="AQ28:AQ35" si="93">AF28</f>
        <v>317555.49585000001</v>
      </c>
      <c r="AR28" s="1096">
        <f t="shared" si="83"/>
        <v>114.090604</v>
      </c>
      <c r="AS28" s="1096">
        <f t="shared" si="84"/>
        <v>1886.9456042500001</v>
      </c>
      <c r="AT28" s="1096">
        <f t="shared" si="85"/>
        <v>56.542801299169803</v>
      </c>
      <c r="AU28" s="1096">
        <f t="shared" si="86"/>
        <v>11.038631784862501</v>
      </c>
      <c r="AV28" s="1096">
        <f t="shared" si="87"/>
        <v>3175554.9585000002</v>
      </c>
      <c r="AW28" s="1096">
        <f t="shared" si="88"/>
        <v>18869.456042500002</v>
      </c>
      <c r="AX28" s="1096">
        <f t="shared" si="89"/>
        <v>605.25388887151598</v>
      </c>
      <c r="AY28" s="1096">
        <f t="shared" si="90"/>
        <v>110.386317848625</v>
      </c>
      <c r="AZ28" s="1098"/>
    </row>
    <row r="29" spans="2:52" s="12" customFormat="1">
      <c r="B29" s="1103"/>
      <c r="C29" s="1099"/>
      <c r="D29" s="1167" t="s">
        <v>25</v>
      </c>
      <c r="E29" s="1164" t="s">
        <v>25</v>
      </c>
      <c r="F29" s="390" t="s">
        <v>26</v>
      </c>
      <c r="G29" s="465">
        <f>+'7.3 PA PY budget_savings'!U37</f>
        <v>0</v>
      </c>
      <c r="H29" s="1168" t="s">
        <v>657</v>
      </c>
      <c r="I29" s="1097">
        <f t="shared" si="63"/>
        <v>0</v>
      </c>
      <c r="J29" s="1096">
        <f>SUMIFS('4.1 Program Budget - 2024-2027'!BY$7:BY$161,'4.1 Program Budget - 2024-2027'!$G$7:$G$161,$D29,'4.1 Program Budget - 2024-2027'!$H$7:$H$161,$F29)</f>
        <v>0</v>
      </c>
      <c r="K29" s="1096">
        <f>SUMIFS('4.1 Program Budget - 2024-2027'!BZ$7:BZ$161,'4.1 Program Budget - 2024-2027'!$G$7:$G$161,$D29,'4.1 Program Budget - 2024-2027'!$H$7:$H$161,$F29)</f>
        <v>0</v>
      </c>
      <c r="L29" s="1096">
        <f>SUMIFS('4.1 Program Budget - 2024-2027'!CA$7:CA$161,'4.1 Program Budget - 2024-2027'!$G$7:$G$161,$D29,'4.1 Program Budget - 2024-2027'!$H$7:$H$161,$F29)</f>
        <v>0</v>
      </c>
      <c r="M29" s="1096">
        <f>SUMIFS('4.1 Program Budget - 2024-2027'!CB$7:CB$161,'4.1 Program Budget - 2024-2027'!$G$7:$G$161,$D29,'4.1 Program Budget - 2024-2027'!$H$7:$H$161,$F29)</f>
        <v>0</v>
      </c>
      <c r="N29" s="1096">
        <f>SUMIFS('4.1 Program Budget - 2024-2027'!CC$7:CC$161,'4.1 Program Budget - 2024-2027'!$G$7:$G$161,$D29,'4.1 Program Budget - 2024-2027'!$H$7:$H$161,$F29)</f>
        <v>0</v>
      </c>
      <c r="O29" s="1096">
        <f>SUMIFS('4.1 Program Budget - 2024-2027'!CD$7:CD$161,'4.1 Program Budget - 2024-2027'!$G$7:$G$161,$D29,'4.1 Program Budget - 2024-2027'!$H$7:$H$161,$F29)</f>
        <v>0</v>
      </c>
      <c r="P29" s="1096">
        <f>SUMIFS('4.1 Program Budget - 2024-2027'!CE$7:CE$161,'4.1 Program Budget - 2024-2027'!$G$7:$G$161,$D29,'4.1 Program Budget - 2024-2027'!$H$7:$H$161,$F29)</f>
        <v>0</v>
      </c>
      <c r="Q29" s="1096">
        <f>SUMIFS('4.1 Program Budget - 2024-2027'!CF$7:CF$161,'4.1 Program Budget - 2024-2027'!$G$7:$G$161,$D29,'4.1 Program Budget - 2024-2027'!$H$7:$H$161,$F29)</f>
        <v>0</v>
      </c>
      <c r="R29" s="1096">
        <f>SUMIFS('4.1 Program Budget - 2024-2027'!CG$7:CG$161,'4.1 Program Budget - 2024-2027'!$G$7:$G$161,$D29,'4.1 Program Budget - 2024-2027'!$H$7:$H$161,$F29)</f>
        <v>0</v>
      </c>
      <c r="S29" s="1098"/>
      <c r="T29" s="1097">
        <f t="shared" si="64"/>
        <v>0</v>
      </c>
      <c r="U29" s="1096">
        <f t="shared" si="91"/>
        <v>0</v>
      </c>
      <c r="V29" s="1096">
        <f t="shared" si="65"/>
        <v>0</v>
      </c>
      <c r="W29" s="1096">
        <f t="shared" si="66"/>
        <v>0</v>
      </c>
      <c r="X29" s="1096">
        <f t="shared" si="67"/>
        <v>0</v>
      </c>
      <c r="Y29" s="1096">
        <f t="shared" si="68"/>
        <v>0</v>
      </c>
      <c r="Z29" s="1096">
        <f t="shared" si="69"/>
        <v>0</v>
      </c>
      <c r="AA29" s="1096">
        <f t="shared" si="70"/>
        <v>0</v>
      </c>
      <c r="AB29" s="1096">
        <f t="shared" si="71"/>
        <v>0</v>
      </c>
      <c r="AC29" s="1096">
        <f t="shared" si="72"/>
        <v>0</v>
      </c>
      <c r="AD29" s="1098"/>
      <c r="AE29" s="1097">
        <f t="shared" si="73"/>
        <v>0</v>
      </c>
      <c r="AF29" s="1096">
        <f t="shared" si="92"/>
        <v>0</v>
      </c>
      <c r="AG29" s="1096">
        <f t="shared" si="74"/>
        <v>0</v>
      </c>
      <c r="AH29" s="1096">
        <f t="shared" si="75"/>
        <v>0</v>
      </c>
      <c r="AI29" s="1096">
        <f t="shared" si="76"/>
        <v>0</v>
      </c>
      <c r="AJ29" s="1096">
        <f t="shared" si="77"/>
        <v>0</v>
      </c>
      <c r="AK29" s="1096">
        <f t="shared" si="78"/>
        <v>0</v>
      </c>
      <c r="AL29" s="1096">
        <f t="shared" si="79"/>
        <v>0</v>
      </c>
      <c r="AM29" s="1096">
        <f t="shared" si="80"/>
        <v>0</v>
      </c>
      <c r="AN29" s="1096">
        <f t="shared" si="81"/>
        <v>0</v>
      </c>
      <c r="AO29" s="1098"/>
      <c r="AP29" s="1097">
        <f t="shared" si="82"/>
        <v>0</v>
      </c>
      <c r="AQ29" s="1096">
        <f t="shared" si="93"/>
        <v>0</v>
      </c>
      <c r="AR29" s="1096">
        <f t="shared" si="83"/>
        <v>0</v>
      </c>
      <c r="AS29" s="1096">
        <f t="shared" si="84"/>
        <v>0</v>
      </c>
      <c r="AT29" s="1096">
        <f t="shared" si="85"/>
        <v>0</v>
      </c>
      <c r="AU29" s="1096">
        <f t="shared" si="86"/>
        <v>0</v>
      </c>
      <c r="AV29" s="1096">
        <f t="shared" si="87"/>
        <v>0</v>
      </c>
      <c r="AW29" s="1096">
        <f t="shared" si="88"/>
        <v>0</v>
      </c>
      <c r="AX29" s="1096">
        <f t="shared" si="89"/>
        <v>0</v>
      </c>
      <c r="AY29" s="1096">
        <f t="shared" si="90"/>
        <v>0</v>
      </c>
      <c r="AZ29" s="1098"/>
    </row>
    <row r="30" spans="2:52" s="12" customFormat="1">
      <c r="B30" s="1103"/>
      <c r="C30" s="1099"/>
      <c r="D30" s="1174" t="s">
        <v>27</v>
      </c>
      <c r="E30" s="1164" t="s">
        <v>27</v>
      </c>
      <c r="F30" s="390" t="s">
        <v>26</v>
      </c>
      <c r="G30" s="465">
        <f>+'7.3 PA PY budget_savings'!U38</f>
        <v>0</v>
      </c>
      <c r="H30" s="1165" t="s">
        <v>657</v>
      </c>
      <c r="I30" s="1097">
        <f t="shared" si="63"/>
        <v>0</v>
      </c>
      <c r="J30" s="1096">
        <f>SUMIFS('4.1 Program Budget - 2024-2027'!BY$7:BY$161,'4.1 Program Budget - 2024-2027'!$G$7:$G$161,$D30,'4.1 Program Budget - 2024-2027'!$H$7:$H$161,$F30)</f>
        <v>0</v>
      </c>
      <c r="K30" s="1096">
        <f>SUMIFS('4.1 Program Budget - 2024-2027'!BZ$7:BZ$161,'4.1 Program Budget - 2024-2027'!$G$7:$G$161,$D30,'4.1 Program Budget - 2024-2027'!$H$7:$H$161,$F30)</f>
        <v>0</v>
      </c>
      <c r="L30" s="1096">
        <f>SUMIFS('4.1 Program Budget - 2024-2027'!CA$7:CA$161,'4.1 Program Budget - 2024-2027'!$G$7:$G$161,$D30,'4.1 Program Budget - 2024-2027'!$H$7:$H$161,$F30)</f>
        <v>0</v>
      </c>
      <c r="M30" s="1096">
        <f>SUMIFS('4.1 Program Budget - 2024-2027'!CB$7:CB$161,'4.1 Program Budget - 2024-2027'!$G$7:$G$161,$D30,'4.1 Program Budget - 2024-2027'!$H$7:$H$161,$F30)</f>
        <v>0</v>
      </c>
      <c r="N30" s="1096">
        <f>SUMIFS('4.1 Program Budget - 2024-2027'!CC$7:CC$161,'4.1 Program Budget - 2024-2027'!$G$7:$G$161,$D30,'4.1 Program Budget - 2024-2027'!$H$7:$H$161,$F30)</f>
        <v>0</v>
      </c>
      <c r="O30" s="1096">
        <f>SUMIFS('4.1 Program Budget - 2024-2027'!CD$7:CD$161,'4.1 Program Budget - 2024-2027'!$G$7:$G$161,$D30,'4.1 Program Budget - 2024-2027'!$H$7:$H$161,$F30)</f>
        <v>0</v>
      </c>
      <c r="P30" s="1096">
        <f>SUMIFS('4.1 Program Budget - 2024-2027'!CE$7:CE$161,'4.1 Program Budget - 2024-2027'!$G$7:$G$161,$D30,'4.1 Program Budget - 2024-2027'!$H$7:$H$161,$F30)</f>
        <v>0</v>
      </c>
      <c r="Q30" s="1096">
        <f>SUMIFS('4.1 Program Budget - 2024-2027'!CF$7:CF$161,'4.1 Program Budget - 2024-2027'!$G$7:$G$161,$D30,'4.1 Program Budget - 2024-2027'!$H$7:$H$161,$F30)</f>
        <v>0</v>
      </c>
      <c r="R30" s="1096">
        <f>SUMIFS('4.1 Program Budget - 2024-2027'!CG$7:CG$161,'4.1 Program Budget - 2024-2027'!$G$7:$G$161,$D30,'4.1 Program Budget - 2024-2027'!$H$7:$H$161,$F30)</f>
        <v>0</v>
      </c>
      <c r="S30" s="1098"/>
      <c r="T30" s="1097">
        <f t="shared" si="64"/>
        <v>0</v>
      </c>
      <c r="U30" s="1096">
        <f t="shared" si="91"/>
        <v>0</v>
      </c>
      <c r="V30" s="1096">
        <f t="shared" si="65"/>
        <v>0</v>
      </c>
      <c r="W30" s="1096">
        <f t="shared" si="66"/>
        <v>0</v>
      </c>
      <c r="X30" s="1096">
        <f t="shared" si="67"/>
        <v>0</v>
      </c>
      <c r="Y30" s="1096">
        <f t="shared" si="68"/>
        <v>0</v>
      </c>
      <c r="Z30" s="1096">
        <f t="shared" si="69"/>
        <v>0</v>
      </c>
      <c r="AA30" s="1096">
        <f t="shared" si="70"/>
        <v>0</v>
      </c>
      <c r="AB30" s="1096">
        <f t="shared" si="71"/>
        <v>0</v>
      </c>
      <c r="AC30" s="1096">
        <f t="shared" si="72"/>
        <v>0</v>
      </c>
      <c r="AD30" s="1098"/>
      <c r="AE30" s="1097">
        <f t="shared" si="73"/>
        <v>0</v>
      </c>
      <c r="AF30" s="1096">
        <f t="shared" si="92"/>
        <v>0</v>
      </c>
      <c r="AG30" s="1096">
        <f t="shared" si="74"/>
        <v>0</v>
      </c>
      <c r="AH30" s="1096">
        <f t="shared" si="75"/>
        <v>0</v>
      </c>
      <c r="AI30" s="1096">
        <f t="shared" si="76"/>
        <v>0</v>
      </c>
      <c r="AJ30" s="1096">
        <f t="shared" si="77"/>
        <v>0</v>
      </c>
      <c r="AK30" s="1096">
        <f t="shared" si="78"/>
        <v>0</v>
      </c>
      <c r="AL30" s="1096">
        <f t="shared" si="79"/>
        <v>0</v>
      </c>
      <c r="AM30" s="1096">
        <f t="shared" si="80"/>
        <v>0</v>
      </c>
      <c r="AN30" s="1096">
        <f t="shared" si="81"/>
        <v>0</v>
      </c>
      <c r="AO30" s="1098"/>
      <c r="AP30" s="1097">
        <f t="shared" si="82"/>
        <v>0</v>
      </c>
      <c r="AQ30" s="1096">
        <f t="shared" si="93"/>
        <v>0</v>
      </c>
      <c r="AR30" s="1096">
        <f t="shared" si="83"/>
        <v>0</v>
      </c>
      <c r="AS30" s="1096">
        <f t="shared" si="84"/>
        <v>0</v>
      </c>
      <c r="AT30" s="1096">
        <f t="shared" si="85"/>
        <v>0</v>
      </c>
      <c r="AU30" s="1096">
        <f t="shared" si="86"/>
        <v>0</v>
      </c>
      <c r="AV30" s="1096">
        <f t="shared" si="87"/>
        <v>0</v>
      </c>
      <c r="AW30" s="1096">
        <f t="shared" si="88"/>
        <v>0</v>
      </c>
      <c r="AX30" s="1096">
        <f t="shared" si="89"/>
        <v>0</v>
      </c>
      <c r="AY30" s="1096">
        <f t="shared" si="90"/>
        <v>0</v>
      </c>
      <c r="AZ30" s="1098"/>
    </row>
    <row r="31" spans="2:52" s="12" customFormat="1">
      <c r="B31" s="1103"/>
      <c r="C31" s="1099"/>
      <c r="D31" s="1166" t="s">
        <v>29</v>
      </c>
      <c r="E31" s="1164" t="s">
        <v>29</v>
      </c>
      <c r="F31" s="390" t="s">
        <v>26</v>
      </c>
      <c r="G31" s="465">
        <f>+'7.3 PA PY budget_savings'!U39</f>
        <v>0</v>
      </c>
      <c r="H31" s="1165" t="s">
        <v>657</v>
      </c>
      <c r="I31" s="1097">
        <f t="shared" si="63"/>
        <v>0</v>
      </c>
      <c r="J31" s="1096">
        <f>SUMIFS('4.1 Program Budget - 2024-2027'!BY$7:BY$161,'4.1 Program Budget - 2024-2027'!$G$7:$G$161,$D31,'4.1 Program Budget - 2024-2027'!$H$7:$H$161,$F31)</f>
        <v>0</v>
      </c>
      <c r="K31" s="1096">
        <f>SUMIFS('4.1 Program Budget - 2024-2027'!BZ$7:BZ$161,'4.1 Program Budget - 2024-2027'!$G$7:$G$161,$D31,'4.1 Program Budget - 2024-2027'!$H$7:$H$161,$F31)</f>
        <v>0</v>
      </c>
      <c r="L31" s="1096">
        <f>SUMIFS('4.1 Program Budget - 2024-2027'!CA$7:CA$161,'4.1 Program Budget - 2024-2027'!$G$7:$G$161,$D31,'4.1 Program Budget - 2024-2027'!$H$7:$H$161,$F31)</f>
        <v>0</v>
      </c>
      <c r="M31" s="1096">
        <f>SUMIFS('4.1 Program Budget - 2024-2027'!CB$7:CB$161,'4.1 Program Budget - 2024-2027'!$G$7:$G$161,$D31,'4.1 Program Budget - 2024-2027'!$H$7:$H$161,$F31)</f>
        <v>0</v>
      </c>
      <c r="N31" s="1096">
        <f>SUMIFS('4.1 Program Budget - 2024-2027'!CC$7:CC$161,'4.1 Program Budget - 2024-2027'!$G$7:$G$161,$D31,'4.1 Program Budget - 2024-2027'!$H$7:$H$161,$F31)</f>
        <v>0</v>
      </c>
      <c r="O31" s="1096">
        <f>SUMIFS('4.1 Program Budget - 2024-2027'!CD$7:CD$161,'4.1 Program Budget - 2024-2027'!$G$7:$G$161,$D31,'4.1 Program Budget - 2024-2027'!$H$7:$H$161,$F31)</f>
        <v>0</v>
      </c>
      <c r="P31" s="1096">
        <f>SUMIFS('4.1 Program Budget - 2024-2027'!CE$7:CE$161,'4.1 Program Budget - 2024-2027'!$G$7:$G$161,$D31,'4.1 Program Budget - 2024-2027'!$H$7:$H$161,$F31)</f>
        <v>0</v>
      </c>
      <c r="Q31" s="1096">
        <f>SUMIFS('4.1 Program Budget - 2024-2027'!CF$7:CF$161,'4.1 Program Budget - 2024-2027'!$G$7:$G$161,$D31,'4.1 Program Budget - 2024-2027'!$H$7:$H$161,$F31)</f>
        <v>0</v>
      </c>
      <c r="R31" s="1096">
        <f>SUMIFS('4.1 Program Budget - 2024-2027'!CG$7:CG$161,'4.1 Program Budget - 2024-2027'!$G$7:$G$161,$D31,'4.1 Program Budget - 2024-2027'!$H$7:$H$161,$F31)</f>
        <v>0</v>
      </c>
      <c r="S31" s="1098"/>
      <c r="T31" s="1097">
        <f t="shared" si="64"/>
        <v>0</v>
      </c>
      <c r="U31" s="1096">
        <f t="shared" si="91"/>
        <v>0</v>
      </c>
      <c r="V31" s="1096">
        <f t="shared" si="65"/>
        <v>0</v>
      </c>
      <c r="W31" s="1096">
        <f t="shared" si="66"/>
        <v>0</v>
      </c>
      <c r="X31" s="1096">
        <f t="shared" si="67"/>
        <v>0</v>
      </c>
      <c r="Y31" s="1096">
        <f t="shared" si="68"/>
        <v>0</v>
      </c>
      <c r="Z31" s="1096">
        <f t="shared" si="69"/>
        <v>0</v>
      </c>
      <c r="AA31" s="1096">
        <f t="shared" si="70"/>
        <v>0</v>
      </c>
      <c r="AB31" s="1096">
        <f t="shared" si="71"/>
        <v>0</v>
      </c>
      <c r="AC31" s="1096">
        <f t="shared" si="72"/>
        <v>0</v>
      </c>
      <c r="AD31" s="1098"/>
      <c r="AE31" s="1097">
        <f t="shared" si="73"/>
        <v>0</v>
      </c>
      <c r="AF31" s="1096">
        <f t="shared" si="92"/>
        <v>0</v>
      </c>
      <c r="AG31" s="1096">
        <f t="shared" si="74"/>
        <v>0</v>
      </c>
      <c r="AH31" s="1096">
        <f t="shared" si="75"/>
        <v>0</v>
      </c>
      <c r="AI31" s="1096">
        <f t="shared" si="76"/>
        <v>0</v>
      </c>
      <c r="AJ31" s="1096">
        <f t="shared" si="77"/>
        <v>0</v>
      </c>
      <c r="AK31" s="1096">
        <f t="shared" si="78"/>
        <v>0</v>
      </c>
      <c r="AL31" s="1096">
        <f t="shared" si="79"/>
        <v>0</v>
      </c>
      <c r="AM31" s="1096">
        <f t="shared" si="80"/>
        <v>0</v>
      </c>
      <c r="AN31" s="1096">
        <f t="shared" si="81"/>
        <v>0</v>
      </c>
      <c r="AO31" s="1098"/>
      <c r="AP31" s="1097">
        <f t="shared" si="82"/>
        <v>0</v>
      </c>
      <c r="AQ31" s="1096">
        <f t="shared" si="93"/>
        <v>0</v>
      </c>
      <c r="AR31" s="1096">
        <f t="shared" si="83"/>
        <v>0</v>
      </c>
      <c r="AS31" s="1096">
        <f t="shared" si="84"/>
        <v>0</v>
      </c>
      <c r="AT31" s="1096">
        <f t="shared" si="85"/>
        <v>0</v>
      </c>
      <c r="AU31" s="1096">
        <f t="shared" si="86"/>
        <v>0</v>
      </c>
      <c r="AV31" s="1096">
        <f t="shared" si="87"/>
        <v>0</v>
      </c>
      <c r="AW31" s="1096">
        <f t="shared" si="88"/>
        <v>0</v>
      </c>
      <c r="AX31" s="1096">
        <f t="shared" si="89"/>
        <v>0</v>
      </c>
      <c r="AY31" s="1096">
        <f t="shared" si="90"/>
        <v>0</v>
      </c>
      <c r="AZ31" s="1098"/>
    </row>
    <row r="32" spans="2:52" s="12" customFormat="1">
      <c r="B32" s="1103"/>
      <c r="C32" s="1099"/>
      <c r="D32" s="1166" t="s">
        <v>30</v>
      </c>
      <c r="E32" s="1164" t="s">
        <v>30</v>
      </c>
      <c r="F32" s="390" t="s">
        <v>26</v>
      </c>
      <c r="G32" s="465">
        <f>+'7.3 PA PY budget_savings'!U40</f>
        <v>0</v>
      </c>
      <c r="H32" s="1165" t="s">
        <v>657</v>
      </c>
      <c r="I32" s="1097">
        <f t="shared" si="63"/>
        <v>0</v>
      </c>
      <c r="J32" s="1096">
        <f>SUMIFS('4.1 Program Budget - 2024-2027'!BY$7:BY$161,'4.1 Program Budget - 2024-2027'!$G$7:$G$161,$D32,'4.1 Program Budget - 2024-2027'!$H$7:$H$161,$F32)</f>
        <v>0</v>
      </c>
      <c r="K32" s="1096">
        <f>SUMIFS('4.1 Program Budget - 2024-2027'!BZ$7:BZ$161,'4.1 Program Budget - 2024-2027'!$G$7:$G$161,$D32,'4.1 Program Budget - 2024-2027'!$H$7:$H$161,$F32)</f>
        <v>0</v>
      </c>
      <c r="L32" s="1096">
        <f>SUMIFS('4.1 Program Budget - 2024-2027'!CA$7:CA$161,'4.1 Program Budget - 2024-2027'!$G$7:$G$161,$D32,'4.1 Program Budget - 2024-2027'!$H$7:$H$161,$F32)</f>
        <v>0</v>
      </c>
      <c r="M32" s="1096">
        <f>SUMIFS('4.1 Program Budget - 2024-2027'!CB$7:CB$161,'4.1 Program Budget - 2024-2027'!$G$7:$G$161,$D32,'4.1 Program Budget - 2024-2027'!$H$7:$H$161,$F32)</f>
        <v>0</v>
      </c>
      <c r="N32" s="1096">
        <f>SUMIFS('4.1 Program Budget - 2024-2027'!CC$7:CC$161,'4.1 Program Budget - 2024-2027'!$G$7:$G$161,$D32,'4.1 Program Budget - 2024-2027'!$H$7:$H$161,$F32)</f>
        <v>0</v>
      </c>
      <c r="O32" s="1096">
        <f>SUMIFS('4.1 Program Budget - 2024-2027'!CD$7:CD$161,'4.1 Program Budget - 2024-2027'!$G$7:$G$161,$D32,'4.1 Program Budget - 2024-2027'!$H$7:$H$161,$F32)</f>
        <v>0</v>
      </c>
      <c r="P32" s="1096">
        <f>SUMIFS('4.1 Program Budget - 2024-2027'!CE$7:CE$161,'4.1 Program Budget - 2024-2027'!$G$7:$G$161,$D32,'4.1 Program Budget - 2024-2027'!$H$7:$H$161,$F32)</f>
        <v>0</v>
      </c>
      <c r="Q32" s="1096">
        <f>SUMIFS('4.1 Program Budget - 2024-2027'!CF$7:CF$161,'4.1 Program Budget - 2024-2027'!$G$7:$G$161,$D32,'4.1 Program Budget - 2024-2027'!$H$7:$H$161,$F32)</f>
        <v>0</v>
      </c>
      <c r="R32" s="1096">
        <f>SUMIFS('4.1 Program Budget - 2024-2027'!CG$7:CG$161,'4.1 Program Budget - 2024-2027'!$G$7:$G$161,$D32,'4.1 Program Budget - 2024-2027'!$H$7:$H$161,$F32)</f>
        <v>0</v>
      </c>
      <c r="S32" s="1098"/>
      <c r="T32" s="1097">
        <f t="shared" si="64"/>
        <v>0</v>
      </c>
      <c r="U32" s="1096">
        <f t="shared" si="91"/>
        <v>0</v>
      </c>
      <c r="V32" s="1096">
        <f t="shared" si="65"/>
        <v>0</v>
      </c>
      <c r="W32" s="1096">
        <f t="shared" si="66"/>
        <v>0</v>
      </c>
      <c r="X32" s="1096">
        <f t="shared" si="67"/>
        <v>0</v>
      </c>
      <c r="Y32" s="1096">
        <f t="shared" si="68"/>
        <v>0</v>
      </c>
      <c r="Z32" s="1096">
        <f t="shared" si="69"/>
        <v>0</v>
      </c>
      <c r="AA32" s="1096">
        <f t="shared" si="70"/>
        <v>0</v>
      </c>
      <c r="AB32" s="1096">
        <f t="shared" si="71"/>
        <v>0</v>
      </c>
      <c r="AC32" s="1096">
        <f t="shared" si="72"/>
        <v>0</v>
      </c>
      <c r="AD32" s="1098"/>
      <c r="AE32" s="1097">
        <f t="shared" si="73"/>
        <v>0</v>
      </c>
      <c r="AF32" s="1096">
        <f t="shared" si="92"/>
        <v>0</v>
      </c>
      <c r="AG32" s="1096">
        <f t="shared" si="74"/>
        <v>0</v>
      </c>
      <c r="AH32" s="1096">
        <f t="shared" si="75"/>
        <v>0</v>
      </c>
      <c r="AI32" s="1096">
        <f t="shared" si="76"/>
        <v>0</v>
      </c>
      <c r="AJ32" s="1096">
        <f t="shared" si="77"/>
        <v>0</v>
      </c>
      <c r="AK32" s="1096">
        <f t="shared" si="78"/>
        <v>0</v>
      </c>
      <c r="AL32" s="1096">
        <f t="shared" si="79"/>
        <v>0</v>
      </c>
      <c r="AM32" s="1096">
        <f t="shared" si="80"/>
        <v>0</v>
      </c>
      <c r="AN32" s="1096">
        <f t="shared" si="81"/>
        <v>0</v>
      </c>
      <c r="AO32" s="1098"/>
      <c r="AP32" s="1097">
        <f t="shared" si="82"/>
        <v>0</v>
      </c>
      <c r="AQ32" s="1096">
        <f t="shared" si="93"/>
        <v>0</v>
      </c>
      <c r="AR32" s="1096">
        <f t="shared" si="83"/>
        <v>0</v>
      </c>
      <c r="AS32" s="1096">
        <f t="shared" si="84"/>
        <v>0</v>
      </c>
      <c r="AT32" s="1096">
        <f t="shared" si="85"/>
        <v>0</v>
      </c>
      <c r="AU32" s="1096">
        <f t="shared" si="86"/>
        <v>0</v>
      </c>
      <c r="AV32" s="1096">
        <f t="shared" si="87"/>
        <v>0</v>
      </c>
      <c r="AW32" s="1096">
        <f t="shared" si="88"/>
        <v>0</v>
      </c>
      <c r="AX32" s="1096">
        <f t="shared" si="89"/>
        <v>0</v>
      </c>
      <c r="AY32" s="1096">
        <f t="shared" si="90"/>
        <v>0</v>
      </c>
      <c r="AZ32" s="1098"/>
    </row>
    <row r="33" spans="2:52" s="12" customFormat="1">
      <c r="B33" s="1103"/>
      <c r="C33" s="1099"/>
      <c r="D33" s="1166" t="s">
        <v>32</v>
      </c>
      <c r="E33" s="1164" t="s">
        <v>32</v>
      </c>
      <c r="F33" s="390" t="s">
        <v>26</v>
      </c>
      <c r="G33" s="465">
        <f>+'7.3 PA PY budget_savings'!U41</f>
        <v>301921.39159999997</v>
      </c>
      <c r="H33" s="1165">
        <v>0.12842642153781725</v>
      </c>
      <c r="I33" s="1097">
        <f t="shared" si="63"/>
        <v>301921.39159999997</v>
      </c>
      <c r="J33" s="1096">
        <f>SUMIFS('4.1 Program Budget - 2024-2027'!BY$7:BY$161,'4.1 Program Budget - 2024-2027'!$G$7:$G$161,$D33,'4.1 Program Budget - 2024-2027'!$H$7:$H$161,$F33)</f>
        <v>0</v>
      </c>
      <c r="K33" s="1096">
        <f>SUMIFS('4.1 Program Budget - 2024-2027'!BZ$7:BZ$161,'4.1 Program Budget - 2024-2027'!$G$7:$G$161,$D33,'4.1 Program Budget - 2024-2027'!$H$7:$H$161,$F33)</f>
        <v>0</v>
      </c>
      <c r="L33" s="1096">
        <f>SUMIFS('4.1 Program Budget - 2024-2027'!CA$7:CA$161,'4.1 Program Budget - 2024-2027'!$G$7:$G$161,$D33,'4.1 Program Budget - 2024-2027'!$H$7:$H$161,$F33)</f>
        <v>0</v>
      </c>
      <c r="M33" s="1096">
        <f>SUMIFS('4.1 Program Budget - 2024-2027'!CB$7:CB$161,'4.1 Program Budget - 2024-2027'!$G$7:$G$161,$D33,'4.1 Program Budget - 2024-2027'!$H$7:$H$161,$F33)</f>
        <v>0</v>
      </c>
      <c r="N33" s="1096">
        <f>SUMIFS('4.1 Program Budget - 2024-2027'!CC$7:CC$161,'4.1 Program Budget - 2024-2027'!$G$7:$G$161,$D33,'4.1 Program Budget - 2024-2027'!$H$7:$H$161,$F33)</f>
        <v>0</v>
      </c>
      <c r="O33" s="1096">
        <f>SUMIFS('4.1 Program Budget - 2024-2027'!CD$7:CD$161,'4.1 Program Budget - 2024-2027'!$G$7:$G$161,$D33,'4.1 Program Budget - 2024-2027'!$H$7:$H$161,$F33)</f>
        <v>0</v>
      </c>
      <c r="P33" s="1096">
        <f>SUMIFS('4.1 Program Budget - 2024-2027'!CE$7:CE$161,'4.1 Program Budget - 2024-2027'!$G$7:$G$161,$D33,'4.1 Program Budget - 2024-2027'!$H$7:$H$161,$F33)</f>
        <v>0</v>
      </c>
      <c r="Q33" s="1096">
        <f>SUMIFS('4.1 Program Budget - 2024-2027'!CF$7:CF$161,'4.1 Program Budget - 2024-2027'!$G$7:$G$161,$D33,'4.1 Program Budget - 2024-2027'!$H$7:$H$161,$F33)</f>
        <v>0</v>
      </c>
      <c r="R33" s="1096">
        <f>SUMIFS('4.1 Program Budget - 2024-2027'!CG$7:CG$161,'4.1 Program Budget - 2024-2027'!$G$7:$G$161,$D33,'4.1 Program Budget - 2024-2027'!$H$7:$H$161,$F33)</f>
        <v>0</v>
      </c>
      <c r="S33" s="1098"/>
      <c r="T33" s="1097">
        <f t="shared" si="64"/>
        <v>301921.39159999997</v>
      </c>
      <c r="U33" s="1096">
        <f t="shared" si="91"/>
        <v>0</v>
      </c>
      <c r="V33" s="1096">
        <f t="shared" si="65"/>
        <v>0</v>
      </c>
      <c r="W33" s="1096">
        <f t="shared" si="66"/>
        <v>0</v>
      </c>
      <c r="X33" s="1096">
        <f t="shared" si="67"/>
        <v>0</v>
      </c>
      <c r="Y33" s="1096">
        <f t="shared" si="68"/>
        <v>0</v>
      </c>
      <c r="Z33" s="1096">
        <f t="shared" si="69"/>
        <v>0</v>
      </c>
      <c r="AA33" s="1096">
        <f t="shared" si="70"/>
        <v>0</v>
      </c>
      <c r="AB33" s="1096">
        <f t="shared" si="71"/>
        <v>0</v>
      </c>
      <c r="AC33" s="1096">
        <f t="shared" si="72"/>
        <v>0</v>
      </c>
      <c r="AD33" s="1098"/>
      <c r="AE33" s="1097">
        <f t="shared" si="73"/>
        <v>301921.39159999997</v>
      </c>
      <c r="AF33" s="1096">
        <f t="shared" si="92"/>
        <v>0</v>
      </c>
      <c r="AG33" s="1096">
        <f t="shared" si="74"/>
        <v>0</v>
      </c>
      <c r="AH33" s="1096">
        <f t="shared" si="75"/>
        <v>0</v>
      </c>
      <c r="AI33" s="1096">
        <f t="shared" si="76"/>
        <v>0</v>
      </c>
      <c r="AJ33" s="1096">
        <f t="shared" si="77"/>
        <v>0</v>
      </c>
      <c r="AK33" s="1096">
        <f t="shared" si="78"/>
        <v>0</v>
      </c>
      <c r="AL33" s="1096">
        <f t="shared" si="79"/>
        <v>0</v>
      </c>
      <c r="AM33" s="1096">
        <f t="shared" si="80"/>
        <v>0</v>
      </c>
      <c r="AN33" s="1096">
        <f t="shared" si="81"/>
        <v>0</v>
      </c>
      <c r="AO33" s="1098"/>
      <c r="AP33" s="1097">
        <f t="shared" si="82"/>
        <v>301921.39159999997</v>
      </c>
      <c r="AQ33" s="1096">
        <f t="shared" si="93"/>
        <v>0</v>
      </c>
      <c r="AR33" s="1096">
        <f t="shared" si="83"/>
        <v>0</v>
      </c>
      <c r="AS33" s="1096">
        <f t="shared" si="84"/>
        <v>0</v>
      </c>
      <c r="AT33" s="1096">
        <f t="shared" si="85"/>
        <v>0</v>
      </c>
      <c r="AU33" s="1096">
        <f t="shared" si="86"/>
        <v>0</v>
      </c>
      <c r="AV33" s="1096">
        <f t="shared" si="87"/>
        <v>0</v>
      </c>
      <c r="AW33" s="1096">
        <f t="shared" si="88"/>
        <v>0</v>
      </c>
      <c r="AX33" s="1096">
        <f t="shared" si="89"/>
        <v>0</v>
      </c>
      <c r="AY33" s="1096">
        <f t="shared" si="90"/>
        <v>0</v>
      </c>
      <c r="AZ33" s="1098"/>
    </row>
    <row r="34" spans="2:52" s="12" customFormat="1">
      <c r="B34" s="1103"/>
      <c r="C34" s="1099"/>
      <c r="D34" s="1166" t="s">
        <v>34</v>
      </c>
      <c r="E34" s="1164" t="s">
        <v>34</v>
      </c>
      <c r="F34" s="390" t="s">
        <v>26</v>
      </c>
      <c r="G34" s="465">
        <f>+'7.3 PA PY budget_savings'!U42</f>
        <v>0</v>
      </c>
      <c r="H34" s="1165" t="s">
        <v>657</v>
      </c>
      <c r="I34" s="1097">
        <f t="shared" si="63"/>
        <v>0</v>
      </c>
      <c r="J34" s="1096">
        <f>SUMIFS('4.1 Program Budget - 2024-2027'!BY$7:BY$161,'4.1 Program Budget - 2024-2027'!$G$7:$G$161,$D34,'4.1 Program Budget - 2024-2027'!$H$7:$H$161,$F34)</f>
        <v>0</v>
      </c>
      <c r="K34" s="1096">
        <f>SUMIFS('4.1 Program Budget - 2024-2027'!BZ$7:BZ$161,'4.1 Program Budget - 2024-2027'!$G$7:$G$161,$D34,'4.1 Program Budget - 2024-2027'!$H$7:$H$161,$F34)</f>
        <v>0</v>
      </c>
      <c r="L34" s="1096">
        <f>SUMIFS('4.1 Program Budget - 2024-2027'!CA$7:CA$161,'4.1 Program Budget - 2024-2027'!$G$7:$G$161,$D34,'4.1 Program Budget - 2024-2027'!$H$7:$H$161,$F34)</f>
        <v>0</v>
      </c>
      <c r="M34" s="1096">
        <f>SUMIFS('4.1 Program Budget - 2024-2027'!CB$7:CB$161,'4.1 Program Budget - 2024-2027'!$G$7:$G$161,$D34,'4.1 Program Budget - 2024-2027'!$H$7:$H$161,$F34)</f>
        <v>0</v>
      </c>
      <c r="N34" s="1096">
        <f>SUMIFS('4.1 Program Budget - 2024-2027'!CC$7:CC$161,'4.1 Program Budget - 2024-2027'!$G$7:$G$161,$D34,'4.1 Program Budget - 2024-2027'!$H$7:$H$161,$F34)</f>
        <v>0</v>
      </c>
      <c r="O34" s="1096">
        <f>SUMIFS('4.1 Program Budget - 2024-2027'!CD$7:CD$161,'4.1 Program Budget - 2024-2027'!$G$7:$G$161,$D34,'4.1 Program Budget - 2024-2027'!$H$7:$H$161,$F34)</f>
        <v>0</v>
      </c>
      <c r="P34" s="1096">
        <f>SUMIFS('4.1 Program Budget - 2024-2027'!CE$7:CE$161,'4.1 Program Budget - 2024-2027'!$G$7:$G$161,$D34,'4.1 Program Budget - 2024-2027'!$H$7:$H$161,$F34)</f>
        <v>0</v>
      </c>
      <c r="Q34" s="1096">
        <f>SUMIFS('4.1 Program Budget - 2024-2027'!CF$7:CF$161,'4.1 Program Budget - 2024-2027'!$G$7:$G$161,$D34,'4.1 Program Budget - 2024-2027'!$H$7:$H$161,$F34)</f>
        <v>0</v>
      </c>
      <c r="R34" s="1096">
        <f>SUMIFS('4.1 Program Budget - 2024-2027'!CG$7:CG$161,'4.1 Program Budget - 2024-2027'!$G$7:$G$161,$D34,'4.1 Program Budget - 2024-2027'!$H$7:$H$161,$F34)</f>
        <v>0</v>
      </c>
      <c r="S34" s="1098"/>
      <c r="T34" s="1097">
        <f t="shared" si="64"/>
        <v>0</v>
      </c>
      <c r="U34" s="1096">
        <f t="shared" si="91"/>
        <v>0</v>
      </c>
      <c r="V34" s="1096">
        <f t="shared" si="65"/>
        <v>0</v>
      </c>
      <c r="W34" s="1096">
        <f t="shared" si="66"/>
        <v>0</v>
      </c>
      <c r="X34" s="1096">
        <f t="shared" si="67"/>
        <v>0</v>
      </c>
      <c r="Y34" s="1096">
        <f t="shared" si="68"/>
        <v>0</v>
      </c>
      <c r="Z34" s="1096">
        <f t="shared" si="69"/>
        <v>0</v>
      </c>
      <c r="AA34" s="1096">
        <f t="shared" si="70"/>
        <v>0</v>
      </c>
      <c r="AB34" s="1096">
        <f t="shared" si="71"/>
        <v>0</v>
      </c>
      <c r="AC34" s="1096">
        <f t="shared" si="72"/>
        <v>0</v>
      </c>
      <c r="AD34" s="1098"/>
      <c r="AE34" s="1097">
        <f t="shared" si="73"/>
        <v>0</v>
      </c>
      <c r="AF34" s="1096">
        <f t="shared" si="92"/>
        <v>0</v>
      </c>
      <c r="AG34" s="1096">
        <f t="shared" si="74"/>
        <v>0</v>
      </c>
      <c r="AH34" s="1096">
        <f t="shared" si="75"/>
        <v>0</v>
      </c>
      <c r="AI34" s="1096">
        <f t="shared" si="76"/>
        <v>0</v>
      </c>
      <c r="AJ34" s="1096">
        <f t="shared" si="77"/>
        <v>0</v>
      </c>
      <c r="AK34" s="1096">
        <f t="shared" si="78"/>
        <v>0</v>
      </c>
      <c r="AL34" s="1096">
        <f t="shared" si="79"/>
        <v>0</v>
      </c>
      <c r="AM34" s="1096">
        <f t="shared" si="80"/>
        <v>0</v>
      </c>
      <c r="AN34" s="1096">
        <f t="shared" si="81"/>
        <v>0</v>
      </c>
      <c r="AO34" s="1098"/>
      <c r="AP34" s="1097">
        <f t="shared" si="82"/>
        <v>0</v>
      </c>
      <c r="AQ34" s="1096">
        <f t="shared" si="93"/>
        <v>0</v>
      </c>
      <c r="AR34" s="1096">
        <f t="shared" si="83"/>
        <v>0</v>
      </c>
      <c r="AS34" s="1096">
        <f t="shared" si="84"/>
        <v>0</v>
      </c>
      <c r="AT34" s="1096">
        <f t="shared" si="85"/>
        <v>0</v>
      </c>
      <c r="AU34" s="1096">
        <f t="shared" si="86"/>
        <v>0</v>
      </c>
      <c r="AV34" s="1096">
        <f t="shared" si="87"/>
        <v>0</v>
      </c>
      <c r="AW34" s="1096">
        <f t="shared" si="88"/>
        <v>0</v>
      </c>
      <c r="AX34" s="1096">
        <f t="shared" si="89"/>
        <v>0</v>
      </c>
      <c r="AY34" s="1096">
        <f t="shared" si="90"/>
        <v>0</v>
      </c>
      <c r="AZ34" s="1098"/>
    </row>
    <row r="35" spans="2:52" s="12" customFormat="1">
      <c r="B35" s="249"/>
      <c r="C35" s="171"/>
      <c r="D35" s="389" t="s">
        <v>36</v>
      </c>
      <c r="E35" s="1164" t="s">
        <v>36</v>
      </c>
      <c r="F35" s="390" t="s">
        <v>26</v>
      </c>
      <c r="G35" s="465">
        <f>+'7.3 PA PY budget_savings'!U43</f>
        <v>0</v>
      </c>
      <c r="H35" s="392" t="s">
        <v>657</v>
      </c>
      <c r="I35" s="1097">
        <f t="shared" si="63"/>
        <v>0</v>
      </c>
      <c r="J35" s="1096">
        <f>SUMIFS('4.1 Program Budget - 2024-2027'!BY$7:BY$161,'4.1 Program Budget - 2024-2027'!$G$7:$G$161,$D35,'4.1 Program Budget - 2024-2027'!$H$7:$H$161,$F35)</f>
        <v>0</v>
      </c>
      <c r="K35" s="1096">
        <f>SUMIFS('4.1 Program Budget - 2024-2027'!BZ$7:BZ$161,'4.1 Program Budget - 2024-2027'!$G$7:$G$161,$D35,'4.1 Program Budget - 2024-2027'!$H$7:$H$161,$F35)</f>
        <v>0</v>
      </c>
      <c r="L35" s="1096">
        <f>SUMIFS('4.1 Program Budget - 2024-2027'!CA$7:CA$161,'4.1 Program Budget - 2024-2027'!$G$7:$G$161,$D35,'4.1 Program Budget - 2024-2027'!$H$7:$H$161,$F35)</f>
        <v>0</v>
      </c>
      <c r="M35" s="1096">
        <f>SUMIFS('4.1 Program Budget - 2024-2027'!CB$7:CB$161,'4.1 Program Budget - 2024-2027'!$G$7:$G$161,$D35,'4.1 Program Budget - 2024-2027'!$H$7:$H$161,$F35)</f>
        <v>0</v>
      </c>
      <c r="N35" s="1096">
        <f>SUMIFS('4.1 Program Budget - 2024-2027'!CC$7:CC$161,'4.1 Program Budget - 2024-2027'!$G$7:$G$161,$D35,'4.1 Program Budget - 2024-2027'!$H$7:$H$161,$F35)</f>
        <v>0</v>
      </c>
      <c r="O35" s="1096">
        <f>SUMIFS('4.1 Program Budget - 2024-2027'!CD$7:CD$161,'4.1 Program Budget - 2024-2027'!$G$7:$G$161,$D35,'4.1 Program Budget - 2024-2027'!$H$7:$H$161,$F35)</f>
        <v>0</v>
      </c>
      <c r="P35" s="1096">
        <f>SUMIFS('4.1 Program Budget - 2024-2027'!CE$7:CE$161,'4.1 Program Budget - 2024-2027'!$G$7:$G$161,$D35,'4.1 Program Budget - 2024-2027'!$H$7:$H$161,$F35)</f>
        <v>0</v>
      </c>
      <c r="Q35" s="1096">
        <f>SUMIFS('4.1 Program Budget - 2024-2027'!CF$7:CF$161,'4.1 Program Budget - 2024-2027'!$G$7:$G$161,$D35,'4.1 Program Budget - 2024-2027'!$H$7:$H$161,$F35)</f>
        <v>0</v>
      </c>
      <c r="R35" s="1096">
        <f>SUMIFS('4.1 Program Budget - 2024-2027'!CG$7:CG$161,'4.1 Program Budget - 2024-2027'!$G$7:$G$161,$D35,'4.1 Program Budget - 2024-2027'!$H$7:$H$161,$F35)</f>
        <v>0</v>
      </c>
      <c r="S35" s="250"/>
      <c r="T35" s="1097">
        <f t="shared" si="64"/>
        <v>0</v>
      </c>
      <c r="U35" s="1096">
        <f t="shared" si="91"/>
        <v>0</v>
      </c>
      <c r="V35" s="1096">
        <f t="shared" si="65"/>
        <v>0</v>
      </c>
      <c r="W35" s="1096">
        <f t="shared" si="66"/>
        <v>0</v>
      </c>
      <c r="X35" s="1096">
        <f t="shared" si="67"/>
        <v>0</v>
      </c>
      <c r="Y35" s="1096">
        <f t="shared" si="68"/>
        <v>0</v>
      </c>
      <c r="Z35" s="1096">
        <f t="shared" si="69"/>
        <v>0</v>
      </c>
      <c r="AA35" s="1096">
        <f t="shared" si="70"/>
        <v>0</v>
      </c>
      <c r="AB35" s="1096">
        <f t="shared" si="71"/>
        <v>0</v>
      </c>
      <c r="AC35" s="1096">
        <f t="shared" si="72"/>
        <v>0</v>
      </c>
      <c r="AD35" s="250"/>
      <c r="AE35" s="1097">
        <f t="shared" si="73"/>
        <v>0</v>
      </c>
      <c r="AF35" s="1096">
        <f t="shared" si="92"/>
        <v>0</v>
      </c>
      <c r="AG35" s="1096">
        <f t="shared" si="74"/>
        <v>0</v>
      </c>
      <c r="AH35" s="1096">
        <f t="shared" si="75"/>
        <v>0</v>
      </c>
      <c r="AI35" s="1096">
        <f t="shared" si="76"/>
        <v>0</v>
      </c>
      <c r="AJ35" s="1096">
        <f t="shared" si="77"/>
        <v>0</v>
      </c>
      <c r="AK35" s="1096">
        <f t="shared" si="78"/>
        <v>0</v>
      </c>
      <c r="AL35" s="1096">
        <f t="shared" si="79"/>
        <v>0</v>
      </c>
      <c r="AM35" s="1096">
        <f t="shared" si="80"/>
        <v>0</v>
      </c>
      <c r="AN35" s="1096">
        <f t="shared" si="81"/>
        <v>0</v>
      </c>
      <c r="AO35" s="250"/>
      <c r="AP35" s="1097">
        <f t="shared" si="82"/>
        <v>0</v>
      </c>
      <c r="AQ35" s="1096">
        <f t="shared" si="93"/>
        <v>0</v>
      </c>
      <c r="AR35" s="1096">
        <f t="shared" si="83"/>
        <v>0</v>
      </c>
      <c r="AS35" s="1096">
        <f t="shared" si="84"/>
        <v>0</v>
      </c>
      <c r="AT35" s="1096">
        <f t="shared" si="85"/>
        <v>0</v>
      </c>
      <c r="AU35" s="1096">
        <f t="shared" si="86"/>
        <v>0</v>
      </c>
      <c r="AV35" s="1096">
        <f t="shared" si="87"/>
        <v>0</v>
      </c>
      <c r="AW35" s="1096">
        <f t="shared" si="88"/>
        <v>0</v>
      </c>
      <c r="AX35" s="1096">
        <f t="shared" si="89"/>
        <v>0</v>
      </c>
      <c r="AY35" s="1096">
        <f t="shared" si="90"/>
        <v>0</v>
      </c>
      <c r="AZ35" s="250"/>
    </row>
    <row r="36" spans="2:52" s="12" customFormat="1">
      <c r="B36" s="249"/>
      <c r="C36" s="171"/>
      <c r="D36" s="398"/>
      <c r="E36" s="1170"/>
      <c r="F36" s="391"/>
      <c r="G36" s="391"/>
      <c r="H36" s="399"/>
      <c r="I36" s="400"/>
      <c r="J36" s="474"/>
      <c r="K36" s="474"/>
      <c r="L36" s="474"/>
      <c r="M36" s="474"/>
      <c r="N36" s="474"/>
      <c r="O36" s="474"/>
      <c r="P36" s="474"/>
      <c r="Q36" s="474"/>
      <c r="R36" s="474"/>
      <c r="S36" s="402"/>
      <c r="T36" s="400"/>
      <c r="U36" s="401"/>
      <c r="V36" s="401"/>
      <c r="W36" s="401"/>
      <c r="X36" s="401"/>
      <c r="Y36" s="401"/>
      <c r="Z36" s="401"/>
      <c r="AA36" s="401"/>
      <c r="AB36" s="401"/>
      <c r="AC36" s="401"/>
      <c r="AD36" s="402"/>
      <c r="AE36" s="400"/>
      <c r="AF36" s="401"/>
      <c r="AG36" s="401"/>
      <c r="AH36" s="401"/>
      <c r="AI36" s="401"/>
      <c r="AJ36" s="401"/>
      <c r="AK36" s="401"/>
      <c r="AL36" s="401"/>
      <c r="AM36" s="401"/>
      <c r="AN36" s="401"/>
      <c r="AO36" s="402"/>
      <c r="AP36" s="400"/>
      <c r="AQ36" s="401"/>
      <c r="AR36" s="401"/>
      <c r="AS36" s="401"/>
      <c r="AT36" s="401"/>
      <c r="AU36" s="401"/>
      <c r="AV36" s="401"/>
      <c r="AW36" s="401"/>
      <c r="AX36" s="401"/>
      <c r="AY36" s="401"/>
      <c r="AZ36" s="402"/>
    </row>
    <row r="37" spans="2:52" s="12" customFormat="1">
      <c r="B37" s="249"/>
      <c r="C37" s="171"/>
      <c r="D37" s="389" t="s">
        <v>28</v>
      </c>
      <c r="E37" s="1164" t="s">
        <v>658</v>
      </c>
      <c r="F37" s="390" t="s">
        <v>28</v>
      </c>
      <c r="G37" s="466">
        <f>+'7.3 PA PY budget_savings'!U68</f>
        <v>4684499.6758000003</v>
      </c>
      <c r="H37" s="392">
        <v>0.24664255171420013</v>
      </c>
      <c r="I37" s="1097">
        <f>+$G37</f>
        <v>4684499.6758000003</v>
      </c>
      <c r="J37" s="1096">
        <f>SUMIFS('4.1 Program Budget - 2024-2027'!BY$7:BY$161,'4.1 Program Budget - 2024-2027'!$G$7:$G$161,$D37,'4.1 Program Budget - 2024-2027'!$H$7:$H$161,$F37)</f>
        <v>308489194.74566972</v>
      </c>
      <c r="K37" s="1096">
        <f>SUMIFS('4.1 Program Budget - 2024-2027'!BZ$7:BZ$161,'4.1 Program Budget - 2024-2027'!$G$7:$G$161,$D37,'4.1 Program Budget - 2024-2027'!$H$7:$H$161,$F37)</f>
        <v>65134.938014101645</v>
      </c>
      <c r="L37" s="1096">
        <f>SUMIFS('4.1 Program Budget - 2024-2027'!CA$7:CA$161,'4.1 Program Budget - 2024-2027'!$G$7:$G$161,$D37,'4.1 Program Budget - 2024-2027'!$H$7:$H$161,$F37)</f>
        <v>2717926.5468375292</v>
      </c>
      <c r="M37" s="1096">
        <f>SUMIFS('4.1 Program Budget - 2024-2027'!CB$7:CB$161,'4.1 Program Budget - 2024-2027'!$G$7:$G$161,$D37,'4.1 Program Budget - 2024-2027'!$H$7:$H$161,$F37)</f>
        <v>43629.723679727955</v>
      </c>
      <c r="N37" s="1096">
        <f>SUMIFS('4.1 Program Budget - 2024-2027'!CC$7:CC$161,'4.1 Program Budget - 2024-2027'!$G$7:$G$161,$D37,'4.1 Program Budget - 2024-2027'!$H$7:$H$161,$F37)</f>
        <v>15899.870298999529</v>
      </c>
      <c r="O37" s="1096">
        <f>SUMIFS('4.1 Program Budget - 2024-2027'!CD$7:CD$161,'4.1 Program Budget - 2024-2027'!$G$7:$G$161,$D37,'4.1 Program Budget - 2024-2027'!$H$7:$H$161,$F37)</f>
        <v>4625521293.6851721</v>
      </c>
      <c r="P37" s="1096">
        <f>SUMIFS('4.1 Program Budget - 2024-2027'!CE$7:CE$161,'4.1 Program Budget - 2024-2027'!$G$7:$G$161,$D37,'4.1 Program Budget - 2024-2027'!$H$7:$H$161,$F37)</f>
        <v>45854163.018652454</v>
      </c>
      <c r="Q37" s="1096">
        <f>SUMIFS('4.1 Program Budget - 2024-2027'!CF$7:CF$161,'4.1 Program Budget - 2024-2027'!$G$7:$G$161,$D37,'4.1 Program Budget - 2024-2027'!$H$7:$H$161,$F37)</f>
        <v>754395.81012528902</v>
      </c>
      <c r="R37" s="1096">
        <f>SUMIFS('4.1 Program Budget - 2024-2027'!CG$7:CG$161,'4.1 Program Budget - 2024-2027'!$G$7:$G$161,$D37,'4.1 Program Budget - 2024-2027'!$H$7:$H$161,$F37)</f>
        <v>268246.85365911666</v>
      </c>
      <c r="S37" s="250"/>
      <c r="T37" s="1097">
        <f>+$G37</f>
        <v>4684499.6758000003</v>
      </c>
      <c r="U37" s="1096">
        <f t="shared" ref="U37" si="94">J37</f>
        <v>308489194.74566972</v>
      </c>
      <c r="V37" s="1096">
        <f t="shared" ref="V37" si="95">K37</f>
        <v>65134.938014101645</v>
      </c>
      <c r="W37" s="1096">
        <f t="shared" ref="W37" si="96">L37</f>
        <v>2717926.5468375292</v>
      </c>
      <c r="X37" s="1096">
        <f t="shared" ref="X37" si="97">M37</f>
        <v>43629.723679727955</v>
      </c>
      <c r="Y37" s="1096">
        <f t="shared" ref="Y37" si="98">N37</f>
        <v>15899.870298999529</v>
      </c>
      <c r="Z37" s="1096">
        <f t="shared" ref="Z37" si="99">O37</f>
        <v>4625521293.6851721</v>
      </c>
      <c r="AA37" s="1096">
        <f t="shared" ref="AA37" si="100">P37</f>
        <v>45854163.018652454</v>
      </c>
      <c r="AB37" s="1096">
        <f t="shared" ref="AB37" si="101">Q37</f>
        <v>754395.81012528902</v>
      </c>
      <c r="AC37" s="1096">
        <f t="shared" ref="AC37" si="102">R37</f>
        <v>268246.85365911666</v>
      </c>
      <c r="AD37" s="250"/>
      <c r="AE37" s="1097">
        <f>+$G37</f>
        <v>4684499.6758000003</v>
      </c>
      <c r="AF37" s="1096">
        <f t="shared" ref="AF37" si="103">U37</f>
        <v>308489194.74566972</v>
      </c>
      <c r="AG37" s="1096">
        <f t="shared" ref="AG37" si="104">V37</f>
        <v>65134.938014101645</v>
      </c>
      <c r="AH37" s="1096">
        <f t="shared" ref="AH37" si="105">W37</f>
        <v>2717926.5468375292</v>
      </c>
      <c r="AI37" s="1096">
        <f t="shared" ref="AI37" si="106">X37</f>
        <v>43629.723679727955</v>
      </c>
      <c r="AJ37" s="1096">
        <f t="shared" ref="AJ37" si="107">Y37</f>
        <v>15899.870298999529</v>
      </c>
      <c r="AK37" s="1096">
        <f t="shared" ref="AK37" si="108">Z37</f>
        <v>4625521293.6851721</v>
      </c>
      <c r="AL37" s="1096">
        <f t="shared" ref="AL37" si="109">AA37</f>
        <v>45854163.018652454</v>
      </c>
      <c r="AM37" s="1096">
        <f t="shared" ref="AM37" si="110">AB37</f>
        <v>754395.81012528902</v>
      </c>
      <c r="AN37" s="1096">
        <f t="shared" ref="AN37" si="111">AC37</f>
        <v>268246.85365911666</v>
      </c>
      <c r="AO37" s="250"/>
      <c r="AP37" s="1097">
        <f>+$G37</f>
        <v>4684499.6758000003</v>
      </c>
      <c r="AQ37" s="1096">
        <f t="shared" ref="AQ37" si="112">AF37</f>
        <v>308489194.74566972</v>
      </c>
      <c r="AR37" s="1096">
        <f t="shared" ref="AR37" si="113">AG37</f>
        <v>65134.938014101645</v>
      </c>
      <c r="AS37" s="1096">
        <f t="shared" ref="AS37" si="114">AH37</f>
        <v>2717926.5468375292</v>
      </c>
      <c r="AT37" s="1096">
        <f t="shared" ref="AT37" si="115">AI37</f>
        <v>43629.723679727955</v>
      </c>
      <c r="AU37" s="1096">
        <f t="shared" ref="AU37" si="116">AJ37</f>
        <v>15899.870298999529</v>
      </c>
      <c r="AV37" s="1096">
        <f t="shared" ref="AV37" si="117">AK37</f>
        <v>4625521293.6851721</v>
      </c>
      <c r="AW37" s="1096">
        <f t="shared" ref="AW37" si="118">AL37</f>
        <v>45854163.018652454</v>
      </c>
      <c r="AX37" s="1096">
        <f t="shared" ref="AX37" si="119">AM37</f>
        <v>754395.81012528902</v>
      </c>
      <c r="AY37" s="1096">
        <f t="shared" ref="AY37" si="120">AN37</f>
        <v>268246.85365911666</v>
      </c>
      <c r="AZ37" s="250"/>
    </row>
    <row r="38" spans="2:52" s="19" customFormat="1" ht="18" customHeight="1" thickBot="1">
      <c r="B38" s="1106"/>
      <c r="C38" s="1107"/>
      <c r="D38" s="1108" t="s">
        <v>624</v>
      </c>
      <c r="E38" s="1127"/>
      <c r="F38" s="1127"/>
      <c r="G38" s="1127"/>
      <c r="H38" s="1175"/>
      <c r="I38" s="1115">
        <f>SUM(I7:I37)</f>
        <v>82503245.776129618</v>
      </c>
      <c r="J38" s="1113">
        <f t="shared" ref="J38:AZ38" si="121">SUM(J7:J37)</f>
        <v>430115308.38967055</v>
      </c>
      <c r="K38" s="1113">
        <f t="shared" si="121"/>
        <v>84928.233720564487</v>
      </c>
      <c r="L38" s="1113">
        <f t="shared" si="121"/>
        <v>6660098.3186526727</v>
      </c>
      <c r="M38" s="1113">
        <f t="shared" ref="M38" si="122">SUM(M7:M37)</f>
        <v>66218.177889926767</v>
      </c>
      <c r="N38" s="1113">
        <f t="shared" ref="N38" si="123">SUM(N7:N37)</f>
        <v>39692.90652140454</v>
      </c>
      <c r="O38" s="1113">
        <f t="shared" si="121"/>
        <v>5448478771.6629286</v>
      </c>
      <c r="P38" s="1113">
        <f t="shared" si="121"/>
        <v>79792960.126474187</v>
      </c>
      <c r="Q38" s="1113">
        <f t="shared" ref="Q38" si="124">SUM(Q7:Q37)</f>
        <v>884630.19464171317</v>
      </c>
      <c r="R38" s="1113">
        <f t="shared" ref="R38:S38" si="125">SUM(R7:R37)</f>
        <v>476819.08560275892</v>
      </c>
      <c r="S38" s="1116">
        <f t="shared" si="125"/>
        <v>0</v>
      </c>
      <c r="T38" s="1115">
        <f t="shared" si="121"/>
        <v>82503245.776129618</v>
      </c>
      <c r="U38" s="1113">
        <f t="shared" si="121"/>
        <v>430115308.38967055</v>
      </c>
      <c r="V38" s="1113">
        <f t="shared" si="121"/>
        <v>84928.233720564487</v>
      </c>
      <c r="W38" s="1113">
        <f t="shared" si="121"/>
        <v>6660098.3186526727</v>
      </c>
      <c r="X38" s="1113">
        <f t="shared" si="121"/>
        <v>66218.177889926767</v>
      </c>
      <c r="Y38" s="1113">
        <f t="shared" si="121"/>
        <v>39692.90652140454</v>
      </c>
      <c r="Z38" s="1113">
        <f t="shared" si="121"/>
        <v>5448478771.6629286</v>
      </c>
      <c r="AA38" s="1113">
        <f t="shared" si="121"/>
        <v>79792960.126474187</v>
      </c>
      <c r="AB38" s="1113">
        <f t="shared" si="121"/>
        <v>884630.19464171317</v>
      </c>
      <c r="AC38" s="1113">
        <f t="shared" si="121"/>
        <v>476819.08560275892</v>
      </c>
      <c r="AD38" s="1116">
        <f t="shared" si="121"/>
        <v>0</v>
      </c>
      <c r="AE38" s="1115">
        <f t="shared" si="121"/>
        <v>82503245.776129618</v>
      </c>
      <c r="AF38" s="1113">
        <f t="shared" si="121"/>
        <v>430115308.38967055</v>
      </c>
      <c r="AG38" s="1113">
        <f t="shared" si="121"/>
        <v>84928.233720564487</v>
      </c>
      <c r="AH38" s="1113">
        <f t="shared" si="121"/>
        <v>6660098.3186526727</v>
      </c>
      <c r="AI38" s="1113">
        <f t="shared" ref="AI38:AJ38" si="126">SUM(AI7:AI37)</f>
        <v>66218.177889926767</v>
      </c>
      <c r="AJ38" s="1113">
        <f t="shared" si="126"/>
        <v>39692.90652140454</v>
      </c>
      <c r="AK38" s="1113">
        <f t="shared" si="121"/>
        <v>5448478771.6629286</v>
      </c>
      <c r="AL38" s="1113">
        <f t="shared" si="121"/>
        <v>79792960.126474187</v>
      </c>
      <c r="AM38" s="1113">
        <f t="shared" ref="AM38:AO38" si="127">SUM(AM7:AM37)</f>
        <v>884630.19464171317</v>
      </c>
      <c r="AN38" s="1113">
        <f t="shared" si="127"/>
        <v>476819.08560275892</v>
      </c>
      <c r="AO38" s="1116">
        <f t="shared" si="127"/>
        <v>0</v>
      </c>
      <c r="AP38" s="1115">
        <f t="shared" si="121"/>
        <v>82503245.776129618</v>
      </c>
      <c r="AQ38" s="1113">
        <f t="shared" si="121"/>
        <v>430115308.38967055</v>
      </c>
      <c r="AR38" s="1113">
        <f t="shared" si="121"/>
        <v>84928.233720564487</v>
      </c>
      <c r="AS38" s="1113">
        <f t="shared" si="121"/>
        <v>6660098.3186526727</v>
      </c>
      <c r="AT38" s="1113">
        <f t="shared" si="121"/>
        <v>66218.177889926767</v>
      </c>
      <c r="AU38" s="1113">
        <f t="shared" si="121"/>
        <v>39692.90652140454</v>
      </c>
      <c r="AV38" s="1113">
        <f t="shared" si="121"/>
        <v>5448478771.6629286</v>
      </c>
      <c r="AW38" s="1113">
        <f t="shared" si="121"/>
        <v>79792960.126474187</v>
      </c>
      <c r="AX38" s="1113">
        <f t="shared" si="121"/>
        <v>884630.19464171317</v>
      </c>
      <c r="AY38" s="1113">
        <f t="shared" si="121"/>
        <v>476819.08560275892</v>
      </c>
      <c r="AZ38" s="1114">
        <f t="shared" si="121"/>
        <v>0</v>
      </c>
    </row>
    <row r="39" spans="2:52" s="19" customFormat="1" ht="18" customHeight="1">
      <c r="B39" s="251"/>
      <c r="C39" s="124"/>
      <c r="D39" s="125"/>
      <c r="E39" s="1117"/>
      <c r="F39" s="154"/>
      <c r="G39" s="154"/>
      <c r="H39" s="125"/>
      <c r="I39" s="126"/>
      <c r="J39" s="240"/>
      <c r="K39" s="240"/>
      <c r="L39" s="240"/>
      <c r="M39" s="240"/>
      <c r="N39" s="240"/>
      <c r="O39" s="240"/>
      <c r="P39" s="240"/>
      <c r="Q39" s="240"/>
      <c r="R39" s="240"/>
      <c r="S39" s="240"/>
      <c r="T39" s="126"/>
      <c r="U39" s="240"/>
      <c r="V39" s="240"/>
      <c r="W39" s="240"/>
      <c r="X39" s="240"/>
      <c r="Y39" s="240"/>
      <c r="Z39" s="240"/>
      <c r="AA39" s="240"/>
      <c r="AB39" s="240"/>
      <c r="AC39" s="240"/>
      <c r="AD39" s="240"/>
      <c r="AE39" s="126"/>
      <c r="AF39" s="240"/>
      <c r="AG39" s="240"/>
      <c r="AH39" s="240"/>
      <c r="AI39" s="240"/>
      <c r="AJ39" s="240"/>
      <c r="AK39" s="240"/>
      <c r="AL39" s="240"/>
      <c r="AM39" s="240"/>
      <c r="AN39" s="240"/>
      <c r="AO39" s="240"/>
      <c r="AP39" s="126"/>
      <c r="AQ39" s="240"/>
      <c r="AR39" s="240"/>
      <c r="AS39" s="240"/>
      <c r="AT39" s="240"/>
      <c r="AU39" s="240"/>
      <c r="AV39" s="240"/>
      <c r="AW39" s="240"/>
      <c r="AX39" s="240"/>
      <c r="AY39" s="240"/>
      <c r="AZ39" s="240"/>
    </row>
    <row r="40" spans="2:52" s="19" customFormat="1" ht="18" customHeight="1">
      <c r="B40" s="252"/>
      <c r="C40" s="226"/>
      <c r="D40" s="227" t="s">
        <v>659</v>
      </c>
      <c r="E40" s="1118"/>
      <c r="F40" s="229"/>
      <c r="G40" s="229"/>
      <c r="H40" s="230"/>
      <c r="I40" s="228"/>
      <c r="J40" s="241"/>
      <c r="K40" s="241"/>
      <c r="L40" s="241"/>
      <c r="M40" s="241"/>
      <c r="N40" s="241"/>
      <c r="O40" s="241"/>
      <c r="P40" s="241"/>
      <c r="Q40" s="241"/>
      <c r="R40" s="241"/>
      <c r="S40" s="241"/>
      <c r="T40" s="228"/>
      <c r="U40" s="241"/>
      <c r="V40" s="241"/>
      <c r="W40" s="241"/>
      <c r="X40" s="241"/>
      <c r="Y40" s="241"/>
      <c r="Z40" s="241"/>
      <c r="AA40" s="241"/>
      <c r="AB40" s="241"/>
      <c r="AC40" s="241"/>
      <c r="AD40" s="241"/>
      <c r="AE40" s="228"/>
      <c r="AF40" s="241"/>
      <c r="AG40" s="241"/>
      <c r="AH40" s="241"/>
      <c r="AI40" s="241"/>
      <c r="AJ40" s="241"/>
      <c r="AK40" s="241"/>
      <c r="AL40" s="241"/>
      <c r="AM40" s="241"/>
      <c r="AN40" s="241"/>
      <c r="AO40" s="241"/>
      <c r="AP40" s="228"/>
      <c r="AQ40" s="241"/>
      <c r="AR40" s="241"/>
      <c r="AS40" s="241"/>
      <c r="AT40" s="241"/>
      <c r="AU40" s="241"/>
      <c r="AV40" s="241"/>
      <c r="AW40" s="241"/>
      <c r="AX40" s="241"/>
      <c r="AY40" s="241"/>
      <c r="AZ40" s="241"/>
    </row>
    <row r="41" spans="2:52" s="12" customFormat="1">
      <c r="B41" s="251"/>
      <c r="C41" s="1119"/>
      <c r="D41" s="1120" t="s">
        <v>626</v>
      </c>
      <c r="E41" s="1119"/>
      <c r="F41" s="1122"/>
      <c r="G41" s="466">
        <f>+'7.3 PA PY budget_savings'!U62</f>
        <v>1031290.57</v>
      </c>
      <c r="H41" s="1121"/>
      <c r="I41" s="1097">
        <f t="shared" ref="I41:I42" si="128">+$G41</f>
        <v>1031290.57</v>
      </c>
      <c r="J41" s="1125"/>
      <c r="K41" s="1125"/>
      <c r="L41" s="1125"/>
      <c r="M41" s="1125"/>
      <c r="N41" s="1125"/>
      <c r="O41" s="1125"/>
      <c r="P41" s="1125"/>
      <c r="Q41" s="1125"/>
      <c r="R41" s="1125"/>
      <c r="S41" s="1125"/>
      <c r="T41" s="1097">
        <f t="shared" ref="T41:T42" si="129">+$G41</f>
        <v>1031290.57</v>
      </c>
      <c r="U41" s="1125"/>
      <c r="V41" s="1125"/>
      <c r="W41" s="1125"/>
      <c r="X41" s="1125"/>
      <c r="Y41" s="1125"/>
      <c r="Z41" s="1125"/>
      <c r="AA41" s="1125"/>
      <c r="AB41" s="1125"/>
      <c r="AC41" s="1125"/>
      <c r="AD41" s="1125"/>
      <c r="AE41" s="1097">
        <f t="shared" ref="AE41:AE42" si="130">+$G41</f>
        <v>1031290.57</v>
      </c>
      <c r="AF41" s="1125"/>
      <c r="AG41" s="1125"/>
      <c r="AH41" s="1125"/>
      <c r="AI41" s="1125"/>
      <c r="AJ41" s="1125"/>
      <c r="AK41" s="1125"/>
      <c r="AL41" s="1125"/>
      <c r="AM41" s="1125"/>
      <c r="AN41" s="1125"/>
      <c r="AO41" s="1125"/>
      <c r="AP41" s="1097">
        <f t="shared" ref="AP41:AP42" si="131">+$G41</f>
        <v>1031290.57</v>
      </c>
      <c r="AQ41" s="1125"/>
      <c r="AR41" s="1125"/>
      <c r="AS41" s="1125"/>
      <c r="AT41" s="1125"/>
      <c r="AU41" s="1125"/>
      <c r="AV41" s="1125"/>
      <c r="AW41" s="1125"/>
      <c r="AX41" s="1125"/>
      <c r="AY41" s="1125"/>
      <c r="AZ41" s="1125"/>
    </row>
    <row r="42" spans="2:52" s="12" customFormat="1">
      <c r="B42" s="251"/>
      <c r="C42" s="1119"/>
      <c r="D42" s="1120" t="s">
        <v>627</v>
      </c>
      <c r="E42" s="1119"/>
      <c r="F42" s="1122"/>
      <c r="G42" s="466">
        <f>+'7.3 PA PY budget_savings'!U63</f>
        <v>2406344.67</v>
      </c>
      <c r="H42" s="1121"/>
      <c r="I42" s="1097">
        <f t="shared" si="128"/>
        <v>2406344.67</v>
      </c>
      <c r="J42" s="1125"/>
      <c r="K42" s="1125"/>
      <c r="L42" s="1125"/>
      <c r="M42" s="1125"/>
      <c r="N42" s="1125"/>
      <c r="O42" s="1125"/>
      <c r="P42" s="1125"/>
      <c r="Q42" s="1125"/>
      <c r="R42" s="1125"/>
      <c r="S42" s="1125"/>
      <c r="T42" s="1097">
        <f t="shared" si="129"/>
        <v>2406344.67</v>
      </c>
      <c r="U42" s="1125"/>
      <c r="V42" s="1125"/>
      <c r="W42" s="1125"/>
      <c r="X42" s="1125"/>
      <c r="Y42" s="1125"/>
      <c r="Z42" s="1125"/>
      <c r="AA42" s="1125"/>
      <c r="AB42" s="1125"/>
      <c r="AC42" s="1125"/>
      <c r="AD42" s="1125"/>
      <c r="AE42" s="1097">
        <f t="shared" si="130"/>
        <v>2406344.67</v>
      </c>
      <c r="AF42" s="1125"/>
      <c r="AG42" s="1125"/>
      <c r="AH42" s="1125"/>
      <c r="AI42" s="1125"/>
      <c r="AJ42" s="1125"/>
      <c r="AK42" s="1125"/>
      <c r="AL42" s="1125"/>
      <c r="AM42" s="1125"/>
      <c r="AN42" s="1125"/>
      <c r="AO42" s="1125"/>
      <c r="AP42" s="1097">
        <f t="shared" si="131"/>
        <v>2406344.67</v>
      </c>
      <c r="AQ42" s="1125"/>
      <c r="AR42" s="1125"/>
      <c r="AS42" s="1125"/>
      <c r="AT42" s="1125"/>
      <c r="AU42" s="1125"/>
      <c r="AV42" s="1125"/>
      <c r="AW42" s="1125"/>
      <c r="AX42" s="1125"/>
      <c r="AY42" s="1125"/>
      <c r="AZ42" s="1125"/>
    </row>
    <row r="43" spans="2:52" s="19" customFormat="1">
      <c r="B43" s="1106"/>
      <c r="C43" s="1107"/>
      <c r="D43" s="1108" t="s">
        <v>628</v>
      </c>
      <c r="E43" s="1107" t="s">
        <v>660</v>
      </c>
      <c r="F43" s="1127"/>
      <c r="G43" s="467">
        <f>SUM(G41:G42)</f>
        <v>3437635.2399999998</v>
      </c>
      <c r="H43" s="1128"/>
      <c r="I43" s="476">
        <f>SUM(I41:I42)</f>
        <v>3437635.2399999998</v>
      </c>
      <c r="J43" s="1130"/>
      <c r="K43" s="1130"/>
      <c r="L43" s="1130"/>
      <c r="M43" s="1130"/>
      <c r="N43" s="1130"/>
      <c r="O43" s="1130"/>
      <c r="P43" s="1130"/>
      <c r="Q43" s="1130"/>
      <c r="R43" s="1130"/>
      <c r="S43" s="1130"/>
      <c r="T43" s="476">
        <f>SUM(T41:T42)</f>
        <v>3437635.2399999998</v>
      </c>
      <c r="U43" s="1128"/>
      <c r="V43" s="1128"/>
      <c r="W43" s="1128"/>
      <c r="X43" s="1130"/>
      <c r="Y43" s="1130"/>
      <c r="Z43" s="1128"/>
      <c r="AA43" s="1128"/>
      <c r="AB43" s="1128"/>
      <c r="AC43" s="1128"/>
      <c r="AD43" s="1130"/>
      <c r="AE43" s="476">
        <f>SUM(AE41:AE42)</f>
        <v>3437635.2399999998</v>
      </c>
      <c r="AF43" s="1128"/>
      <c r="AG43" s="1128"/>
      <c r="AH43" s="1128"/>
      <c r="AI43" s="1130"/>
      <c r="AJ43" s="1130"/>
      <c r="AK43" s="1128"/>
      <c r="AL43" s="1128"/>
      <c r="AM43" s="1128"/>
      <c r="AN43" s="1128"/>
      <c r="AO43" s="1130"/>
      <c r="AP43" s="476">
        <f>SUM(AP41:AP42)</f>
        <v>3437635.2399999998</v>
      </c>
      <c r="AQ43" s="1128"/>
      <c r="AR43" s="1128"/>
      <c r="AS43" s="1128"/>
      <c r="AT43" s="1130"/>
      <c r="AU43" s="1130"/>
      <c r="AV43" s="1128"/>
      <c r="AW43" s="1128"/>
      <c r="AX43" s="1128"/>
      <c r="AY43" s="1128"/>
      <c r="AZ43" s="1130"/>
    </row>
    <row r="44" spans="2:52" s="19" customFormat="1" ht="18" customHeight="1">
      <c r="B44" s="1131"/>
      <c r="C44" s="1132"/>
      <c r="D44" s="1133"/>
      <c r="E44" s="1117"/>
      <c r="F44" s="1117"/>
      <c r="G44" s="1117"/>
      <c r="H44" s="1133"/>
      <c r="I44" s="1134"/>
      <c r="J44" s="1136"/>
      <c r="K44" s="1136"/>
      <c r="L44" s="1136"/>
      <c r="M44" s="1136"/>
      <c r="N44" s="1136"/>
      <c r="O44" s="1136"/>
      <c r="P44" s="1136"/>
      <c r="Q44" s="1136"/>
      <c r="R44" s="1136"/>
      <c r="S44" s="1136"/>
      <c r="T44" s="1134"/>
      <c r="U44" s="1136"/>
      <c r="V44" s="1136"/>
      <c r="W44" s="1136"/>
      <c r="X44" s="1136"/>
      <c r="Y44" s="1136"/>
      <c r="Z44" s="1136"/>
      <c r="AA44" s="1136"/>
      <c r="AB44" s="1136"/>
      <c r="AC44" s="1136"/>
      <c r="AD44" s="1136"/>
      <c r="AE44" s="1134"/>
      <c r="AF44" s="1136"/>
      <c r="AG44" s="1136"/>
      <c r="AH44" s="1136"/>
      <c r="AI44" s="1136"/>
      <c r="AJ44" s="1136"/>
      <c r="AK44" s="1136"/>
      <c r="AL44" s="1136"/>
      <c r="AM44" s="1136"/>
      <c r="AN44" s="1136"/>
      <c r="AO44" s="1136"/>
      <c r="AP44" s="1134"/>
      <c r="AQ44" s="1136"/>
      <c r="AR44" s="1136"/>
      <c r="AS44" s="1136"/>
      <c r="AT44" s="1136"/>
      <c r="AU44" s="1136"/>
      <c r="AV44" s="1136"/>
      <c r="AW44" s="1136"/>
      <c r="AX44" s="1136"/>
      <c r="AY44" s="1136"/>
      <c r="AZ44" s="1136"/>
    </row>
    <row r="45" spans="2:52" s="19" customFormat="1" ht="16.350000000000001" customHeight="1">
      <c r="B45" s="1106"/>
      <c r="C45" s="1107"/>
      <c r="D45" s="1108" t="s">
        <v>661</v>
      </c>
      <c r="E45" s="1127"/>
      <c r="F45" s="1127"/>
      <c r="G45" s="1127"/>
      <c r="H45" s="1128"/>
      <c r="I45" s="476">
        <f t="shared" ref="I45:AD45" si="132">I38+I43</f>
        <v>85940881.016129613</v>
      </c>
      <c r="J45" s="1137">
        <f t="shared" si="132"/>
        <v>430115308.38967055</v>
      </c>
      <c r="K45" s="1137">
        <f t="shared" si="132"/>
        <v>84928.233720564487</v>
      </c>
      <c r="L45" s="1137">
        <f t="shared" si="132"/>
        <v>6660098.3186526727</v>
      </c>
      <c r="M45" s="1137">
        <f t="shared" ref="M45" si="133">M38+M43</f>
        <v>66218.177889926767</v>
      </c>
      <c r="N45" s="1137">
        <f t="shared" ref="N45" si="134">N38+N43</f>
        <v>39692.90652140454</v>
      </c>
      <c r="O45" s="1137">
        <f t="shared" si="132"/>
        <v>5448478771.6629286</v>
      </c>
      <c r="P45" s="1137">
        <f t="shared" si="132"/>
        <v>79792960.126474187</v>
      </c>
      <c r="Q45" s="1137">
        <f t="shared" ref="Q45" si="135">Q38+Q43</f>
        <v>884630.19464171317</v>
      </c>
      <c r="R45" s="1137">
        <f t="shared" ref="R45:S45" si="136">R38+R43</f>
        <v>476819.08560275892</v>
      </c>
      <c r="S45" s="1137">
        <f t="shared" si="136"/>
        <v>0</v>
      </c>
      <c r="T45" s="476">
        <f t="shared" si="132"/>
        <v>85940881.016129613</v>
      </c>
      <c r="U45" s="1137">
        <f t="shared" si="132"/>
        <v>430115308.38967055</v>
      </c>
      <c r="V45" s="1137">
        <f t="shared" si="132"/>
        <v>84928.233720564487</v>
      </c>
      <c r="W45" s="1137">
        <f t="shared" si="132"/>
        <v>6660098.3186526727</v>
      </c>
      <c r="X45" s="1137">
        <f t="shared" si="132"/>
        <v>66218.177889926767</v>
      </c>
      <c r="Y45" s="1137">
        <f t="shared" si="132"/>
        <v>39692.90652140454</v>
      </c>
      <c r="Z45" s="1137">
        <f t="shared" si="132"/>
        <v>5448478771.6629286</v>
      </c>
      <c r="AA45" s="1137">
        <f t="shared" si="132"/>
        <v>79792960.126474187</v>
      </c>
      <c r="AB45" s="1137">
        <f t="shared" si="132"/>
        <v>884630.19464171317</v>
      </c>
      <c r="AC45" s="1137">
        <f t="shared" si="132"/>
        <v>476819.08560275892</v>
      </c>
      <c r="AD45" s="1137">
        <f t="shared" si="132"/>
        <v>0</v>
      </c>
      <c r="AE45" s="476">
        <f t="shared" ref="AE45:AW45" si="137">AE38+AE43</f>
        <v>85940881.016129613</v>
      </c>
      <c r="AF45" s="1137">
        <f t="shared" si="137"/>
        <v>430115308.38967055</v>
      </c>
      <c r="AG45" s="1137">
        <f t="shared" si="137"/>
        <v>84928.233720564487</v>
      </c>
      <c r="AH45" s="1137">
        <f t="shared" si="137"/>
        <v>6660098.3186526727</v>
      </c>
      <c r="AI45" s="1137">
        <f t="shared" si="137"/>
        <v>66218.177889926767</v>
      </c>
      <c r="AJ45" s="1137">
        <f t="shared" si="137"/>
        <v>39692.90652140454</v>
      </c>
      <c r="AK45" s="1137">
        <f t="shared" si="137"/>
        <v>5448478771.6629286</v>
      </c>
      <c r="AL45" s="1137">
        <f t="shared" si="137"/>
        <v>79792960.126474187</v>
      </c>
      <c r="AM45" s="1137">
        <f t="shared" si="137"/>
        <v>884630.19464171317</v>
      </c>
      <c r="AN45" s="1137">
        <f t="shared" si="137"/>
        <v>476819.08560275892</v>
      </c>
      <c r="AO45" s="1137">
        <f t="shared" si="137"/>
        <v>0</v>
      </c>
      <c r="AP45" s="476">
        <f t="shared" si="137"/>
        <v>85940881.016129613</v>
      </c>
      <c r="AQ45" s="1137">
        <f t="shared" si="137"/>
        <v>430115308.38967055</v>
      </c>
      <c r="AR45" s="1137">
        <f t="shared" si="137"/>
        <v>84928.233720564487</v>
      </c>
      <c r="AS45" s="1137">
        <f t="shared" si="137"/>
        <v>6660098.3186526727</v>
      </c>
      <c r="AT45" s="1137">
        <f t="shared" ref="AT45:AU45" si="138">AT38+AT43</f>
        <v>66218.177889926767</v>
      </c>
      <c r="AU45" s="1137">
        <f t="shared" si="138"/>
        <v>39692.90652140454</v>
      </c>
      <c r="AV45" s="1137">
        <f t="shared" si="137"/>
        <v>5448478771.6629286</v>
      </c>
      <c r="AW45" s="1137">
        <f t="shared" si="137"/>
        <v>79792960.126474187</v>
      </c>
      <c r="AX45" s="1137">
        <f t="shared" ref="AX45:AZ45" si="139">AX38+AX43</f>
        <v>884630.19464171317</v>
      </c>
      <c r="AY45" s="1137">
        <f t="shared" si="139"/>
        <v>476819.08560275892</v>
      </c>
      <c r="AZ45" s="1137">
        <f t="shared" si="139"/>
        <v>0</v>
      </c>
    </row>
    <row r="46" spans="2:52" s="19" customFormat="1" ht="18" customHeight="1">
      <c r="B46" s="1131"/>
      <c r="C46" s="1132"/>
      <c r="D46" s="1133"/>
      <c r="E46" s="1117"/>
      <c r="F46" s="1117"/>
      <c r="G46" s="1117"/>
      <c r="H46" s="1133"/>
      <c r="I46" s="1134"/>
      <c r="J46" s="1135"/>
      <c r="K46" s="1135"/>
      <c r="L46" s="1135"/>
      <c r="M46" s="1135"/>
      <c r="N46" s="1135"/>
      <c r="O46" s="1135"/>
      <c r="P46" s="1135"/>
      <c r="Q46" s="1135"/>
      <c r="R46" s="1135"/>
      <c r="S46" s="1135"/>
      <c r="T46" s="1134"/>
      <c r="U46" s="1135"/>
      <c r="V46" s="1135"/>
      <c r="W46" s="1135"/>
      <c r="X46" s="1135"/>
      <c r="Y46" s="1135"/>
      <c r="Z46" s="1135"/>
      <c r="AA46" s="1135"/>
      <c r="AB46" s="1135"/>
      <c r="AC46" s="1135"/>
      <c r="AD46" s="1135"/>
      <c r="AE46" s="1134"/>
      <c r="AF46" s="1135"/>
      <c r="AG46" s="1135"/>
      <c r="AH46" s="1135"/>
      <c r="AI46" s="1135"/>
      <c r="AJ46" s="1135"/>
      <c r="AK46" s="1135"/>
      <c r="AL46" s="1135"/>
      <c r="AM46" s="1135"/>
      <c r="AN46" s="1135"/>
      <c r="AO46" s="1135"/>
      <c r="AP46" s="1134"/>
      <c r="AQ46" s="1135"/>
      <c r="AR46" s="1135"/>
      <c r="AS46" s="1135"/>
      <c r="AT46" s="1135"/>
      <c r="AU46" s="1135"/>
      <c r="AV46" s="1135"/>
      <c r="AW46" s="1135"/>
      <c r="AX46" s="1135"/>
      <c r="AY46" s="1135"/>
      <c r="AZ46" s="1135"/>
    </row>
    <row r="47" spans="2:52">
      <c r="B47" s="1139"/>
      <c r="C47" s="1140"/>
      <c r="D47" s="1141"/>
      <c r="E47" s="1142"/>
      <c r="F47" s="1142"/>
      <c r="G47" s="1142"/>
      <c r="H47" s="1141"/>
      <c r="I47" s="1143"/>
      <c r="J47" s="1176"/>
      <c r="K47" s="1176"/>
      <c r="L47" s="1176"/>
      <c r="M47" s="1176"/>
      <c r="N47" s="1176"/>
      <c r="O47" s="1176"/>
      <c r="P47" s="1176"/>
      <c r="Q47" s="1176"/>
      <c r="R47" s="1176"/>
      <c r="S47" s="1176"/>
      <c r="T47" s="1143"/>
      <c r="U47" s="1176"/>
      <c r="V47" s="1176"/>
      <c r="W47" s="1176"/>
      <c r="X47" s="1176"/>
      <c r="Y47" s="1176"/>
      <c r="Z47" s="1176"/>
      <c r="AA47" s="1176"/>
      <c r="AB47" s="1176"/>
      <c r="AC47" s="1176"/>
      <c r="AD47" s="1176"/>
      <c r="AE47" s="1143"/>
      <c r="AF47" s="1176"/>
      <c r="AG47" s="1176"/>
      <c r="AH47" s="1176"/>
      <c r="AI47" s="1176"/>
      <c r="AJ47" s="1176"/>
      <c r="AK47" s="1176"/>
      <c r="AL47" s="1176"/>
      <c r="AM47" s="1176"/>
      <c r="AN47" s="1176"/>
      <c r="AO47" s="1176"/>
      <c r="AP47" s="1143"/>
      <c r="AQ47" s="1176"/>
      <c r="AR47" s="1176"/>
      <c r="AS47" s="1176"/>
      <c r="AT47" s="1176"/>
      <c r="AU47" s="1176"/>
      <c r="AV47" s="1176"/>
      <c r="AW47" s="1176"/>
      <c r="AX47" s="1176"/>
      <c r="AY47" s="1176"/>
      <c r="AZ47" s="1176"/>
    </row>
    <row r="48" spans="2:52" s="12" customFormat="1">
      <c r="B48" s="252"/>
      <c r="C48" s="226"/>
      <c r="D48" s="227" t="s">
        <v>662</v>
      </c>
      <c r="E48" s="1118"/>
      <c r="F48" s="229"/>
      <c r="G48" s="229"/>
      <c r="H48" s="230"/>
      <c r="I48" s="228"/>
      <c r="J48" s="472"/>
      <c r="K48" s="472"/>
      <c r="L48" s="472"/>
      <c r="M48" s="472"/>
      <c r="N48" s="472"/>
      <c r="O48" s="472"/>
      <c r="P48" s="472"/>
      <c r="Q48" s="472"/>
      <c r="R48" s="472"/>
      <c r="S48" s="472"/>
      <c r="T48" s="228"/>
      <c r="U48" s="472"/>
      <c r="V48" s="472"/>
      <c r="W48" s="472"/>
      <c r="X48" s="472"/>
      <c r="Y48" s="472"/>
      <c r="Z48" s="472"/>
      <c r="AA48" s="472"/>
      <c r="AB48" s="472"/>
      <c r="AC48" s="472"/>
      <c r="AD48" s="472"/>
      <c r="AE48" s="228"/>
      <c r="AF48" s="472"/>
      <c r="AG48" s="472"/>
      <c r="AH48" s="472"/>
      <c r="AI48" s="472"/>
      <c r="AJ48" s="472"/>
      <c r="AK48" s="472"/>
      <c r="AL48" s="472"/>
      <c r="AM48" s="472"/>
      <c r="AN48" s="472"/>
      <c r="AO48" s="472"/>
      <c r="AP48" s="228"/>
      <c r="AQ48" s="472"/>
      <c r="AR48" s="472"/>
      <c r="AS48" s="472"/>
      <c r="AT48" s="472"/>
      <c r="AU48" s="472"/>
      <c r="AV48" s="472"/>
      <c r="AW48" s="472"/>
      <c r="AX48" s="472"/>
      <c r="AY48" s="472"/>
      <c r="AZ48" s="472"/>
    </row>
    <row r="49" spans="2:52" ht="30.6">
      <c r="B49" s="1139"/>
      <c r="C49" s="1140"/>
      <c r="D49" s="1177" t="s">
        <v>663</v>
      </c>
      <c r="E49" s="1127"/>
      <c r="F49" s="1127"/>
      <c r="G49" s="1127"/>
      <c r="H49" s="1126"/>
      <c r="I49" s="1128"/>
      <c r="J49" s="1178"/>
      <c r="K49" s="1178"/>
      <c r="L49" s="1178"/>
      <c r="M49" s="1178"/>
      <c r="N49" s="1178"/>
      <c r="O49" s="1178"/>
      <c r="P49" s="1178"/>
      <c r="Q49" s="1178"/>
      <c r="R49" s="1178"/>
      <c r="S49" s="1178"/>
      <c r="T49" s="1179"/>
      <c r="U49" s="1178"/>
      <c r="V49" s="1178"/>
      <c r="W49" s="1178"/>
      <c r="X49" s="1178"/>
      <c r="Y49" s="1178"/>
      <c r="Z49" s="1178"/>
      <c r="AA49" s="1178"/>
      <c r="AB49" s="1178"/>
      <c r="AC49" s="1178"/>
      <c r="AD49" s="1178"/>
      <c r="AE49" s="1179"/>
      <c r="AF49" s="1178"/>
      <c r="AG49" s="1178"/>
      <c r="AH49" s="1178"/>
      <c r="AI49" s="1178"/>
      <c r="AJ49" s="1178"/>
      <c r="AK49" s="1178"/>
      <c r="AL49" s="1178"/>
      <c r="AM49" s="1178"/>
      <c r="AN49" s="1178"/>
      <c r="AO49" s="1178"/>
      <c r="AP49" s="1179"/>
      <c r="AQ49" s="1178"/>
      <c r="AR49" s="1178"/>
      <c r="AS49" s="1178"/>
      <c r="AT49" s="1178"/>
      <c r="AU49" s="1178"/>
      <c r="AV49" s="1178"/>
      <c r="AW49" s="1178"/>
      <c r="AX49" s="1178"/>
      <c r="AY49" s="1178"/>
      <c r="AZ49" s="1178"/>
    </row>
    <row r="50" spans="2:52" ht="14.45">
      <c r="B50" s="1139"/>
      <c r="C50" s="1140"/>
      <c r="D50" s="1177" t="s">
        <v>664</v>
      </c>
      <c r="E50" s="1127"/>
      <c r="F50" s="1127"/>
      <c r="G50" s="1127"/>
      <c r="H50" s="1126"/>
      <c r="I50" s="1128"/>
      <c r="J50" s="1178"/>
      <c r="K50" s="1178"/>
      <c r="L50" s="1178"/>
      <c r="M50" s="1178"/>
      <c r="N50" s="1178"/>
      <c r="O50" s="1178"/>
      <c r="P50" s="1178"/>
      <c r="Q50" s="1178"/>
      <c r="R50" s="1178"/>
      <c r="S50" s="1178"/>
      <c r="T50" s="1179"/>
      <c r="U50" s="1178"/>
      <c r="V50" s="1178"/>
      <c r="W50" s="1178"/>
      <c r="X50" s="1178"/>
      <c r="Y50" s="1178"/>
      <c r="Z50" s="1178"/>
      <c r="AA50" s="1178"/>
      <c r="AB50" s="1178"/>
      <c r="AC50" s="1178"/>
      <c r="AD50" s="1178"/>
      <c r="AE50" s="1179"/>
      <c r="AF50" s="1178"/>
      <c r="AG50" s="1178"/>
      <c r="AH50" s="1178"/>
      <c r="AI50" s="1178"/>
      <c r="AJ50" s="1178"/>
      <c r="AK50" s="1178"/>
      <c r="AL50" s="1178"/>
      <c r="AM50" s="1178"/>
      <c r="AN50" s="1178"/>
      <c r="AO50" s="1178"/>
      <c r="AP50" s="1179"/>
      <c r="AQ50" s="1178"/>
      <c r="AR50" s="1178"/>
      <c r="AS50" s="1178"/>
      <c r="AT50" s="1178"/>
      <c r="AU50" s="1178"/>
      <c r="AV50" s="1178"/>
      <c r="AW50" s="1178"/>
      <c r="AX50" s="1178"/>
      <c r="AY50" s="1178"/>
      <c r="AZ50" s="1178"/>
    </row>
    <row r="51" spans="2:52" s="19" customFormat="1" ht="18" customHeight="1">
      <c r="B51" s="1106"/>
      <c r="C51" s="1107"/>
      <c r="D51" s="1108" t="s">
        <v>665</v>
      </c>
      <c r="E51" s="1127"/>
      <c r="F51" s="1127"/>
      <c r="G51" s="1127"/>
      <c r="H51" s="1128"/>
      <c r="I51" s="1128"/>
      <c r="J51" s="1178"/>
      <c r="K51" s="1178"/>
      <c r="L51" s="1178"/>
      <c r="M51" s="1178"/>
      <c r="N51" s="1178"/>
      <c r="O51" s="1178"/>
      <c r="P51" s="1178"/>
      <c r="Q51" s="1178"/>
      <c r="R51" s="1178"/>
      <c r="S51" s="1178"/>
      <c r="T51" s="1128"/>
      <c r="U51" s="1178"/>
      <c r="V51" s="1178"/>
      <c r="W51" s="1178"/>
      <c r="X51" s="1178"/>
      <c r="Y51" s="1178"/>
      <c r="Z51" s="1178"/>
      <c r="AA51" s="1178"/>
      <c r="AB51" s="1178"/>
      <c r="AC51" s="1178"/>
      <c r="AD51" s="1178"/>
      <c r="AE51" s="1128"/>
      <c r="AF51" s="1178"/>
      <c r="AG51" s="1178"/>
      <c r="AH51" s="1178"/>
      <c r="AI51" s="1178"/>
      <c r="AJ51" s="1178"/>
      <c r="AK51" s="1178"/>
      <c r="AL51" s="1178"/>
      <c r="AM51" s="1178"/>
      <c r="AN51" s="1178"/>
      <c r="AO51" s="1178"/>
      <c r="AP51" s="1128"/>
      <c r="AQ51" s="1178"/>
      <c r="AR51" s="1178"/>
      <c r="AS51" s="1178"/>
      <c r="AT51" s="1178"/>
      <c r="AU51" s="1178"/>
      <c r="AV51" s="1178"/>
      <c r="AW51" s="1178"/>
      <c r="AX51" s="1178"/>
      <c r="AY51" s="1178"/>
      <c r="AZ51" s="1178"/>
    </row>
    <row r="52" spans="2:52" s="12" customFormat="1" ht="14.45">
      <c r="B52" s="251"/>
      <c r="C52" s="124"/>
      <c r="D52" s="225"/>
      <c r="E52" s="403"/>
      <c r="F52" s="403"/>
      <c r="G52" s="403"/>
      <c r="H52" s="404"/>
      <c r="I52" s="126"/>
      <c r="J52" s="471"/>
      <c r="K52" s="471"/>
      <c r="L52" s="471"/>
      <c r="M52" s="471"/>
      <c r="N52" s="471"/>
      <c r="O52" s="471"/>
      <c r="P52" s="471"/>
      <c r="Q52" s="471"/>
      <c r="R52" s="471"/>
      <c r="S52" s="471"/>
      <c r="T52" s="126"/>
      <c r="U52" s="471"/>
      <c r="V52" s="471"/>
      <c r="W52" s="471"/>
      <c r="X52" s="471"/>
      <c r="Y52" s="471"/>
      <c r="Z52" s="471"/>
      <c r="AA52" s="471"/>
      <c r="AB52" s="471"/>
      <c r="AC52" s="471"/>
      <c r="AD52" s="471"/>
      <c r="AE52" s="126"/>
      <c r="AF52" s="471"/>
      <c r="AG52" s="471"/>
      <c r="AH52" s="471"/>
      <c r="AI52" s="471"/>
      <c r="AJ52" s="471"/>
      <c r="AK52" s="471"/>
      <c r="AL52" s="471"/>
      <c r="AM52" s="471"/>
      <c r="AN52" s="471"/>
      <c r="AO52" s="471"/>
      <c r="AP52" s="126"/>
      <c r="AQ52" s="471"/>
      <c r="AR52" s="471"/>
      <c r="AS52" s="471"/>
      <c r="AT52" s="471"/>
      <c r="AU52" s="471"/>
      <c r="AV52" s="471"/>
      <c r="AW52" s="471"/>
      <c r="AX52" s="471"/>
      <c r="AY52" s="471"/>
      <c r="AZ52" s="471"/>
    </row>
    <row r="53" spans="2:52" s="19" customFormat="1" ht="13.9" thickBot="1">
      <c r="B53" s="253"/>
      <c r="C53" s="254"/>
      <c r="D53" s="254" t="s">
        <v>666</v>
      </c>
      <c r="E53" s="405"/>
      <c r="F53" s="405"/>
      <c r="G53" s="405"/>
      <c r="H53" s="406"/>
      <c r="I53" s="257">
        <f>I38+I43+I51</f>
        <v>85940881.016129613</v>
      </c>
      <c r="J53" s="493">
        <f t="shared" ref="J53:AZ53" si="140">J38+J43+J51</f>
        <v>430115308.38967055</v>
      </c>
      <c r="K53" s="493">
        <f t="shared" si="140"/>
        <v>84928.233720564487</v>
      </c>
      <c r="L53" s="493">
        <f t="shared" si="140"/>
        <v>6660098.3186526727</v>
      </c>
      <c r="M53" s="493">
        <f t="shared" ref="M53" si="141">M38+M43+M51</f>
        <v>66218.177889926767</v>
      </c>
      <c r="N53" s="493">
        <f t="shared" ref="N53" si="142">N38+N43+N51</f>
        <v>39692.90652140454</v>
      </c>
      <c r="O53" s="493">
        <f t="shared" si="140"/>
        <v>5448478771.6629286</v>
      </c>
      <c r="P53" s="493">
        <f t="shared" si="140"/>
        <v>79792960.126474187</v>
      </c>
      <c r="Q53" s="493">
        <f t="shared" ref="Q53" si="143">Q38+Q43+Q51</f>
        <v>884630.19464171317</v>
      </c>
      <c r="R53" s="493">
        <f t="shared" ref="R53:S53" si="144">R38+R43+R51</f>
        <v>476819.08560275892</v>
      </c>
      <c r="S53" s="493">
        <f t="shared" si="144"/>
        <v>0</v>
      </c>
      <c r="T53" s="258">
        <f t="shared" si="140"/>
        <v>85940881.016129613</v>
      </c>
      <c r="U53" s="493">
        <f t="shared" si="140"/>
        <v>430115308.38967055</v>
      </c>
      <c r="V53" s="493">
        <f t="shared" si="140"/>
        <v>84928.233720564487</v>
      </c>
      <c r="W53" s="493">
        <f t="shared" si="140"/>
        <v>6660098.3186526727</v>
      </c>
      <c r="X53" s="493">
        <f t="shared" si="140"/>
        <v>66218.177889926767</v>
      </c>
      <c r="Y53" s="493">
        <f t="shared" si="140"/>
        <v>39692.90652140454</v>
      </c>
      <c r="Z53" s="493">
        <f t="shared" si="140"/>
        <v>5448478771.6629286</v>
      </c>
      <c r="AA53" s="493">
        <f t="shared" si="140"/>
        <v>79792960.126474187</v>
      </c>
      <c r="AB53" s="493">
        <f t="shared" si="140"/>
        <v>884630.19464171317</v>
      </c>
      <c r="AC53" s="493">
        <f t="shared" si="140"/>
        <v>476819.08560275892</v>
      </c>
      <c r="AD53" s="493">
        <f t="shared" si="140"/>
        <v>0</v>
      </c>
      <c r="AE53" s="258">
        <f t="shared" si="140"/>
        <v>85940881.016129613</v>
      </c>
      <c r="AF53" s="493">
        <f t="shared" si="140"/>
        <v>430115308.38967055</v>
      </c>
      <c r="AG53" s="493">
        <f t="shared" si="140"/>
        <v>84928.233720564487</v>
      </c>
      <c r="AH53" s="493">
        <f t="shared" si="140"/>
        <v>6660098.3186526727</v>
      </c>
      <c r="AI53" s="493">
        <f t="shared" ref="AI53:AJ53" si="145">AI38+AI43+AI51</f>
        <v>66218.177889926767</v>
      </c>
      <c r="AJ53" s="493">
        <f t="shared" si="145"/>
        <v>39692.90652140454</v>
      </c>
      <c r="AK53" s="493">
        <f t="shared" si="140"/>
        <v>5448478771.6629286</v>
      </c>
      <c r="AL53" s="493">
        <f t="shared" si="140"/>
        <v>79792960.126474187</v>
      </c>
      <c r="AM53" s="493">
        <f t="shared" ref="AM53:AO53" si="146">AM38+AM43+AM51</f>
        <v>884630.19464171317</v>
      </c>
      <c r="AN53" s="493">
        <f t="shared" si="146"/>
        <v>476819.08560275892</v>
      </c>
      <c r="AO53" s="493">
        <f t="shared" si="146"/>
        <v>0</v>
      </c>
      <c r="AP53" s="258">
        <f t="shared" si="140"/>
        <v>85940881.016129613</v>
      </c>
      <c r="AQ53" s="493">
        <f t="shared" si="140"/>
        <v>430115308.38967055</v>
      </c>
      <c r="AR53" s="493">
        <f t="shared" si="140"/>
        <v>84928.233720564487</v>
      </c>
      <c r="AS53" s="493">
        <f t="shared" si="140"/>
        <v>6660098.3186526727</v>
      </c>
      <c r="AT53" s="493">
        <f t="shared" si="140"/>
        <v>66218.177889926767</v>
      </c>
      <c r="AU53" s="493">
        <f t="shared" si="140"/>
        <v>39692.90652140454</v>
      </c>
      <c r="AV53" s="493">
        <f t="shared" si="140"/>
        <v>5448478771.6629286</v>
      </c>
      <c r="AW53" s="493">
        <f t="shared" si="140"/>
        <v>79792960.126474187</v>
      </c>
      <c r="AX53" s="493">
        <f t="shared" si="140"/>
        <v>884630.19464171317</v>
      </c>
      <c r="AY53" s="493">
        <f t="shared" si="140"/>
        <v>476819.08560275892</v>
      </c>
      <c r="AZ53" s="493">
        <f t="shared" si="140"/>
        <v>0</v>
      </c>
    </row>
    <row r="54" spans="2:52" s="12" customFormat="1" ht="13.9" thickBot="1">
      <c r="B54" s="19"/>
      <c r="C54" s="19"/>
      <c r="D54" s="127"/>
      <c r="E54" s="49"/>
      <c r="F54" s="49"/>
      <c r="G54" s="49"/>
      <c r="H54" s="127"/>
      <c r="I54" s="18"/>
      <c r="J54" s="239"/>
      <c r="K54" s="239"/>
      <c r="L54" s="239"/>
      <c r="M54" s="239"/>
      <c r="N54" s="239"/>
      <c r="O54" s="239"/>
      <c r="P54" s="239"/>
      <c r="Q54" s="239"/>
      <c r="R54" s="239"/>
      <c r="S54" s="239"/>
      <c r="T54" s="18"/>
      <c r="U54" s="239"/>
      <c r="V54" s="239"/>
      <c r="W54" s="239"/>
      <c r="X54" s="239"/>
      <c r="Y54" s="239"/>
      <c r="Z54" s="239"/>
      <c r="AA54" s="239"/>
      <c r="AB54" s="239"/>
      <c r="AC54" s="239"/>
      <c r="AD54" s="239"/>
      <c r="AE54" s="18"/>
      <c r="AF54" s="239"/>
      <c r="AG54" s="239"/>
      <c r="AH54" s="239"/>
      <c r="AI54" s="239"/>
      <c r="AJ54" s="239"/>
      <c r="AK54" s="239"/>
      <c r="AL54" s="239"/>
      <c r="AM54" s="239"/>
      <c r="AN54" s="239"/>
      <c r="AO54" s="239"/>
      <c r="AP54" s="18"/>
      <c r="AQ54" s="239"/>
      <c r="AR54" s="239"/>
      <c r="AS54" s="239"/>
      <c r="AT54" s="239"/>
      <c r="AU54" s="239"/>
      <c r="AV54" s="239"/>
      <c r="AW54" s="239"/>
      <c r="AX54" s="239"/>
      <c r="AY54" s="239"/>
      <c r="AZ54" s="239"/>
    </row>
    <row r="55" spans="2:52">
      <c r="B55" s="259"/>
      <c r="C55" s="260"/>
      <c r="D55" s="261"/>
      <c r="E55" s="263"/>
      <c r="F55" s="263"/>
      <c r="G55" s="263"/>
      <c r="H55" s="261"/>
      <c r="I55" s="264"/>
      <c r="J55" s="265"/>
      <c r="K55" s="265"/>
      <c r="L55" s="265"/>
      <c r="M55" s="265"/>
      <c r="N55" s="265"/>
      <c r="O55" s="265"/>
      <c r="P55" s="265"/>
      <c r="Q55" s="265"/>
      <c r="R55" s="265"/>
      <c r="S55" s="265"/>
      <c r="T55" s="264"/>
      <c r="U55" s="265"/>
      <c r="V55" s="265"/>
      <c r="W55" s="265"/>
      <c r="X55" s="265"/>
      <c r="Y55" s="265"/>
      <c r="Z55" s="265"/>
      <c r="AA55" s="265"/>
      <c r="AB55" s="265"/>
      <c r="AC55" s="265"/>
      <c r="AD55" s="265"/>
      <c r="AE55" s="264"/>
      <c r="AF55" s="265"/>
      <c r="AG55" s="265"/>
      <c r="AH55" s="265"/>
      <c r="AI55" s="265"/>
      <c r="AJ55" s="265"/>
      <c r="AK55" s="265"/>
      <c r="AL55" s="265"/>
      <c r="AM55" s="265"/>
      <c r="AN55" s="265"/>
      <c r="AO55" s="265"/>
      <c r="AP55" s="264"/>
      <c r="AQ55" s="265"/>
      <c r="AR55" s="265"/>
      <c r="AS55" s="265"/>
      <c r="AT55" s="265"/>
      <c r="AU55" s="265"/>
      <c r="AV55" s="265"/>
      <c r="AW55" s="265"/>
      <c r="AX55" s="265"/>
      <c r="AY55" s="265"/>
      <c r="AZ55" s="265"/>
    </row>
    <row r="56" spans="2:52" s="12" customFormat="1" ht="15.6">
      <c r="B56" s="252"/>
      <c r="C56" s="226"/>
      <c r="D56" s="227" t="s">
        <v>631</v>
      </c>
      <c r="E56" s="229"/>
      <c r="F56" s="229"/>
      <c r="G56" s="229"/>
      <c r="H56" s="230"/>
      <c r="I56" s="228"/>
      <c r="J56" s="241"/>
      <c r="K56" s="241"/>
      <c r="L56" s="241"/>
      <c r="M56" s="241"/>
      <c r="N56" s="241"/>
      <c r="O56" s="241"/>
      <c r="P56" s="241"/>
      <c r="Q56" s="241"/>
      <c r="R56" s="241"/>
      <c r="S56" s="241"/>
      <c r="T56" s="228"/>
      <c r="U56" s="241"/>
      <c r="V56" s="241"/>
      <c r="W56" s="241"/>
      <c r="X56" s="241"/>
      <c r="Y56" s="241"/>
      <c r="Z56" s="241"/>
      <c r="AA56" s="241"/>
      <c r="AB56" s="241"/>
      <c r="AC56" s="241"/>
      <c r="AD56" s="241"/>
      <c r="AE56" s="228"/>
      <c r="AF56" s="241"/>
      <c r="AG56" s="241"/>
      <c r="AH56" s="241"/>
      <c r="AI56" s="241"/>
      <c r="AJ56" s="241"/>
      <c r="AK56" s="241"/>
      <c r="AL56" s="241"/>
      <c r="AM56" s="241"/>
      <c r="AN56" s="241"/>
      <c r="AO56" s="241"/>
      <c r="AP56" s="228"/>
      <c r="AQ56" s="241"/>
      <c r="AR56" s="241"/>
      <c r="AS56" s="241"/>
      <c r="AT56" s="241"/>
      <c r="AU56" s="241"/>
      <c r="AV56" s="241"/>
      <c r="AW56" s="241"/>
      <c r="AX56" s="241"/>
      <c r="AY56" s="241"/>
      <c r="AZ56" s="241"/>
    </row>
    <row r="57" spans="2:52" s="12" customFormat="1">
      <c r="B57" s="1103">
        <v>3264</v>
      </c>
      <c r="C57" s="1099"/>
      <c r="D57" s="1091" t="s">
        <v>632</v>
      </c>
      <c r="E57" s="1180"/>
      <c r="F57" s="1180"/>
      <c r="G57" s="1180"/>
      <c r="H57" s="1181"/>
      <c r="I57" s="1092"/>
      <c r="J57" s="1104"/>
      <c r="K57" s="1104"/>
      <c r="L57" s="1104"/>
      <c r="M57" s="1104"/>
      <c r="N57" s="1104"/>
      <c r="O57" s="1104"/>
      <c r="P57" s="1104"/>
      <c r="Q57" s="1104"/>
      <c r="R57" s="1104"/>
      <c r="S57" s="1104"/>
      <c r="T57" s="1092"/>
      <c r="U57" s="1104"/>
      <c r="V57" s="1104"/>
      <c r="W57" s="1104"/>
      <c r="X57" s="1104"/>
      <c r="Y57" s="1104"/>
      <c r="Z57" s="1104"/>
      <c r="AA57" s="1104"/>
      <c r="AB57" s="1104"/>
      <c r="AC57" s="1104"/>
      <c r="AD57" s="1104"/>
      <c r="AE57" s="1092"/>
      <c r="AF57" s="1104"/>
      <c r="AG57" s="1104"/>
      <c r="AH57" s="1104"/>
      <c r="AI57" s="1104"/>
      <c r="AJ57" s="1104"/>
      <c r="AK57" s="1104"/>
      <c r="AL57" s="1104"/>
      <c r="AM57" s="1104"/>
      <c r="AN57" s="1104"/>
      <c r="AO57" s="1104"/>
      <c r="AP57" s="1092"/>
      <c r="AQ57" s="1104"/>
      <c r="AR57" s="1104"/>
      <c r="AS57" s="1104"/>
      <c r="AT57" s="1104"/>
      <c r="AU57" s="1104"/>
      <c r="AV57" s="1104"/>
      <c r="AW57" s="1104"/>
      <c r="AX57" s="1104"/>
      <c r="AY57" s="1104"/>
      <c r="AZ57" s="1104"/>
    </row>
    <row r="58" spans="2:52" s="12" customFormat="1">
      <c r="B58" s="1103">
        <v>3308</v>
      </c>
      <c r="C58" s="1099"/>
      <c r="D58" s="1091" t="s">
        <v>633</v>
      </c>
      <c r="E58" s="1180"/>
      <c r="F58" s="1180"/>
      <c r="G58" s="1180"/>
      <c r="H58" s="1181"/>
      <c r="I58" s="1092"/>
      <c r="J58" s="1104"/>
      <c r="K58" s="1104"/>
      <c r="L58" s="1104"/>
      <c r="M58" s="1104"/>
      <c r="N58" s="1104"/>
      <c r="O58" s="1104"/>
      <c r="P58" s="1104"/>
      <c r="Q58" s="1104"/>
      <c r="R58" s="1104"/>
      <c r="S58" s="1104"/>
      <c r="T58" s="1092"/>
      <c r="U58" s="1104"/>
      <c r="V58" s="1104"/>
      <c r="W58" s="1104"/>
      <c r="X58" s="1104"/>
      <c r="Y58" s="1104"/>
      <c r="Z58" s="1104"/>
      <c r="AA58" s="1104"/>
      <c r="AB58" s="1104"/>
      <c r="AC58" s="1104"/>
      <c r="AD58" s="1104"/>
      <c r="AE58" s="1092"/>
      <c r="AF58" s="1104"/>
      <c r="AG58" s="1104"/>
      <c r="AH58" s="1104"/>
      <c r="AI58" s="1104"/>
      <c r="AJ58" s="1104"/>
      <c r="AK58" s="1104"/>
      <c r="AL58" s="1104"/>
      <c r="AM58" s="1104"/>
      <c r="AN58" s="1104"/>
      <c r="AO58" s="1104"/>
      <c r="AP58" s="1092"/>
      <c r="AQ58" s="1104"/>
      <c r="AR58" s="1104"/>
      <c r="AS58" s="1104"/>
      <c r="AT58" s="1104"/>
      <c r="AU58" s="1104"/>
      <c r="AV58" s="1104"/>
      <c r="AW58" s="1104"/>
      <c r="AX58" s="1104"/>
      <c r="AY58" s="1104"/>
      <c r="AZ58" s="1104"/>
    </row>
    <row r="59" spans="2:52" s="12" customFormat="1">
      <c r="B59" s="1103">
        <v>3312</v>
      </c>
      <c r="C59" s="1099"/>
      <c r="D59" s="1091" t="s">
        <v>634</v>
      </c>
      <c r="E59" s="1180"/>
      <c r="F59" s="1180"/>
      <c r="G59" s="1180"/>
      <c r="H59" s="1181"/>
      <c r="I59" s="1092"/>
      <c r="J59" s="1104"/>
      <c r="K59" s="1104"/>
      <c r="L59" s="1104"/>
      <c r="M59" s="1104"/>
      <c r="N59" s="1104"/>
      <c r="O59" s="1104"/>
      <c r="P59" s="1104"/>
      <c r="Q59" s="1104"/>
      <c r="R59" s="1104"/>
      <c r="S59" s="1104"/>
      <c r="T59" s="1092"/>
      <c r="U59" s="1104"/>
      <c r="V59" s="1104"/>
      <c r="W59" s="1104"/>
      <c r="X59" s="1104"/>
      <c r="Y59" s="1104"/>
      <c r="Z59" s="1104"/>
      <c r="AA59" s="1104"/>
      <c r="AB59" s="1104"/>
      <c r="AC59" s="1104"/>
      <c r="AD59" s="1104"/>
      <c r="AE59" s="1092"/>
      <c r="AF59" s="1104"/>
      <c r="AG59" s="1104"/>
      <c r="AH59" s="1104"/>
      <c r="AI59" s="1104"/>
      <c r="AJ59" s="1104"/>
      <c r="AK59" s="1104"/>
      <c r="AL59" s="1104"/>
      <c r="AM59" s="1104"/>
      <c r="AN59" s="1104"/>
      <c r="AO59" s="1104"/>
      <c r="AP59" s="1092"/>
      <c r="AQ59" s="1104"/>
      <c r="AR59" s="1104"/>
      <c r="AS59" s="1104"/>
      <c r="AT59" s="1104"/>
      <c r="AU59" s="1104"/>
      <c r="AV59" s="1104"/>
      <c r="AW59" s="1104"/>
      <c r="AX59" s="1104"/>
      <c r="AY59" s="1104"/>
      <c r="AZ59" s="1104"/>
    </row>
    <row r="60" spans="2:52" s="12" customFormat="1">
      <c r="B60" s="1103">
        <v>3325</v>
      </c>
      <c r="C60" s="1099"/>
      <c r="D60" s="1091" t="s">
        <v>635</v>
      </c>
      <c r="E60" s="1180"/>
      <c r="F60" s="1180"/>
      <c r="G60" s="1180"/>
      <c r="H60" s="1181"/>
      <c r="I60" s="1092"/>
      <c r="J60" s="1104"/>
      <c r="K60" s="1104"/>
      <c r="L60" s="1104"/>
      <c r="M60" s="1104"/>
      <c r="N60" s="1104"/>
      <c r="O60" s="1104"/>
      <c r="P60" s="1104"/>
      <c r="Q60" s="1104"/>
      <c r="R60" s="1104"/>
      <c r="S60" s="1104"/>
      <c r="T60" s="1092"/>
      <c r="U60" s="1104"/>
      <c r="V60" s="1104"/>
      <c r="W60" s="1104"/>
      <c r="X60" s="1104"/>
      <c r="Y60" s="1104"/>
      <c r="Z60" s="1104"/>
      <c r="AA60" s="1104"/>
      <c r="AB60" s="1104"/>
      <c r="AC60" s="1104"/>
      <c r="AD60" s="1104"/>
      <c r="AE60" s="1092"/>
      <c r="AF60" s="1104"/>
      <c r="AG60" s="1104"/>
      <c r="AH60" s="1104"/>
      <c r="AI60" s="1104"/>
      <c r="AJ60" s="1104"/>
      <c r="AK60" s="1104"/>
      <c r="AL60" s="1104"/>
      <c r="AM60" s="1104"/>
      <c r="AN60" s="1104"/>
      <c r="AO60" s="1104"/>
      <c r="AP60" s="1092"/>
      <c r="AQ60" s="1104"/>
      <c r="AR60" s="1104"/>
      <c r="AS60" s="1104"/>
      <c r="AT60" s="1104"/>
      <c r="AU60" s="1104"/>
      <c r="AV60" s="1104"/>
      <c r="AW60" s="1104"/>
      <c r="AX60" s="1104"/>
      <c r="AY60" s="1104"/>
      <c r="AZ60" s="1104"/>
    </row>
    <row r="61" spans="2:52" s="12" customFormat="1">
      <c r="B61" s="1103" t="s">
        <v>636</v>
      </c>
      <c r="C61" s="1099"/>
      <c r="D61" s="1091" t="s">
        <v>637</v>
      </c>
      <c r="E61" s="1180"/>
      <c r="F61" s="1180"/>
      <c r="G61" s="1180"/>
      <c r="H61" s="1181"/>
      <c r="I61" s="1092"/>
      <c r="J61" s="1104"/>
      <c r="K61" s="1104"/>
      <c r="L61" s="1104"/>
      <c r="M61" s="1104"/>
      <c r="N61" s="1104"/>
      <c r="O61" s="1104"/>
      <c r="P61" s="1104"/>
      <c r="Q61" s="1104"/>
      <c r="R61" s="1104"/>
      <c r="S61" s="1104"/>
      <c r="T61" s="1092"/>
      <c r="U61" s="1104"/>
      <c r="V61" s="1104"/>
      <c r="W61" s="1104"/>
      <c r="X61" s="1104"/>
      <c r="Y61" s="1104"/>
      <c r="Z61" s="1104"/>
      <c r="AA61" s="1104"/>
      <c r="AB61" s="1104"/>
      <c r="AC61" s="1104"/>
      <c r="AD61" s="1104"/>
      <c r="AE61" s="1092"/>
      <c r="AF61" s="1104"/>
      <c r="AG61" s="1104"/>
      <c r="AH61" s="1104"/>
      <c r="AI61" s="1104"/>
      <c r="AJ61" s="1104"/>
      <c r="AK61" s="1104"/>
      <c r="AL61" s="1104"/>
      <c r="AM61" s="1104"/>
      <c r="AN61" s="1104"/>
      <c r="AO61" s="1104"/>
      <c r="AP61" s="1092"/>
      <c r="AQ61" s="1104"/>
      <c r="AR61" s="1104"/>
      <c r="AS61" s="1104"/>
      <c r="AT61" s="1104"/>
      <c r="AU61" s="1104"/>
      <c r="AV61" s="1104"/>
      <c r="AW61" s="1104"/>
      <c r="AX61" s="1104"/>
      <c r="AY61" s="1104"/>
      <c r="AZ61" s="1104"/>
    </row>
    <row r="62" spans="2:52" s="12" customFormat="1">
      <c r="B62" s="1103"/>
      <c r="C62" s="1099"/>
      <c r="D62" s="1091"/>
      <c r="E62" s="1180"/>
      <c r="F62" s="1180"/>
      <c r="G62" s="1180"/>
      <c r="H62" s="1181"/>
      <c r="I62" s="1092"/>
      <c r="J62" s="1104"/>
      <c r="K62" s="1104"/>
      <c r="L62" s="1104"/>
      <c r="M62" s="1104"/>
      <c r="N62" s="1104"/>
      <c r="O62" s="1104"/>
      <c r="P62" s="1104"/>
      <c r="Q62" s="1104"/>
      <c r="R62" s="1104"/>
      <c r="S62" s="1104"/>
      <c r="T62" s="1092"/>
      <c r="U62" s="1104"/>
      <c r="V62" s="1104"/>
      <c r="W62" s="1104"/>
      <c r="X62" s="1104"/>
      <c r="Y62" s="1104"/>
      <c r="Z62" s="1104"/>
      <c r="AA62" s="1104"/>
      <c r="AB62" s="1104"/>
      <c r="AC62" s="1104"/>
      <c r="AD62" s="1104"/>
      <c r="AE62" s="1092"/>
      <c r="AF62" s="1104"/>
      <c r="AG62" s="1104"/>
      <c r="AH62" s="1104"/>
      <c r="AI62" s="1104"/>
      <c r="AJ62" s="1104"/>
      <c r="AK62" s="1104"/>
      <c r="AL62" s="1104"/>
      <c r="AM62" s="1104"/>
      <c r="AN62" s="1104"/>
      <c r="AO62" s="1104"/>
      <c r="AP62" s="1092"/>
      <c r="AQ62" s="1104"/>
      <c r="AR62" s="1104"/>
      <c r="AS62" s="1104"/>
      <c r="AT62" s="1104"/>
      <c r="AU62" s="1104"/>
      <c r="AV62" s="1104"/>
      <c r="AW62" s="1104"/>
      <c r="AX62" s="1104"/>
      <c r="AY62" s="1104"/>
      <c r="AZ62" s="1104"/>
    </row>
    <row r="63" spans="2:52" s="12" customFormat="1" ht="13.9" thickBot="1">
      <c r="B63" s="1146"/>
      <c r="C63" s="1147"/>
      <c r="D63" s="1148" t="s">
        <v>638</v>
      </c>
      <c r="E63" s="1182"/>
      <c r="F63" s="1182"/>
      <c r="G63" s="1182"/>
      <c r="H63" s="1183"/>
      <c r="I63" s="1112">
        <f t="shared" ref="I63:AC63" si="147">SUM(I57:I62)</f>
        <v>0</v>
      </c>
      <c r="J63" s="1150">
        <f t="shared" si="147"/>
        <v>0</v>
      </c>
      <c r="K63" s="1150">
        <f t="shared" si="147"/>
        <v>0</v>
      </c>
      <c r="L63" s="1150">
        <f t="shared" si="147"/>
        <v>0</v>
      </c>
      <c r="M63" s="1150">
        <f t="shared" ref="M63" si="148">SUM(M57:M62)</f>
        <v>0</v>
      </c>
      <c r="N63" s="1150">
        <f t="shared" ref="N63" si="149">SUM(N57:N62)</f>
        <v>0</v>
      </c>
      <c r="O63" s="1150">
        <f t="shared" si="147"/>
        <v>0</v>
      </c>
      <c r="P63" s="1150">
        <f t="shared" si="147"/>
        <v>0</v>
      </c>
      <c r="Q63" s="1150">
        <f t="shared" ref="Q63" si="150">SUM(Q57:Q62)</f>
        <v>0</v>
      </c>
      <c r="R63" s="1150">
        <f t="shared" ref="R63:S63" si="151">SUM(R57:R62)</f>
        <v>0</v>
      </c>
      <c r="S63" s="1150">
        <f t="shared" si="151"/>
        <v>0</v>
      </c>
      <c r="T63" s="1112">
        <f t="shared" si="147"/>
        <v>0</v>
      </c>
      <c r="U63" s="1150">
        <f t="shared" si="147"/>
        <v>0</v>
      </c>
      <c r="V63" s="1150">
        <f t="shared" si="147"/>
        <v>0</v>
      </c>
      <c r="W63" s="1150">
        <f t="shared" si="147"/>
        <v>0</v>
      </c>
      <c r="X63" s="1150">
        <f t="shared" si="147"/>
        <v>0</v>
      </c>
      <c r="Y63" s="1150">
        <f t="shared" si="147"/>
        <v>0</v>
      </c>
      <c r="Z63" s="1150">
        <f t="shared" si="147"/>
        <v>0</v>
      </c>
      <c r="AA63" s="1150">
        <f t="shared" si="147"/>
        <v>0</v>
      </c>
      <c r="AB63" s="1150">
        <f t="shared" si="147"/>
        <v>0</v>
      </c>
      <c r="AC63" s="1150">
        <f t="shared" si="147"/>
        <v>0</v>
      </c>
      <c r="AD63" s="1150">
        <f t="shared" ref="AD63" si="152">SUM(AD57:AD62)</f>
        <v>0</v>
      </c>
      <c r="AE63" s="1112">
        <f t="shared" ref="AE63:AW63" si="153">SUM(AE57:AE62)</f>
        <v>0</v>
      </c>
      <c r="AF63" s="1150">
        <f t="shared" si="153"/>
        <v>0</v>
      </c>
      <c r="AG63" s="1150">
        <f t="shared" si="153"/>
        <v>0</v>
      </c>
      <c r="AH63" s="1150">
        <f t="shared" si="153"/>
        <v>0</v>
      </c>
      <c r="AI63" s="1150">
        <f t="shared" ref="AI63:AJ63" si="154">SUM(AI57:AI62)</f>
        <v>0</v>
      </c>
      <c r="AJ63" s="1150">
        <f t="shared" si="154"/>
        <v>0</v>
      </c>
      <c r="AK63" s="1150">
        <f t="shared" si="153"/>
        <v>0</v>
      </c>
      <c r="AL63" s="1150">
        <f t="shared" si="153"/>
        <v>0</v>
      </c>
      <c r="AM63" s="1150">
        <f t="shared" ref="AM63:AO63" si="155">SUM(AM57:AM62)</f>
        <v>0</v>
      </c>
      <c r="AN63" s="1150">
        <f t="shared" si="155"/>
        <v>0</v>
      </c>
      <c r="AO63" s="1150">
        <f t="shared" si="155"/>
        <v>0</v>
      </c>
      <c r="AP63" s="1112">
        <f t="shared" si="153"/>
        <v>0</v>
      </c>
      <c r="AQ63" s="1150">
        <f t="shared" si="153"/>
        <v>0</v>
      </c>
      <c r="AR63" s="1150">
        <f t="shared" si="153"/>
        <v>0</v>
      </c>
      <c r="AS63" s="1150">
        <f t="shared" si="153"/>
        <v>0</v>
      </c>
      <c r="AT63" s="1150">
        <f t="shared" ref="AT63:AU63" si="156">SUM(AT57:AT62)</f>
        <v>0</v>
      </c>
      <c r="AU63" s="1150">
        <f t="shared" si="156"/>
        <v>0</v>
      </c>
      <c r="AV63" s="1150">
        <f t="shared" si="153"/>
        <v>0</v>
      </c>
      <c r="AW63" s="1150">
        <f t="shared" si="153"/>
        <v>0</v>
      </c>
      <c r="AX63" s="1150">
        <f t="shared" ref="AX63:AZ63" si="157">SUM(AX57:AX62)</f>
        <v>0</v>
      </c>
      <c r="AY63" s="1150">
        <f t="shared" si="157"/>
        <v>0</v>
      </c>
      <c r="AZ63" s="1150">
        <f t="shared" si="157"/>
        <v>0</v>
      </c>
    </row>
    <row r="64" spans="2:52" s="12" customFormat="1" ht="13.9" thickBot="1">
      <c r="B64" s="19"/>
      <c r="C64" s="19"/>
      <c r="D64" s="13"/>
      <c r="E64" s="49"/>
      <c r="F64" s="49"/>
      <c r="G64" s="49"/>
      <c r="H64" s="127"/>
      <c r="I64" s="18"/>
      <c r="J64" s="239"/>
      <c r="K64" s="239"/>
      <c r="L64" s="239"/>
      <c r="M64" s="239"/>
      <c r="N64" s="239"/>
      <c r="O64" s="239"/>
      <c r="P64" s="239"/>
      <c r="Q64" s="239"/>
      <c r="R64" s="239"/>
      <c r="S64" s="239"/>
      <c r="T64" s="18"/>
      <c r="U64" s="239"/>
      <c r="V64" s="239"/>
      <c r="W64" s="239"/>
      <c r="X64" s="239"/>
      <c r="Y64" s="239"/>
      <c r="Z64" s="239"/>
      <c r="AA64" s="239"/>
      <c r="AB64" s="239"/>
      <c r="AC64" s="239"/>
      <c r="AD64" s="239"/>
      <c r="AE64" s="18"/>
      <c r="AF64" s="239"/>
      <c r="AG64" s="239"/>
      <c r="AH64" s="239"/>
      <c r="AI64" s="239"/>
      <c r="AJ64" s="239"/>
      <c r="AK64" s="239"/>
      <c r="AL64" s="239"/>
      <c r="AM64" s="239"/>
      <c r="AN64" s="239"/>
      <c r="AO64" s="239"/>
      <c r="AP64" s="18"/>
      <c r="AQ64" s="239"/>
      <c r="AR64" s="239"/>
      <c r="AS64" s="239"/>
      <c r="AT64" s="239"/>
      <c r="AU64" s="239"/>
      <c r="AV64" s="239"/>
      <c r="AW64" s="239"/>
      <c r="AX64" s="239"/>
      <c r="AY64" s="239"/>
      <c r="AZ64" s="239"/>
    </row>
    <row r="65" spans="2:52" s="12" customFormat="1">
      <c r="B65" s="266"/>
      <c r="C65" s="267"/>
      <c r="D65" s="268" t="s">
        <v>639</v>
      </c>
      <c r="E65" s="270"/>
      <c r="F65" s="270"/>
      <c r="G65" s="270"/>
      <c r="H65" s="271"/>
      <c r="I65" s="269"/>
      <c r="J65" s="272"/>
      <c r="K65" s="272"/>
      <c r="L65" s="272"/>
      <c r="M65" s="272"/>
      <c r="N65" s="272"/>
      <c r="O65" s="272"/>
      <c r="P65" s="272"/>
      <c r="Q65" s="272"/>
      <c r="R65" s="272"/>
      <c r="S65" s="272"/>
      <c r="T65" s="269"/>
      <c r="U65" s="272"/>
      <c r="V65" s="272"/>
      <c r="W65" s="272"/>
      <c r="X65" s="272"/>
      <c r="Y65" s="272"/>
      <c r="Z65" s="272"/>
      <c r="AA65" s="272"/>
      <c r="AB65" s="272"/>
      <c r="AC65" s="272"/>
      <c r="AD65" s="272"/>
      <c r="AE65" s="269"/>
      <c r="AF65" s="272"/>
      <c r="AG65" s="272"/>
      <c r="AH65" s="272"/>
      <c r="AI65" s="272"/>
      <c r="AJ65" s="272"/>
      <c r="AK65" s="272"/>
      <c r="AL65" s="272"/>
      <c r="AM65" s="272"/>
      <c r="AN65" s="272"/>
      <c r="AO65" s="272"/>
      <c r="AP65" s="269"/>
      <c r="AQ65" s="272"/>
      <c r="AR65" s="272"/>
      <c r="AS65" s="272"/>
      <c r="AT65" s="272"/>
      <c r="AU65" s="272"/>
      <c r="AV65" s="272"/>
      <c r="AW65" s="272"/>
      <c r="AX65" s="272"/>
      <c r="AY65" s="272"/>
      <c r="AZ65" s="272"/>
    </row>
    <row r="66" spans="2:52" s="12" customFormat="1" ht="15.6">
      <c r="B66" s="1151"/>
      <c r="C66" s="1152"/>
      <c r="D66" s="1153" t="s">
        <v>640</v>
      </c>
      <c r="E66" s="1090"/>
      <c r="F66" s="1090"/>
      <c r="G66" s="1090"/>
      <c r="H66" s="1091"/>
      <c r="I66" s="1092"/>
      <c r="J66" s="1104"/>
      <c r="K66" s="1104"/>
      <c r="L66" s="1104"/>
      <c r="M66" s="1104"/>
      <c r="N66" s="1104"/>
      <c r="O66" s="1104"/>
      <c r="P66" s="1104"/>
      <c r="Q66" s="1104"/>
      <c r="R66" s="1104"/>
      <c r="S66" s="1104"/>
      <c r="T66" s="1092"/>
      <c r="U66" s="1104"/>
      <c r="V66" s="1104"/>
      <c r="W66" s="1104"/>
      <c r="X66" s="1104"/>
      <c r="Y66" s="1104"/>
      <c r="Z66" s="1104"/>
      <c r="AA66" s="1104"/>
      <c r="AB66" s="1104"/>
      <c r="AC66" s="1104"/>
      <c r="AD66" s="1104"/>
      <c r="AE66" s="1092"/>
      <c r="AF66" s="1104"/>
      <c r="AG66" s="1104"/>
      <c r="AH66" s="1104"/>
      <c r="AI66" s="1104"/>
      <c r="AJ66" s="1104"/>
      <c r="AK66" s="1104"/>
      <c r="AL66" s="1104"/>
      <c r="AM66" s="1104"/>
      <c r="AN66" s="1104"/>
      <c r="AO66" s="1104"/>
      <c r="AP66" s="1092"/>
      <c r="AQ66" s="1104"/>
      <c r="AR66" s="1104"/>
      <c r="AS66" s="1104"/>
      <c r="AT66" s="1104"/>
      <c r="AU66" s="1104"/>
      <c r="AV66" s="1104"/>
      <c r="AW66" s="1104"/>
      <c r="AX66" s="1104"/>
      <c r="AY66" s="1104"/>
      <c r="AZ66" s="1104"/>
    </row>
    <row r="67" spans="2:52" s="12" customFormat="1" ht="15.6">
      <c r="B67" s="1151"/>
      <c r="C67" s="1152"/>
      <c r="D67" s="1153" t="s">
        <v>667</v>
      </c>
      <c r="E67" s="1090"/>
      <c r="F67" s="1090"/>
      <c r="G67" s="1184">
        <f>+'4.1 Program Budget - 2024-2027'!BX187</f>
        <v>33329042</v>
      </c>
      <c r="H67" s="1091"/>
      <c r="I67" s="1092">
        <f>+G67</f>
        <v>33329042</v>
      </c>
      <c r="J67" s="1096">
        <f>+'4.1 Program Budget - 2024-2027'!BY187</f>
        <v>3169076</v>
      </c>
      <c r="K67" s="1096">
        <f>+'4.1 Program Budget - 2024-2027'!BZ187</f>
        <v>463</v>
      </c>
      <c r="L67" s="1096">
        <f>+'4.1 Program Budget - 2024-2027'!CA187</f>
        <v>129739</v>
      </c>
      <c r="M67" s="1104"/>
      <c r="N67" s="1104"/>
      <c r="O67" s="1104"/>
      <c r="P67" s="1104"/>
      <c r="Q67" s="1104"/>
      <c r="R67" s="1104"/>
      <c r="S67" s="1104"/>
      <c r="T67" s="1092">
        <f>+I67</f>
        <v>33329042</v>
      </c>
      <c r="U67" s="1096">
        <f t="shared" ref="U67:W67" si="158">+J67</f>
        <v>3169076</v>
      </c>
      <c r="V67" s="1096">
        <f t="shared" si="158"/>
        <v>463</v>
      </c>
      <c r="W67" s="1096">
        <f t="shared" si="158"/>
        <v>129739</v>
      </c>
      <c r="X67" s="1104"/>
      <c r="Y67" s="1104"/>
      <c r="Z67" s="1104"/>
      <c r="AA67" s="1104"/>
      <c r="AB67" s="1104"/>
      <c r="AC67" s="1104"/>
      <c r="AD67" s="1104"/>
      <c r="AE67" s="1092">
        <f>+T67</f>
        <v>33329042</v>
      </c>
      <c r="AF67" s="1096">
        <f t="shared" ref="AF67" si="159">+U67</f>
        <v>3169076</v>
      </c>
      <c r="AG67" s="1096">
        <f t="shared" ref="AG67" si="160">+V67</f>
        <v>463</v>
      </c>
      <c r="AH67" s="1096">
        <f t="shared" ref="AH67" si="161">+W67</f>
        <v>129739</v>
      </c>
      <c r="AI67" s="1104"/>
      <c r="AJ67" s="1104"/>
      <c r="AK67" s="1104"/>
      <c r="AL67" s="1104"/>
      <c r="AM67" s="1104"/>
      <c r="AN67" s="1104"/>
      <c r="AO67" s="1104"/>
      <c r="AP67" s="1092">
        <f>+AE67</f>
        <v>33329042</v>
      </c>
      <c r="AQ67" s="1096">
        <f t="shared" ref="AQ67" si="162">+AF67</f>
        <v>3169076</v>
      </c>
      <c r="AR67" s="1096">
        <f t="shared" ref="AR67" si="163">+AG67</f>
        <v>463</v>
      </c>
      <c r="AS67" s="1096">
        <f t="shared" ref="AS67" si="164">+AH67</f>
        <v>129739</v>
      </c>
      <c r="AT67" s="1104"/>
      <c r="AU67" s="1104"/>
      <c r="AV67" s="1104"/>
      <c r="AW67" s="1104"/>
      <c r="AX67" s="1104"/>
      <c r="AY67" s="1104"/>
      <c r="AZ67" s="1104"/>
    </row>
    <row r="68" spans="2:52" s="12" customFormat="1" ht="13.9" thickBot="1">
      <c r="B68" s="1156"/>
      <c r="C68" s="1157"/>
      <c r="D68" s="1158"/>
      <c r="E68" s="1159"/>
      <c r="F68" s="1159"/>
      <c r="G68" s="1159"/>
      <c r="H68" s="1158"/>
      <c r="I68" s="1160"/>
      <c r="J68" s="1162"/>
      <c r="K68" s="1162"/>
      <c r="L68" s="1162"/>
      <c r="M68" s="1162"/>
      <c r="N68" s="1162"/>
      <c r="O68" s="1162"/>
      <c r="P68" s="1162"/>
      <c r="Q68" s="1162"/>
      <c r="R68" s="1162"/>
      <c r="S68" s="1162"/>
      <c r="T68" s="1160"/>
      <c r="U68" s="1162"/>
      <c r="V68" s="1162"/>
      <c r="W68" s="1162"/>
      <c r="X68" s="1162"/>
      <c r="Y68" s="1162"/>
      <c r="Z68" s="1162"/>
      <c r="AA68" s="1162"/>
      <c r="AB68" s="1162"/>
      <c r="AC68" s="1162"/>
      <c r="AD68" s="1162"/>
      <c r="AE68" s="1160"/>
      <c r="AF68" s="1162"/>
      <c r="AG68" s="1162"/>
      <c r="AH68" s="1162"/>
      <c r="AI68" s="1162"/>
      <c r="AJ68" s="1162"/>
      <c r="AK68" s="1162"/>
      <c r="AL68" s="1162"/>
      <c r="AM68" s="1162"/>
      <c r="AN68" s="1162"/>
      <c r="AO68" s="1162"/>
      <c r="AP68" s="1160"/>
      <c r="AQ68" s="1162"/>
      <c r="AR68" s="1162"/>
      <c r="AS68" s="1162"/>
      <c r="AT68" s="1162"/>
      <c r="AU68" s="1162"/>
      <c r="AV68" s="1162"/>
      <c r="AW68" s="1162"/>
      <c r="AX68" s="1162"/>
      <c r="AY68" s="1162"/>
      <c r="AZ68" s="1162"/>
    </row>
    <row r="69" spans="2:52" s="12" customFormat="1">
      <c r="B69" s="156"/>
      <c r="C69" s="156"/>
      <c r="D69" s="155"/>
      <c r="E69" s="23"/>
      <c r="F69" s="23"/>
      <c r="G69" s="23"/>
      <c r="H69" s="155"/>
      <c r="I69" s="17"/>
      <c r="J69" s="242"/>
      <c r="K69" s="242"/>
      <c r="L69" s="242"/>
      <c r="M69" s="242"/>
      <c r="N69" s="242"/>
      <c r="O69" s="242"/>
      <c r="P69" s="242"/>
      <c r="Q69" s="242"/>
      <c r="R69" s="242"/>
      <c r="S69" s="242"/>
      <c r="T69" s="17"/>
      <c r="U69" s="242"/>
      <c r="V69" s="242"/>
      <c r="W69" s="242"/>
      <c r="X69" s="242"/>
      <c r="Y69" s="242"/>
      <c r="Z69" s="242"/>
      <c r="AA69" s="242"/>
      <c r="AB69" s="242"/>
      <c r="AC69" s="242"/>
      <c r="AD69" s="242"/>
      <c r="AE69" s="17"/>
      <c r="AF69" s="242"/>
      <c r="AG69" s="242"/>
      <c r="AH69" s="242"/>
      <c r="AI69" s="242"/>
      <c r="AJ69" s="242"/>
      <c r="AK69" s="242"/>
      <c r="AL69" s="242"/>
      <c r="AM69" s="242"/>
      <c r="AN69" s="242"/>
      <c r="AO69" s="242"/>
      <c r="AP69" s="17"/>
      <c r="AQ69" s="242"/>
      <c r="AR69" s="242"/>
      <c r="AS69" s="242"/>
      <c r="AT69" s="242"/>
      <c r="AU69" s="242"/>
      <c r="AV69" s="242"/>
      <c r="AW69" s="242"/>
      <c r="AX69" s="242"/>
      <c r="AY69" s="242"/>
      <c r="AZ69" s="242"/>
    </row>
    <row r="71" spans="2:52">
      <c r="B71" s="12" t="s">
        <v>642</v>
      </c>
      <c r="C71" s="12"/>
      <c r="D71" s="12"/>
      <c r="E71" s="23"/>
      <c r="F71" s="23"/>
      <c r="G71" s="23"/>
    </row>
    <row r="72" spans="2:52" ht="15.6">
      <c r="B72" s="12" t="s">
        <v>643</v>
      </c>
      <c r="C72" s="12"/>
      <c r="D72" s="12"/>
      <c r="E72" s="23"/>
      <c r="F72" s="23"/>
      <c r="G72" s="23"/>
    </row>
    <row r="73" spans="2:52" ht="15.6">
      <c r="B73" s="12" t="s">
        <v>644</v>
      </c>
      <c r="C73" s="12"/>
      <c r="D73" s="12"/>
      <c r="E73" s="23"/>
      <c r="F73" s="23"/>
      <c r="G73" s="23"/>
    </row>
    <row r="74" spans="2:52" s="12" customFormat="1" ht="15.6">
      <c r="B74" s="12" t="s">
        <v>668</v>
      </c>
      <c r="E74" s="23"/>
      <c r="F74" s="23"/>
      <c r="G74" s="23"/>
      <c r="I74" s="16"/>
      <c r="J74" s="244"/>
      <c r="K74" s="244"/>
      <c r="L74" s="244"/>
      <c r="M74" s="244"/>
      <c r="N74" s="244"/>
      <c r="O74" s="244"/>
      <c r="P74" s="244"/>
      <c r="Q74" s="244"/>
      <c r="R74" s="244"/>
      <c r="S74" s="244"/>
      <c r="T74" s="16"/>
      <c r="U74" s="244"/>
      <c r="V74" s="244"/>
      <c r="W74" s="244"/>
      <c r="X74" s="244"/>
      <c r="Y74" s="244"/>
      <c r="Z74" s="244"/>
      <c r="AA74" s="244"/>
      <c r="AB74" s="244"/>
      <c r="AC74" s="244"/>
      <c r="AD74" s="244"/>
      <c r="AE74" s="16"/>
      <c r="AF74" s="244"/>
      <c r="AG74" s="244"/>
      <c r="AH74" s="244"/>
      <c r="AI74" s="244"/>
      <c r="AJ74" s="244"/>
      <c r="AK74" s="244"/>
      <c r="AL74" s="244"/>
      <c r="AM74" s="244"/>
      <c r="AN74" s="244"/>
      <c r="AO74" s="244"/>
      <c r="AP74" s="16"/>
      <c r="AQ74" s="244"/>
      <c r="AR74" s="244"/>
      <c r="AS74" s="244"/>
      <c r="AT74" s="244"/>
      <c r="AU74" s="244"/>
      <c r="AV74" s="244"/>
      <c r="AW74" s="244"/>
      <c r="AX74" s="244"/>
      <c r="AY74" s="244"/>
      <c r="AZ74" s="244"/>
    </row>
    <row r="75" spans="2:52" s="12" customFormat="1" ht="15.6">
      <c r="B75" s="12" t="s">
        <v>669</v>
      </c>
      <c r="E75" s="23"/>
      <c r="F75" s="23"/>
      <c r="G75" s="23"/>
      <c r="I75" s="16"/>
      <c r="J75" s="244"/>
      <c r="K75" s="244"/>
      <c r="L75" s="244"/>
      <c r="M75" s="244"/>
      <c r="N75" s="244"/>
      <c r="O75" s="244"/>
      <c r="P75" s="244"/>
      <c r="Q75" s="244"/>
      <c r="R75" s="244"/>
      <c r="S75" s="244"/>
      <c r="T75" s="16"/>
      <c r="U75" s="244"/>
      <c r="V75" s="244"/>
      <c r="W75" s="244"/>
      <c r="X75" s="244"/>
      <c r="Y75" s="244"/>
      <c r="Z75" s="244"/>
      <c r="AA75" s="244"/>
      <c r="AB75" s="244"/>
      <c r="AC75" s="244"/>
      <c r="AD75" s="244"/>
      <c r="AE75" s="16"/>
      <c r="AF75" s="244"/>
      <c r="AG75" s="244"/>
      <c r="AH75" s="244"/>
      <c r="AI75" s="244"/>
      <c r="AJ75" s="244"/>
      <c r="AK75" s="244"/>
      <c r="AL75" s="244"/>
      <c r="AM75" s="244"/>
      <c r="AN75" s="244"/>
      <c r="AO75" s="244"/>
      <c r="AP75" s="16"/>
      <c r="AQ75" s="244"/>
      <c r="AR75" s="244"/>
      <c r="AS75" s="244"/>
      <c r="AT75" s="244"/>
      <c r="AU75" s="244"/>
      <c r="AV75" s="244"/>
      <c r="AW75" s="244"/>
      <c r="AX75" s="244"/>
      <c r="AY75" s="244"/>
      <c r="AZ75" s="244"/>
    </row>
    <row r="76" spans="2:52" ht="16.149999999999999">
      <c r="B76" s="1163" t="s">
        <v>670</v>
      </c>
      <c r="C76" s="12"/>
      <c r="D76" s="12"/>
      <c r="E76" s="23"/>
      <c r="F76" s="23"/>
      <c r="G76" s="23"/>
    </row>
    <row r="77" spans="2:52" ht="15.6">
      <c r="B77" s="12" t="s">
        <v>671</v>
      </c>
      <c r="C77" s="12"/>
      <c r="D77" s="12"/>
      <c r="E77" s="23"/>
      <c r="F77" s="23"/>
      <c r="G77" s="23"/>
    </row>
    <row r="78" spans="2:52" ht="15.6">
      <c r="B78" s="12" t="s">
        <v>672</v>
      </c>
      <c r="C78" s="12"/>
      <c r="D78" s="12"/>
      <c r="E78" s="23"/>
      <c r="F78" s="23"/>
      <c r="G78" s="23"/>
    </row>
  </sheetData>
  <mergeCells count="5">
    <mergeCell ref="E5:F5"/>
    <mergeCell ref="T5:AD5"/>
    <mergeCell ref="I5:S5"/>
    <mergeCell ref="AE5:AO5"/>
    <mergeCell ref="AP5:AZ5"/>
  </mergeCells>
  <pageMargins left="0.7" right="0.7" top="0.75" bottom="0.75" header="0.3" footer="0.3"/>
  <pageSetup paperSize="17" scale="36" fitToWidth="2" fitToHeight="3" orientation="landscape" r:id="rId1"/>
  <headerFooter>
    <oddFooter>&amp;C&amp;A</oddFooter>
  </headerFooter>
  <colBreaks count="1" manualBreakCount="1">
    <brk id="9" max="77" man="1"/>
  </colBreaks>
  <extLst>
    <ext xmlns:x14="http://schemas.microsoft.com/office/spreadsheetml/2009/9/main" uri="{CCE6A557-97BC-4b89-ADB6-D9C93CAAB3DF}">
      <x14:dataValidations xmlns:xm="http://schemas.microsoft.com/office/excel/2006/main" count="2">
        <x14:dataValidation type="list" allowBlank="1" showInputMessage="1" showErrorMessage="1" xr:uid="{94B15756-52AA-4A21-AE3B-C64484AE3AC3}">
          <x14:formula1>
            <xm:f>README!$L$8:$L$17</xm:f>
          </x14:formula1>
          <xm:sqref>E7:E37</xm:sqref>
        </x14:dataValidation>
        <x14:dataValidation type="list" allowBlank="1" showInputMessage="1" showErrorMessage="1" xr:uid="{829AEB76-FFCD-4E1B-99C0-53E95BCF1DD4}">
          <x14:formula1>
            <xm:f>README!$M$8:$M$11</xm:f>
          </x14:formula1>
          <xm:sqref>F7:F37</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1B4AC3-862A-4A68-BA13-5EB42F5BDC6A}">
  <sheetPr codeName="Sheet23">
    <pageSetUpPr fitToPage="1"/>
  </sheetPr>
  <dimension ref="A1:AS82"/>
  <sheetViews>
    <sheetView zoomScale="75" zoomScaleNormal="75" workbookViewId="0"/>
  </sheetViews>
  <sheetFormatPr defaultColWidth="7.875" defaultRowHeight="14.45"/>
  <cols>
    <col min="1" max="1" width="82" style="753" bestFit="1" customWidth="1"/>
    <col min="2" max="2" width="22.875" style="753" customWidth="1"/>
    <col min="3" max="3" width="14.25" style="753" customWidth="1"/>
    <col min="4" max="4" width="70.875" style="753" customWidth="1"/>
    <col min="5" max="5" width="13.625" style="754" customWidth="1"/>
    <col min="6" max="6" width="14.75" style="755" customWidth="1"/>
    <col min="7" max="7" width="14.25" style="755" customWidth="1"/>
    <col min="8" max="8" width="13.625" style="755" customWidth="1"/>
    <col min="9" max="9" width="21.625" style="755" customWidth="1"/>
    <col min="10" max="10" width="14.375" style="756" customWidth="1"/>
    <col min="11" max="11" width="13.75" style="756" customWidth="1"/>
    <col min="12" max="12" width="17.25" style="756" customWidth="1"/>
    <col min="13" max="13" width="15.375" style="757" customWidth="1"/>
    <col min="14" max="14" width="17.25" style="758" customWidth="1"/>
    <col min="15" max="15" width="45.25" style="758" customWidth="1"/>
    <col min="16" max="16" width="26" style="759" customWidth="1"/>
    <col min="17" max="17" width="35.75" style="759" customWidth="1"/>
    <col min="18" max="18" width="15.75" style="759" customWidth="1"/>
    <col min="19" max="20" width="26.25" style="759" customWidth="1"/>
    <col min="21" max="21" width="24.75" style="759" customWidth="1"/>
    <col min="22" max="16384" width="7.875" style="759"/>
  </cols>
  <sheetData>
    <row r="1" spans="1:45" s="8" customFormat="1" ht="15.6">
      <c r="A1" s="747" t="s">
        <v>98</v>
      </c>
      <c r="B1" s="621" t="str">
        <f>PA_NAME</f>
        <v>San Diego Gas &amp; Electric Co</v>
      </c>
      <c r="E1" s="12"/>
      <c r="F1" s="23"/>
      <c r="G1" s="9"/>
      <c r="H1" s="9"/>
      <c r="I1" s="12"/>
      <c r="J1" s="12"/>
      <c r="K1" s="12"/>
      <c r="L1" s="15"/>
      <c r="M1" s="15"/>
      <c r="N1" s="15"/>
      <c r="O1" s="15"/>
      <c r="P1" s="15"/>
      <c r="Q1" s="17"/>
      <c r="R1" s="17"/>
      <c r="S1" s="17"/>
      <c r="T1" s="17"/>
      <c r="U1" s="748"/>
      <c r="V1" s="748"/>
      <c r="W1" s="748"/>
      <c r="X1" s="748"/>
      <c r="Y1" s="748"/>
      <c r="Z1" s="748"/>
      <c r="AA1" s="748"/>
      <c r="AB1" s="748"/>
      <c r="AC1" s="748"/>
      <c r="AD1" s="15"/>
      <c r="AE1" s="15"/>
      <c r="AF1" s="15"/>
      <c r="AG1" s="15"/>
      <c r="AH1" s="17"/>
      <c r="AI1" s="17"/>
      <c r="AJ1" s="17"/>
      <c r="AK1" s="748"/>
      <c r="AL1" s="748"/>
      <c r="AM1" s="748"/>
      <c r="AN1" s="748"/>
      <c r="AO1" s="748"/>
      <c r="AP1" s="748"/>
      <c r="AQ1" s="748"/>
      <c r="AR1" s="748"/>
      <c r="AS1" s="748"/>
    </row>
    <row r="2" spans="1:45" s="8" customFormat="1" ht="15.6">
      <c r="A2" s="747" t="s">
        <v>99</v>
      </c>
      <c r="B2" s="621" t="str">
        <f>RPT_YEAR</f>
        <v>2024-2031</v>
      </c>
      <c r="D2" s="749"/>
      <c r="E2" s="12"/>
      <c r="F2" s="55"/>
      <c r="G2" s="9"/>
      <c r="H2" s="9"/>
      <c r="I2" s="12"/>
      <c r="J2" s="12"/>
      <c r="K2" s="12"/>
      <c r="L2" s="56"/>
      <c r="M2" s="15"/>
      <c r="N2" s="15"/>
      <c r="O2" s="15"/>
      <c r="P2" s="15"/>
      <c r="Q2" s="17"/>
      <c r="R2" s="17"/>
      <c r="S2" s="17"/>
      <c r="T2" s="17"/>
      <c r="U2" s="748"/>
      <c r="V2" s="748"/>
      <c r="W2" s="748"/>
      <c r="X2" s="748"/>
      <c r="Y2" s="748"/>
      <c r="Z2" s="748"/>
      <c r="AA2" s="748"/>
      <c r="AB2" s="748"/>
      <c r="AC2" s="748"/>
      <c r="AD2" s="15"/>
      <c r="AE2" s="15"/>
      <c r="AF2" s="15"/>
      <c r="AG2" s="15"/>
      <c r="AH2" s="17"/>
      <c r="AI2" s="17"/>
      <c r="AJ2" s="17"/>
      <c r="AK2" s="748"/>
      <c r="AL2" s="748"/>
      <c r="AM2" s="748"/>
      <c r="AN2" s="748"/>
      <c r="AO2" s="748"/>
      <c r="AP2" s="748"/>
      <c r="AQ2" s="748"/>
      <c r="AR2" s="748"/>
      <c r="AS2" s="748"/>
    </row>
    <row r="3" spans="1:45" s="8" customFormat="1" ht="15.6">
      <c r="A3" s="14" t="s">
        <v>673</v>
      </c>
      <c r="C3" s="14"/>
      <c r="D3" s="749"/>
      <c r="F3" s="23"/>
      <c r="G3" s="9"/>
      <c r="H3" s="9"/>
      <c r="L3" s="57"/>
      <c r="M3" s="57"/>
      <c r="N3" s="57"/>
      <c r="O3" s="57"/>
      <c r="P3" s="57"/>
      <c r="Q3" s="24"/>
      <c r="R3" s="24"/>
      <c r="S3" s="13"/>
      <c r="T3" s="13"/>
      <c r="U3" s="750"/>
      <c r="V3" s="750"/>
      <c r="W3" s="750"/>
      <c r="X3" s="750"/>
      <c r="Y3" s="750"/>
      <c r="Z3" s="750"/>
      <c r="AA3" s="750"/>
      <c r="AB3" s="750"/>
      <c r="AC3" s="750"/>
      <c r="AD3" s="57"/>
      <c r="AE3" s="57"/>
      <c r="AF3" s="57"/>
      <c r="AG3" s="57"/>
      <c r="AH3" s="24"/>
      <c r="AI3" s="24"/>
      <c r="AJ3" s="13"/>
      <c r="AK3" s="750"/>
      <c r="AL3" s="750"/>
      <c r="AM3" s="750"/>
      <c r="AN3" s="750"/>
      <c r="AO3" s="750"/>
      <c r="AP3" s="750"/>
      <c r="AQ3" s="750"/>
      <c r="AR3" s="750"/>
      <c r="AS3" s="750"/>
    </row>
    <row r="4" spans="1:45" s="8" customFormat="1" ht="15.6">
      <c r="A4" s="14"/>
      <c r="C4" s="14"/>
      <c r="D4" s="749"/>
      <c r="F4" s="23"/>
      <c r="G4" s="9"/>
      <c r="H4" s="9"/>
      <c r="L4" s="57"/>
      <c r="M4" s="57"/>
      <c r="N4" s="57"/>
      <c r="O4" s="57"/>
      <c r="P4" s="57"/>
      <c r="Q4" s="24"/>
      <c r="R4" s="24"/>
      <c r="S4" s="13"/>
      <c r="T4" s="13"/>
      <c r="U4" s="750"/>
      <c r="V4" s="750"/>
      <c r="W4" s="750"/>
      <c r="X4" s="750"/>
      <c r="Y4" s="750"/>
      <c r="Z4" s="750"/>
      <c r="AA4" s="750"/>
      <c r="AB4" s="750"/>
      <c r="AC4" s="750"/>
      <c r="AD4" s="57"/>
      <c r="AE4" s="57"/>
      <c r="AF4" s="57"/>
      <c r="AG4" s="57"/>
      <c r="AH4" s="24"/>
      <c r="AI4" s="24"/>
      <c r="AJ4" s="13"/>
      <c r="AK4" s="750"/>
      <c r="AL4" s="750"/>
      <c r="AM4" s="750"/>
      <c r="AN4" s="750"/>
      <c r="AO4" s="750"/>
      <c r="AP4" s="750"/>
      <c r="AQ4" s="750"/>
      <c r="AR4" s="750"/>
      <c r="AS4" s="750"/>
    </row>
    <row r="5" spans="1:45" s="8" customFormat="1" ht="15.6">
      <c r="A5" s="14"/>
      <c r="C5" s="14"/>
      <c r="D5" s="749"/>
      <c r="F5" s="23"/>
      <c r="G5" s="9"/>
      <c r="H5" s="9"/>
      <c r="L5" s="57"/>
      <c r="M5" s="57"/>
      <c r="N5" s="57"/>
      <c r="O5" s="57"/>
      <c r="P5" s="57"/>
      <c r="Q5" s="24"/>
      <c r="R5" s="24"/>
      <c r="S5" s="13"/>
      <c r="T5" s="13"/>
      <c r="U5" s="750"/>
      <c r="V5" s="750"/>
      <c r="W5" s="750"/>
      <c r="X5" s="750"/>
      <c r="Y5" s="750"/>
      <c r="Z5" s="750"/>
      <c r="AA5" s="750"/>
      <c r="AB5" s="750"/>
      <c r="AC5" s="750"/>
      <c r="AD5" s="57"/>
      <c r="AE5" s="57"/>
      <c r="AF5" s="57"/>
      <c r="AG5" s="57"/>
      <c r="AH5" s="24"/>
      <c r="AI5" s="24"/>
      <c r="AJ5" s="13"/>
      <c r="AK5" s="750"/>
      <c r="AL5" s="750"/>
      <c r="AM5" s="750"/>
      <c r="AN5" s="750"/>
      <c r="AO5" s="750"/>
      <c r="AP5" s="750"/>
      <c r="AQ5" s="750"/>
      <c r="AR5" s="750"/>
      <c r="AS5" s="750"/>
    </row>
    <row r="6" spans="1:45" s="8" customFormat="1" ht="15.6">
      <c r="A6" s="14"/>
      <c r="C6" s="14"/>
      <c r="D6" s="749"/>
      <c r="F6" s="23"/>
      <c r="G6" s="9"/>
      <c r="H6" s="9"/>
      <c r="L6" s="57"/>
      <c r="M6" s="57"/>
      <c r="N6" s="57"/>
      <c r="O6" s="57"/>
      <c r="P6" s="57"/>
      <c r="Q6" s="24"/>
      <c r="R6" s="24"/>
      <c r="S6" s="13"/>
      <c r="T6" s="13"/>
      <c r="U6" s="750"/>
      <c r="V6" s="750"/>
      <c r="W6" s="750"/>
      <c r="X6" s="750"/>
      <c r="Y6" s="750"/>
      <c r="Z6" s="750"/>
      <c r="AA6" s="750"/>
      <c r="AB6" s="750"/>
      <c r="AC6" s="750"/>
      <c r="AD6" s="57"/>
      <c r="AE6" s="57"/>
      <c r="AF6" s="57"/>
      <c r="AG6" s="57"/>
      <c r="AH6" s="24"/>
      <c r="AI6" s="24"/>
      <c r="AJ6" s="13"/>
      <c r="AK6" s="750"/>
      <c r="AL6" s="750"/>
      <c r="AM6" s="750"/>
      <c r="AN6" s="750"/>
      <c r="AO6" s="750"/>
      <c r="AP6" s="750"/>
      <c r="AQ6" s="750"/>
      <c r="AR6" s="750"/>
      <c r="AS6" s="750"/>
    </row>
    <row r="7" spans="1:45" s="8" customFormat="1" ht="15.6">
      <c r="A7" s="166" t="s">
        <v>674</v>
      </c>
      <c r="B7" s="751"/>
      <c r="C7" s="751"/>
      <c r="D7" s="749"/>
      <c r="E7" s="12"/>
      <c r="F7" s="23"/>
      <c r="G7" s="9"/>
      <c r="H7" s="9"/>
      <c r="I7" s="12"/>
      <c r="J7" s="12"/>
      <c r="K7" s="12"/>
      <c r="L7" s="56"/>
      <c r="M7" s="56"/>
      <c r="N7" s="56"/>
      <c r="O7" s="56"/>
      <c r="P7" s="56"/>
      <c r="Q7" s="17"/>
      <c r="R7" s="17"/>
      <c r="S7" s="17"/>
      <c r="T7" s="17"/>
      <c r="U7" s="752"/>
      <c r="V7" s="752"/>
      <c r="W7" s="752"/>
      <c r="X7" s="752"/>
      <c r="Y7" s="752"/>
      <c r="Z7" s="752"/>
      <c r="AA7" s="752"/>
      <c r="AB7" s="752"/>
      <c r="AC7" s="752"/>
      <c r="AD7" s="56"/>
      <c r="AE7" s="56"/>
      <c r="AF7" s="56"/>
      <c r="AG7" s="56"/>
      <c r="AH7" s="17"/>
      <c r="AI7" s="17"/>
      <c r="AJ7" s="17"/>
      <c r="AK7" s="752"/>
      <c r="AL7" s="752"/>
      <c r="AM7" s="752"/>
      <c r="AN7" s="752"/>
      <c r="AO7" s="752"/>
      <c r="AP7" s="752"/>
      <c r="AQ7" s="752"/>
      <c r="AR7" s="752"/>
      <c r="AS7" s="752"/>
    </row>
    <row r="8" spans="1:45">
      <c r="D8" s="749"/>
    </row>
    <row r="9" spans="1:45">
      <c r="A9" s="760"/>
      <c r="D9" s="749"/>
    </row>
    <row r="10" spans="1:45">
      <c r="A10" s="749" t="s">
        <v>675</v>
      </c>
      <c r="D10" s="749"/>
      <c r="O10" s="761"/>
      <c r="P10" s="762"/>
      <c r="Q10" s="762"/>
    </row>
    <row r="11" spans="1:45" s="769" customFormat="1" ht="86.45">
      <c r="A11" s="763" t="s">
        <v>676</v>
      </c>
      <c r="B11" s="763" t="s">
        <v>677</v>
      </c>
      <c r="C11" s="763" t="s">
        <v>678</v>
      </c>
      <c r="D11" s="763" t="s">
        <v>679</v>
      </c>
      <c r="E11" s="764" t="s">
        <v>680</v>
      </c>
      <c r="F11" s="765" t="s">
        <v>681</v>
      </c>
      <c r="G11" s="765" t="s">
        <v>682</v>
      </c>
      <c r="H11" s="765" t="s">
        <v>683</v>
      </c>
      <c r="I11" s="765" t="s">
        <v>684</v>
      </c>
      <c r="J11" s="765" t="s">
        <v>685</v>
      </c>
      <c r="K11" s="766" t="s">
        <v>686</v>
      </c>
      <c r="L11" s="766" t="s">
        <v>687</v>
      </c>
      <c r="M11" s="766" t="s">
        <v>688</v>
      </c>
      <c r="N11" s="767" t="s">
        <v>689</v>
      </c>
      <c r="O11" s="763" t="s">
        <v>690</v>
      </c>
      <c r="P11" s="763" t="s">
        <v>691</v>
      </c>
      <c r="Q11" s="768"/>
      <c r="R11" s="768"/>
      <c r="S11" s="768"/>
      <c r="T11" s="768"/>
      <c r="U11" s="768"/>
      <c r="AE11" s="770"/>
      <c r="AF11" s="770"/>
      <c r="AG11" s="770"/>
    </row>
    <row r="12" spans="1:45" ht="30.75" customHeight="1">
      <c r="A12" s="771" t="s">
        <v>692</v>
      </c>
      <c r="B12" s="772" t="s">
        <v>693</v>
      </c>
      <c r="C12" s="772" t="s">
        <v>694</v>
      </c>
      <c r="D12" s="772" t="s">
        <v>695</v>
      </c>
      <c r="E12" s="773"/>
      <c r="F12" s="774">
        <v>0.02</v>
      </c>
      <c r="G12" s="774">
        <v>1.72</v>
      </c>
      <c r="H12" s="774">
        <v>2.97</v>
      </c>
      <c r="I12" s="774">
        <v>0</v>
      </c>
      <c r="J12" s="774">
        <v>0</v>
      </c>
      <c r="K12" s="775">
        <v>2417258.5325000002</v>
      </c>
      <c r="L12" s="775">
        <v>1050922</v>
      </c>
      <c r="M12" s="775">
        <v>655324</v>
      </c>
      <c r="N12" s="776">
        <v>2016</v>
      </c>
      <c r="O12" s="777"/>
      <c r="P12" s="777"/>
      <c r="Q12" s="778"/>
      <c r="R12" s="778"/>
      <c r="S12" s="778"/>
      <c r="T12" s="778"/>
      <c r="U12" s="778"/>
    </row>
    <row r="13" spans="1:45" ht="30.75" customHeight="1">
      <c r="A13" s="771" t="s">
        <v>696</v>
      </c>
      <c r="B13" s="772" t="s">
        <v>693</v>
      </c>
      <c r="C13" s="772" t="s">
        <v>694</v>
      </c>
      <c r="D13" s="772" t="s">
        <v>697</v>
      </c>
      <c r="E13" s="773"/>
      <c r="F13" s="774">
        <v>0</v>
      </c>
      <c r="G13" s="774">
        <v>0.49</v>
      </c>
      <c r="H13" s="774">
        <v>0.55000000000000004</v>
      </c>
      <c r="I13" s="774">
        <v>0</v>
      </c>
      <c r="J13" s="774">
        <v>0</v>
      </c>
      <c r="K13" s="775">
        <v>897608</v>
      </c>
      <c r="L13" s="775">
        <v>473800</v>
      </c>
      <c r="M13" s="775">
        <v>425469</v>
      </c>
      <c r="N13" s="776">
        <v>2016</v>
      </c>
      <c r="O13" s="777"/>
      <c r="P13" s="777"/>
      <c r="Q13" s="778"/>
      <c r="R13" s="778"/>
      <c r="S13" s="778"/>
      <c r="T13" s="778"/>
      <c r="U13" s="778"/>
    </row>
    <row r="14" spans="1:45" ht="30.75" customHeight="1">
      <c r="A14" s="771" t="s">
        <v>698</v>
      </c>
      <c r="B14" s="772" t="s">
        <v>693</v>
      </c>
      <c r="C14" s="772" t="s">
        <v>694</v>
      </c>
      <c r="D14" s="772" t="s">
        <v>699</v>
      </c>
      <c r="E14" s="773"/>
      <c r="F14" s="774">
        <v>0</v>
      </c>
      <c r="G14" s="774">
        <v>0</v>
      </c>
      <c r="H14" s="774">
        <v>0</v>
      </c>
      <c r="I14" s="774">
        <v>0</v>
      </c>
      <c r="J14" s="774">
        <v>0</v>
      </c>
      <c r="K14" s="775">
        <v>450075</v>
      </c>
      <c r="L14" s="775">
        <v>131310</v>
      </c>
      <c r="M14" s="775">
        <v>100486</v>
      </c>
      <c r="N14" s="776">
        <v>2016</v>
      </c>
      <c r="O14" s="777"/>
      <c r="P14" s="777"/>
      <c r="Q14" s="778"/>
      <c r="R14" s="778"/>
      <c r="S14" s="778"/>
      <c r="T14" s="778"/>
      <c r="U14" s="778"/>
    </row>
    <row r="15" spans="1:45" ht="30.75" customHeight="1">
      <c r="A15" s="771" t="s">
        <v>698</v>
      </c>
      <c r="B15" s="772" t="s">
        <v>693</v>
      </c>
      <c r="C15" s="772" t="s">
        <v>694</v>
      </c>
      <c r="D15" s="772" t="s">
        <v>700</v>
      </c>
      <c r="E15" s="773"/>
      <c r="F15" s="774">
        <v>0</v>
      </c>
      <c r="G15" s="774">
        <v>0</v>
      </c>
      <c r="H15" s="774">
        <v>0</v>
      </c>
      <c r="I15" s="774">
        <v>0</v>
      </c>
      <c r="J15" s="774">
        <v>0</v>
      </c>
      <c r="K15" s="775">
        <v>718528</v>
      </c>
      <c r="L15" s="775">
        <v>844708</v>
      </c>
      <c r="M15" s="775">
        <v>179944</v>
      </c>
      <c r="N15" s="776">
        <v>2016</v>
      </c>
      <c r="O15" s="777"/>
      <c r="P15" s="777"/>
      <c r="Q15" s="778"/>
      <c r="R15" s="778"/>
      <c r="S15" s="778"/>
      <c r="T15" s="778"/>
      <c r="U15" s="778"/>
    </row>
    <row r="16" spans="1:45" ht="30.75" customHeight="1">
      <c r="A16" s="771" t="s">
        <v>698</v>
      </c>
      <c r="B16" s="772" t="s">
        <v>693</v>
      </c>
      <c r="C16" s="772" t="s">
        <v>694</v>
      </c>
      <c r="D16" s="772" t="s">
        <v>701</v>
      </c>
      <c r="E16" s="773"/>
      <c r="F16" s="774">
        <v>0</v>
      </c>
      <c r="G16" s="774">
        <v>0</v>
      </c>
      <c r="H16" s="774">
        <v>0</v>
      </c>
      <c r="I16" s="774">
        <v>0</v>
      </c>
      <c r="J16" s="774">
        <v>0</v>
      </c>
      <c r="K16" s="775">
        <v>245647</v>
      </c>
      <c r="L16" s="775">
        <v>141503</v>
      </c>
      <c r="M16" s="775">
        <v>119608</v>
      </c>
      <c r="N16" s="776">
        <v>2016</v>
      </c>
      <c r="O16" s="777"/>
      <c r="P16" s="777"/>
      <c r="Q16" s="778"/>
      <c r="R16" s="778"/>
      <c r="S16" s="778"/>
      <c r="T16" s="778"/>
      <c r="U16" s="778"/>
    </row>
    <row r="17" spans="1:21" ht="30.75" customHeight="1">
      <c r="A17" s="771" t="s">
        <v>702</v>
      </c>
      <c r="B17" s="772" t="s">
        <v>693</v>
      </c>
      <c r="C17" s="772" t="s">
        <v>694</v>
      </c>
      <c r="D17" s="772" t="s">
        <v>703</v>
      </c>
      <c r="E17" s="773"/>
      <c r="F17" s="774">
        <v>0</v>
      </c>
      <c r="G17" s="774">
        <v>0</v>
      </c>
      <c r="H17" s="774">
        <v>0</v>
      </c>
      <c r="I17" s="774">
        <v>0</v>
      </c>
      <c r="J17" s="774">
        <v>0</v>
      </c>
      <c r="K17" s="775">
        <v>4107177</v>
      </c>
      <c r="L17" s="775">
        <v>4077452</v>
      </c>
      <c r="M17" s="775">
        <v>3555051</v>
      </c>
      <c r="N17" s="776">
        <v>2016</v>
      </c>
      <c r="O17" s="777"/>
      <c r="P17" s="777"/>
      <c r="Q17" s="778"/>
      <c r="R17" s="778"/>
      <c r="S17" s="778"/>
      <c r="T17" s="778"/>
      <c r="U17" s="778"/>
    </row>
    <row r="18" spans="1:21" ht="48.75" customHeight="1">
      <c r="A18" s="758"/>
      <c r="B18" s="759"/>
      <c r="C18" s="759"/>
      <c r="D18" s="759"/>
      <c r="E18" s="779"/>
      <c r="F18" s="780"/>
      <c r="G18" s="780"/>
      <c r="H18" s="780"/>
      <c r="I18" s="780"/>
      <c r="J18" s="781"/>
      <c r="K18" s="781"/>
      <c r="L18" s="781"/>
      <c r="N18" s="778"/>
      <c r="O18" s="778"/>
    </row>
    <row r="19" spans="1:21">
      <c r="A19" s="749" t="s">
        <v>704</v>
      </c>
      <c r="D19" s="749"/>
      <c r="O19" s="761"/>
      <c r="P19" s="762"/>
      <c r="Q19" s="762"/>
    </row>
    <row r="20" spans="1:21" s="769" customFormat="1" ht="86.45">
      <c r="A20" s="763" t="s">
        <v>676</v>
      </c>
      <c r="B20" s="763" t="s">
        <v>677</v>
      </c>
      <c r="C20" s="763" t="s">
        <v>678</v>
      </c>
      <c r="D20" s="763" t="s">
        <v>705</v>
      </c>
      <c r="E20" s="764" t="s">
        <v>680</v>
      </c>
      <c r="F20" s="765" t="s">
        <v>706</v>
      </c>
      <c r="G20" s="765" t="s">
        <v>681</v>
      </c>
      <c r="H20" s="765" t="s">
        <v>682</v>
      </c>
      <c r="I20" s="765" t="s">
        <v>683</v>
      </c>
      <c r="J20" s="765" t="s">
        <v>684</v>
      </c>
      <c r="K20" s="765" t="s">
        <v>685</v>
      </c>
      <c r="L20" s="766" t="s">
        <v>686</v>
      </c>
      <c r="M20" s="766" t="s">
        <v>687</v>
      </c>
      <c r="N20" s="766" t="s">
        <v>688</v>
      </c>
      <c r="O20" s="767" t="s">
        <v>689</v>
      </c>
      <c r="P20" s="763" t="s">
        <v>707</v>
      </c>
      <c r="Q20" s="768"/>
      <c r="R20" s="768"/>
      <c r="S20" s="768"/>
      <c r="T20" s="768"/>
      <c r="U20" s="768"/>
    </row>
    <row r="21" spans="1:21" ht="33" customHeight="1">
      <c r="A21" s="771"/>
      <c r="B21" s="772"/>
      <c r="C21" s="772"/>
      <c r="D21" s="772"/>
      <c r="E21" s="773"/>
      <c r="F21" s="774"/>
      <c r="G21" s="774"/>
      <c r="H21" s="774"/>
      <c r="I21" s="774"/>
      <c r="J21" s="774"/>
      <c r="K21" s="774"/>
      <c r="L21" s="775"/>
      <c r="M21" s="775"/>
      <c r="N21" s="775"/>
      <c r="O21" s="776"/>
      <c r="P21" s="777"/>
      <c r="Q21" s="778"/>
      <c r="R21" s="778"/>
      <c r="S21" s="778"/>
      <c r="T21" s="778"/>
      <c r="U21" s="778"/>
    </row>
    <row r="22" spans="1:21" ht="18" customHeight="1">
      <c r="A22" s="758"/>
      <c r="B22" s="759"/>
      <c r="C22" s="759"/>
      <c r="D22" s="759"/>
      <c r="E22" s="779"/>
      <c r="F22" s="780"/>
      <c r="G22" s="780"/>
      <c r="H22" s="780"/>
      <c r="I22" s="780"/>
      <c r="J22" s="781"/>
      <c r="K22" s="781"/>
      <c r="L22" s="781"/>
      <c r="N22" s="778"/>
      <c r="O22" s="778"/>
    </row>
    <row r="23" spans="1:21" ht="19.5" customHeight="1">
      <c r="A23" s="758"/>
      <c r="B23" s="759"/>
      <c r="C23" s="759"/>
      <c r="D23" s="759"/>
      <c r="E23" s="779"/>
      <c r="F23" s="780"/>
      <c r="G23" s="780"/>
      <c r="H23" s="780"/>
      <c r="I23" s="780"/>
      <c r="J23" s="781"/>
      <c r="K23" s="781"/>
      <c r="L23" s="781"/>
      <c r="N23" s="778"/>
      <c r="O23" s="778"/>
    </row>
    <row r="24" spans="1:21">
      <c r="A24" s="749" t="s">
        <v>708</v>
      </c>
      <c r="D24" s="759"/>
      <c r="E24" s="782"/>
    </row>
    <row r="25" spans="1:21" s="769" customFormat="1" ht="86.45">
      <c r="A25" s="763" t="s">
        <v>709</v>
      </c>
      <c r="B25" s="763" t="s">
        <v>710</v>
      </c>
      <c r="C25" s="763" t="s">
        <v>711</v>
      </c>
      <c r="D25" s="763" t="s">
        <v>712</v>
      </c>
      <c r="E25" s="764" t="s">
        <v>680</v>
      </c>
      <c r="F25" s="765" t="s">
        <v>706</v>
      </c>
      <c r="G25" s="765" t="s">
        <v>681</v>
      </c>
      <c r="H25" s="765" t="s">
        <v>682</v>
      </c>
      <c r="I25" s="765" t="s">
        <v>683</v>
      </c>
      <c r="J25" s="765" t="s">
        <v>713</v>
      </c>
      <c r="K25" s="765" t="s">
        <v>714</v>
      </c>
      <c r="L25" s="766" t="s">
        <v>686</v>
      </c>
      <c r="M25" s="766" t="s">
        <v>687</v>
      </c>
      <c r="N25" s="766" t="s">
        <v>688</v>
      </c>
      <c r="O25" s="767" t="s">
        <v>715</v>
      </c>
      <c r="P25" s="763" t="s">
        <v>707</v>
      </c>
      <c r="Q25" s="763" t="s">
        <v>716</v>
      </c>
    </row>
    <row r="26" spans="1:21" ht="36" customHeight="1">
      <c r="A26" s="776" t="s">
        <v>717</v>
      </c>
      <c r="B26" s="783" t="s">
        <v>718</v>
      </c>
      <c r="C26" s="783" t="s">
        <v>719</v>
      </c>
      <c r="D26" s="772" t="s">
        <v>720</v>
      </c>
      <c r="E26" s="784">
        <v>-0.52306516213455456</v>
      </c>
      <c r="F26" s="785">
        <v>0</v>
      </c>
      <c r="G26" s="785">
        <v>0.25</v>
      </c>
      <c r="H26" s="785">
        <v>1.64</v>
      </c>
      <c r="I26" s="785">
        <v>1.61</v>
      </c>
      <c r="J26" s="786">
        <v>31469954.905200355</v>
      </c>
      <c r="K26" s="786">
        <v>33737055.500957318</v>
      </c>
      <c r="L26" s="775">
        <v>16212470.831800001</v>
      </c>
      <c r="M26" s="775">
        <v>14506548.785269652</v>
      </c>
      <c r="N26" s="775">
        <v>14507028.875905694</v>
      </c>
      <c r="O26" s="776">
        <v>2021</v>
      </c>
      <c r="P26" s="799">
        <v>45291</v>
      </c>
      <c r="Q26" s="787"/>
    </row>
    <row r="27" spans="1:21" ht="36" customHeight="1">
      <c r="A27" s="776" t="s">
        <v>721</v>
      </c>
      <c r="B27" s="783" t="s">
        <v>718</v>
      </c>
      <c r="C27" s="783" t="s">
        <v>719</v>
      </c>
      <c r="D27" s="772" t="s">
        <v>722</v>
      </c>
      <c r="E27" s="784">
        <v>-0.64570130228645839</v>
      </c>
      <c r="F27" s="785">
        <v>0</v>
      </c>
      <c r="G27" s="785">
        <v>0</v>
      </c>
      <c r="H27" s="785">
        <v>0.85</v>
      </c>
      <c r="I27" s="785">
        <v>1.17</v>
      </c>
      <c r="J27" s="786">
        <v>1054983.486</v>
      </c>
      <c r="K27" s="786">
        <v>6934853.5404497599</v>
      </c>
      <c r="L27" s="775">
        <v>0</v>
      </c>
      <c r="M27" s="775">
        <v>590532.58000000007</v>
      </c>
      <c r="N27" s="775">
        <v>1973330.7864000001</v>
      </c>
      <c r="O27" s="776">
        <v>2022</v>
      </c>
      <c r="P27" s="787"/>
      <c r="Q27" s="787" t="s">
        <v>723</v>
      </c>
    </row>
    <row r="28" spans="1:21" ht="36" customHeight="1">
      <c r="A28" s="776" t="s">
        <v>724</v>
      </c>
      <c r="B28" s="783" t="s">
        <v>718</v>
      </c>
      <c r="C28" s="783" t="s">
        <v>725</v>
      </c>
      <c r="D28" s="772" t="s">
        <v>726</v>
      </c>
      <c r="E28" s="784">
        <v>-0.69338256103885587</v>
      </c>
      <c r="F28" s="785">
        <v>0</v>
      </c>
      <c r="G28" s="785">
        <v>0</v>
      </c>
      <c r="H28" s="785">
        <v>1.07</v>
      </c>
      <c r="I28" s="785">
        <v>1.1499999999999999</v>
      </c>
      <c r="J28" s="786">
        <v>3355925.4527265877</v>
      </c>
      <c r="K28" s="786">
        <v>3704443.1234614281</v>
      </c>
      <c r="L28" s="775">
        <v>1160650.8419999999</v>
      </c>
      <c r="M28" s="775">
        <v>2129327.9999615145</v>
      </c>
      <c r="N28" s="775">
        <v>2176646.3999608839</v>
      </c>
      <c r="O28" s="776">
        <v>2021</v>
      </c>
      <c r="P28" s="787"/>
      <c r="Q28" s="787"/>
    </row>
    <row r="29" spans="1:21" ht="36" customHeight="1">
      <c r="A29" s="776" t="s">
        <v>727</v>
      </c>
      <c r="B29" s="783" t="s">
        <v>718</v>
      </c>
      <c r="C29" s="783" t="s">
        <v>725</v>
      </c>
      <c r="D29" s="772" t="s">
        <v>728</v>
      </c>
      <c r="E29" s="784">
        <v>-0.54295711480861453</v>
      </c>
      <c r="F29" s="785">
        <v>0</v>
      </c>
      <c r="G29" s="785">
        <v>0</v>
      </c>
      <c r="H29" s="785">
        <v>0</v>
      </c>
      <c r="I29" s="785">
        <v>0</v>
      </c>
      <c r="J29" s="785">
        <v>0</v>
      </c>
      <c r="K29" s="785">
        <v>0</v>
      </c>
      <c r="L29" s="775">
        <v>75117.354200000002</v>
      </c>
      <c r="M29" s="775">
        <v>16795.41</v>
      </c>
      <c r="N29" s="775">
        <v>16092.575999999999</v>
      </c>
      <c r="O29" s="776">
        <v>2021</v>
      </c>
      <c r="P29" s="787"/>
      <c r="Q29" s="787"/>
    </row>
    <row r="30" spans="1:21">
      <c r="A30" s="757"/>
      <c r="D30" s="759"/>
      <c r="E30" s="782"/>
    </row>
    <row r="31" spans="1:21">
      <c r="A31" s="749" t="s">
        <v>729</v>
      </c>
      <c r="D31" s="759"/>
      <c r="E31" s="782"/>
    </row>
    <row r="32" spans="1:21" s="769" customFormat="1" ht="93.2" customHeight="1">
      <c r="A32" s="763" t="s">
        <v>709</v>
      </c>
      <c r="B32" s="763" t="s">
        <v>710</v>
      </c>
      <c r="C32" s="763" t="s">
        <v>711</v>
      </c>
      <c r="D32" s="763" t="s">
        <v>730</v>
      </c>
      <c r="E32" s="764"/>
      <c r="F32" s="764" t="s">
        <v>680</v>
      </c>
      <c r="G32" s="765" t="s">
        <v>731</v>
      </c>
      <c r="H32" s="765" t="s">
        <v>714</v>
      </c>
      <c r="I32" s="765" t="s">
        <v>683</v>
      </c>
      <c r="J32" s="765" t="s">
        <v>684</v>
      </c>
      <c r="K32" s="765" t="s">
        <v>732</v>
      </c>
      <c r="L32" s="766" t="s">
        <v>733</v>
      </c>
      <c r="M32" s="767" t="s">
        <v>715</v>
      </c>
      <c r="N32" s="763" t="s">
        <v>734</v>
      </c>
      <c r="O32" s="763" t="s">
        <v>735</v>
      </c>
    </row>
    <row r="33" spans="1:15" ht="28.9" customHeight="1">
      <c r="A33" s="776" t="s">
        <v>736</v>
      </c>
      <c r="B33" s="783" t="s">
        <v>693</v>
      </c>
      <c r="C33" s="783" t="s">
        <v>719</v>
      </c>
      <c r="D33" s="772" t="s">
        <v>737</v>
      </c>
      <c r="E33" s="784"/>
      <c r="F33" s="788">
        <v>0.89772610366970873</v>
      </c>
      <c r="G33" s="786">
        <v>365476.98719999997</v>
      </c>
      <c r="H33" s="786">
        <v>0</v>
      </c>
      <c r="I33" s="785">
        <v>0</v>
      </c>
      <c r="J33" s="789">
        <v>0</v>
      </c>
      <c r="K33" s="789">
        <v>0</v>
      </c>
      <c r="L33" s="789">
        <v>693575.21889999998</v>
      </c>
      <c r="M33" s="776">
        <v>2016</v>
      </c>
      <c r="N33" s="771"/>
      <c r="O33" s="800"/>
    </row>
    <row r="34" spans="1:15" ht="28.9" customHeight="1">
      <c r="A34" s="776" t="s">
        <v>738</v>
      </c>
      <c r="B34" s="783" t="s">
        <v>693</v>
      </c>
      <c r="C34" s="783" t="s">
        <v>719</v>
      </c>
      <c r="D34" s="772" t="s">
        <v>739</v>
      </c>
      <c r="E34" s="784"/>
      <c r="F34" s="788">
        <v>0.51628388151530336</v>
      </c>
      <c r="G34" s="786">
        <v>2166249.04</v>
      </c>
      <c r="H34" s="786">
        <v>0</v>
      </c>
      <c r="I34" s="785">
        <v>0</v>
      </c>
      <c r="J34" s="789">
        <v>0</v>
      </c>
      <c r="K34" s="789">
        <v>0</v>
      </c>
      <c r="L34" s="789">
        <v>3284648.5026999996</v>
      </c>
      <c r="M34" s="776">
        <v>2016</v>
      </c>
      <c r="N34" s="771"/>
      <c r="O34" s="800"/>
    </row>
    <row r="35" spans="1:15" ht="28.9" customHeight="1">
      <c r="A35" s="776" t="s">
        <v>740</v>
      </c>
      <c r="B35" s="783" t="s">
        <v>718</v>
      </c>
      <c r="C35" s="783" t="s">
        <v>719</v>
      </c>
      <c r="D35" s="772" t="s">
        <v>741</v>
      </c>
      <c r="E35" s="784"/>
      <c r="F35" s="788">
        <v>0.5494740128429334</v>
      </c>
      <c r="G35" s="786">
        <v>2130949.7864000001</v>
      </c>
      <c r="H35" s="786">
        <v>3918087.7892000005</v>
      </c>
      <c r="I35" s="785">
        <v>1.1499999999999999</v>
      </c>
      <c r="J35" s="789">
        <v>2429046.7895140192</v>
      </c>
      <c r="K35" s="789">
        <v>0.74501332109047069</v>
      </c>
      <c r="L35" s="789">
        <v>3301851.3166999999</v>
      </c>
      <c r="M35" s="776">
        <v>2022</v>
      </c>
      <c r="N35" s="800">
        <v>45657</v>
      </c>
      <c r="O35" s="800">
        <v>45657</v>
      </c>
    </row>
    <row r="36" spans="1:15" ht="28.9" customHeight="1">
      <c r="A36" s="776" t="s">
        <v>742</v>
      </c>
      <c r="B36" s="783" t="s">
        <v>718</v>
      </c>
      <c r="C36" s="783" t="s">
        <v>725</v>
      </c>
      <c r="D36" s="772" t="s">
        <v>743</v>
      </c>
      <c r="E36" s="784"/>
      <c r="F36" s="788">
        <v>1.324834822451487</v>
      </c>
      <c r="G36" s="786">
        <v>255107.6728</v>
      </c>
      <c r="H36" s="786">
        <v>289972250</v>
      </c>
      <c r="I36" s="785">
        <v>15.83</v>
      </c>
      <c r="J36" s="789">
        <v>76555024.6305601</v>
      </c>
      <c r="K36" s="789">
        <v>5.3761900582584232</v>
      </c>
      <c r="L36" s="789">
        <v>593083.20120000001</v>
      </c>
      <c r="M36" s="776">
        <v>2020</v>
      </c>
      <c r="N36" s="771" t="s">
        <v>744</v>
      </c>
      <c r="O36" s="800">
        <v>46022</v>
      </c>
    </row>
    <row r="37" spans="1:15" ht="28.9" customHeight="1">
      <c r="A37" s="776" t="s">
        <v>745</v>
      </c>
      <c r="B37" s="783" t="s">
        <v>718</v>
      </c>
      <c r="C37" s="783" t="s">
        <v>725</v>
      </c>
      <c r="D37" s="772" t="s">
        <v>746</v>
      </c>
      <c r="E37" s="784"/>
      <c r="F37" s="788">
        <v>0.6713268663200449</v>
      </c>
      <c r="G37" s="786">
        <v>66711.805599999992</v>
      </c>
      <c r="H37" s="786">
        <v>0</v>
      </c>
      <c r="I37" s="785">
        <v>0</v>
      </c>
      <c r="J37" s="789">
        <v>0</v>
      </c>
      <c r="K37" s="789">
        <v>0</v>
      </c>
      <c r="L37" s="789">
        <v>111497.23300000001</v>
      </c>
      <c r="M37" s="776">
        <v>2020</v>
      </c>
      <c r="N37" s="771"/>
      <c r="O37" s="800"/>
    </row>
    <row r="38" spans="1:15" ht="28.9" customHeight="1">
      <c r="A38" s="776" t="s">
        <v>747</v>
      </c>
      <c r="B38" s="783" t="s">
        <v>718</v>
      </c>
      <c r="C38" s="783" t="s">
        <v>725</v>
      </c>
      <c r="D38" s="772" t="s">
        <v>748</v>
      </c>
      <c r="E38" s="784"/>
      <c r="F38" s="788">
        <v>1.3724447991532065</v>
      </c>
      <c r="G38" s="786">
        <v>239052.77860000002</v>
      </c>
      <c r="H38" s="786">
        <v>0</v>
      </c>
      <c r="I38" s="785">
        <v>0</v>
      </c>
      <c r="J38" s="789">
        <v>0</v>
      </c>
      <c r="K38" s="789">
        <v>0</v>
      </c>
      <c r="L38" s="789">
        <v>523267.70270000002</v>
      </c>
      <c r="M38" s="776">
        <v>2021</v>
      </c>
      <c r="N38" s="771"/>
      <c r="O38" s="800"/>
    </row>
    <row r="39" spans="1:15" ht="28.9" customHeight="1">
      <c r="A39" s="776" t="s">
        <v>742</v>
      </c>
      <c r="B39" s="783" t="s">
        <v>718</v>
      </c>
      <c r="C39" s="783" t="s">
        <v>725</v>
      </c>
      <c r="D39" s="772" t="s">
        <v>749</v>
      </c>
      <c r="E39" s="784"/>
      <c r="F39" s="788">
        <v>0.61938917836854113</v>
      </c>
      <c r="G39" s="786">
        <v>590551.12547904009</v>
      </c>
      <c r="H39" s="786">
        <v>1247418</v>
      </c>
      <c r="I39" s="785">
        <v>0.27</v>
      </c>
      <c r="J39" s="789">
        <v>1132284.6689541554</v>
      </c>
      <c r="K39" s="789">
        <v>0.57569441250785724</v>
      </c>
      <c r="L39" s="789">
        <v>956332.10187411995</v>
      </c>
      <c r="M39" s="776">
        <v>2021</v>
      </c>
      <c r="N39" s="771" t="s">
        <v>744</v>
      </c>
      <c r="O39" s="800">
        <v>46022</v>
      </c>
    </row>
    <row r="40" spans="1:15" ht="28.9" customHeight="1">
      <c r="A40" s="776" t="s">
        <v>745</v>
      </c>
      <c r="B40" s="783" t="s">
        <v>718</v>
      </c>
      <c r="C40" s="783" t="s">
        <v>725</v>
      </c>
      <c r="D40" s="772" t="s">
        <v>750</v>
      </c>
      <c r="E40" s="784"/>
      <c r="F40" s="788">
        <v>1.3134657320558603</v>
      </c>
      <c r="G40" s="786">
        <v>3178.1071999999999</v>
      </c>
      <c r="H40" s="786">
        <v>0</v>
      </c>
      <c r="I40" s="785">
        <v>0</v>
      </c>
      <c r="J40" s="789">
        <v>0</v>
      </c>
      <c r="K40" s="789">
        <v>0</v>
      </c>
      <c r="L40" s="789">
        <v>7352.4421000000002</v>
      </c>
      <c r="M40" s="776">
        <v>2021</v>
      </c>
      <c r="N40" s="771"/>
      <c r="O40" s="800"/>
    </row>
    <row r="41" spans="1:15" ht="28.9" customHeight="1">
      <c r="A41" s="776" t="s">
        <v>745</v>
      </c>
      <c r="B41" s="783" t="s">
        <v>718</v>
      </c>
      <c r="C41" s="783" t="s">
        <v>725</v>
      </c>
      <c r="D41" s="772" t="s">
        <v>751</v>
      </c>
      <c r="E41" s="784"/>
      <c r="F41" s="788">
        <v>5.9311349491868954</v>
      </c>
      <c r="G41" s="786">
        <v>2900.1968000000002</v>
      </c>
      <c r="H41" s="786">
        <v>0</v>
      </c>
      <c r="I41" s="785">
        <v>0</v>
      </c>
      <c r="J41" s="789">
        <v>0</v>
      </c>
      <c r="K41" s="789">
        <v>0</v>
      </c>
      <c r="L41" s="789">
        <v>20101.6554</v>
      </c>
      <c r="M41" s="776">
        <v>2021</v>
      </c>
      <c r="N41" s="771"/>
      <c r="O41" s="800"/>
    </row>
    <row r="42" spans="1:15" ht="28.9" customHeight="1">
      <c r="A42" s="776" t="s">
        <v>745</v>
      </c>
      <c r="B42" s="783" t="s">
        <v>718</v>
      </c>
      <c r="C42" s="783" t="s">
        <v>725</v>
      </c>
      <c r="D42" s="772" t="s">
        <v>752</v>
      </c>
      <c r="E42" s="784"/>
      <c r="F42" s="788">
        <v>7.4449627182493279</v>
      </c>
      <c r="G42" s="786">
        <v>3262.3468000000003</v>
      </c>
      <c r="H42" s="786">
        <v>0</v>
      </c>
      <c r="I42" s="785">
        <v>0</v>
      </c>
      <c r="J42" s="789">
        <v>0</v>
      </c>
      <c r="K42" s="789">
        <v>0</v>
      </c>
      <c r="L42" s="789">
        <v>27550.397099999998</v>
      </c>
      <c r="M42" s="776">
        <v>2021</v>
      </c>
      <c r="N42" s="771" t="s">
        <v>744</v>
      </c>
      <c r="O42" s="800"/>
    </row>
    <row r="43" spans="1:15" ht="28.9" customHeight="1">
      <c r="A43" s="776" t="s">
        <v>745</v>
      </c>
      <c r="B43" s="783" t="s">
        <v>718</v>
      </c>
      <c r="C43" s="783" t="s">
        <v>725</v>
      </c>
      <c r="D43" s="772" t="s">
        <v>753</v>
      </c>
      <c r="E43" s="784"/>
      <c r="F43" s="788">
        <v>0.44445282158926541</v>
      </c>
      <c r="G43" s="786">
        <v>616494.85320000001</v>
      </c>
      <c r="H43" s="786">
        <v>0</v>
      </c>
      <c r="I43" s="785">
        <v>0</v>
      </c>
      <c r="J43" s="789">
        <v>0</v>
      </c>
      <c r="K43" s="789">
        <v>0</v>
      </c>
      <c r="L43" s="789">
        <v>890497.73019999999</v>
      </c>
      <c r="M43" s="776">
        <v>2023</v>
      </c>
      <c r="N43" s="771"/>
      <c r="O43" s="800"/>
    </row>
    <row r="44" spans="1:15" ht="28.9" customHeight="1">
      <c r="A44" s="776" t="s">
        <v>754</v>
      </c>
      <c r="B44" s="783" t="s">
        <v>718</v>
      </c>
      <c r="C44" s="783" t="s">
        <v>725</v>
      </c>
      <c r="D44" s="772" t="s">
        <v>755</v>
      </c>
      <c r="E44" s="784"/>
      <c r="F44" s="788">
        <v>2.479106013880763</v>
      </c>
      <c r="G44" s="786">
        <v>20641.501700000001</v>
      </c>
      <c r="H44" s="786">
        <v>0</v>
      </c>
      <c r="I44" s="785">
        <v>0</v>
      </c>
      <c r="J44" s="789">
        <v>0</v>
      </c>
      <c r="K44" s="789">
        <v>0</v>
      </c>
      <c r="L44" s="789">
        <v>71813.972699999998</v>
      </c>
      <c r="M44" s="776">
        <v>2021</v>
      </c>
      <c r="N44" s="771"/>
      <c r="O44" s="800"/>
    </row>
    <row r="45" spans="1:15" ht="28.9" customHeight="1">
      <c r="A45" s="776" t="s">
        <v>742</v>
      </c>
      <c r="B45" s="783" t="s">
        <v>718</v>
      </c>
      <c r="C45" s="783" t="s">
        <v>725</v>
      </c>
      <c r="D45" s="772" t="s">
        <v>756</v>
      </c>
      <c r="E45" s="784"/>
      <c r="F45" s="788">
        <v>3.2873206513762012</v>
      </c>
      <c r="G45" s="786">
        <v>37830.297634117167</v>
      </c>
      <c r="H45" s="786">
        <v>93202</v>
      </c>
      <c r="I45" s="785">
        <v>1.28</v>
      </c>
      <c r="J45" s="789">
        <v>326506.54130356031</v>
      </c>
      <c r="K45" s="789">
        <v>0.78534361717358603</v>
      </c>
      <c r="L45" s="789">
        <v>162190.61629445877</v>
      </c>
      <c r="M45" s="776">
        <v>2021</v>
      </c>
      <c r="N45" s="771" t="s">
        <v>744</v>
      </c>
      <c r="O45" s="800" t="s">
        <v>757</v>
      </c>
    </row>
    <row r="46" spans="1:15" ht="28.9" customHeight="1">
      <c r="A46" s="776" t="s">
        <v>745</v>
      </c>
      <c r="B46" s="783" t="s">
        <v>718</v>
      </c>
      <c r="C46" s="783" t="s">
        <v>725</v>
      </c>
      <c r="D46" s="772" t="s">
        <v>758</v>
      </c>
      <c r="E46" s="784"/>
      <c r="F46" s="788">
        <v>22.424852373600924</v>
      </c>
      <c r="G46" s="786">
        <v>103.64</v>
      </c>
      <c r="H46" s="786">
        <v>0</v>
      </c>
      <c r="I46" s="785">
        <v>0</v>
      </c>
      <c r="J46" s="789">
        <v>0</v>
      </c>
      <c r="K46" s="789">
        <v>0</v>
      </c>
      <c r="L46" s="789">
        <v>2427.7516999999998</v>
      </c>
      <c r="M46" s="776">
        <v>2021</v>
      </c>
      <c r="N46" s="771"/>
      <c r="O46" s="800"/>
    </row>
    <row r="47" spans="1:15" ht="28.9" customHeight="1">
      <c r="A47" s="776" t="s">
        <v>742</v>
      </c>
      <c r="B47" s="783" t="s">
        <v>718</v>
      </c>
      <c r="C47" s="783" t="s">
        <v>725</v>
      </c>
      <c r="D47" s="772" t="s">
        <v>759</v>
      </c>
      <c r="E47" s="784"/>
      <c r="F47" s="788">
        <v>2.8329146363601931</v>
      </c>
      <c r="G47" s="786">
        <v>93508.064956995368</v>
      </c>
      <c r="H47" s="786">
        <v>201649</v>
      </c>
      <c r="I47" s="785">
        <v>1.42</v>
      </c>
      <c r="J47" s="789">
        <v>746972.54045316321</v>
      </c>
      <c r="K47" s="789">
        <v>1.1775401137021582</v>
      </c>
      <c r="L47" s="789">
        <v>358408.43079138722</v>
      </c>
      <c r="M47" s="776">
        <v>2021</v>
      </c>
      <c r="N47" s="771" t="s">
        <v>744</v>
      </c>
      <c r="O47" s="800" t="s">
        <v>757</v>
      </c>
    </row>
    <row r="48" spans="1:15" ht="28.9" customHeight="1">
      <c r="A48" s="776" t="s">
        <v>745</v>
      </c>
      <c r="B48" s="783" t="s">
        <v>718</v>
      </c>
      <c r="C48" s="783" t="s">
        <v>725</v>
      </c>
      <c r="D48" s="772" t="s">
        <v>760</v>
      </c>
      <c r="E48" s="784"/>
      <c r="F48" s="788">
        <v>10.18817559772447</v>
      </c>
      <c r="G48" s="786">
        <v>251.37</v>
      </c>
      <c r="H48" s="786">
        <v>0</v>
      </c>
      <c r="I48" s="785">
        <v>0</v>
      </c>
      <c r="J48" s="789">
        <v>0</v>
      </c>
      <c r="K48" s="789">
        <v>0</v>
      </c>
      <c r="L48" s="789">
        <v>2812.3717000000001</v>
      </c>
      <c r="M48" s="776">
        <v>2021</v>
      </c>
      <c r="N48" s="771"/>
      <c r="O48" s="800"/>
    </row>
    <row r="49" spans="1:15" ht="28.9" customHeight="1">
      <c r="A49" s="776" t="s">
        <v>742</v>
      </c>
      <c r="B49" s="783" t="s">
        <v>718</v>
      </c>
      <c r="C49" s="783" t="s">
        <v>725</v>
      </c>
      <c r="D49" s="772" t="s">
        <v>761</v>
      </c>
      <c r="E49" s="784"/>
      <c r="F49" s="788">
        <v>3.2432959280365599</v>
      </c>
      <c r="G49" s="786">
        <v>82181.152470969522</v>
      </c>
      <c r="H49" s="786">
        <v>208577</v>
      </c>
      <c r="I49" s="785">
        <v>1.04</v>
      </c>
      <c r="J49" s="789">
        <v>708100.16002673958</v>
      </c>
      <c r="K49" s="789">
        <v>0.77753914138672997</v>
      </c>
      <c r="L49" s="789">
        <v>348718.94964141666</v>
      </c>
      <c r="M49" s="776">
        <v>2021</v>
      </c>
      <c r="N49" s="771" t="s">
        <v>744</v>
      </c>
      <c r="O49" s="800" t="s">
        <v>757</v>
      </c>
    </row>
    <row r="50" spans="1:15" ht="28.9" customHeight="1">
      <c r="A50" s="776" t="s">
        <v>745</v>
      </c>
      <c r="B50" s="783" t="s">
        <v>718</v>
      </c>
      <c r="C50" s="783" t="s">
        <v>725</v>
      </c>
      <c r="D50" s="772" t="s">
        <v>762</v>
      </c>
      <c r="E50" s="784"/>
      <c r="F50" s="788">
        <v>11.652904380124111</v>
      </c>
      <c r="G50" s="786">
        <v>220.76999999999998</v>
      </c>
      <c r="H50" s="786">
        <v>0</v>
      </c>
      <c r="I50" s="785">
        <v>0</v>
      </c>
      <c r="J50" s="789">
        <v>0</v>
      </c>
      <c r="K50" s="789">
        <v>0</v>
      </c>
      <c r="L50" s="789">
        <v>2793.3816999999999</v>
      </c>
      <c r="M50" s="776">
        <v>2021</v>
      </c>
      <c r="N50" s="771"/>
      <c r="O50" s="800"/>
    </row>
    <row r="51" spans="1:15" ht="28.9" customHeight="1">
      <c r="A51" s="776" t="s">
        <v>742</v>
      </c>
      <c r="B51" s="783" t="s">
        <v>718</v>
      </c>
      <c r="C51" s="783" t="s">
        <v>725</v>
      </c>
      <c r="D51" s="772" t="s">
        <v>763</v>
      </c>
      <c r="E51" s="784"/>
      <c r="F51" s="788">
        <v>2.7310487271182762</v>
      </c>
      <c r="G51" s="786">
        <v>146419.40464574008</v>
      </c>
      <c r="H51" s="786">
        <v>308085</v>
      </c>
      <c r="I51" s="785">
        <v>0.97</v>
      </c>
      <c r="J51" s="789">
        <v>1033148.883726162</v>
      </c>
      <c r="K51" s="789">
        <v>0.80684766441492628</v>
      </c>
      <c r="L51" s="789">
        <v>546297.93332890433</v>
      </c>
      <c r="M51" s="776">
        <v>2021</v>
      </c>
      <c r="N51" s="771" t="s">
        <v>744</v>
      </c>
      <c r="O51" s="800" t="s">
        <v>757</v>
      </c>
    </row>
    <row r="52" spans="1:15" ht="28.9" customHeight="1">
      <c r="A52" s="776" t="s">
        <v>745</v>
      </c>
      <c r="B52" s="783" t="s">
        <v>718</v>
      </c>
      <c r="C52" s="783" t="s">
        <v>725</v>
      </c>
      <c r="D52" s="772" t="s">
        <v>764</v>
      </c>
      <c r="E52" s="784"/>
      <c r="F52" s="788">
        <v>7.0479016750164458</v>
      </c>
      <c r="G52" s="786">
        <v>395.22</v>
      </c>
      <c r="H52" s="786">
        <v>0</v>
      </c>
      <c r="I52" s="785">
        <v>0</v>
      </c>
      <c r="J52" s="789">
        <v>0</v>
      </c>
      <c r="K52" s="789">
        <v>0</v>
      </c>
      <c r="L52" s="789">
        <v>3180.6916999999999</v>
      </c>
      <c r="M52" s="776">
        <v>2021</v>
      </c>
      <c r="N52" s="771"/>
      <c r="O52" s="800"/>
    </row>
    <row r="53" spans="1:15" ht="28.9" customHeight="1">
      <c r="A53" s="776" t="s">
        <v>745</v>
      </c>
      <c r="B53" s="783" t="s">
        <v>718</v>
      </c>
      <c r="C53" s="783" t="s">
        <v>725</v>
      </c>
      <c r="D53" s="772" t="s">
        <v>765</v>
      </c>
      <c r="E53" s="784"/>
      <c r="F53" s="788">
        <v>8.1631827666151455</v>
      </c>
      <c r="G53" s="786">
        <v>258.8</v>
      </c>
      <c r="H53" s="786">
        <v>0</v>
      </c>
      <c r="I53" s="785">
        <v>0</v>
      </c>
      <c r="J53" s="789">
        <v>0</v>
      </c>
      <c r="K53" s="789">
        <v>0</v>
      </c>
      <c r="L53" s="789">
        <v>2371.4317000000001</v>
      </c>
      <c r="M53" s="776">
        <v>2021</v>
      </c>
      <c r="N53" s="771"/>
      <c r="O53" s="800"/>
    </row>
    <row r="54" spans="1:15" ht="28.9" customHeight="1">
      <c r="A54" s="776" t="s">
        <v>742</v>
      </c>
      <c r="B54" s="783" t="s">
        <v>718</v>
      </c>
      <c r="C54" s="783" t="s">
        <v>725</v>
      </c>
      <c r="D54" s="772" t="s">
        <v>766</v>
      </c>
      <c r="E54" s="784"/>
      <c r="F54" s="788">
        <v>1.4712748471677191</v>
      </c>
      <c r="G54" s="786">
        <v>396453.37701821531</v>
      </c>
      <c r="H54" s="786">
        <v>1639756</v>
      </c>
      <c r="I54" s="785">
        <v>1.58</v>
      </c>
      <c r="J54" s="789">
        <v>2833167.8606058471</v>
      </c>
      <c r="K54" s="789">
        <v>1.0405941901305926</v>
      </c>
      <c r="L54" s="789">
        <v>979745.25869981619</v>
      </c>
      <c r="M54" s="776">
        <v>2021</v>
      </c>
      <c r="N54" s="771" t="s">
        <v>744</v>
      </c>
      <c r="O54" s="800" t="s">
        <v>757</v>
      </c>
    </row>
    <row r="55" spans="1:15" ht="28.9" customHeight="1">
      <c r="A55" s="776" t="s">
        <v>745</v>
      </c>
      <c r="B55" s="783" t="s">
        <v>718</v>
      </c>
      <c r="C55" s="783" t="s">
        <v>725</v>
      </c>
      <c r="D55" s="772" t="s">
        <v>767</v>
      </c>
      <c r="E55" s="784"/>
      <c r="F55" s="788">
        <v>2.8665173594788795</v>
      </c>
      <c r="G55" s="786">
        <v>1042.3700000000001</v>
      </c>
      <c r="H55" s="786">
        <v>0</v>
      </c>
      <c r="I55" s="785">
        <v>0</v>
      </c>
      <c r="J55" s="789">
        <v>0</v>
      </c>
      <c r="K55" s="789">
        <v>0</v>
      </c>
      <c r="L55" s="789">
        <v>4030.3416999999999</v>
      </c>
      <c r="M55" s="776">
        <v>2021</v>
      </c>
      <c r="N55" s="771"/>
      <c r="O55" s="800"/>
    </row>
    <row r="56" spans="1:15" ht="28.9" customHeight="1">
      <c r="A56" s="776" t="s">
        <v>742</v>
      </c>
      <c r="B56" s="783" t="s">
        <v>718</v>
      </c>
      <c r="C56" s="783" t="s">
        <v>725</v>
      </c>
      <c r="D56" s="772" t="s">
        <v>768</v>
      </c>
      <c r="E56" s="784"/>
      <c r="F56" s="788">
        <v>1.3368683096095553</v>
      </c>
      <c r="G56" s="786">
        <v>94476.695950927911</v>
      </c>
      <c r="H56" s="786">
        <v>307575</v>
      </c>
      <c r="I56" s="785">
        <v>1.31</v>
      </c>
      <c r="J56" s="789">
        <v>478498.74241843628</v>
      </c>
      <c r="K56" s="789">
        <v>0.79704447810863388</v>
      </c>
      <c r="L56" s="789">
        <v>220779.59676434082</v>
      </c>
      <c r="M56" s="776">
        <v>2021</v>
      </c>
      <c r="N56" s="771" t="s">
        <v>744</v>
      </c>
      <c r="O56" s="800" t="s">
        <v>757</v>
      </c>
    </row>
    <row r="57" spans="1:15" ht="28.5" customHeight="1">
      <c r="A57" s="776" t="s">
        <v>745</v>
      </c>
      <c r="B57" s="783" t="s">
        <v>718</v>
      </c>
      <c r="C57" s="783" t="s">
        <v>725</v>
      </c>
      <c r="D57" s="772" t="s">
        <v>769</v>
      </c>
      <c r="E57" s="784"/>
      <c r="F57" s="788">
        <v>9.1825859030837016</v>
      </c>
      <c r="G57" s="786">
        <v>249.7</v>
      </c>
      <c r="H57" s="786">
        <v>0</v>
      </c>
      <c r="I57" s="785">
        <v>0</v>
      </c>
      <c r="J57" s="789">
        <v>0</v>
      </c>
      <c r="K57" s="789">
        <v>0</v>
      </c>
      <c r="L57" s="789">
        <v>2542.5916999999999</v>
      </c>
      <c r="M57" s="776">
        <v>2021</v>
      </c>
      <c r="N57" s="771"/>
      <c r="O57" s="800"/>
    </row>
    <row r="58" spans="1:15" ht="28.9" customHeight="1">
      <c r="A58" s="776" t="s">
        <v>742</v>
      </c>
      <c r="B58" s="783" t="s">
        <v>718</v>
      </c>
      <c r="C58" s="783" t="s">
        <v>725</v>
      </c>
      <c r="D58" s="772" t="s">
        <v>770</v>
      </c>
      <c r="E58" s="784"/>
      <c r="F58" s="788">
        <v>1.4252839774418762</v>
      </c>
      <c r="G58" s="786">
        <v>267622.43110959255</v>
      </c>
      <c r="H58" s="786">
        <v>1002560</v>
      </c>
      <c r="I58" s="785">
        <v>1.41</v>
      </c>
      <c r="J58" s="789">
        <v>1654924.8336462786</v>
      </c>
      <c r="K58" s="789">
        <v>0.89470845528537724</v>
      </c>
      <c r="L58" s="789">
        <v>649060.39417413715</v>
      </c>
      <c r="M58" s="776">
        <v>2021</v>
      </c>
      <c r="N58" s="771" t="s">
        <v>744</v>
      </c>
      <c r="O58" s="800" t="s">
        <v>757</v>
      </c>
    </row>
    <row r="59" spans="1:15" ht="28.9" customHeight="1">
      <c r="A59" s="776" t="s">
        <v>745</v>
      </c>
      <c r="B59" s="783" t="s">
        <v>718</v>
      </c>
      <c r="C59" s="783" t="s">
        <v>725</v>
      </c>
      <c r="D59" s="772" t="s">
        <v>771</v>
      </c>
      <c r="E59" s="784"/>
      <c r="F59" s="788">
        <v>3.7801813350670646</v>
      </c>
      <c r="G59" s="786">
        <v>707.53</v>
      </c>
      <c r="H59" s="786">
        <v>0</v>
      </c>
      <c r="I59" s="785">
        <v>0</v>
      </c>
      <c r="J59" s="789">
        <v>0</v>
      </c>
      <c r="K59" s="789">
        <v>0</v>
      </c>
      <c r="L59" s="789">
        <v>3382.1217000000001</v>
      </c>
      <c r="M59" s="776">
        <v>2021</v>
      </c>
      <c r="N59" s="771"/>
      <c r="O59" s="800"/>
    </row>
    <row r="60" spans="1:15" ht="28.9" customHeight="1">
      <c r="A60" s="776"/>
      <c r="B60" s="783"/>
      <c r="C60" s="783"/>
      <c r="D60" s="772"/>
      <c r="E60" s="784"/>
      <c r="F60" s="788"/>
      <c r="G60" s="786"/>
      <c r="H60" s="785"/>
      <c r="I60" s="785"/>
      <c r="J60" s="789"/>
      <c r="K60" s="789"/>
      <c r="L60" s="789"/>
      <c r="M60" s="776"/>
      <c r="N60" s="771"/>
      <c r="O60" s="771"/>
    </row>
    <row r="62" spans="1:15">
      <c r="A62" s="749" t="s">
        <v>772</v>
      </c>
    </row>
    <row r="64" spans="1:15" ht="72">
      <c r="A64" s="763" t="s">
        <v>709</v>
      </c>
      <c r="B64" s="763" t="s">
        <v>710</v>
      </c>
      <c r="C64" s="763" t="s">
        <v>711</v>
      </c>
      <c r="D64" s="790" t="s">
        <v>773</v>
      </c>
      <c r="E64" s="765" t="s">
        <v>774</v>
      </c>
      <c r="F64" s="765" t="s">
        <v>775</v>
      </c>
      <c r="G64" s="766" t="s">
        <v>776</v>
      </c>
      <c r="H64" s="791" t="s">
        <v>777</v>
      </c>
      <c r="I64" s="792" t="s">
        <v>778</v>
      </c>
      <c r="J64" s="793"/>
      <c r="K64" s="793"/>
      <c r="L64" s="759"/>
      <c r="M64" s="759"/>
      <c r="N64" s="759"/>
      <c r="O64" s="759"/>
    </row>
    <row r="65" spans="1:15" ht="28.9" customHeight="1">
      <c r="A65" s="783" t="s">
        <v>779</v>
      </c>
      <c r="B65" s="794" t="s">
        <v>718</v>
      </c>
      <c r="C65" s="794" t="s">
        <v>719</v>
      </c>
      <c r="D65" s="783" t="s">
        <v>780</v>
      </c>
      <c r="E65" s="786">
        <v>1329701.6857962899</v>
      </c>
      <c r="F65" s="785">
        <v>1.0800149054512995</v>
      </c>
      <c r="G65" s="789">
        <v>826822.64390000002</v>
      </c>
      <c r="H65" s="795">
        <v>45658</v>
      </c>
      <c r="I65" s="795" t="s">
        <v>781</v>
      </c>
      <c r="J65" s="757"/>
      <c r="K65" s="758"/>
      <c r="L65" s="759"/>
      <c r="M65" s="759"/>
      <c r="N65" s="759"/>
      <c r="O65" s="759"/>
    </row>
    <row r="66" spans="1:15" ht="28.9" customHeight="1">
      <c r="A66" s="783" t="s">
        <v>779</v>
      </c>
      <c r="B66" s="794" t="s">
        <v>718</v>
      </c>
      <c r="C66" s="794" t="s">
        <v>719</v>
      </c>
      <c r="D66" s="783" t="s">
        <v>782</v>
      </c>
      <c r="E66" s="786">
        <v>3989286.7406619499</v>
      </c>
      <c r="F66" s="785">
        <v>1.1895902252238204</v>
      </c>
      <c r="G66" s="789">
        <v>2179543.6927000005</v>
      </c>
      <c r="H66" s="795">
        <v>45658</v>
      </c>
      <c r="I66" s="795" t="s">
        <v>781</v>
      </c>
      <c r="J66" s="757"/>
      <c r="K66" s="758"/>
      <c r="L66" s="759"/>
      <c r="M66" s="759"/>
      <c r="N66" s="759"/>
      <c r="O66" s="759"/>
    </row>
    <row r="67" spans="1:15" ht="28.9" customHeight="1">
      <c r="A67" s="783" t="s">
        <v>779</v>
      </c>
      <c r="B67" s="794" t="s">
        <v>718</v>
      </c>
      <c r="C67" s="794" t="s">
        <v>719</v>
      </c>
      <c r="D67" s="783" t="s">
        <v>783</v>
      </c>
      <c r="E67" s="786">
        <v>6535480.7629567999</v>
      </c>
      <c r="F67" s="785">
        <v>0.9918533693765389</v>
      </c>
      <c r="G67" s="789">
        <v>5030338.9779000003</v>
      </c>
      <c r="H67" s="795">
        <v>45658</v>
      </c>
      <c r="I67" s="795" t="s">
        <v>781</v>
      </c>
      <c r="J67" s="757"/>
      <c r="K67" s="758"/>
      <c r="L67" s="759"/>
      <c r="M67" s="759"/>
      <c r="N67" s="759"/>
      <c r="O67" s="759"/>
    </row>
    <row r="68" spans="1:15" ht="28.9" customHeight="1">
      <c r="A68" s="783" t="s">
        <v>779</v>
      </c>
      <c r="B68" s="794" t="s">
        <v>718</v>
      </c>
      <c r="C68" s="794" t="s">
        <v>719</v>
      </c>
      <c r="D68" s="783" t="s">
        <v>784</v>
      </c>
      <c r="E68" s="786">
        <v>2350208.10124776</v>
      </c>
      <c r="F68" s="785">
        <v>1.0497175000104042</v>
      </c>
      <c r="G68" s="789">
        <v>1383509.1094</v>
      </c>
      <c r="H68" s="795">
        <v>45658</v>
      </c>
      <c r="I68" s="795" t="s">
        <v>781</v>
      </c>
      <c r="J68" s="757"/>
      <c r="K68" s="758"/>
      <c r="L68" s="759"/>
      <c r="M68" s="759"/>
      <c r="N68" s="759"/>
      <c r="O68" s="759"/>
    </row>
    <row r="69" spans="1:15" ht="28.9" customHeight="1">
      <c r="A69" s="783" t="s">
        <v>779</v>
      </c>
      <c r="B69" s="794" t="s">
        <v>718</v>
      </c>
      <c r="C69" s="794" t="s">
        <v>719</v>
      </c>
      <c r="D69" s="783" t="s">
        <v>785</v>
      </c>
      <c r="E69" s="786">
        <v>0</v>
      </c>
      <c r="F69" s="785">
        <v>0</v>
      </c>
      <c r="G69" s="789">
        <v>318538.21829999995</v>
      </c>
      <c r="H69" s="795">
        <v>45658</v>
      </c>
      <c r="I69" s="795" t="s">
        <v>781</v>
      </c>
      <c r="J69" s="757"/>
      <c r="K69" s="758"/>
      <c r="L69" s="759"/>
      <c r="M69" s="759"/>
      <c r="N69" s="759"/>
      <c r="O69" s="759"/>
    </row>
    <row r="70" spans="1:15" ht="28.9" customHeight="1">
      <c r="A70" s="783" t="s">
        <v>786</v>
      </c>
      <c r="B70" s="794" t="s">
        <v>718</v>
      </c>
      <c r="C70" s="794" t="s">
        <v>719</v>
      </c>
      <c r="D70" s="783" t="s">
        <v>787</v>
      </c>
      <c r="E70" s="786">
        <v>191583.33235886501</v>
      </c>
      <c r="F70" s="785">
        <v>4.9939943506222183E-2</v>
      </c>
      <c r="G70" s="789">
        <v>3850334.7219000002</v>
      </c>
      <c r="H70" s="795">
        <v>45292</v>
      </c>
      <c r="I70" s="789" t="s">
        <v>788</v>
      </c>
      <c r="J70" s="757"/>
      <c r="K70" s="758"/>
      <c r="L70" s="759"/>
      <c r="M70" s="759"/>
      <c r="N70" s="759"/>
      <c r="O70" s="759"/>
    </row>
    <row r="71" spans="1:15" ht="28.9" customHeight="1">
      <c r="A71" s="783" t="s">
        <v>789</v>
      </c>
      <c r="B71" s="794" t="s">
        <v>718</v>
      </c>
      <c r="C71" s="794" t="s">
        <v>719</v>
      </c>
      <c r="D71" s="783" t="s">
        <v>790</v>
      </c>
      <c r="E71" s="786">
        <v>0</v>
      </c>
      <c r="F71" s="785">
        <v>0</v>
      </c>
      <c r="G71" s="789">
        <v>3326251.4494000003</v>
      </c>
      <c r="H71" s="795">
        <v>45292</v>
      </c>
      <c r="I71" s="789" t="s">
        <v>788</v>
      </c>
      <c r="J71" s="757"/>
      <c r="K71" s="758"/>
      <c r="L71" s="759"/>
      <c r="M71" s="759"/>
      <c r="N71" s="759"/>
      <c r="O71" s="759"/>
    </row>
    <row r="72" spans="1:15" ht="28.9" customHeight="1">
      <c r="A72" s="783" t="s">
        <v>791</v>
      </c>
      <c r="B72" s="794" t="s">
        <v>718</v>
      </c>
      <c r="C72" s="794" t="s">
        <v>719</v>
      </c>
      <c r="D72" s="783" t="s">
        <v>792</v>
      </c>
      <c r="E72" s="786">
        <v>388872.47820923798</v>
      </c>
      <c r="F72" s="785">
        <v>0.34791784471523568</v>
      </c>
      <c r="G72" s="789">
        <v>1116044.2667</v>
      </c>
      <c r="H72" s="795">
        <v>45658</v>
      </c>
      <c r="I72" s="795" t="s">
        <v>781</v>
      </c>
      <c r="J72" s="757"/>
      <c r="K72" s="758"/>
      <c r="L72" s="759"/>
      <c r="M72" s="759"/>
      <c r="N72" s="759"/>
      <c r="O72" s="759"/>
    </row>
    <row r="73" spans="1:15" ht="28.9" customHeight="1">
      <c r="A73" s="783" t="s">
        <v>793</v>
      </c>
      <c r="B73" s="794" t="s">
        <v>718</v>
      </c>
      <c r="C73" s="794" t="s">
        <v>719</v>
      </c>
      <c r="D73" s="783" t="s">
        <v>794</v>
      </c>
      <c r="E73" s="786">
        <v>0</v>
      </c>
      <c r="F73" s="785">
        <v>0</v>
      </c>
      <c r="G73" s="789">
        <v>495902.02909999999</v>
      </c>
      <c r="H73" s="795">
        <v>45292</v>
      </c>
      <c r="I73" s="789" t="s">
        <v>788</v>
      </c>
      <c r="J73" s="757"/>
      <c r="K73" s="758"/>
      <c r="L73" s="759"/>
      <c r="M73" s="759"/>
      <c r="N73" s="759"/>
      <c r="O73" s="759"/>
    </row>
    <row r="74" spans="1:15" ht="28.9" customHeight="1">
      <c r="A74" s="783" t="s">
        <v>793</v>
      </c>
      <c r="B74" s="794" t="s">
        <v>718</v>
      </c>
      <c r="C74" s="794" t="s">
        <v>719</v>
      </c>
      <c r="D74" s="783" t="s">
        <v>795</v>
      </c>
      <c r="E74" s="786">
        <v>0</v>
      </c>
      <c r="F74" s="785">
        <v>0</v>
      </c>
      <c r="G74" s="789">
        <v>492085.37549999997</v>
      </c>
      <c r="H74" s="795">
        <v>45292</v>
      </c>
      <c r="I74" s="789" t="s">
        <v>788</v>
      </c>
      <c r="J74" s="757"/>
      <c r="K74" s="758"/>
      <c r="L74" s="759"/>
      <c r="M74" s="759"/>
      <c r="N74" s="759"/>
      <c r="O74" s="759"/>
    </row>
    <row r="75" spans="1:15" ht="28.9" customHeight="1">
      <c r="A75" s="783" t="s">
        <v>796</v>
      </c>
      <c r="B75" s="794" t="s">
        <v>718</v>
      </c>
      <c r="C75" s="794" t="s">
        <v>719</v>
      </c>
      <c r="D75" s="783" t="s">
        <v>797</v>
      </c>
      <c r="E75" s="786">
        <v>1095749.625270834</v>
      </c>
      <c r="F75" s="785">
        <v>0.7235728857894036</v>
      </c>
      <c r="G75" s="789">
        <v>1514359.7097</v>
      </c>
      <c r="H75" s="795">
        <v>45292</v>
      </c>
      <c r="I75" s="789" t="s">
        <v>788</v>
      </c>
      <c r="J75" s="757"/>
      <c r="K75" s="758"/>
      <c r="L75" s="759"/>
      <c r="M75" s="759"/>
      <c r="N75" s="759"/>
      <c r="O75" s="759"/>
    </row>
    <row r="76" spans="1:15" ht="28.9" customHeight="1">
      <c r="A76" s="783" t="s">
        <v>798</v>
      </c>
      <c r="B76" s="794" t="s">
        <v>718</v>
      </c>
      <c r="C76" s="794" t="s">
        <v>725</v>
      </c>
      <c r="D76" s="783" t="s">
        <v>799</v>
      </c>
      <c r="E76" s="786">
        <v>2871086.4312583441</v>
      </c>
      <c r="F76" s="785">
        <v>1.1218951579815251</v>
      </c>
      <c r="G76" s="789">
        <v>9984608.8232149892</v>
      </c>
      <c r="H76" s="795">
        <v>45292</v>
      </c>
      <c r="I76" s="789" t="s">
        <v>788</v>
      </c>
      <c r="J76" s="757"/>
      <c r="K76" s="758"/>
      <c r="L76" s="759"/>
      <c r="M76" s="759"/>
      <c r="N76" s="759"/>
      <c r="O76" s="759"/>
    </row>
    <row r="77" spans="1:15" ht="28.9" customHeight="1">
      <c r="A77" s="783" t="s">
        <v>798</v>
      </c>
      <c r="B77" s="794" t="s">
        <v>718</v>
      </c>
      <c r="C77" s="794" t="s">
        <v>725</v>
      </c>
      <c r="D77" s="783" t="s">
        <v>800</v>
      </c>
      <c r="E77" s="786">
        <v>893067.24844992091</v>
      </c>
      <c r="F77" s="785">
        <v>1.6883800247282226</v>
      </c>
      <c r="G77" s="789">
        <v>3697140.0486000027</v>
      </c>
      <c r="H77" s="795">
        <v>45292</v>
      </c>
      <c r="I77" s="789" t="s">
        <v>788</v>
      </c>
      <c r="J77" s="757"/>
      <c r="K77" s="758"/>
      <c r="L77" s="759"/>
      <c r="M77" s="759"/>
      <c r="N77" s="759"/>
      <c r="O77" s="759"/>
    </row>
    <row r="79" spans="1:15">
      <c r="A79" s="760" t="s">
        <v>801</v>
      </c>
    </row>
    <row r="80" spans="1:15" ht="86.45">
      <c r="A80" s="763" t="s">
        <v>709</v>
      </c>
      <c r="B80" s="763" t="s">
        <v>710</v>
      </c>
      <c r="C80" s="763" t="s">
        <v>711</v>
      </c>
      <c r="D80" s="790" t="s">
        <v>802</v>
      </c>
      <c r="E80" s="796" t="s">
        <v>803</v>
      </c>
      <c r="F80" s="796" t="s">
        <v>804</v>
      </c>
      <c r="G80" s="947" t="s">
        <v>805</v>
      </c>
      <c r="H80" s="947"/>
      <c r="I80" s="796" t="s">
        <v>806</v>
      </c>
      <c r="J80" s="796" t="s">
        <v>807</v>
      </c>
    </row>
    <row r="81" spans="1:10" ht="27" customHeight="1">
      <c r="A81" s="797" t="s">
        <v>808</v>
      </c>
      <c r="B81" s="798"/>
      <c r="C81" s="777" t="s">
        <v>725</v>
      </c>
      <c r="D81" s="772" t="s">
        <v>726</v>
      </c>
      <c r="E81" s="777" t="s">
        <v>725</v>
      </c>
      <c r="F81" s="799">
        <v>45657</v>
      </c>
      <c r="G81" s="777" t="s">
        <v>809</v>
      </c>
      <c r="H81" s="777"/>
      <c r="I81" s="777" t="s">
        <v>810</v>
      </c>
      <c r="J81" s="777" t="s">
        <v>810</v>
      </c>
    </row>
    <row r="82" spans="1:10" ht="27" customHeight="1">
      <c r="A82" s="797" t="s">
        <v>811</v>
      </c>
      <c r="B82" s="798"/>
      <c r="C82" s="777" t="s">
        <v>719</v>
      </c>
      <c r="D82" s="797" t="s">
        <v>720</v>
      </c>
      <c r="E82" s="777" t="s">
        <v>725</v>
      </c>
      <c r="F82" s="799">
        <v>45657</v>
      </c>
      <c r="G82" s="799">
        <v>44197</v>
      </c>
      <c r="H82" s="799">
        <v>45657</v>
      </c>
      <c r="I82" s="777" t="s">
        <v>812</v>
      </c>
      <c r="J82" s="799">
        <v>45078</v>
      </c>
    </row>
  </sheetData>
  <mergeCells count="1">
    <mergeCell ref="G80:H80"/>
  </mergeCells>
  <pageMargins left="0.25" right="0.25" top="0.75" bottom="0.75" header="0.3" footer="0.3"/>
  <pageSetup scale="20" orientation="landscape" r:id="rId1"/>
  <headerFooter>
    <oddFooter>&amp;C&amp;A</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SharedWithUsers xmlns="9bf079a2-8838-46e4-a25e-754293e27338">
      <UserInfo>
        <DisplayName/>
        <AccountId xsi:nil="true"/>
        <AccountType/>
      </UserInfo>
    </SharedWithUsers>
    <_dlc_DocId xmlns="9bf079a2-8838-46e4-a25e-754293e27338">7RCVYNPDDY4V-1124760350-331949</_dlc_DocId>
    <_dlc_DocIdUrl xmlns="9bf079a2-8838-46e4-a25e-754293e27338">
      <Url>https://sempra.sharepoint.com/teams/sdgecp/policyandStrategy/_layouts/15/DocIdRedir.aspx?ID=7RCVYNPDDY4V-1124760350-331949</Url>
      <Description>7RCVYNPDDY4V-1124760350-331949</Description>
    </_dlc_DocIdUrl>
    <MigrationSourceURL xmlns="70a15443-bdab-402e-9ca5-e542ef41682d"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0DEF5E13CC9ADE44A202C9B2CCCCEE80" ma:contentTypeVersion="6271" ma:contentTypeDescription="Create a new document." ma:contentTypeScope="" ma:versionID="3f680977fb023a1ca49dfcdc7887ac83">
  <xsd:schema xmlns:xsd="http://www.w3.org/2001/XMLSchema" xmlns:xs="http://www.w3.org/2001/XMLSchema" xmlns:p="http://schemas.microsoft.com/office/2006/metadata/properties" xmlns:ns2="70a15443-bdab-402e-9ca5-e542ef41682d" xmlns:ns3="9bf079a2-8838-46e4-a25e-754293e27338" targetNamespace="http://schemas.microsoft.com/office/2006/metadata/properties" ma:root="true" ma:fieldsID="29c6f629572debe6aafacf8b557c1578" ns2:_="" ns3:_="">
    <xsd:import namespace="70a15443-bdab-402e-9ca5-e542ef41682d"/>
    <xsd:import namespace="9bf079a2-8838-46e4-a25e-754293e27338"/>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3:SharedWithUsers" minOccurs="0"/>
                <xsd:element ref="ns3:SharedWithDetails" minOccurs="0"/>
                <xsd:element ref="ns2:MigrationSourceURL" minOccurs="0"/>
                <xsd:element ref="ns2:MediaServiceDateTaken" minOccurs="0"/>
                <xsd:element ref="ns2:MediaServiceLocation" minOccurs="0"/>
                <xsd:element ref="ns2:MediaServiceAutoKeyPoints" minOccurs="0"/>
                <xsd:element ref="ns2:MediaServiceKeyPoints" minOccurs="0"/>
                <xsd:element ref="ns3:_dlc_DocId" minOccurs="0"/>
                <xsd:element ref="ns3:_dlc_DocIdUrl" minOccurs="0"/>
                <xsd:element ref="ns3:_dlc_DocIdPersistId"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0a15443-bdab-402e-9ca5-e542ef41682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MediaServiceAutoTags" ma:description="" ma:indexed="true" ma:internalName="MediaServiceAutoTags" ma:readOnly="true">
      <xsd:simpleType>
        <xsd:restriction base="dms:Text"/>
      </xsd:simpleType>
    </xsd:element>
    <xsd:element name="MediaServiceOCR" ma:index="11" nillable="true" ma:displayName="MediaServiceOCR" ma:internalName="MediaServiceOCR" ma:readOnly="true">
      <xsd:simpleType>
        <xsd:restriction base="dms:Note">
          <xsd:maxLength value="255"/>
        </xsd:restriction>
      </xsd:simpleType>
    </xsd:element>
    <xsd:element name="MigrationSourceURL" ma:index="14" nillable="true" ma:displayName="MigrationSourceURL" ma:internalName="MigrationSourceURL">
      <xsd:simpleType>
        <xsd:restriction base="dms:Note">
          <xsd:maxLength value="255"/>
        </xsd:restriction>
      </xsd:simpleType>
    </xsd:element>
    <xsd:element name="MediaServiceDateTaken" ma:index="15" nillable="true" ma:displayName="MediaServiceDateTaken" ma:hidden="true" ma:internalName="MediaServiceDateTaken" ma:readOnly="true">
      <xsd:simpleType>
        <xsd:restriction base="dms:Text"/>
      </xsd:simpleType>
    </xsd:element>
    <xsd:element name="MediaServiceLocation" ma:index="16" nillable="true" ma:displayName="Location" ma:internalName="MediaServiceLocatio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GenerationTime" ma:index="22" nillable="true" ma:displayName="MediaServiceGenerationTime" ma:hidden="true" ma:internalName="MediaServiceGenerationTime" ma:readOnly="true">
      <xsd:simpleType>
        <xsd:restriction base="dms:Text"/>
      </xsd:simpleType>
    </xsd:element>
    <xsd:element name="MediaServiceEventHashCode" ma:index="23"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9bf079a2-8838-46e4-a25e-754293e27338"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_dlc_DocId" ma:index="19" nillable="true" ma:displayName="Document ID Value" ma:description="The value of the document ID assigned to this item." ma:internalName="_dlc_DocId" ma:readOnly="true">
      <xsd:simpleType>
        <xsd:restriction base="dms:Text"/>
      </xsd:simpleType>
    </xsd:element>
    <xsd:element name="_dlc_DocIdUrl" ma:index="20"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21" nillable="true" ma:displayName="Persist ID" ma:description="Keep ID on add."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Props1.xml><?xml version="1.0" encoding="utf-8"?>
<ds:datastoreItem xmlns:ds="http://schemas.openxmlformats.org/officeDocument/2006/customXml" ds:itemID="{19C614E2-92FA-457C-84CF-E5112FFC73BD}"/>
</file>

<file path=customXml/itemProps2.xml><?xml version="1.0" encoding="utf-8"?>
<ds:datastoreItem xmlns:ds="http://schemas.openxmlformats.org/officeDocument/2006/customXml" ds:itemID="{5826B71A-96DB-4BC9-A650-D7E1E81EE7EE}"/>
</file>

<file path=customXml/itemProps3.xml><?xml version="1.0" encoding="utf-8"?>
<ds:datastoreItem xmlns:ds="http://schemas.openxmlformats.org/officeDocument/2006/customXml" ds:itemID="{686EE21C-712C-4F46-A870-85D0B8F58495}"/>
</file>

<file path=customXml/itemProps4.xml><?xml version="1.0" encoding="utf-8"?>
<ds:datastoreItem xmlns:ds="http://schemas.openxmlformats.org/officeDocument/2006/customXml" ds:itemID="{55AEBB15-2986-4584-A095-1DD436CDED8C}"/>
</file>

<file path=docProps/app.xml><?xml version="1.0" encoding="utf-8"?>
<Properties xmlns="http://schemas.openxmlformats.org/officeDocument/2006/extended-properties" xmlns:vt="http://schemas.openxmlformats.org/officeDocument/2006/docPropsVTypes">
  <Application>Microsoft Excel Online</Application>
  <Manager/>
  <Company>Itron</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Hungeling, Christine</dc:creator>
  <cp:keywords/>
  <dc:description/>
  <cp:lastModifiedBy/>
  <cp:revision/>
  <dcterms:created xsi:type="dcterms:W3CDTF">2017-07-18T23:45:09Z</dcterms:created>
  <dcterms:modified xsi:type="dcterms:W3CDTF">2022-05-19T19:30:41Z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0x0101000DEF5E13CC9ADE44A202C9B2CCCCEE80</vt:lpwstr>
  </property>
  <property fmtid="{D5CDD505-2E9C-101B-9397-08002B2CF9AE}" pid="3" name="_dlc_DocIdItemGuid">
    <vt:lpwstr>27c5ba90-e4da-45f3-bbd9-4a8874aed20e</vt:lpwstr>
  </property>
  <property fmtid="{D5CDD505-2E9C-101B-9397-08002B2CF9AE}" pid="4" name="Order">
    <vt:r8>136200</vt:r8>
  </property>
  <property fmtid="{D5CDD505-2E9C-101B-9397-08002B2CF9AE}" pid="5" name="_ExtendedDescription">
    <vt:lpwstr/>
  </property>
  <property fmtid="{D5CDD505-2E9C-101B-9397-08002B2CF9AE}" pid="6" name="TriggerFlowInfo">
    <vt:lpwstr/>
  </property>
  <property fmtid="{D5CDD505-2E9C-101B-9397-08002B2CF9AE}" pid="7" name="ComplianceAssetId">
    <vt:lpwstr/>
  </property>
</Properties>
</file>